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My Portfolio\Analyst With Ms.Excel\Ms.Excel\"/>
    </mc:Choice>
  </mc:AlternateContent>
  <xr:revisionPtr revIDLastSave="0" documentId="13_ncr:1_{390DDB60-AE7E-4C8D-9F4C-6E25653B584B}" xr6:coauthVersionLast="47" xr6:coauthVersionMax="47" xr10:uidLastSave="{00000000-0000-0000-0000-000000000000}"/>
  <bookViews>
    <workbookView xWindow="-108" yWindow="-108" windowWidth="23256" windowHeight="12456" activeTab="7" xr2:uid="{00000000-000D-0000-FFFF-FFFF00000000}"/>
  </bookViews>
  <sheets>
    <sheet name="Cara" sheetId="10" r:id="rId1"/>
    <sheet name="Main" sheetId="6" r:id="rId2"/>
    <sheet name="Soal" sheetId="7" r:id="rId3"/>
    <sheet name="Visualisasi" sheetId="15" r:id="rId4"/>
    <sheet name="Detail" sheetId="8" r:id="rId5"/>
    <sheet name="Absen" sheetId="9" r:id="rId6"/>
    <sheet name="Helper" sheetId="14" r:id="rId7"/>
    <sheet name="Dosen" sheetId="16" r:id="rId8"/>
  </sheets>
  <definedNames>
    <definedName name="_xlnm._FilterDatabase" localSheetId="5" hidden="1">Absen!$A$1:$C$501</definedName>
    <definedName name="_xlnm._FilterDatabase" localSheetId="4" hidden="1">Detail!$A$1:$H$1001</definedName>
    <definedName name="_xlnm._FilterDatabase" localSheetId="1" hidden="1">Main!$A$2:$U$1002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6" l="1"/>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743" i="6"/>
  <c r="V744" i="6"/>
  <c r="V745" i="6"/>
  <c r="V746" i="6"/>
  <c r="V747" i="6"/>
  <c r="V748" i="6"/>
  <c r="V749" i="6"/>
  <c r="V750" i="6"/>
  <c r="V751" i="6"/>
  <c r="V752" i="6"/>
  <c r="V753" i="6"/>
  <c r="V754" i="6"/>
  <c r="V755" i="6"/>
  <c r="V756" i="6"/>
  <c r="V757" i="6"/>
  <c r="V758" i="6"/>
  <c r="V759" i="6"/>
  <c r="V760" i="6"/>
  <c r="V761" i="6"/>
  <c r="V762" i="6"/>
  <c r="V763" i="6"/>
  <c r="V764" i="6"/>
  <c r="V765" i="6"/>
  <c r="V766" i="6"/>
  <c r="V767" i="6"/>
  <c r="V768" i="6"/>
  <c r="V769" i="6"/>
  <c r="V770" i="6"/>
  <c r="V771" i="6"/>
  <c r="V772" i="6"/>
  <c r="V773" i="6"/>
  <c r="V774" i="6"/>
  <c r="V775" i="6"/>
  <c r="V776" i="6"/>
  <c r="V777" i="6"/>
  <c r="V778" i="6"/>
  <c r="V779" i="6"/>
  <c r="V780" i="6"/>
  <c r="V781" i="6"/>
  <c r="V782" i="6"/>
  <c r="V783" i="6"/>
  <c r="V784" i="6"/>
  <c r="V785" i="6"/>
  <c r="V786" i="6"/>
  <c r="V787" i="6"/>
  <c r="V788" i="6"/>
  <c r="V789" i="6"/>
  <c r="V790" i="6"/>
  <c r="V791" i="6"/>
  <c r="V792" i="6"/>
  <c r="V793" i="6"/>
  <c r="V794" i="6"/>
  <c r="V795" i="6"/>
  <c r="V796" i="6"/>
  <c r="V797" i="6"/>
  <c r="V798" i="6"/>
  <c r="V799" i="6"/>
  <c r="V800" i="6"/>
  <c r="V801" i="6"/>
  <c r="V802" i="6"/>
  <c r="V803" i="6"/>
  <c r="V804" i="6"/>
  <c r="V805" i="6"/>
  <c r="V806" i="6"/>
  <c r="V807" i="6"/>
  <c r="V808" i="6"/>
  <c r="V809" i="6"/>
  <c r="V810" i="6"/>
  <c r="V811" i="6"/>
  <c r="V812" i="6"/>
  <c r="V813" i="6"/>
  <c r="V814" i="6"/>
  <c r="V815" i="6"/>
  <c r="V816" i="6"/>
  <c r="V817" i="6"/>
  <c r="V818" i="6"/>
  <c r="V819" i="6"/>
  <c r="V820" i="6"/>
  <c r="V821" i="6"/>
  <c r="V822" i="6"/>
  <c r="V823" i="6"/>
  <c r="V824" i="6"/>
  <c r="V825" i="6"/>
  <c r="V826" i="6"/>
  <c r="V827" i="6"/>
  <c r="V828" i="6"/>
  <c r="V829" i="6"/>
  <c r="V830" i="6"/>
  <c r="V831" i="6"/>
  <c r="V832" i="6"/>
  <c r="V833" i="6"/>
  <c r="V834" i="6"/>
  <c r="V835" i="6"/>
  <c r="V836" i="6"/>
  <c r="V837" i="6"/>
  <c r="V838" i="6"/>
  <c r="V839" i="6"/>
  <c r="V840" i="6"/>
  <c r="V841" i="6"/>
  <c r="V842" i="6"/>
  <c r="V843" i="6"/>
  <c r="V844" i="6"/>
  <c r="V845" i="6"/>
  <c r="V846" i="6"/>
  <c r="V847" i="6"/>
  <c r="V848" i="6"/>
  <c r="V849" i="6"/>
  <c r="V850" i="6"/>
  <c r="V851" i="6"/>
  <c r="V852" i="6"/>
  <c r="V853" i="6"/>
  <c r="V854" i="6"/>
  <c r="V855" i="6"/>
  <c r="V856" i="6"/>
  <c r="V857" i="6"/>
  <c r="V858" i="6"/>
  <c r="V859" i="6"/>
  <c r="V860" i="6"/>
  <c r="V861" i="6"/>
  <c r="V862" i="6"/>
  <c r="V863" i="6"/>
  <c r="V864" i="6"/>
  <c r="V865" i="6"/>
  <c r="V866" i="6"/>
  <c r="V867" i="6"/>
  <c r="V868" i="6"/>
  <c r="V869" i="6"/>
  <c r="V870" i="6"/>
  <c r="V871" i="6"/>
  <c r="V872" i="6"/>
  <c r="V873" i="6"/>
  <c r="V874" i="6"/>
  <c r="V875" i="6"/>
  <c r="V876" i="6"/>
  <c r="V877" i="6"/>
  <c r="V878" i="6"/>
  <c r="V879" i="6"/>
  <c r="V880" i="6"/>
  <c r="V881" i="6"/>
  <c r="V882" i="6"/>
  <c r="V883" i="6"/>
  <c r="V884" i="6"/>
  <c r="V885" i="6"/>
  <c r="V886" i="6"/>
  <c r="V887" i="6"/>
  <c r="V888" i="6"/>
  <c r="V889" i="6"/>
  <c r="V890" i="6"/>
  <c r="V891" i="6"/>
  <c r="V892" i="6"/>
  <c r="V893" i="6"/>
  <c r="V894" i="6"/>
  <c r="V895" i="6"/>
  <c r="V896" i="6"/>
  <c r="V897" i="6"/>
  <c r="V898" i="6"/>
  <c r="V899" i="6"/>
  <c r="V900" i="6"/>
  <c r="V901" i="6"/>
  <c r="V902" i="6"/>
  <c r="V903" i="6"/>
  <c r="V904" i="6"/>
  <c r="V905" i="6"/>
  <c r="V906" i="6"/>
  <c r="V907" i="6"/>
  <c r="V908" i="6"/>
  <c r="V909" i="6"/>
  <c r="V910" i="6"/>
  <c r="V911" i="6"/>
  <c r="V912" i="6"/>
  <c r="V913" i="6"/>
  <c r="V914" i="6"/>
  <c r="V915" i="6"/>
  <c r="V916" i="6"/>
  <c r="V917" i="6"/>
  <c r="V918" i="6"/>
  <c r="V919" i="6"/>
  <c r="V920" i="6"/>
  <c r="V921" i="6"/>
  <c r="V922" i="6"/>
  <c r="V923" i="6"/>
  <c r="V924" i="6"/>
  <c r="V925" i="6"/>
  <c r="V926" i="6"/>
  <c r="V927" i="6"/>
  <c r="V928" i="6"/>
  <c r="V929" i="6"/>
  <c r="V930" i="6"/>
  <c r="V931" i="6"/>
  <c r="V932" i="6"/>
  <c r="V933" i="6"/>
  <c r="V934" i="6"/>
  <c r="V935" i="6"/>
  <c r="V936" i="6"/>
  <c r="V937" i="6"/>
  <c r="V938" i="6"/>
  <c r="V939" i="6"/>
  <c r="V940" i="6"/>
  <c r="V941" i="6"/>
  <c r="V942" i="6"/>
  <c r="V943" i="6"/>
  <c r="V944" i="6"/>
  <c r="V945" i="6"/>
  <c r="V946" i="6"/>
  <c r="V947" i="6"/>
  <c r="V948" i="6"/>
  <c r="V949" i="6"/>
  <c r="V950" i="6"/>
  <c r="V951" i="6"/>
  <c r="V952" i="6"/>
  <c r="V953" i="6"/>
  <c r="V954" i="6"/>
  <c r="V955" i="6"/>
  <c r="V956" i="6"/>
  <c r="V957" i="6"/>
  <c r="V958" i="6"/>
  <c r="V959" i="6"/>
  <c r="V960" i="6"/>
  <c r="V961" i="6"/>
  <c r="V962" i="6"/>
  <c r="V963" i="6"/>
  <c r="V964" i="6"/>
  <c r="V965" i="6"/>
  <c r="V966" i="6"/>
  <c r="V967" i="6"/>
  <c r="V968" i="6"/>
  <c r="V969" i="6"/>
  <c r="V970" i="6"/>
  <c r="V971" i="6"/>
  <c r="V972" i="6"/>
  <c r="V973" i="6"/>
  <c r="V974" i="6"/>
  <c r="V975" i="6"/>
  <c r="V976" i="6"/>
  <c r="V977" i="6"/>
  <c r="V978" i="6"/>
  <c r="V979" i="6"/>
  <c r="V980" i="6"/>
  <c r="V981" i="6"/>
  <c r="V982" i="6"/>
  <c r="V983" i="6"/>
  <c r="V984" i="6"/>
  <c r="V985" i="6"/>
  <c r="V986" i="6"/>
  <c r="V987" i="6"/>
  <c r="V988" i="6"/>
  <c r="V989" i="6"/>
  <c r="V990" i="6"/>
  <c r="V991" i="6"/>
  <c r="V992" i="6"/>
  <c r="V993" i="6"/>
  <c r="V994" i="6"/>
  <c r="V995" i="6"/>
  <c r="V996" i="6"/>
  <c r="V997" i="6"/>
  <c r="V998" i="6"/>
  <c r="V999" i="6"/>
  <c r="V1000" i="6"/>
  <c r="V1001" i="6"/>
  <c r="V1002" i="6"/>
  <c r="V3" i="6"/>
  <c r="C10" i="7"/>
  <c r="B16" i="15"/>
  <c r="B22" i="15"/>
  <c r="D3" i="14"/>
  <c r="D2" i="14"/>
  <c r="Q1" i="6"/>
  <c r="U1" i="6"/>
  <c r="S1" i="6"/>
  <c r="R1" i="6"/>
  <c r="B1" i="6"/>
  <c r="P1" i="6"/>
  <c r="V1" i="6"/>
  <c r="T1" i="6"/>
  <c r="O1" i="6"/>
  <c r="N1" i="6"/>
  <c r="M1" i="6"/>
  <c r="L1" i="6"/>
  <c r="C9" i="14"/>
  <c r="D4" i="14"/>
  <c r="D5" i="14"/>
  <c r="D1" i="6"/>
  <c r="D6" i="14"/>
  <c r="D7" i="14"/>
  <c r="B19" i="16" l="1"/>
  <c r="B18" i="16"/>
  <c r="B17" i="16"/>
  <c r="B16" i="16"/>
  <c r="B15" i="16"/>
  <c r="B14" i="16"/>
  <c r="A12" i="16"/>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2" i="9"/>
  <c r="C21" i="15"/>
  <c r="C22" i="15"/>
  <c r="C23" i="15"/>
  <c r="C24" i="15"/>
  <c r="C25" i="15"/>
  <c r="C20" i="15"/>
  <c r="B20" i="15"/>
  <c r="B21" i="15"/>
  <c r="B23" i="15"/>
  <c r="B24" i="15"/>
  <c r="B25" i="15"/>
  <c r="B12" i="15"/>
  <c r="B13" i="15"/>
  <c r="B14" i="15"/>
  <c r="B15" i="15"/>
  <c r="B11" i="15"/>
  <c r="B3" i="15"/>
  <c r="B4" i="15"/>
  <c r="B5" i="15"/>
  <c r="B6" i="15"/>
  <c r="B7" i="15"/>
  <c r="B2" i="15"/>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3" i="6"/>
  <c r="D6" i="7"/>
  <c r="D5" i="7"/>
  <c r="D10" i="7" l="1"/>
  <c r="L937" i="6"/>
  <c r="M937" i="6" s="1"/>
  <c r="N937" i="6" s="1"/>
  <c r="D937" i="6"/>
  <c r="L761" i="6"/>
  <c r="M761" i="6" s="1"/>
  <c r="N761" i="6" s="1"/>
  <c r="D761" i="6"/>
  <c r="L585" i="6"/>
  <c r="M585" i="6" s="1"/>
  <c r="N585" i="6" s="1"/>
  <c r="D585" i="6"/>
  <c r="L377" i="6"/>
  <c r="M377" i="6" s="1"/>
  <c r="N377" i="6" s="1"/>
  <c r="D377" i="6"/>
  <c r="L201" i="6"/>
  <c r="M201" i="6" s="1"/>
  <c r="N201" i="6" s="1"/>
  <c r="D201" i="6"/>
  <c r="L968" i="6"/>
  <c r="M968" i="6" s="1"/>
  <c r="N968" i="6" s="1"/>
  <c r="D968" i="6"/>
  <c r="L792" i="6"/>
  <c r="M792" i="6" s="1"/>
  <c r="N792" i="6" s="1"/>
  <c r="D792" i="6"/>
  <c r="L600" i="6"/>
  <c r="M600" i="6" s="1"/>
  <c r="N600" i="6" s="1"/>
  <c r="D600" i="6"/>
  <c r="L376" i="6"/>
  <c r="M376" i="6" s="1"/>
  <c r="N376" i="6" s="1"/>
  <c r="D376" i="6"/>
  <c r="L184" i="6"/>
  <c r="M184" i="6" s="1"/>
  <c r="N184" i="6" s="1"/>
  <c r="D184" i="6"/>
  <c r="L998" i="6"/>
  <c r="M998" i="6" s="1"/>
  <c r="N998" i="6" s="1"/>
  <c r="D998" i="6"/>
  <c r="L806" i="6"/>
  <c r="M806" i="6" s="1"/>
  <c r="N806" i="6" s="1"/>
  <c r="D806" i="6"/>
  <c r="L614" i="6"/>
  <c r="M614" i="6" s="1"/>
  <c r="N614" i="6" s="1"/>
  <c r="D614" i="6"/>
  <c r="L406" i="6"/>
  <c r="M406" i="6" s="1"/>
  <c r="N406" i="6" s="1"/>
  <c r="D406" i="6"/>
  <c r="L294" i="6"/>
  <c r="M294" i="6" s="1"/>
  <c r="N294" i="6" s="1"/>
  <c r="D294" i="6"/>
  <c r="L102" i="6"/>
  <c r="M102" i="6" s="1"/>
  <c r="N102" i="6" s="1"/>
  <c r="D102" i="6"/>
  <c r="L22" i="6"/>
  <c r="M22" i="6" s="1"/>
  <c r="N22" i="6" s="1"/>
  <c r="D22" i="6"/>
  <c r="L917" i="6"/>
  <c r="M917" i="6" s="1"/>
  <c r="N917" i="6" s="1"/>
  <c r="D917" i="6"/>
  <c r="L837" i="6"/>
  <c r="M837" i="6" s="1"/>
  <c r="N837" i="6" s="1"/>
  <c r="D837" i="6"/>
  <c r="L821" i="6"/>
  <c r="M821" i="6" s="1"/>
  <c r="N821" i="6" s="1"/>
  <c r="D821" i="6"/>
  <c r="L805" i="6"/>
  <c r="M805" i="6" s="1"/>
  <c r="N805" i="6" s="1"/>
  <c r="D805" i="6"/>
  <c r="L789" i="6"/>
  <c r="M789" i="6" s="1"/>
  <c r="N789" i="6" s="1"/>
  <c r="D789" i="6"/>
  <c r="L773" i="6"/>
  <c r="M773" i="6" s="1"/>
  <c r="N773" i="6" s="1"/>
  <c r="D773" i="6"/>
  <c r="L757" i="6"/>
  <c r="M757" i="6" s="1"/>
  <c r="N757" i="6" s="1"/>
  <c r="D757" i="6"/>
  <c r="L741" i="6"/>
  <c r="M741" i="6" s="1"/>
  <c r="N741" i="6" s="1"/>
  <c r="D741" i="6"/>
  <c r="L725" i="6"/>
  <c r="M725" i="6" s="1"/>
  <c r="N725" i="6" s="1"/>
  <c r="D725" i="6"/>
  <c r="L709" i="6"/>
  <c r="M709" i="6" s="1"/>
  <c r="N709" i="6" s="1"/>
  <c r="D709" i="6"/>
  <c r="L693" i="6"/>
  <c r="M693" i="6" s="1"/>
  <c r="N693" i="6" s="1"/>
  <c r="D693" i="6"/>
  <c r="L677" i="6"/>
  <c r="M677" i="6" s="1"/>
  <c r="N677" i="6" s="1"/>
  <c r="D677" i="6"/>
  <c r="L661" i="6"/>
  <c r="M661" i="6" s="1"/>
  <c r="N661" i="6" s="1"/>
  <c r="D661" i="6"/>
  <c r="L645" i="6"/>
  <c r="M645" i="6" s="1"/>
  <c r="N645" i="6" s="1"/>
  <c r="D645" i="6"/>
  <c r="L629" i="6"/>
  <c r="M629" i="6" s="1"/>
  <c r="N629" i="6" s="1"/>
  <c r="D629" i="6"/>
  <c r="L613" i="6"/>
  <c r="M613" i="6" s="1"/>
  <c r="N613" i="6" s="1"/>
  <c r="D613" i="6"/>
  <c r="L597" i="6"/>
  <c r="M597" i="6" s="1"/>
  <c r="N597" i="6" s="1"/>
  <c r="D597" i="6"/>
  <c r="L581" i="6"/>
  <c r="M581" i="6" s="1"/>
  <c r="N581" i="6" s="1"/>
  <c r="D581" i="6"/>
  <c r="L565" i="6"/>
  <c r="M565" i="6" s="1"/>
  <c r="N565" i="6" s="1"/>
  <c r="D565" i="6"/>
  <c r="L549" i="6"/>
  <c r="M549" i="6" s="1"/>
  <c r="N549" i="6" s="1"/>
  <c r="D549" i="6"/>
  <c r="L533" i="6"/>
  <c r="M533" i="6" s="1"/>
  <c r="N533" i="6" s="1"/>
  <c r="D533" i="6"/>
  <c r="L517" i="6"/>
  <c r="M517" i="6" s="1"/>
  <c r="N517" i="6" s="1"/>
  <c r="D517" i="6"/>
  <c r="L501" i="6"/>
  <c r="M501" i="6" s="1"/>
  <c r="N501" i="6" s="1"/>
  <c r="D501" i="6"/>
  <c r="L485" i="6"/>
  <c r="M485" i="6" s="1"/>
  <c r="N485" i="6" s="1"/>
  <c r="D485" i="6"/>
  <c r="L469" i="6"/>
  <c r="M469" i="6" s="1"/>
  <c r="N469" i="6" s="1"/>
  <c r="D469" i="6"/>
  <c r="L453" i="6"/>
  <c r="M453" i="6" s="1"/>
  <c r="N453" i="6" s="1"/>
  <c r="D453" i="6"/>
  <c r="L437" i="6"/>
  <c r="M437" i="6" s="1"/>
  <c r="N437" i="6" s="1"/>
  <c r="D437" i="6"/>
  <c r="L421" i="6"/>
  <c r="M421" i="6" s="1"/>
  <c r="N421" i="6" s="1"/>
  <c r="D421" i="6"/>
  <c r="L405" i="6"/>
  <c r="M405" i="6" s="1"/>
  <c r="N405" i="6" s="1"/>
  <c r="D405" i="6"/>
  <c r="L389" i="6"/>
  <c r="M389" i="6" s="1"/>
  <c r="N389" i="6" s="1"/>
  <c r="D389" i="6"/>
  <c r="L373" i="6"/>
  <c r="M373" i="6" s="1"/>
  <c r="N373" i="6" s="1"/>
  <c r="D373" i="6"/>
  <c r="L357" i="6"/>
  <c r="M357" i="6" s="1"/>
  <c r="N357" i="6" s="1"/>
  <c r="D357" i="6"/>
  <c r="L341" i="6"/>
  <c r="M341" i="6" s="1"/>
  <c r="N341" i="6" s="1"/>
  <c r="D341" i="6"/>
  <c r="L325" i="6"/>
  <c r="M325" i="6" s="1"/>
  <c r="N325" i="6" s="1"/>
  <c r="D325" i="6"/>
  <c r="L309" i="6"/>
  <c r="M309" i="6" s="1"/>
  <c r="N309" i="6" s="1"/>
  <c r="D309" i="6"/>
  <c r="L293" i="6"/>
  <c r="M293" i="6" s="1"/>
  <c r="N293" i="6" s="1"/>
  <c r="D293" i="6"/>
  <c r="L277" i="6"/>
  <c r="M277" i="6" s="1"/>
  <c r="N277" i="6" s="1"/>
  <c r="D277" i="6"/>
  <c r="L261" i="6"/>
  <c r="M261" i="6" s="1"/>
  <c r="N261" i="6" s="1"/>
  <c r="D261" i="6"/>
  <c r="L245" i="6"/>
  <c r="M245" i="6" s="1"/>
  <c r="N245" i="6" s="1"/>
  <c r="D245" i="6"/>
  <c r="L229" i="6"/>
  <c r="M229" i="6" s="1"/>
  <c r="N229" i="6" s="1"/>
  <c r="D229" i="6"/>
  <c r="L213" i="6"/>
  <c r="M213" i="6" s="1"/>
  <c r="N213" i="6" s="1"/>
  <c r="D213" i="6"/>
  <c r="L197" i="6"/>
  <c r="M197" i="6" s="1"/>
  <c r="N197" i="6" s="1"/>
  <c r="D197" i="6"/>
  <c r="L181" i="6"/>
  <c r="M181" i="6" s="1"/>
  <c r="N181" i="6" s="1"/>
  <c r="D181" i="6"/>
  <c r="L165" i="6"/>
  <c r="M165" i="6" s="1"/>
  <c r="N165" i="6" s="1"/>
  <c r="D165" i="6"/>
  <c r="L149" i="6"/>
  <c r="M149" i="6" s="1"/>
  <c r="N149" i="6" s="1"/>
  <c r="D149" i="6"/>
  <c r="L133" i="6"/>
  <c r="M133" i="6" s="1"/>
  <c r="N133" i="6" s="1"/>
  <c r="D133" i="6"/>
  <c r="L117" i="6"/>
  <c r="M117" i="6" s="1"/>
  <c r="N117" i="6" s="1"/>
  <c r="D117" i="6"/>
  <c r="L101" i="6"/>
  <c r="M101" i="6" s="1"/>
  <c r="N101" i="6" s="1"/>
  <c r="D101" i="6"/>
  <c r="L85" i="6"/>
  <c r="M85" i="6" s="1"/>
  <c r="N85" i="6" s="1"/>
  <c r="D85" i="6"/>
  <c r="L69" i="6"/>
  <c r="M69" i="6" s="1"/>
  <c r="N69" i="6" s="1"/>
  <c r="D69" i="6"/>
  <c r="L53" i="6"/>
  <c r="M53" i="6" s="1"/>
  <c r="N53" i="6" s="1"/>
  <c r="D53" i="6"/>
  <c r="L37" i="6"/>
  <c r="M37" i="6" s="1"/>
  <c r="N37" i="6" s="1"/>
  <c r="D37" i="6"/>
  <c r="L21" i="6"/>
  <c r="M21" i="6" s="1"/>
  <c r="N21" i="6" s="1"/>
  <c r="D21" i="6"/>
  <c r="L5" i="6"/>
  <c r="M5" i="6" s="1"/>
  <c r="N5" i="6" s="1"/>
  <c r="D5" i="6"/>
  <c r="L985" i="6"/>
  <c r="M985" i="6" s="1"/>
  <c r="N985" i="6" s="1"/>
  <c r="D985" i="6"/>
  <c r="L793" i="6"/>
  <c r="M793" i="6" s="1"/>
  <c r="N793" i="6" s="1"/>
  <c r="D793" i="6"/>
  <c r="L553" i="6"/>
  <c r="M553" i="6" s="1"/>
  <c r="N553" i="6" s="1"/>
  <c r="D553" i="6"/>
  <c r="L345" i="6"/>
  <c r="M345" i="6" s="1"/>
  <c r="N345" i="6" s="1"/>
  <c r="D345" i="6"/>
  <c r="L121" i="6"/>
  <c r="M121" i="6" s="1"/>
  <c r="N121" i="6" s="1"/>
  <c r="D121" i="6"/>
  <c r="L984" i="6"/>
  <c r="M984" i="6" s="1"/>
  <c r="N984" i="6" s="1"/>
  <c r="D984" i="6"/>
  <c r="L824" i="6"/>
  <c r="M824" i="6" s="1"/>
  <c r="N824" i="6" s="1"/>
  <c r="D824" i="6"/>
  <c r="L648" i="6"/>
  <c r="M648" i="6" s="1"/>
  <c r="N648" i="6" s="1"/>
  <c r="D648" i="6"/>
  <c r="L456" i="6"/>
  <c r="M456" i="6" s="1"/>
  <c r="N456" i="6" s="1"/>
  <c r="D456" i="6"/>
  <c r="L248" i="6"/>
  <c r="M248" i="6" s="1"/>
  <c r="N248" i="6" s="1"/>
  <c r="D248" i="6"/>
  <c r="L88" i="6"/>
  <c r="M88" i="6" s="1"/>
  <c r="N88" i="6" s="1"/>
  <c r="D88" i="6"/>
  <c r="L870" i="6"/>
  <c r="M870" i="6" s="1"/>
  <c r="N870" i="6" s="1"/>
  <c r="D870" i="6"/>
  <c r="L694" i="6"/>
  <c r="M694" i="6" s="1"/>
  <c r="N694" i="6" s="1"/>
  <c r="D694" i="6"/>
  <c r="L518" i="6"/>
  <c r="M518" i="6" s="1"/>
  <c r="N518" i="6" s="1"/>
  <c r="D518" i="6"/>
  <c r="L358" i="6"/>
  <c r="M358" i="6" s="1"/>
  <c r="N358" i="6" s="1"/>
  <c r="D358" i="6"/>
  <c r="L214" i="6"/>
  <c r="M214" i="6" s="1"/>
  <c r="N214" i="6" s="1"/>
  <c r="D214" i="6"/>
  <c r="L86" i="6"/>
  <c r="M86" i="6" s="1"/>
  <c r="N86" i="6" s="1"/>
  <c r="D86" i="6"/>
  <c r="L965" i="6"/>
  <c r="M965" i="6" s="1"/>
  <c r="N965" i="6" s="1"/>
  <c r="D965" i="6"/>
  <c r="L885" i="6"/>
  <c r="M885" i="6" s="1"/>
  <c r="N885" i="6" s="1"/>
  <c r="D885" i="6"/>
  <c r="L996" i="6"/>
  <c r="M996" i="6" s="1"/>
  <c r="N996" i="6" s="1"/>
  <c r="D996" i="6"/>
  <c r="L932" i="6"/>
  <c r="M932" i="6" s="1"/>
  <c r="N932" i="6" s="1"/>
  <c r="D932" i="6"/>
  <c r="L852" i="6"/>
  <c r="M852" i="6" s="1"/>
  <c r="N852" i="6" s="1"/>
  <c r="D852" i="6"/>
  <c r="L836" i="6"/>
  <c r="M836" i="6" s="1"/>
  <c r="N836" i="6" s="1"/>
  <c r="D836" i="6"/>
  <c r="L820" i="6"/>
  <c r="M820" i="6" s="1"/>
  <c r="N820" i="6" s="1"/>
  <c r="D820" i="6"/>
  <c r="L804" i="6"/>
  <c r="M804" i="6" s="1"/>
  <c r="N804" i="6" s="1"/>
  <c r="D804" i="6"/>
  <c r="L788" i="6"/>
  <c r="M788" i="6" s="1"/>
  <c r="N788" i="6" s="1"/>
  <c r="D788" i="6"/>
  <c r="L772" i="6"/>
  <c r="M772" i="6" s="1"/>
  <c r="N772" i="6" s="1"/>
  <c r="D772" i="6"/>
  <c r="L756" i="6"/>
  <c r="M756" i="6" s="1"/>
  <c r="N756" i="6" s="1"/>
  <c r="D756" i="6"/>
  <c r="L740" i="6"/>
  <c r="M740" i="6" s="1"/>
  <c r="N740" i="6" s="1"/>
  <c r="D740" i="6"/>
  <c r="L724" i="6"/>
  <c r="M724" i="6" s="1"/>
  <c r="N724" i="6" s="1"/>
  <c r="D724" i="6"/>
  <c r="L708" i="6"/>
  <c r="M708" i="6" s="1"/>
  <c r="N708" i="6" s="1"/>
  <c r="D708" i="6"/>
  <c r="L692" i="6"/>
  <c r="M692" i="6" s="1"/>
  <c r="N692" i="6" s="1"/>
  <c r="D692" i="6"/>
  <c r="L676" i="6"/>
  <c r="M676" i="6" s="1"/>
  <c r="N676" i="6" s="1"/>
  <c r="D676" i="6"/>
  <c r="L660" i="6"/>
  <c r="M660" i="6" s="1"/>
  <c r="N660" i="6" s="1"/>
  <c r="D660" i="6"/>
  <c r="L644" i="6"/>
  <c r="M644" i="6" s="1"/>
  <c r="N644" i="6" s="1"/>
  <c r="D644" i="6"/>
  <c r="L628" i="6"/>
  <c r="M628" i="6" s="1"/>
  <c r="N628" i="6" s="1"/>
  <c r="D628" i="6"/>
  <c r="L612" i="6"/>
  <c r="M612" i="6" s="1"/>
  <c r="N612" i="6" s="1"/>
  <c r="D612" i="6"/>
  <c r="L596" i="6"/>
  <c r="M596" i="6" s="1"/>
  <c r="N596" i="6" s="1"/>
  <c r="D596" i="6"/>
  <c r="L580" i="6"/>
  <c r="M580" i="6" s="1"/>
  <c r="N580" i="6" s="1"/>
  <c r="D580" i="6"/>
  <c r="L564" i="6"/>
  <c r="M564" i="6" s="1"/>
  <c r="N564" i="6" s="1"/>
  <c r="D564" i="6"/>
  <c r="L548" i="6"/>
  <c r="M548" i="6" s="1"/>
  <c r="N548" i="6" s="1"/>
  <c r="D548" i="6"/>
  <c r="L532" i="6"/>
  <c r="M532" i="6" s="1"/>
  <c r="N532" i="6" s="1"/>
  <c r="D532" i="6"/>
  <c r="L516" i="6"/>
  <c r="M516" i="6" s="1"/>
  <c r="N516" i="6" s="1"/>
  <c r="D516" i="6"/>
  <c r="L500" i="6"/>
  <c r="M500" i="6" s="1"/>
  <c r="N500" i="6" s="1"/>
  <c r="D500" i="6"/>
  <c r="L484" i="6"/>
  <c r="M484" i="6" s="1"/>
  <c r="N484" i="6" s="1"/>
  <c r="D484" i="6"/>
  <c r="L468" i="6"/>
  <c r="M468" i="6" s="1"/>
  <c r="N468" i="6" s="1"/>
  <c r="D468" i="6"/>
  <c r="L452" i="6"/>
  <c r="M452" i="6" s="1"/>
  <c r="N452" i="6" s="1"/>
  <c r="D452" i="6"/>
  <c r="L436" i="6"/>
  <c r="M436" i="6" s="1"/>
  <c r="N436" i="6" s="1"/>
  <c r="D436" i="6"/>
  <c r="L420" i="6"/>
  <c r="M420" i="6" s="1"/>
  <c r="N420" i="6" s="1"/>
  <c r="D420" i="6"/>
  <c r="L404" i="6"/>
  <c r="M404" i="6" s="1"/>
  <c r="N404" i="6" s="1"/>
  <c r="D404" i="6"/>
  <c r="L388" i="6"/>
  <c r="M388" i="6" s="1"/>
  <c r="N388" i="6" s="1"/>
  <c r="D388" i="6"/>
  <c r="L372" i="6"/>
  <c r="M372" i="6" s="1"/>
  <c r="N372" i="6" s="1"/>
  <c r="D372" i="6"/>
  <c r="L356" i="6"/>
  <c r="M356" i="6" s="1"/>
  <c r="N356" i="6" s="1"/>
  <c r="D356" i="6"/>
  <c r="L340" i="6"/>
  <c r="M340" i="6" s="1"/>
  <c r="N340" i="6" s="1"/>
  <c r="D340" i="6"/>
  <c r="L324" i="6"/>
  <c r="M324" i="6" s="1"/>
  <c r="N324" i="6" s="1"/>
  <c r="D324" i="6"/>
  <c r="L308" i="6"/>
  <c r="M308" i="6" s="1"/>
  <c r="N308" i="6" s="1"/>
  <c r="D308" i="6"/>
  <c r="L292" i="6"/>
  <c r="M292" i="6" s="1"/>
  <c r="N292" i="6" s="1"/>
  <c r="D292" i="6"/>
  <c r="L276" i="6"/>
  <c r="M276" i="6" s="1"/>
  <c r="N276" i="6" s="1"/>
  <c r="D276" i="6"/>
  <c r="L260" i="6"/>
  <c r="M260" i="6" s="1"/>
  <c r="N260" i="6" s="1"/>
  <c r="D260" i="6"/>
  <c r="L244" i="6"/>
  <c r="M244" i="6" s="1"/>
  <c r="N244" i="6" s="1"/>
  <c r="D244" i="6"/>
  <c r="L228" i="6"/>
  <c r="M228" i="6" s="1"/>
  <c r="N228" i="6" s="1"/>
  <c r="D228" i="6"/>
  <c r="L212" i="6"/>
  <c r="M212" i="6" s="1"/>
  <c r="N212" i="6" s="1"/>
  <c r="D212" i="6"/>
  <c r="L196" i="6"/>
  <c r="M196" i="6" s="1"/>
  <c r="N196" i="6" s="1"/>
  <c r="D196" i="6"/>
  <c r="L180" i="6"/>
  <c r="M180" i="6" s="1"/>
  <c r="N180" i="6" s="1"/>
  <c r="D180" i="6"/>
  <c r="L164" i="6"/>
  <c r="M164" i="6" s="1"/>
  <c r="N164" i="6" s="1"/>
  <c r="D164" i="6"/>
  <c r="L148" i="6"/>
  <c r="M148" i="6" s="1"/>
  <c r="N148" i="6" s="1"/>
  <c r="D148" i="6"/>
  <c r="L132" i="6"/>
  <c r="M132" i="6" s="1"/>
  <c r="N132" i="6" s="1"/>
  <c r="D132" i="6"/>
  <c r="L116" i="6"/>
  <c r="M116" i="6" s="1"/>
  <c r="N116" i="6" s="1"/>
  <c r="D116" i="6"/>
  <c r="L100" i="6"/>
  <c r="M100" i="6" s="1"/>
  <c r="N100" i="6" s="1"/>
  <c r="D100" i="6"/>
  <c r="L84" i="6"/>
  <c r="M84" i="6" s="1"/>
  <c r="N84" i="6" s="1"/>
  <c r="D84" i="6"/>
  <c r="L68" i="6"/>
  <c r="M68" i="6" s="1"/>
  <c r="N68" i="6" s="1"/>
  <c r="D68" i="6"/>
  <c r="L52" i="6"/>
  <c r="M52" i="6" s="1"/>
  <c r="N52" i="6" s="1"/>
  <c r="D52" i="6"/>
  <c r="L36" i="6"/>
  <c r="M36" i="6" s="1"/>
  <c r="N36" i="6" s="1"/>
  <c r="D36" i="6"/>
  <c r="L20" i="6"/>
  <c r="M20" i="6" s="1"/>
  <c r="N20" i="6" s="1"/>
  <c r="D20" i="6"/>
  <c r="L4" i="6"/>
  <c r="M4" i="6" s="1"/>
  <c r="N4" i="6" s="1"/>
  <c r="D4" i="6"/>
  <c r="L969" i="6"/>
  <c r="M969" i="6" s="1"/>
  <c r="N969" i="6" s="1"/>
  <c r="D969" i="6"/>
  <c r="L617" i="6"/>
  <c r="M617" i="6" s="1"/>
  <c r="N617" i="6" s="1"/>
  <c r="D617" i="6"/>
  <c r="L441" i="6"/>
  <c r="M441" i="6" s="1"/>
  <c r="N441" i="6" s="1"/>
  <c r="D441" i="6"/>
  <c r="L281" i="6"/>
  <c r="M281" i="6" s="1"/>
  <c r="N281" i="6" s="1"/>
  <c r="D281" i="6"/>
  <c r="L153" i="6"/>
  <c r="M153" i="6" s="1"/>
  <c r="N153" i="6" s="1"/>
  <c r="D153" i="6"/>
  <c r="L856" i="6"/>
  <c r="M856" i="6" s="1"/>
  <c r="N856" i="6" s="1"/>
  <c r="D856" i="6"/>
  <c r="L696" i="6"/>
  <c r="M696" i="6" s="1"/>
  <c r="N696" i="6" s="1"/>
  <c r="D696" i="6"/>
  <c r="L536" i="6"/>
  <c r="M536" i="6" s="1"/>
  <c r="N536" i="6" s="1"/>
  <c r="D536" i="6"/>
  <c r="L344" i="6"/>
  <c r="M344" i="6" s="1"/>
  <c r="N344" i="6" s="1"/>
  <c r="D344" i="6"/>
  <c r="L136" i="6"/>
  <c r="M136" i="6" s="1"/>
  <c r="N136" i="6" s="1"/>
  <c r="D136" i="6"/>
  <c r="L934" i="6"/>
  <c r="M934" i="6" s="1"/>
  <c r="N934" i="6" s="1"/>
  <c r="D934" i="6"/>
  <c r="L758" i="6"/>
  <c r="M758" i="6" s="1"/>
  <c r="N758" i="6" s="1"/>
  <c r="D758" i="6"/>
  <c r="L550" i="6"/>
  <c r="M550" i="6" s="1"/>
  <c r="N550" i="6" s="1"/>
  <c r="D550" i="6"/>
  <c r="L390" i="6"/>
  <c r="M390" i="6" s="1"/>
  <c r="N390" i="6" s="1"/>
  <c r="D390" i="6"/>
  <c r="L262" i="6"/>
  <c r="M262" i="6" s="1"/>
  <c r="N262" i="6" s="1"/>
  <c r="D262" i="6"/>
  <c r="L134" i="6"/>
  <c r="M134" i="6" s="1"/>
  <c r="N134" i="6" s="1"/>
  <c r="D134" i="6"/>
  <c r="L38" i="6"/>
  <c r="M38" i="6" s="1"/>
  <c r="N38" i="6" s="1"/>
  <c r="D38" i="6"/>
  <c r="L933" i="6"/>
  <c r="M933" i="6" s="1"/>
  <c r="N933" i="6" s="1"/>
  <c r="D933" i="6"/>
  <c r="L853" i="6"/>
  <c r="M853" i="6" s="1"/>
  <c r="N853" i="6" s="1"/>
  <c r="D853" i="6"/>
  <c r="L964" i="6"/>
  <c r="M964" i="6" s="1"/>
  <c r="N964" i="6" s="1"/>
  <c r="D964" i="6"/>
  <c r="L916" i="6"/>
  <c r="M916" i="6" s="1"/>
  <c r="N916" i="6" s="1"/>
  <c r="D916" i="6"/>
  <c r="L868" i="6"/>
  <c r="M868" i="6" s="1"/>
  <c r="N868" i="6" s="1"/>
  <c r="D868" i="6"/>
  <c r="L979" i="6"/>
  <c r="M979" i="6" s="1"/>
  <c r="N979" i="6" s="1"/>
  <c r="D979" i="6"/>
  <c r="L931" i="6"/>
  <c r="M931" i="6" s="1"/>
  <c r="N931" i="6" s="1"/>
  <c r="D931" i="6"/>
  <c r="L899" i="6"/>
  <c r="M899" i="6" s="1"/>
  <c r="N899" i="6" s="1"/>
  <c r="D899" i="6"/>
  <c r="L867" i="6"/>
  <c r="M867" i="6" s="1"/>
  <c r="N867" i="6" s="1"/>
  <c r="D867" i="6"/>
  <c r="L851" i="6"/>
  <c r="M851" i="6" s="1"/>
  <c r="N851" i="6" s="1"/>
  <c r="D851" i="6"/>
  <c r="L835" i="6"/>
  <c r="M835" i="6" s="1"/>
  <c r="N835" i="6" s="1"/>
  <c r="D835" i="6"/>
  <c r="L819" i="6"/>
  <c r="M819" i="6" s="1"/>
  <c r="N819" i="6" s="1"/>
  <c r="D819" i="6"/>
  <c r="L803" i="6"/>
  <c r="M803" i="6" s="1"/>
  <c r="N803" i="6" s="1"/>
  <c r="D803" i="6"/>
  <c r="L787" i="6"/>
  <c r="M787" i="6" s="1"/>
  <c r="N787" i="6" s="1"/>
  <c r="D787" i="6"/>
  <c r="L771" i="6"/>
  <c r="M771" i="6" s="1"/>
  <c r="N771" i="6" s="1"/>
  <c r="D771" i="6"/>
  <c r="L755" i="6"/>
  <c r="M755" i="6" s="1"/>
  <c r="N755" i="6" s="1"/>
  <c r="D755" i="6"/>
  <c r="L739" i="6"/>
  <c r="M739" i="6" s="1"/>
  <c r="N739" i="6" s="1"/>
  <c r="D739" i="6"/>
  <c r="L723" i="6"/>
  <c r="M723" i="6" s="1"/>
  <c r="N723" i="6" s="1"/>
  <c r="D723" i="6"/>
  <c r="L707" i="6"/>
  <c r="M707" i="6" s="1"/>
  <c r="N707" i="6" s="1"/>
  <c r="D707" i="6"/>
  <c r="L691" i="6"/>
  <c r="M691" i="6" s="1"/>
  <c r="N691" i="6" s="1"/>
  <c r="D691" i="6"/>
  <c r="L675" i="6"/>
  <c r="M675" i="6" s="1"/>
  <c r="N675" i="6" s="1"/>
  <c r="D675" i="6"/>
  <c r="L659" i="6"/>
  <c r="M659" i="6" s="1"/>
  <c r="N659" i="6" s="1"/>
  <c r="D659" i="6"/>
  <c r="L643" i="6"/>
  <c r="M643" i="6" s="1"/>
  <c r="N643" i="6" s="1"/>
  <c r="D643" i="6"/>
  <c r="L627" i="6"/>
  <c r="M627" i="6" s="1"/>
  <c r="N627" i="6" s="1"/>
  <c r="D627" i="6"/>
  <c r="L611" i="6"/>
  <c r="M611" i="6" s="1"/>
  <c r="N611" i="6" s="1"/>
  <c r="D611" i="6"/>
  <c r="L595" i="6"/>
  <c r="M595" i="6" s="1"/>
  <c r="N595" i="6" s="1"/>
  <c r="D595" i="6"/>
  <c r="L579" i="6"/>
  <c r="M579" i="6" s="1"/>
  <c r="N579" i="6" s="1"/>
  <c r="D579" i="6"/>
  <c r="L563" i="6"/>
  <c r="M563" i="6" s="1"/>
  <c r="N563" i="6" s="1"/>
  <c r="D563" i="6"/>
  <c r="L547" i="6"/>
  <c r="M547" i="6" s="1"/>
  <c r="N547" i="6" s="1"/>
  <c r="D547" i="6"/>
  <c r="L531" i="6"/>
  <c r="M531" i="6" s="1"/>
  <c r="N531" i="6" s="1"/>
  <c r="D531" i="6"/>
  <c r="L515" i="6"/>
  <c r="M515" i="6" s="1"/>
  <c r="N515" i="6" s="1"/>
  <c r="D515" i="6"/>
  <c r="L499" i="6"/>
  <c r="M499" i="6" s="1"/>
  <c r="N499" i="6" s="1"/>
  <c r="D499" i="6"/>
  <c r="L483" i="6"/>
  <c r="M483" i="6" s="1"/>
  <c r="N483" i="6" s="1"/>
  <c r="D483" i="6"/>
  <c r="L467" i="6"/>
  <c r="M467" i="6" s="1"/>
  <c r="N467" i="6" s="1"/>
  <c r="D467" i="6"/>
  <c r="L451" i="6"/>
  <c r="M451" i="6" s="1"/>
  <c r="N451" i="6" s="1"/>
  <c r="D451" i="6"/>
  <c r="L435" i="6"/>
  <c r="M435" i="6" s="1"/>
  <c r="N435" i="6" s="1"/>
  <c r="D435" i="6"/>
  <c r="L419" i="6"/>
  <c r="M419" i="6" s="1"/>
  <c r="N419" i="6" s="1"/>
  <c r="D419" i="6"/>
  <c r="L403" i="6"/>
  <c r="M403" i="6" s="1"/>
  <c r="N403" i="6" s="1"/>
  <c r="D403" i="6"/>
  <c r="L387" i="6"/>
  <c r="M387" i="6" s="1"/>
  <c r="N387" i="6" s="1"/>
  <c r="D387" i="6"/>
  <c r="L371" i="6"/>
  <c r="M371" i="6" s="1"/>
  <c r="N371" i="6" s="1"/>
  <c r="D371" i="6"/>
  <c r="L355" i="6"/>
  <c r="M355" i="6" s="1"/>
  <c r="N355" i="6" s="1"/>
  <c r="D355" i="6"/>
  <c r="L339" i="6"/>
  <c r="M339" i="6" s="1"/>
  <c r="N339" i="6" s="1"/>
  <c r="D339" i="6"/>
  <c r="L323" i="6"/>
  <c r="M323" i="6" s="1"/>
  <c r="N323" i="6" s="1"/>
  <c r="D323" i="6"/>
  <c r="L307" i="6"/>
  <c r="M307" i="6" s="1"/>
  <c r="N307" i="6" s="1"/>
  <c r="D307" i="6"/>
  <c r="L291" i="6"/>
  <c r="M291" i="6" s="1"/>
  <c r="N291" i="6" s="1"/>
  <c r="D291" i="6"/>
  <c r="L275" i="6"/>
  <c r="M275" i="6" s="1"/>
  <c r="N275" i="6" s="1"/>
  <c r="D275" i="6"/>
  <c r="L259" i="6"/>
  <c r="M259" i="6" s="1"/>
  <c r="N259" i="6" s="1"/>
  <c r="D259" i="6"/>
  <c r="L243" i="6"/>
  <c r="M243" i="6" s="1"/>
  <c r="N243" i="6" s="1"/>
  <c r="D243" i="6"/>
  <c r="L227" i="6"/>
  <c r="M227" i="6" s="1"/>
  <c r="N227" i="6" s="1"/>
  <c r="D227" i="6"/>
  <c r="L211" i="6"/>
  <c r="M211" i="6" s="1"/>
  <c r="N211" i="6" s="1"/>
  <c r="D211" i="6"/>
  <c r="L195" i="6"/>
  <c r="M195" i="6" s="1"/>
  <c r="N195" i="6" s="1"/>
  <c r="D195" i="6"/>
  <c r="L179" i="6"/>
  <c r="M179" i="6" s="1"/>
  <c r="N179" i="6" s="1"/>
  <c r="D179" i="6"/>
  <c r="L163" i="6"/>
  <c r="M163" i="6" s="1"/>
  <c r="N163" i="6" s="1"/>
  <c r="D163" i="6"/>
  <c r="L147" i="6"/>
  <c r="M147" i="6" s="1"/>
  <c r="N147" i="6" s="1"/>
  <c r="D147" i="6"/>
  <c r="L131" i="6"/>
  <c r="M131" i="6" s="1"/>
  <c r="N131" i="6" s="1"/>
  <c r="D131" i="6"/>
  <c r="L115" i="6"/>
  <c r="M115" i="6" s="1"/>
  <c r="N115" i="6" s="1"/>
  <c r="D115" i="6"/>
  <c r="L99" i="6"/>
  <c r="M99" i="6" s="1"/>
  <c r="N99" i="6" s="1"/>
  <c r="D99" i="6"/>
  <c r="L83" i="6"/>
  <c r="M83" i="6" s="1"/>
  <c r="N83" i="6" s="1"/>
  <c r="D83" i="6"/>
  <c r="L67" i="6"/>
  <c r="M67" i="6" s="1"/>
  <c r="N67" i="6" s="1"/>
  <c r="D67" i="6"/>
  <c r="L51" i="6"/>
  <c r="M51" i="6" s="1"/>
  <c r="N51" i="6" s="1"/>
  <c r="D51" i="6"/>
  <c r="L35" i="6"/>
  <c r="M35" i="6" s="1"/>
  <c r="N35" i="6" s="1"/>
  <c r="D35" i="6"/>
  <c r="L19" i="6"/>
  <c r="M19" i="6" s="1"/>
  <c r="N19" i="6" s="1"/>
  <c r="D19" i="6"/>
  <c r="L841" i="6"/>
  <c r="M841" i="6" s="1"/>
  <c r="N841" i="6" s="1"/>
  <c r="D841" i="6"/>
  <c r="L649" i="6"/>
  <c r="M649" i="6" s="1"/>
  <c r="N649" i="6" s="1"/>
  <c r="D649" i="6"/>
  <c r="L457" i="6"/>
  <c r="M457" i="6" s="1"/>
  <c r="N457" i="6" s="1"/>
  <c r="D457" i="6"/>
  <c r="L265" i="6"/>
  <c r="M265" i="6" s="1"/>
  <c r="N265" i="6" s="1"/>
  <c r="D265" i="6"/>
  <c r="L73" i="6"/>
  <c r="M73" i="6" s="1"/>
  <c r="N73" i="6" s="1"/>
  <c r="D73" i="6"/>
  <c r="L936" i="6"/>
  <c r="M936" i="6" s="1"/>
  <c r="N936" i="6" s="1"/>
  <c r="D936" i="6"/>
  <c r="L664" i="6"/>
  <c r="M664" i="6" s="1"/>
  <c r="N664" i="6" s="1"/>
  <c r="D664" i="6"/>
  <c r="L392" i="6"/>
  <c r="M392" i="6" s="1"/>
  <c r="N392" i="6" s="1"/>
  <c r="D392" i="6"/>
  <c r="L232" i="6"/>
  <c r="M232" i="6" s="1"/>
  <c r="N232" i="6" s="1"/>
  <c r="D232" i="6"/>
  <c r="L40" i="6"/>
  <c r="M40" i="6" s="1"/>
  <c r="N40" i="6" s="1"/>
  <c r="D40" i="6"/>
  <c r="L902" i="6"/>
  <c r="M902" i="6" s="1"/>
  <c r="N902" i="6" s="1"/>
  <c r="D902" i="6"/>
  <c r="L774" i="6"/>
  <c r="M774" i="6" s="1"/>
  <c r="N774" i="6" s="1"/>
  <c r="D774" i="6"/>
  <c r="L646" i="6"/>
  <c r="M646" i="6" s="1"/>
  <c r="N646" i="6" s="1"/>
  <c r="D646" i="6"/>
  <c r="L486" i="6"/>
  <c r="M486" i="6" s="1"/>
  <c r="N486" i="6" s="1"/>
  <c r="D486" i="6"/>
  <c r="L342" i="6"/>
  <c r="M342" i="6" s="1"/>
  <c r="N342" i="6" s="1"/>
  <c r="D342" i="6"/>
  <c r="L182" i="6"/>
  <c r="M182" i="6" s="1"/>
  <c r="N182" i="6" s="1"/>
  <c r="D182" i="6"/>
  <c r="L54" i="6"/>
  <c r="M54" i="6" s="1"/>
  <c r="N54" i="6" s="1"/>
  <c r="D54" i="6"/>
  <c r="L997" i="6"/>
  <c r="M997" i="6" s="1"/>
  <c r="N997" i="6" s="1"/>
  <c r="D997" i="6"/>
  <c r="L949" i="6"/>
  <c r="M949" i="6" s="1"/>
  <c r="N949" i="6" s="1"/>
  <c r="D949" i="6"/>
  <c r="L869" i="6"/>
  <c r="M869" i="6" s="1"/>
  <c r="N869" i="6" s="1"/>
  <c r="D869" i="6"/>
  <c r="L980" i="6"/>
  <c r="M980" i="6" s="1"/>
  <c r="N980" i="6" s="1"/>
  <c r="D980" i="6"/>
  <c r="L948" i="6"/>
  <c r="M948" i="6" s="1"/>
  <c r="N948" i="6" s="1"/>
  <c r="D948" i="6"/>
  <c r="L900" i="6"/>
  <c r="M900" i="6" s="1"/>
  <c r="N900" i="6" s="1"/>
  <c r="D900" i="6"/>
  <c r="L884" i="6"/>
  <c r="M884" i="6" s="1"/>
  <c r="N884" i="6" s="1"/>
  <c r="D884" i="6"/>
  <c r="L995" i="6"/>
  <c r="M995" i="6" s="1"/>
  <c r="N995" i="6" s="1"/>
  <c r="D995" i="6"/>
  <c r="L963" i="6"/>
  <c r="M963" i="6" s="1"/>
  <c r="N963" i="6" s="1"/>
  <c r="D963" i="6"/>
  <c r="L947" i="6"/>
  <c r="M947" i="6" s="1"/>
  <c r="N947" i="6" s="1"/>
  <c r="D947" i="6"/>
  <c r="L915" i="6"/>
  <c r="M915" i="6" s="1"/>
  <c r="N915" i="6" s="1"/>
  <c r="D915" i="6"/>
  <c r="L883" i="6"/>
  <c r="M883" i="6" s="1"/>
  <c r="N883" i="6" s="1"/>
  <c r="D883" i="6"/>
  <c r="L994" i="6"/>
  <c r="M994" i="6" s="1"/>
  <c r="N994" i="6" s="1"/>
  <c r="D994" i="6"/>
  <c r="L978" i="6"/>
  <c r="M978" i="6" s="1"/>
  <c r="N978" i="6" s="1"/>
  <c r="D978" i="6"/>
  <c r="L962" i="6"/>
  <c r="M962" i="6" s="1"/>
  <c r="N962" i="6" s="1"/>
  <c r="D962" i="6"/>
  <c r="L946" i="6"/>
  <c r="M946" i="6" s="1"/>
  <c r="N946" i="6" s="1"/>
  <c r="D946" i="6"/>
  <c r="L930" i="6"/>
  <c r="M930" i="6" s="1"/>
  <c r="N930" i="6" s="1"/>
  <c r="D930" i="6"/>
  <c r="L914" i="6"/>
  <c r="M914" i="6" s="1"/>
  <c r="N914" i="6" s="1"/>
  <c r="D914" i="6"/>
  <c r="L898" i="6"/>
  <c r="M898" i="6" s="1"/>
  <c r="N898" i="6" s="1"/>
  <c r="D898" i="6"/>
  <c r="L882" i="6"/>
  <c r="M882" i="6" s="1"/>
  <c r="N882" i="6" s="1"/>
  <c r="D882" i="6"/>
  <c r="L866" i="6"/>
  <c r="M866" i="6" s="1"/>
  <c r="N866" i="6" s="1"/>
  <c r="D866" i="6"/>
  <c r="L850" i="6"/>
  <c r="M850" i="6" s="1"/>
  <c r="N850" i="6" s="1"/>
  <c r="D850" i="6"/>
  <c r="L834" i="6"/>
  <c r="M834" i="6" s="1"/>
  <c r="N834" i="6" s="1"/>
  <c r="D834" i="6"/>
  <c r="L818" i="6"/>
  <c r="M818" i="6" s="1"/>
  <c r="N818" i="6" s="1"/>
  <c r="D818" i="6"/>
  <c r="L802" i="6"/>
  <c r="M802" i="6" s="1"/>
  <c r="N802" i="6" s="1"/>
  <c r="D802" i="6"/>
  <c r="L786" i="6"/>
  <c r="M786" i="6" s="1"/>
  <c r="N786" i="6" s="1"/>
  <c r="D786" i="6"/>
  <c r="L770" i="6"/>
  <c r="M770" i="6" s="1"/>
  <c r="N770" i="6" s="1"/>
  <c r="D770" i="6"/>
  <c r="L754" i="6"/>
  <c r="M754" i="6" s="1"/>
  <c r="N754" i="6" s="1"/>
  <c r="D754" i="6"/>
  <c r="L738" i="6"/>
  <c r="M738" i="6" s="1"/>
  <c r="N738" i="6" s="1"/>
  <c r="D738" i="6"/>
  <c r="L722" i="6"/>
  <c r="M722" i="6" s="1"/>
  <c r="N722" i="6" s="1"/>
  <c r="D722" i="6"/>
  <c r="L706" i="6"/>
  <c r="M706" i="6" s="1"/>
  <c r="N706" i="6" s="1"/>
  <c r="D706" i="6"/>
  <c r="L690" i="6"/>
  <c r="M690" i="6" s="1"/>
  <c r="N690" i="6" s="1"/>
  <c r="D690" i="6"/>
  <c r="L674" i="6"/>
  <c r="M674" i="6" s="1"/>
  <c r="N674" i="6" s="1"/>
  <c r="D674" i="6"/>
  <c r="L658" i="6"/>
  <c r="M658" i="6" s="1"/>
  <c r="N658" i="6" s="1"/>
  <c r="D658" i="6"/>
  <c r="L642" i="6"/>
  <c r="M642" i="6" s="1"/>
  <c r="N642" i="6" s="1"/>
  <c r="D642" i="6"/>
  <c r="L626" i="6"/>
  <c r="M626" i="6" s="1"/>
  <c r="N626" i="6" s="1"/>
  <c r="D626" i="6"/>
  <c r="L610" i="6"/>
  <c r="M610" i="6" s="1"/>
  <c r="N610" i="6" s="1"/>
  <c r="D610" i="6"/>
  <c r="L594" i="6"/>
  <c r="M594" i="6" s="1"/>
  <c r="N594" i="6" s="1"/>
  <c r="D594" i="6"/>
  <c r="L578" i="6"/>
  <c r="M578" i="6" s="1"/>
  <c r="N578" i="6" s="1"/>
  <c r="D578" i="6"/>
  <c r="L562" i="6"/>
  <c r="M562" i="6" s="1"/>
  <c r="N562" i="6" s="1"/>
  <c r="D562" i="6"/>
  <c r="L546" i="6"/>
  <c r="M546" i="6" s="1"/>
  <c r="N546" i="6" s="1"/>
  <c r="D546" i="6"/>
  <c r="L530" i="6"/>
  <c r="M530" i="6" s="1"/>
  <c r="N530" i="6" s="1"/>
  <c r="D530" i="6"/>
  <c r="L514" i="6"/>
  <c r="M514" i="6" s="1"/>
  <c r="N514" i="6" s="1"/>
  <c r="D514" i="6"/>
  <c r="L498" i="6"/>
  <c r="M498" i="6" s="1"/>
  <c r="N498" i="6" s="1"/>
  <c r="D498" i="6"/>
  <c r="L482" i="6"/>
  <c r="M482" i="6" s="1"/>
  <c r="N482" i="6" s="1"/>
  <c r="D482" i="6"/>
  <c r="L466" i="6"/>
  <c r="M466" i="6" s="1"/>
  <c r="N466" i="6" s="1"/>
  <c r="D466" i="6"/>
  <c r="L450" i="6"/>
  <c r="M450" i="6" s="1"/>
  <c r="N450" i="6" s="1"/>
  <c r="D450" i="6"/>
  <c r="L434" i="6"/>
  <c r="M434" i="6" s="1"/>
  <c r="N434" i="6" s="1"/>
  <c r="D434" i="6"/>
  <c r="L418" i="6"/>
  <c r="M418" i="6" s="1"/>
  <c r="N418" i="6" s="1"/>
  <c r="D418" i="6"/>
  <c r="L402" i="6"/>
  <c r="M402" i="6" s="1"/>
  <c r="N402" i="6" s="1"/>
  <c r="D402" i="6"/>
  <c r="L386" i="6"/>
  <c r="M386" i="6" s="1"/>
  <c r="N386" i="6" s="1"/>
  <c r="D386" i="6"/>
  <c r="L370" i="6"/>
  <c r="M370" i="6" s="1"/>
  <c r="N370" i="6" s="1"/>
  <c r="D370" i="6"/>
  <c r="L354" i="6"/>
  <c r="M354" i="6" s="1"/>
  <c r="N354" i="6" s="1"/>
  <c r="D354" i="6"/>
  <c r="L338" i="6"/>
  <c r="M338" i="6" s="1"/>
  <c r="N338" i="6" s="1"/>
  <c r="D338" i="6"/>
  <c r="L322" i="6"/>
  <c r="M322" i="6" s="1"/>
  <c r="N322" i="6" s="1"/>
  <c r="D322" i="6"/>
  <c r="L306" i="6"/>
  <c r="M306" i="6" s="1"/>
  <c r="N306" i="6" s="1"/>
  <c r="D306" i="6"/>
  <c r="L290" i="6"/>
  <c r="M290" i="6" s="1"/>
  <c r="N290" i="6" s="1"/>
  <c r="D290" i="6"/>
  <c r="L274" i="6"/>
  <c r="M274" i="6" s="1"/>
  <c r="N274" i="6" s="1"/>
  <c r="D274" i="6"/>
  <c r="L258" i="6"/>
  <c r="M258" i="6" s="1"/>
  <c r="N258" i="6" s="1"/>
  <c r="D258" i="6"/>
  <c r="L242" i="6"/>
  <c r="M242" i="6" s="1"/>
  <c r="N242" i="6" s="1"/>
  <c r="D242" i="6"/>
  <c r="L226" i="6"/>
  <c r="M226" i="6" s="1"/>
  <c r="N226" i="6" s="1"/>
  <c r="D226" i="6"/>
  <c r="L210" i="6"/>
  <c r="M210" i="6" s="1"/>
  <c r="N210" i="6" s="1"/>
  <c r="D210" i="6"/>
  <c r="L194" i="6"/>
  <c r="M194" i="6" s="1"/>
  <c r="N194" i="6" s="1"/>
  <c r="D194" i="6"/>
  <c r="L178" i="6"/>
  <c r="M178" i="6" s="1"/>
  <c r="N178" i="6" s="1"/>
  <c r="D178" i="6"/>
  <c r="L162" i="6"/>
  <c r="M162" i="6" s="1"/>
  <c r="N162" i="6" s="1"/>
  <c r="D162" i="6"/>
  <c r="L146" i="6"/>
  <c r="M146" i="6" s="1"/>
  <c r="N146" i="6" s="1"/>
  <c r="D146" i="6"/>
  <c r="L130" i="6"/>
  <c r="M130" i="6" s="1"/>
  <c r="N130" i="6" s="1"/>
  <c r="D130" i="6"/>
  <c r="L114" i="6"/>
  <c r="M114" i="6" s="1"/>
  <c r="N114" i="6" s="1"/>
  <c r="D114" i="6"/>
  <c r="L98" i="6"/>
  <c r="M98" i="6" s="1"/>
  <c r="N98" i="6" s="1"/>
  <c r="D98" i="6"/>
  <c r="L82" i="6"/>
  <c r="M82" i="6" s="1"/>
  <c r="N82" i="6" s="1"/>
  <c r="D82" i="6"/>
  <c r="L66" i="6"/>
  <c r="M66" i="6" s="1"/>
  <c r="N66" i="6" s="1"/>
  <c r="D66" i="6"/>
  <c r="L50" i="6"/>
  <c r="M50" i="6" s="1"/>
  <c r="N50" i="6" s="1"/>
  <c r="D50" i="6"/>
  <c r="L34" i="6"/>
  <c r="M34" i="6" s="1"/>
  <c r="N34" i="6" s="1"/>
  <c r="D34" i="6"/>
  <c r="L18" i="6"/>
  <c r="M18" i="6" s="1"/>
  <c r="N18" i="6" s="1"/>
  <c r="D18" i="6"/>
  <c r="L632" i="6"/>
  <c r="M632" i="6" s="1"/>
  <c r="N632" i="6" s="1"/>
  <c r="D632" i="6"/>
  <c r="L472" i="6"/>
  <c r="M472" i="6" s="1"/>
  <c r="N472" i="6" s="1"/>
  <c r="D472" i="6"/>
  <c r="L328" i="6"/>
  <c r="M328" i="6" s="1"/>
  <c r="N328" i="6" s="1"/>
  <c r="D328" i="6"/>
  <c r="L152" i="6"/>
  <c r="M152" i="6" s="1"/>
  <c r="N152" i="6" s="1"/>
  <c r="D152" i="6"/>
  <c r="L966" i="6"/>
  <c r="M966" i="6" s="1"/>
  <c r="N966" i="6" s="1"/>
  <c r="D966" i="6"/>
  <c r="L790" i="6"/>
  <c r="M790" i="6" s="1"/>
  <c r="N790" i="6" s="1"/>
  <c r="D790" i="6"/>
  <c r="L582" i="6"/>
  <c r="M582" i="6" s="1"/>
  <c r="N582" i="6" s="1"/>
  <c r="D582" i="6"/>
  <c r="L374" i="6"/>
  <c r="M374" i="6" s="1"/>
  <c r="N374" i="6" s="1"/>
  <c r="D374" i="6"/>
  <c r="L246" i="6"/>
  <c r="M246" i="6" s="1"/>
  <c r="N246" i="6" s="1"/>
  <c r="D246" i="6"/>
  <c r="L118" i="6"/>
  <c r="M118" i="6" s="1"/>
  <c r="N118" i="6" s="1"/>
  <c r="D118" i="6"/>
  <c r="L70" i="6"/>
  <c r="M70" i="6" s="1"/>
  <c r="N70" i="6" s="1"/>
  <c r="D70" i="6"/>
  <c r="L981" i="6"/>
  <c r="M981" i="6" s="1"/>
  <c r="N981" i="6" s="1"/>
  <c r="D981" i="6"/>
  <c r="L901" i="6"/>
  <c r="M901" i="6" s="1"/>
  <c r="N901" i="6" s="1"/>
  <c r="D901" i="6"/>
  <c r="L993" i="6"/>
  <c r="M993" i="6" s="1"/>
  <c r="N993" i="6" s="1"/>
  <c r="D993" i="6"/>
  <c r="L977" i="6"/>
  <c r="M977" i="6" s="1"/>
  <c r="N977" i="6" s="1"/>
  <c r="D977" i="6"/>
  <c r="L961" i="6"/>
  <c r="M961" i="6" s="1"/>
  <c r="N961" i="6" s="1"/>
  <c r="D961" i="6"/>
  <c r="L945" i="6"/>
  <c r="M945" i="6" s="1"/>
  <c r="N945" i="6" s="1"/>
  <c r="D945" i="6"/>
  <c r="L929" i="6"/>
  <c r="M929" i="6" s="1"/>
  <c r="N929" i="6" s="1"/>
  <c r="D929" i="6"/>
  <c r="L913" i="6"/>
  <c r="M913" i="6" s="1"/>
  <c r="N913" i="6" s="1"/>
  <c r="D913" i="6"/>
  <c r="L897" i="6"/>
  <c r="M897" i="6" s="1"/>
  <c r="N897" i="6" s="1"/>
  <c r="D897" i="6"/>
  <c r="L881" i="6"/>
  <c r="M881" i="6" s="1"/>
  <c r="N881" i="6" s="1"/>
  <c r="D881" i="6"/>
  <c r="L865" i="6"/>
  <c r="M865" i="6" s="1"/>
  <c r="N865" i="6" s="1"/>
  <c r="D865" i="6"/>
  <c r="L849" i="6"/>
  <c r="M849" i="6" s="1"/>
  <c r="N849" i="6" s="1"/>
  <c r="D849" i="6"/>
  <c r="L833" i="6"/>
  <c r="M833" i="6" s="1"/>
  <c r="N833" i="6" s="1"/>
  <c r="D833" i="6"/>
  <c r="L817" i="6"/>
  <c r="M817" i="6" s="1"/>
  <c r="N817" i="6" s="1"/>
  <c r="D817" i="6"/>
  <c r="L801" i="6"/>
  <c r="M801" i="6" s="1"/>
  <c r="N801" i="6" s="1"/>
  <c r="D801" i="6"/>
  <c r="L785" i="6"/>
  <c r="M785" i="6" s="1"/>
  <c r="N785" i="6" s="1"/>
  <c r="D785" i="6"/>
  <c r="L769" i="6"/>
  <c r="M769" i="6" s="1"/>
  <c r="N769" i="6" s="1"/>
  <c r="D769" i="6"/>
  <c r="L753" i="6"/>
  <c r="M753" i="6" s="1"/>
  <c r="N753" i="6" s="1"/>
  <c r="D753" i="6"/>
  <c r="L737" i="6"/>
  <c r="M737" i="6" s="1"/>
  <c r="N737" i="6" s="1"/>
  <c r="D737" i="6"/>
  <c r="L721" i="6"/>
  <c r="M721" i="6" s="1"/>
  <c r="N721" i="6" s="1"/>
  <c r="D721" i="6"/>
  <c r="L705" i="6"/>
  <c r="M705" i="6" s="1"/>
  <c r="N705" i="6" s="1"/>
  <c r="D705" i="6"/>
  <c r="L689" i="6"/>
  <c r="M689" i="6" s="1"/>
  <c r="N689" i="6" s="1"/>
  <c r="D689" i="6"/>
  <c r="L673" i="6"/>
  <c r="M673" i="6" s="1"/>
  <c r="N673" i="6" s="1"/>
  <c r="D673" i="6"/>
  <c r="L657" i="6"/>
  <c r="M657" i="6" s="1"/>
  <c r="N657" i="6" s="1"/>
  <c r="D657" i="6"/>
  <c r="L641" i="6"/>
  <c r="M641" i="6" s="1"/>
  <c r="N641" i="6" s="1"/>
  <c r="D641" i="6"/>
  <c r="L625" i="6"/>
  <c r="M625" i="6" s="1"/>
  <c r="N625" i="6" s="1"/>
  <c r="D625" i="6"/>
  <c r="L609" i="6"/>
  <c r="M609" i="6" s="1"/>
  <c r="N609" i="6" s="1"/>
  <c r="D609" i="6"/>
  <c r="L593" i="6"/>
  <c r="M593" i="6" s="1"/>
  <c r="N593" i="6" s="1"/>
  <c r="D593" i="6"/>
  <c r="L577" i="6"/>
  <c r="M577" i="6" s="1"/>
  <c r="N577" i="6" s="1"/>
  <c r="D577" i="6"/>
  <c r="L561" i="6"/>
  <c r="M561" i="6" s="1"/>
  <c r="N561" i="6" s="1"/>
  <c r="D561" i="6"/>
  <c r="L545" i="6"/>
  <c r="M545" i="6" s="1"/>
  <c r="N545" i="6" s="1"/>
  <c r="D545" i="6"/>
  <c r="L529" i="6"/>
  <c r="M529" i="6" s="1"/>
  <c r="N529" i="6" s="1"/>
  <c r="D529" i="6"/>
  <c r="L513" i="6"/>
  <c r="M513" i="6" s="1"/>
  <c r="N513" i="6" s="1"/>
  <c r="D513" i="6"/>
  <c r="L497" i="6"/>
  <c r="M497" i="6" s="1"/>
  <c r="N497" i="6" s="1"/>
  <c r="D497" i="6"/>
  <c r="L481" i="6"/>
  <c r="M481" i="6" s="1"/>
  <c r="N481" i="6" s="1"/>
  <c r="D481" i="6"/>
  <c r="L465" i="6"/>
  <c r="M465" i="6" s="1"/>
  <c r="N465" i="6" s="1"/>
  <c r="D465" i="6"/>
  <c r="L449" i="6"/>
  <c r="M449" i="6" s="1"/>
  <c r="N449" i="6" s="1"/>
  <c r="D449" i="6"/>
  <c r="L433" i="6"/>
  <c r="M433" i="6" s="1"/>
  <c r="N433" i="6" s="1"/>
  <c r="D433" i="6"/>
  <c r="L417" i="6"/>
  <c r="M417" i="6" s="1"/>
  <c r="N417" i="6" s="1"/>
  <c r="D417" i="6"/>
  <c r="L401" i="6"/>
  <c r="M401" i="6" s="1"/>
  <c r="N401" i="6" s="1"/>
  <c r="D401" i="6"/>
  <c r="L385" i="6"/>
  <c r="M385" i="6" s="1"/>
  <c r="N385" i="6" s="1"/>
  <c r="D385" i="6"/>
  <c r="L369" i="6"/>
  <c r="M369" i="6" s="1"/>
  <c r="N369" i="6" s="1"/>
  <c r="D369" i="6"/>
  <c r="L353" i="6"/>
  <c r="M353" i="6" s="1"/>
  <c r="N353" i="6" s="1"/>
  <c r="D353" i="6"/>
  <c r="L337" i="6"/>
  <c r="M337" i="6" s="1"/>
  <c r="N337" i="6" s="1"/>
  <c r="D337" i="6"/>
  <c r="L321" i="6"/>
  <c r="M321" i="6" s="1"/>
  <c r="N321" i="6" s="1"/>
  <c r="D321" i="6"/>
  <c r="L305" i="6"/>
  <c r="M305" i="6" s="1"/>
  <c r="N305" i="6" s="1"/>
  <c r="D305" i="6"/>
  <c r="L289" i="6"/>
  <c r="M289" i="6" s="1"/>
  <c r="N289" i="6" s="1"/>
  <c r="D289" i="6"/>
  <c r="L273" i="6"/>
  <c r="M273" i="6" s="1"/>
  <c r="N273" i="6" s="1"/>
  <c r="D273" i="6"/>
  <c r="L257" i="6"/>
  <c r="M257" i="6" s="1"/>
  <c r="N257" i="6" s="1"/>
  <c r="D257" i="6"/>
  <c r="L241" i="6"/>
  <c r="M241" i="6" s="1"/>
  <c r="N241" i="6" s="1"/>
  <c r="D241" i="6"/>
  <c r="L225" i="6"/>
  <c r="M225" i="6" s="1"/>
  <c r="N225" i="6" s="1"/>
  <c r="D225" i="6"/>
  <c r="L209" i="6"/>
  <c r="M209" i="6" s="1"/>
  <c r="N209" i="6" s="1"/>
  <c r="D209" i="6"/>
  <c r="L193" i="6"/>
  <c r="M193" i="6" s="1"/>
  <c r="N193" i="6" s="1"/>
  <c r="D193" i="6"/>
  <c r="L177" i="6"/>
  <c r="M177" i="6" s="1"/>
  <c r="N177" i="6" s="1"/>
  <c r="D177" i="6"/>
  <c r="L161" i="6"/>
  <c r="M161" i="6" s="1"/>
  <c r="N161" i="6" s="1"/>
  <c r="D161" i="6"/>
  <c r="L145" i="6"/>
  <c r="M145" i="6" s="1"/>
  <c r="N145" i="6" s="1"/>
  <c r="D145" i="6"/>
  <c r="L129" i="6"/>
  <c r="M129" i="6" s="1"/>
  <c r="N129" i="6" s="1"/>
  <c r="D129" i="6"/>
  <c r="L113" i="6"/>
  <c r="M113" i="6" s="1"/>
  <c r="N113" i="6" s="1"/>
  <c r="D113" i="6"/>
  <c r="L97" i="6"/>
  <c r="M97" i="6" s="1"/>
  <c r="N97" i="6" s="1"/>
  <c r="D97" i="6"/>
  <c r="L81" i="6"/>
  <c r="M81" i="6" s="1"/>
  <c r="N81" i="6" s="1"/>
  <c r="D81" i="6"/>
  <c r="L65" i="6"/>
  <c r="M65" i="6" s="1"/>
  <c r="N65" i="6" s="1"/>
  <c r="D65" i="6"/>
  <c r="L49" i="6"/>
  <c r="M49" i="6" s="1"/>
  <c r="N49" i="6" s="1"/>
  <c r="D49" i="6"/>
  <c r="L33" i="6"/>
  <c r="M33" i="6" s="1"/>
  <c r="N33" i="6" s="1"/>
  <c r="D33" i="6"/>
  <c r="L17" i="6"/>
  <c r="M17" i="6" s="1"/>
  <c r="N17" i="6" s="1"/>
  <c r="D17" i="6"/>
  <c r="L921" i="6"/>
  <c r="M921" i="6" s="1"/>
  <c r="N921" i="6" s="1"/>
  <c r="D921" i="6"/>
  <c r="L745" i="6"/>
  <c r="M745" i="6" s="1"/>
  <c r="N745" i="6" s="1"/>
  <c r="D745" i="6"/>
  <c r="L601" i="6"/>
  <c r="M601" i="6" s="1"/>
  <c r="N601" i="6" s="1"/>
  <c r="D601" i="6"/>
  <c r="L425" i="6"/>
  <c r="M425" i="6" s="1"/>
  <c r="N425" i="6" s="1"/>
  <c r="D425" i="6"/>
  <c r="L233" i="6"/>
  <c r="M233" i="6" s="1"/>
  <c r="N233" i="6" s="1"/>
  <c r="D233" i="6"/>
  <c r="L137" i="6"/>
  <c r="M137" i="6" s="1"/>
  <c r="N137" i="6" s="1"/>
  <c r="D137" i="6"/>
  <c r="L808" i="6"/>
  <c r="M808" i="6" s="1"/>
  <c r="N808" i="6" s="1"/>
  <c r="D808" i="6"/>
  <c r="L584" i="6"/>
  <c r="M584" i="6" s="1"/>
  <c r="N584" i="6" s="1"/>
  <c r="D584" i="6"/>
  <c r="L424" i="6"/>
  <c r="M424" i="6" s="1"/>
  <c r="N424" i="6" s="1"/>
  <c r="D424" i="6"/>
  <c r="L264" i="6"/>
  <c r="M264" i="6" s="1"/>
  <c r="N264" i="6" s="1"/>
  <c r="D264" i="6"/>
  <c r="L104" i="6"/>
  <c r="M104" i="6" s="1"/>
  <c r="N104" i="6" s="1"/>
  <c r="D104" i="6"/>
  <c r="L982" i="6"/>
  <c r="M982" i="6" s="1"/>
  <c r="N982" i="6" s="1"/>
  <c r="D982" i="6"/>
  <c r="L854" i="6"/>
  <c r="M854" i="6" s="1"/>
  <c r="N854" i="6" s="1"/>
  <c r="D854" i="6"/>
  <c r="L678" i="6"/>
  <c r="M678" i="6" s="1"/>
  <c r="N678" i="6" s="1"/>
  <c r="D678" i="6"/>
  <c r="L534" i="6"/>
  <c r="M534" i="6" s="1"/>
  <c r="N534" i="6" s="1"/>
  <c r="D534" i="6"/>
  <c r="L310" i="6"/>
  <c r="M310" i="6" s="1"/>
  <c r="N310" i="6" s="1"/>
  <c r="D310" i="6"/>
  <c r="L944" i="6"/>
  <c r="M944" i="6" s="1"/>
  <c r="N944" i="6" s="1"/>
  <c r="D944" i="6"/>
  <c r="L848" i="6"/>
  <c r="M848" i="6" s="1"/>
  <c r="N848" i="6" s="1"/>
  <c r="D848" i="6"/>
  <c r="L832" i="6"/>
  <c r="M832" i="6" s="1"/>
  <c r="N832" i="6" s="1"/>
  <c r="D832" i="6"/>
  <c r="L816" i="6"/>
  <c r="M816" i="6" s="1"/>
  <c r="N816" i="6" s="1"/>
  <c r="D816" i="6"/>
  <c r="L800" i="6"/>
  <c r="M800" i="6" s="1"/>
  <c r="N800" i="6" s="1"/>
  <c r="D800" i="6"/>
  <c r="L784" i="6"/>
  <c r="M784" i="6" s="1"/>
  <c r="N784" i="6" s="1"/>
  <c r="D784" i="6"/>
  <c r="L768" i="6"/>
  <c r="M768" i="6" s="1"/>
  <c r="N768" i="6" s="1"/>
  <c r="D768" i="6"/>
  <c r="L752" i="6"/>
  <c r="M752" i="6" s="1"/>
  <c r="N752" i="6" s="1"/>
  <c r="D752" i="6"/>
  <c r="L736" i="6"/>
  <c r="M736" i="6" s="1"/>
  <c r="N736" i="6" s="1"/>
  <c r="D736" i="6"/>
  <c r="L720" i="6"/>
  <c r="M720" i="6" s="1"/>
  <c r="N720" i="6" s="1"/>
  <c r="D720" i="6"/>
  <c r="L704" i="6"/>
  <c r="M704" i="6" s="1"/>
  <c r="N704" i="6" s="1"/>
  <c r="D704" i="6"/>
  <c r="L688" i="6"/>
  <c r="M688" i="6" s="1"/>
  <c r="N688" i="6" s="1"/>
  <c r="D688" i="6"/>
  <c r="L672" i="6"/>
  <c r="M672" i="6" s="1"/>
  <c r="N672" i="6" s="1"/>
  <c r="D672" i="6"/>
  <c r="L656" i="6"/>
  <c r="M656" i="6" s="1"/>
  <c r="N656" i="6" s="1"/>
  <c r="D656" i="6"/>
  <c r="L640" i="6"/>
  <c r="M640" i="6" s="1"/>
  <c r="N640" i="6" s="1"/>
  <c r="D640" i="6"/>
  <c r="L624" i="6"/>
  <c r="M624" i="6" s="1"/>
  <c r="N624" i="6" s="1"/>
  <c r="D624" i="6"/>
  <c r="L608" i="6"/>
  <c r="M608" i="6" s="1"/>
  <c r="N608" i="6" s="1"/>
  <c r="D608" i="6"/>
  <c r="L592" i="6"/>
  <c r="M592" i="6" s="1"/>
  <c r="N592" i="6" s="1"/>
  <c r="D592" i="6"/>
  <c r="L576" i="6"/>
  <c r="M576" i="6" s="1"/>
  <c r="N576" i="6" s="1"/>
  <c r="D576" i="6"/>
  <c r="L560" i="6"/>
  <c r="M560" i="6" s="1"/>
  <c r="N560" i="6" s="1"/>
  <c r="D560" i="6"/>
  <c r="L544" i="6"/>
  <c r="M544" i="6" s="1"/>
  <c r="N544" i="6" s="1"/>
  <c r="D544" i="6"/>
  <c r="L528" i="6"/>
  <c r="M528" i="6" s="1"/>
  <c r="N528" i="6" s="1"/>
  <c r="D528" i="6"/>
  <c r="L512" i="6"/>
  <c r="M512" i="6" s="1"/>
  <c r="N512" i="6" s="1"/>
  <c r="D512" i="6"/>
  <c r="L496" i="6"/>
  <c r="M496" i="6" s="1"/>
  <c r="N496" i="6" s="1"/>
  <c r="D496" i="6"/>
  <c r="L480" i="6"/>
  <c r="M480" i="6" s="1"/>
  <c r="N480" i="6" s="1"/>
  <c r="D480" i="6"/>
  <c r="L464" i="6"/>
  <c r="M464" i="6" s="1"/>
  <c r="N464" i="6" s="1"/>
  <c r="D464" i="6"/>
  <c r="L448" i="6"/>
  <c r="M448" i="6" s="1"/>
  <c r="N448" i="6" s="1"/>
  <c r="D448" i="6"/>
  <c r="L432" i="6"/>
  <c r="M432" i="6" s="1"/>
  <c r="N432" i="6" s="1"/>
  <c r="D432" i="6"/>
  <c r="L416" i="6"/>
  <c r="M416" i="6" s="1"/>
  <c r="N416" i="6" s="1"/>
  <c r="D416" i="6"/>
  <c r="L400" i="6"/>
  <c r="M400" i="6" s="1"/>
  <c r="N400" i="6" s="1"/>
  <c r="D400" i="6"/>
  <c r="L384" i="6"/>
  <c r="M384" i="6" s="1"/>
  <c r="N384" i="6" s="1"/>
  <c r="D384" i="6"/>
  <c r="L368" i="6"/>
  <c r="M368" i="6" s="1"/>
  <c r="N368" i="6" s="1"/>
  <c r="D368" i="6"/>
  <c r="L352" i="6"/>
  <c r="M352" i="6" s="1"/>
  <c r="N352" i="6" s="1"/>
  <c r="D352" i="6"/>
  <c r="L336" i="6"/>
  <c r="M336" i="6" s="1"/>
  <c r="N336" i="6" s="1"/>
  <c r="D336" i="6"/>
  <c r="L320" i="6"/>
  <c r="M320" i="6" s="1"/>
  <c r="N320" i="6" s="1"/>
  <c r="D320" i="6"/>
  <c r="L304" i="6"/>
  <c r="M304" i="6" s="1"/>
  <c r="N304" i="6" s="1"/>
  <c r="D304" i="6"/>
  <c r="L288" i="6"/>
  <c r="M288" i="6" s="1"/>
  <c r="N288" i="6" s="1"/>
  <c r="D288" i="6"/>
  <c r="L272" i="6"/>
  <c r="M272" i="6" s="1"/>
  <c r="N272" i="6" s="1"/>
  <c r="D272" i="6"/>
  <c r="L256" i="6"/>
  <c r="M256" i="6" s="1"/>
  <c r="N256" i="6" s="1"/>
  <c r="D256" i="6"/>
  <c r="L240" i="6"/>
  <c r="M240" i="6" s="1"/>
  <c r="N240" i="6" s="1"/>
  <c r="D240" i="6"/>
  <c r="L224" i="6"/>
  <c r="M224" i="6" s="1"/>
  <c r="N224" i="6" s="1"/>
  <c r="D224" i="6"/>
  <c r="L208" i="6"/>
  <c r="M208" i="6" s="1"/>
  <c r="N208" i="6" s="1"/>
  <c r="D208" i="6"/>
  <c r="L192" i="6"/>
  <c r="M192" i="6" s="1"/>
  <c r="N192" i="6" s="1"/>
  <c r="D192" i="6"/>
  <c r="L176" i="6"/>
  <c r="M176" i="6" s="1"/>
  <c r="N176" i="6" s="1"/>
  <c r="D176" i="6"/>
  <c r="L160" i="6"/>
  <c r="M160" i="6" s="1"/>
  <c r="N160" i="6" s="1"/>
  <c r="D160" i="6"/>
  <c r="L144" i="6"/>
  <c r="M144" i="6" s="1"/>
  <c r="N144" i="6" s="1"/>
  <c r="D144" i="6"/>
  <c r="L128" i="6"/>
  <c r="M128" i="6" s="1"/>
  <c r="N128" i="6" s="1"/>
  <c r="D128" i="6"/>
  <c r="L112" i="6"/>
  <c r="M112" i="6" s="1"/>
  <c r="N112" i="6" s="1"/>
  <c r="D112" i="6"/>
  <c r="L96" i="6"/>
  <c r="M96" i="6" s="1"/>
  <c r="N96" i="6" s="1"/>
  <c r="D96" i="6"/>
  <c r="L80" i="6"/>
  <c r="M80" i="6" s="1"/>
  <c r="N80" i="6" s="1"/>
  <c r="D80" i="6"/>
  <c r="L64" i="6"/>
  <c r="M64" i="6" s="1"/>
  <c r="N64" i="6" s="1"/>
  <c r="D64" i="6"/>
  <c r="L48" i="6"/>
  <c r="M48" i="6" s="1"/>
  <c r="N48" i="6" s="1"/>
  <c r="D48" i="6"/>
  <c r="L32" i="6"/>
  <c r="M32" i="6" s="1"/>
  <c r="N32" i="6" s="1"/>
  <c r="D32" i="6"/>
  <c r="L16" i="6"/>
  <c r="M16" i="6" s="1"/>
  <c r="N16" i="6" s="1"/>
  <c r="D16" i="6"/>
  <c r="L809" i="6"/>
  <c r="M809" i="6" s="1"/>
  <c r="N809" i="6" s="1"/>
  <c r="D809" i="6"/>
  <c r="L633" i="6"/>
  <c r="M633" i="6" s="1"/>
  <c r="N633" i="6" s="1"/>
  <c r="D633" i="6"/>
  <c r="L409" i="6"/>
  <c r="M409" i="6" s="1"/>
  <c r="N409" i="6" s="1"/>
  <c r="D409" i="6"/>
  <c r="L185" i="6"/>
  <c r="M185" i="6" s="1"/>
  <c r="N185" i="6" s="1"/>
  <c r="D185" i="6"/>
  <c r="L904" i="6"/>
  <c r="M904" i="6" s="1"/>
  <c r="N904" i="6" s="1"/>
  <c r="D904" i="6"/>
  <c r="L760" i="6"/>
  <c r="M760" i="6" s="1"/>
  <c r="N760" i="6" s="1"/>
  <c r="D760" i="6"/>
  <c r="L568" i="6"/>
  <c r="M568" i="6" s="1"/>
  <c r="N568" i="6" s="1"/>
  <c r="D568" i="6"/>
  <c r="L360" i="6"/>
  <c r="M360" i="6" s="1"/>
  <c r="N360" i="6" s="1"/>
  <c r="D360" i="6"/>
  <c r="L120" i="6"/>
  <c r="M120" i="6" s="1"/>
  <c r="N120" i="6" s="1"/>
  <c r="D120" i="6"/>
  <c r="L918" i="6"/>
  <c r="M918" i="6" s="1"/>
  <c r="N918" i="6" s="1"/>
  <c r="D918" i="6"/>
  <c r="L710" i="6"/>
  <c r="M710" i="6" s="1"/>
  <c r="N710" i="6" s="1"/>
  <c r="D710" i="6"/>
  <c r="L502" i="6"/>
  <c r="M502" i="6" s="1"/>
  <c r="N502" i="6" s="1"/>
  <c r="D502" i="6"/>
  <c r="L278" i="6"/>
  <c r="M278" i="6" s="1"/>
  <c r="N278" i="6" s="1"/>
  <c r="D278" i="6"/>
  <c r="L960" i="6"/>
  <c r="M960" i="6" s="1"/>
  <c r="N960" i="6" s="1"/>
  <c r="D960" i="6"/>
  <c r="L991" i="6"/>
  <c r="M991" i="6" s="1"/>
  <c r="N991" i="6" s="1"/>
  <c r="D991" i="6"/>
  <c r="L911" i="6"/>
  <c r="M911" i="6" s="1"/>
  <c r="N911" i="6" s="1"/>
  <c r="D911" i="6"/>
  <c r="L895" i="6"/>
  <c r="M895" i="6" s="1"/>
  <c r="N895" i="6" s="1"/>
  <c r="D895" i="6"/>
  <c r="L879" i="6"/>
  <c r="M879" i="6" s="1"/>
  <c r="N879" i="6" s="1"/>
  <c r="D879" i="6"/>
  <c r="L863" i="6"/>
  <c r="M863" i="6" s="1"/>
  <c r="N863" i="6" s="1"/>
  <c r="D863" i="6"/>
  <c r="L847" i="6"/>
  <c r="M847" i="6" s="1"/>
  <c r="N847" i="6" s="1"/>
  <c r="D847" i="6"/>
  <c r="L831" i="6"/>
  <c r="M831" i="6" s="1"/>
  <c r="N831" i="6" s="1"/>
  <c r="D831" i="6"/>
  <c r="L815" i="6"/>
  <c r="M815" i="6" s="1"/>
  <c r="N815" i="6" s="1"/>
  <c r="D815" i="6"/>
  <c r="L799" i="6"/>
  <c r="M799" i="6" s="1"/>
  <c r="N799" i="6" s="1"/>
  <c r="D799" i="6"/>
  <c r="L783" i="6"/>
  <c r="M783" i="6" s="1"/>
  <c r="N783" i="6" s="1"/>
  <c r="D783" i="6"/>
  <c r="L767" i="6"/>
  <c r="M767" i="6" s="1"/>
  <c r="N767" i="6" s="1"/>
  <c r="D767" i="6"/>
  <c r="L751" i="6"/>
  <c r="M751" i="6" s="1"/>
  <c r="N751" i="6" s="1"/>
  <c r="D751" i="6"/>
  <c r="L735" i="6"/>
  <c r="M735" i="6" s="1"/>
  <c r="N735" i="6" s="1"/>
  <c r="D735" i="6"/>
  <c r="L719" i="6"/>
  <c r="M719" i="6" s="1"/>
  <c r="N719" i="6" s="1"/>
  <c r="D719" i="6"/>
  <c r="L703" i="6"/>
  <c r="M703" i="6" s="1"/>
  <c r="N703" i="6" s="1"/>
  <c r="D703" i="6"/>
  <c r="L687" i="6"/>
  <c r="M687" i="6" s="1"/>
  <c r="N687" i="6" s="1"/>
  <c r="D687" i="6"/>
  <c r="L671" i="6"/>
  <c r="M671" i="6" s="1"/>
  <c r="N671" i="6" s="1"/>
  <c r="D671" i="6"/>
  <c r="L655" i="6"/>
  <c r="M655" i="6" s="1"/>
  <c r="N655" i="6" s="1"/>
  <c r="D655" i="6"/>
  <c r="L639" i="6"/>
  <c r="M639" i="6" s="1"/>
  <c r="N639" i="6" s="1"/>
  <c r="D639" i="6"/>
  <c r="L623" i="6"/>
  <c r="M623" i="6" s="1"/>
  <c r="N623" i="6" s="1"/>
  <c r="D623" i="6"/>
  <c r="L607" i="6"/>
  <c r="M607" i="6" s="1"/>
  <c r="N607" i="6" s="1"/>
  <c r="D607" i="6"/>
  <c r="L591" i="6"/>
  <c r="M591" i="6" s="1"/>
  <c r="N591" i="6" s="1"/>
  <c r="D591" i="6"/>
  <c r="L575" i="6"/>
  <c r="M575" i="6" s="1"/>
  <c r="N575" i="6" s="1"/>
  <c r="D575" i="6"/>
  <c r="L559" i="6"/>
  <c r="M559" i="6" s="1"/>
  <c r="N559" i="6" s="1"/>
  <c r="D559" i="6"/>
  <c r="L543" i="6"/>
  <c r="M543" i="6" s="1"/>
  <c r="N543" i="6" s="1"/>
  <c r="D543" i="6"/>
  <c r="L527" i="6"/>
  <c r="M527" i="6" s="1"/>
  <c r="N527" i="6" s="1"/>
  <c r="D527" i="6"/>
  <c r="L511" i="6"/>
  <c r="M511" i="6" s="1"/>
  <c r="N511" i="6" s="1"/>
  <c r="D511" i="6"/>
  <c r="L495" i="6"/>
  <c r="M495" i="6" s="1"/>
  <c r="N495" i="6" s="1"/>
  <c r="D495" i="6"/>
  <c r="L479" i="6"/>
  <c r="M479" i="6" s="1"/>
  <c r="N479" i="6" s="1"/>
  <c r="D479" i="6"/>
  <c r="L463" i="6"/>
  <c r="M463" i="6" s="1"/>
  <c r="N463" i="6" s="1"/>
  <c r="D463" i="6"/>
  <c r="L447" i="6"/>
  <c r="M447" i="6" s="1"/>
  <c r="N447" i="6" s="1"/>
  <c r="D447" i="6"/>
  <c r="L431" i="6"/>
  <c r="M431" i="6" s="1"/>
  <c r="N431" i="6" s="1"/>
  <c r="D431" i="6"/>
  <c r="L415" i="6"/>
  <c r="M415" i="6" s="1"/>
  <c r="N415" i="6" s="1"/>
  <c r="D415" i="6"/>
  <c r="L399" i="6"/>
  <c r="M399" i="6" s="1"/>
  <c r="N399" i="6" s="1"/>
  <c r="D399" i="6"/>
  <c r="L383" i="6"/>
  <c r="M383" i="6" s="1"/>
  <c r="N383" i="6" s="1"/>
  <c r="D383" i="6"/>
  <c r="L367" i="6"/>
  <c r="M367" i="6" s="1"/>
  <c r="N367" i="6" s="1"/>
  <c r="D367" i="6"/>
  <c r="L351" i="6"/>
  <c r="M351" i="6" s="1"/>
  <c r="N351" i="6" s="1"/>
  <c r="D351" i="6"/>
  <c r="L335" i="6"/>
  <c r="M335" i="6" s="1"/>
  <c r="N335" i="6" s="1"/>
  <c r="D335" i="6"/>
  <c r="L319" i="6"/>
  <c r="M319" i="6" s="1"/>
  <c r="N319" i="6" s="1"/>
  <c r="D319" i="6"/>
  <c r="L303" i="6"/>
  <c r="M303" i="6" s="1"/>
  <c r="N303" i="6" s="1"/>
  <c r="D303" i="6"/>
  <c r="L287" i="6"/>
  <c r="M287" i="6" s="1"/>
  <c r="N287" i="6" s="1"/>
  <c r="D287" i="6"/>
  <c r="L271" i="6"/>
  <c r="M271" i="6" s="1"/>
  <c r="N271" i="6" s="1"/>
  <c r="D271" i="6"/>
  <c r="L255" i="6"/>
  <c r="M255" i="6" s="1"/>
  <c r="N255" i="6" s="1"/>
  <c r="D255" i="6"/>
  <c r="L239" i="6"/>
  <c r="M239" i="6" s="1"/>
  <c r="N239" i="6" s="1"/>
  <c r="D239" i="6"/>
  <c r="L223" i="6"/>
  <c r="M223" i="6" s="1"/>
  <c r="N223" i="6" s="1"/>
  <c r="D223" i="6"/>
  <c r="L207" i="6"/>
  <c r="M207" i="6" s="1"/>
  <c r="N207" i="6" s="1"/>
  <c r="D207" i="6"/>
  <c r="L191" i="6"/>
  <c r="M191" i="6" s="1"/>
  <c r="N191" i="6" s="1"/>
  <c r="D191" i="6"/>
  <c r="L175" i="6"/>
  <c r="M175" i="6" s="1"/>
  <c r="N175" i="6" s="1"/>
  <c r="D175" i="6"/>
  <c r="L159" i="6"/>
  <c r="M159" i="6" s="1"/>
  <c r="N159" i="6" s="1"/>
  <c r="D159" i="6"/>
  <c r="L143" i="6"/>
  <c r="M143" i="6" s="1"/>
  <c r="N143" i="6" s="1"/>
  <c r="D143" i="6"/>
  <c r="L127" i="6"/>
  <c r="M127" i="6" s="1"/>
  <c r="N127" i="6" s="1"/>
  <c r="D127" i="6"/>
  <c r="L111" i="6"/>
  <c r="M111" i="6" s="1"/>
  <c r="N111" i="6" s="1"/>
  <c r="D111" i="6"/>
  <c r="L95" i="6"/>
  <c r="M95" i="6" s="1"/>
  <c r="N95" i="6" s="1"/>
  <c r="D95" i="6"/>
  <c r="L79" i="6"/>
  <c r="M79" i="6" s="1"/>
  <c r="N79" i="6" s="1"/>
  <c r="D79" i="6"/>
  <c r="L63" i="6"/>
  <c r="M63" i="6" s="1"/>
  <c r="N63" i="6" s="1"/>
  <c r="D63" i="6"/>
  <c r="L47" i="6"/>
  <c r="M47" i="6" s="1"/>
  <c r="N47" i="6" s="1"/>
  <c r="D47" i="6"/>
  <c r="L31" i="6"/>
  <c r="M31" i="6" s="1"/>
  <c r="N31" i="6" s="1"/>
  <c r="D31" i="6"/>
  <c r="L15" i="6"/>
  <c r="M15" i="6" s="1"/>
  <c r="N15" i="6" s="1"/>
  <c r="D15" i="6"/>
  <c r="L857" i="6"/>
  <c r="M857" i="6" s="1"/>
  <c r="N857" i="6" s="1"/>
  <c r="D857" i="6"/>
  <c r="L665" i="6"/>
  <c r="M665" i="6" s="1"/>
  <c r="N665" i="6" s="1"/>
  <c r="D665" i="6"/>
  <c r="L473" i="6"/>
  <c r="M473" i="6" s="1"/>
  <c r="N473" i="6" s="1"/>
  <c r="D473" i="6"/>
  <c r="L249" i="6"/>
  <c r="M249" i="6" s="1"/>
  <c r="N249" i="6" s="1"/>
  <c r="D249" i="6"/>
  <c r="L57" i="6"/>
  <c r="M57" i="6" s="1"/>
  <c r="N57" i="6" s="1"/>
  <c r="D57" i="6"/>
  <c r="L872" i="6"/>
  <c r="M872" i="6" s="1"/>
  <c r="N872" i="6" s="1"/>
  <c r="D872" i="6"/>
  <c r="L712" i="6"/>
  <c r="M712" i="6" s="1"/>
  <c r="N712" i="6" s="1"/>
  <c r="D712" i="6"/>
  <c r="L520" i="6"/>
  <c r="M520" i="6" s="1"/>
  <c r="N520" i="6" s="1"/>
  <c r="D520" i="6"/>
  <c r="L312" i="6"/>
  <c r="M312" i="6" s="1"/>
  <c r="N312" i="6" s="1"/>
  <c r="D312" i="6"/>
  <c r="L168" i="6"/>
  <c r="M168" i="6" s="1"/>
  <c r="N168" i="6" s="1"/>
  <c r="D168" i="6"/>
  <c r="L950" i="6"/>
  <c r="M950" i="6" s="1"/>
  <c r="N950" i="6" s="1"/>
  <c r="D950" i="6"/>
  <c r="L742" i="6"/>
  <c r="M742" i="6" s="1"/>
  <c r="N742" i="6" s="1"/>
  <c r="D742" i="6"/>
  <c r="L566" i="6"/>
  <c r="M566" i="6" s="1"/>
  <c r="N566" i="6" s="1"/>
  <c r="D566" i="6"/>
  <c r="L326" i="6"/>
  <c r="M326" i="6" s="1"/>
  <c r="N326" i="6" s="1"/>
  <c r="D326" i="6"/>
  <c r="L992" i="6"/>
  <c r="M992" i="6" s="1"/>
  <c r="N992" i="6" s="1"/>
  <c r="D992" i="6"/>
  <c r="L864" i="6"/>
  <c r="M864" i="6" s="1"/>
  <c r="N864" i="6" s="1"/>
  <c r="D864" i="6"/>
  <c r="L974" i="6"/>
  <c r="M974" i="6" s="1"/>
  <c r="N974" i="6" s="1"/>
  <c r="D974" i="6"/>
  <c r="L910" i="6"/>
  <c r="M910" i="6" s="1"/>
  <c r="N910" i="6" s="1"/>
  <c r="D910" i="6"/>
  <c r="L862" i="6"/>
  <c r="M862" i="6" s="1"/>
  <c r="N862" i="6" s="1"/>
  <c r="D862" i="6"/>
  <c r="L846" i="6"/>
  <c r="M846" i="6" s="1"/>
  <c r="N846" i="6" s="1"/>
  <c r="D846" i="6"/>
  <c r="L830" i="6"/>
  <c r="M830" i="6" s="1"/>
  <c r="N830" i="6" s="1"/>
  <c r="D830" i="6"/>
  <c r="L814" i="6"/>
  <c r="M814" i="6" s="1"/>
  <c r="N814" i="6" s="1"/>
  <c r="D814" i="6"/>
  <c r="L798" i="6"/>
  <c r="M798" i="6" s="1"/>
  <c r="N798" i="6" s="1"/>
  <c r="D798" i="6"/>
  <c r="L782" i="6"/>
  <c r="M782" i="6" s="1"/>
  <c r="N782" i="6" s="1"/>
  <c r="D782" i="6"/>
  <c r="L766" i="6"/>
  <c r="M766" i="6" s="1"/>
  <c r="N766" i="6" s="1"/>
  <c r="D766" i="6"/>
  <c r="L750" i="6"/>
  <c r="M750" i="6" s="1"/>
  <c r="N750" i="6" s="1"/>
  <c r="D750" i="6"/>
  <c r="L734" i="6"/>
  <c r="M734" i="6" s="1"/>
  <c r="N734" i="6" s="1"/>
  <c r="D734" i="6"/>
  <c r="L718" i="6"/>
  <c r="M718" i="6" s="1"/>
  <c r="N718" i="6" s="1"/>
  <c r="D718" i="6"/>
  <c r="L702" i="6"/>
  <c r="M702" i="6" s="1"/>
  <c r="N702" i="6" s="1"/>
  <c r="D702" i="6"/>
  <c r="L686" i="6"/>
  <c r="M686" i="6" s="1"/>
  <c r="N686" i="6" s="1"/>
  <c r="D686" i="6"/>
  <c r="L670" i="6"/>
  <c r="M670" i="6" s="1"/>
  <c r="N670" i="6" s="1"/>
  <c r="D670" i="6"/>
  <c r="L654" i="6"/>
  <c r="M654" i="6" s="1"/>
  <c r="N654" i="6" s="1"/>
  <c r="D654" i="6"/>
  <c r="L638" i="6"/>
  <c r="M638" i="6" s="1"/>
  <c r="N638" i="6" s="1"/>
  <c r="D638" i="6"/>
  <c r="L622" i="6"/>
  <c r="M622" i="6" s="1"/>
  <c r="N622" i="6" s="1"/>
  <c r="D622" i="6"/>
  <c r="L606" i="6"/>
  <c r="M606" i="6" s="1"/>
  <c r="N606" i="6" s="1"/>
  <c r="D606" i="6"/>
  <c r="L590" i="6"/>
  <c r="M590" i="6" s="1"/>
  <c r="N590" i="6" s="1"/>
  <c r="D590" i="6"/>
  <c r="L574" i="6"/>
  <c r="M574" i="6" s="1"/>
  <c r="N574" i="6" s="1"/>
  <c r="D574" i="6"/>
  <c r="L558" i="6"/>
  <c r="M558" i="6" s="1"/>
  <c r="N558" i="6" s="1"/>
  <c r="D558" i="6"/>
  <c r="L542" i="6"/>
  <c r="M542" i="6" s="1"/>
  <c r="N542" i="6" s="1"/>
  <c r="D542" i="6"/>
  <c r="L526" i="6"/>
  <c r="M526" i="6" s="1"/>
  <c r="N526" i="6" s="1"/>
  <c r="D526" i="6"/>
  <c r="L510" i="6"/>
  <c r="M510" i="6" s="1"/>
  <c r="N510" i="6" s="1"/>
  <c r="D510" i="6"/>
  <c r="L494" i="6"/>
  <c r="M494" i="6" s="1"/>
  <c r="N494" i="6" s="1"/>
  <c r="D494" i="6"/>
  <c r="L478" i="6"/>
  <c r="M478" i="6" s="1"/>
  <c r="N478" i="6" s="1"/>
  <c r="D478" i="6"/>
  <c r="L462" i="6"/>
  <c r="M462" i="6" s="1"/>
  <c r="N462" i="6" s="1"/>
  <c r="D462" i="6"/>
  <c r="L446" i="6"/>
  <c r="M446" i="6" s="1"/>
  <c r="N446" i="6" s="1"/>
  <c r="D446" i="6"/>
  <c r="L430" i="6"/>
  <c r="M430" i="6" s="1"/>
  <c r="N430" i="6" s="1"/>
  <c r="D430" i="6"/>
  <c r="L414" i="6"/>
  <c r="M414" i="6" s="1"/>
  <c r="N414" i="6" s="1"/>
  <c r="D414" i="6"/>
  <c r="L398" i="6"/>
  <c r="M398" i="6" s="1"/>
  <c r="N398" i="6" s="1"/>
  <c r="D398" i="6"/>
  <c r="L382" i="6"/>
  <c r="M382" i="6" s="1"/>
  <c r="N382" i="6" s="1"/>
  <c r="D382" i="6"/>
  <c r="L366" i="6"/>
  <c r="M366" i="6" s="1"/>
  <c r="N366" i="6" s="1"/>
  <c r="D366" i="6"/>
  <c r="L350" i="6"/>
  <c r="M350" i="6" s="1"/>
  <c r="N350" i="6" s="1"/>
  <c r="D350" i="6"/>
  <c r="L334" i="6"/>
  <c r="M334" i="6" s="1"/>
  <c r="N334" i="6" s="1"/>
  <c r="D334" i="6"/>
  <c r="L318" i="6"/>
  <c r="M318" i="6" s="1"/>
  <c r="N318" i="6" s="1"/>
  <c r="D318" i="6"/>
  <c r="L302" i="6"/>
  <c r="M302" i="6" s="1"/>
  <c r="N302" i="6" s="1"/>
  <c r="D302" i="6"/>
  <c r="L286" i="6"/>
  <c r="M286" i="6" s="1"/>
  <c r="N286" i="6" s="1"/>
  <c r="D286" i="6"/>
  <c r="L270" i="6"/>
  <c r="M270" i="6" s="1"/>
  <c r="N270" i="6" s="1"/>
  <c r="D270" i="6"/>
  <c r="L254" i="6"/>
  <c r="M254" i="6" s="1"/>
  <c r="N254" i="6" s="1"/>
  <c r="D254" i="6"/>
  <c r="L238" i="6"/>
  <c r="M238" i="6" s="1"/>
  <c r="N238" i="6" s="1"/>
  <c r="D238" i="6"/>
  <c r="L222" i="6"/>
  <c r="M222" i="6" s="1"/>
  <c r="N222" i="6" s="1"/>
  <c r="D222" i="6"/>
  <c r="L206" i="6"/>
  <c r="M206" i="6" s="1"/>
  <c r="N206" i="6" s="1"/>
  <c r="D206" i="6"/>
  <c r="L190" i="6"/>
  <c r="M190" i="6" s="1"/>
  <c r="N190" i="6" s="1"/>
  <c r="D190" i="6"/>
  <c r="L174" i="6"/>
  <c r="M174" i="6" s="1"/>
  <c r="N174" i="6" s="1"/>
  <c r="D174" i="6"/>
  <c r="L158" i="6"/>
  <c r="M158" i="6" s="1"/>
  <c r="N158" i="6" s="1"/>
  <c r="D158" i="6"/>
  <c r="L142" i="6"/>
  <c r="M142" i="6" s="1"/>
  <c r="N142" i="6" s="1"/>
  <c r="D142" i="6"/>
  <c r="L126" i="6"/>
  <c r="M126" i="6" s="1"/>
  <c r="N126" i="6" s="1"/>
  <c r="D126" i="6"/>
  <c r="L110" i="6"/>
  <c r="M110" i="6" s="1"/>
  <c r="N110" i="6" s="1"/>
  <c r="D110" i="6"/>
  <c r="L94" i="6"/>
  <c r="M94" i="6" s="1"/>
  <c r="N94" i="6" s="1"/>
  <c r="D94" i="6"/>
  <c r="L78" i="6"/>
  <c r="M78" i="6" s="1"/>
  <c r="N78" i="6" s="1"/>
  <c r="D78" i="6"/>
  <c r="L62" i="6"/>
  <c r="M62" i="6" s="1"/>
  <c r="N62" i="6" s="1"/>
  <c r="D62" i="6"/>
  <c r="L46" i="6"/>
  <c r="M46" i="6" s="1"/>
  <c r="N46" i="6" s="1"/>
  <c r="D46" i="6"/>
  <c r="L30" i="6"/>
  <c r="M30" i="6" s="1"/>
  <c r="N30" i="6" s="1"/>
  <c r="D30" i="6"/>
  <c r="L14" i="6"/>
  <c r="M14" i="6" s="1"/>
  <c r="N14" i="6" s="1"/>
  <c r="D14" i="6"/>
  <c r="L905" i="6"/>
  <c r="M905" i="6" s="1"/>
  <c r="N905" i="6" s="1"/>
  <c r="D905" i="6"/>
  <c r="L729" i="6"/>
  <c r="M729" i="6" s="1"/>
  <c r="N729" i="6" s="1"/>
  <c r="D729" i="6"/>
  <c r="L521" i="6"/>
  <c r="M521" i="6" s="1"/>
  <c r="N521" i="6" s="1"/>
  <c r="D521" i="6"/>
  <c r="L361" i="6"/>
  <c r="M361" i="6" s="1"/>
  <c r="N361" i="6" s="1"/>
  <c r="D361" i="6"/>
  <c r="L169" i="6"/>
  <c r="M169" i="6" s="1"/>
  <c r="N169" i="6" s="1"/>
  <c r="D169" i="6"/>
  <c r="L1000" i="6"/>
  <c r="M1000" i="6" s="1"/>
  <c r="N1000" i="6" s="1"/>
  <c r="D1000" i="6"/>
  <c r="L840" i="6"/>
  <c r="M840" i="6" s="1"/>
  <c r="N840" i="6" s="1"/>
  <c r="D840" i="6"/>
  <c r="L728" i="6"/>
  <c r="M728" i="6" s="1"/>
  <c r="N728" i="6" s="1"/>
  <c r="D728" i="6"/>
  <c r="L504" i="6"/>
  <c r="M504" i="6" s="1"/>
  <c r="N504" i="6" s="1"/>
  <c r="D504" i="6"/>
  <c r="L296" i="6"/>
  <c r="M296" i="6" s="1"/>
  <c r="N296" i="6" s="1"/>
  <c r="D296" i="6"/>
  <c r="L72" i="6"/>
  <c r="M72" i="6" s="1"/>
  <c r="N72" i="6" s="1"/>
  <c r="D72" i="6"/>
  <c r="L838" i="6"/>
  <c r="M838" i="6" s="1"/>
  <c r="N838" i="6" s="1"/>
  <c r="D838" i="6"/>
  <c r="L662" i="6"/>
  <c r="M662" i="6" s="1"/>
  <c r="N662" i="6" s="1"/>
  <c r="D662" i="6"/>
  <c r="L454" i="6"/>
  <c r="M454" i="6" s="1"/>
  <c r="N454" i="6" s="1"/>
  <c r="D454" i="6"/>
  <c r="L198" i="6"/>
  <c r="M198" i="6" s="1"/>
  <c r="N198" i="6" s="1"/>
  <c r="D198" i="6"/>
  <c r="L928" i="6"/>
  <c r="M928" i="6" s="1"/>
  <c r="N928" i="6" s="1"/>
  <c r="D928" i="6"/>
  <c r="L959" i="6"/>
  <c r="M959" i="6" s="1"/>
  <c r="N959" i="6" s="1"/>
  <c r="D959" i="6"/>
  <c r="L958" i="6"/>
  <c r="M958" i="6" s="1"/>
  <c r="N958" i="6" s="1"/>
  <c r="D958" i="6"/>
  <c r="L894" i="6"/>
  <c r="M894" i="6" s="1"/>
  <c r="N894" i="6" s="1"/>
  <c r="D894" i="6"/>
  <c r="L878" i="6"/>
  <c r="M878" i="6" s="1"/>
  <c r="N878" i="6" s="1"/>
  <c r="D878" i="6"/>
  <c r="L989" i="6"/>
  <c r="M989" i="6" s="1"/>
  <c r="N989" i="6" s="1"/>
  <c r="D989" i="6"/>
  <c r="L973" i="6"/>
  <c r="M973" i="6" s="1"/>
  <c r="N973" i="6" s="1"/>
  <c r="D973" i="6"/>
  <c r="L957" i="6"/>
  <c r="M957" i="6" s="1"/>
  <c r="N957" i="6" s="1"/>
  <c r="D957" i="6"/>
  <c r="L941" i="6"/>
  <c r="M941" i="6" s="1"/>
  <c r="N941" i="6" s="1"/>
  <c r="D941" i="6"/>
  <c r="L925" i="6"/>
  <c r="M925" i="6" s="1"/>
  <c r="N925" i="6" s="1"/>
  <c r="D925" i="6"/>
  <c r="L909" i="6"/>
  <c r="M909" i="6" s="1"/>
  <c r="N909" i="6" s="1"/>
  <c r="D909" i="6"/>
  <c r="L893" i="6"/>
  <c r="M893" i="6" s="1"/>
  <c r="N893" i="6" s="1"/>
  <c r="D893" i="6"/>
  <c r="L877" i="6"/>
  <c r="M877" i="6" s="1"/>
  <c r="N877" i="6" s="1"/>
  <c r="D877" i="6"/>
  <c r="L861" i="6"/>
  <c r="M861" i="6" s="1"/>
  <c r="N861" i="6" s="1"/>
  <c r="D861" i="6"/>
  <c r="L845" i="6"/>
  <c r="M845" i="6" s="1"/>
  <c r="N845" i="6" s="1"/>
  <c r="D845" i="6"/>
  <c r="L829" i="6"/>
  <c r="M829" i="6" s="1"/>
  <c r="N829" i="6" s="1"/>
  <c r="D829" i="6"/>
  <c r="L813" i="6"/>
  <c r="M813" i="6" s="1"/>
  <c r="N813" i="6" s="1"/>
  <c r="D813" i="6"/>
  <c r="L797" i="6"/>
  <c r="M797" i="6" s="1"/>
  <c r="N797" i="6" s="1"/>
  <c r="D797" i="6"/>
  <c r="L781" i="6"/>
  <c r="M781" i="6" s="1"/>
  <c r="N781" i="6" s="1"/>
  <c r="D781" i="6"/>
  <c r="L765" i="6"/>
  <c r="M765" i="6" s="1"/>
  <c r="N765" i="6" s="1"/>
  <c r="D765" i="6"/>
  <c r="L749" i="6"/>
  <c r="M749" i="6" s="1"/>
  <c r="N749" i="6" s="1"/>
  <c r="D749" i="6"/>
  <c r="L733" i="6"/>
  <c r="M733" i="6" s="1"/>
  <c r="N733" i="6" s="1"/>
  <c r="D733" i="6"/>
  <c r="L717" i="6"/>
  <c r="M717" i="6" s="1"/>
  <c r="N717" i="6" s="1"/>
  <c r="D717" i="6"/>
  <c r="L701" i="6"/>
  <c r="M701" i="6" s="1"/>
  <c r="N701" i="6" s="1"/>
  <c r="D701" i="6"/>
  <c r="L685" i="6"/>
  <c r="M685" i="6" s="1"/>
  <c r="N685" i="6" s="1"/>
  <c r="D685" i="6"/>
  <c r="L669" i="6"/>
  <c r="M669" i="6" s="1"/>
  <c r="N669" i="6" s="1"/>
  <c r="D669" i="6"/>
  <c r="L653" i="6"/>
  <c r="M653" i="6" s="1"/>
  <c r="N653" i="6" s="1"/>
  <c r="D653" i="6"/>
  <c r="L637" i="6"/>
  <c r="M637" i="6" s="1"/>
  <c r="N637" i="6" s="1"/>
  <c r="D637" i="6"/>
  <c r="L621" i="6"/>
  <c r="M621" i="6" s="1"/>
  <c r="N621" i="6" s="1"/>
  <c r="D621" i="6"/>
  <c r="L605" i="6"/>
  <c r="M605" i="6" s="1"/>
  <c r="N605" i="6" s="1"/>
  <c r="D605" i="6"/>
  <c r="L589" i="6"/>
  <c r="M589" i="6" s="1"/>
  <c r="N589" i="6" s="1"/>
  <c r="D589" i="6"/>
  <c r="L573" i="6"/>
  <c r="M573" i="6" s="1"/>
  <c r="N573" i="6" s="1"/>
  <c r="D573" i="6"/>
  <c r="L557" i="6"/>
  <c r="M557" i="6" s="1"/>
  <c r="N557" i="6" s="1"/>
  <c r="D557" i="6"/>
  <c r="L541" i="6"/>
  <c r="M541" i="6" s="1"/>
  <c r="N541" i="6" s="1"/>
  <c r="D541" i="6"/>
  <c r="L525" i="6"/>
  <c r="M525" i="6" s="1"/>
  <c r="N525" i="6" s="1"/>
  <c r="D525" i="6"/>
  <c r="L509" i="6"/>
  <c r="M509" i="6" s="1"/>
  <c r="N509" i="6" s="1"/>
  <c r="D509" i="6"/>
  <c r="L493" i="6"/>
  <c r="M493" i="6" s="1"/>
  <c r="N493" i="6" s="1"/>
  <c r="D493" i="6"/>
  <c r="L477" i="6"/>
  <c r="M477" i="6" s="1"/>
  <c r="N477" i="6" s="1"/>
  <c r="D477" i="6"/>
  <c r="L461" i="6"/>
  <c r="M461" i="6" s="1"/>
  <c r="N461" i="6" s="1"/>
  <c r="D461" i="6"/>
  <c r="L445" i="6"/>
  <c r="M445" i="6" s="1"/>
  <c r="N445" i="6" s="1"/>
  <c r="D445" i="6"/>
  <c r="L429" i="6"/>
  <c r="M429" i="6" s="1"/>
  <c r="N429" i="6" s="1"/>
  <c r="D429" i="6"/>
  <c r="L413" i="6"/>
  <c r="M413" i="6" s="1"/>
  <c r="N413" i="6" s="1"/>
  <c r="D413" i="6"/>
  <c r="L397" i="6"/>
  <c r="M397" i="6" s="1"/>
  <c r="N397" i="6" s="1"/>
  <c r="D397" i="6"/>
  <c r="L381" i="6"/>
  <c r="M381" i="6" s="1"/>
  <c r="N381" i="6" s="1"/>
  <c r="D381" i="6"/>
  <c r="L365" i="6"/>
  <c r="M365" i="6" s="1"/>
  <c r="N365" i="6" s="1"/>
  <c r="D365" i="6"/>
  <c r="L349" i="6"/>
  <c r="M349" i="6" s="1"/>
  <c r="N349" i="6" s="1"/>
  <c r="D349" i="6"/>
  <c r="L333" i="6"/>
  <c r="M333" i="6" s="1"/>
  <c r="N333" i="6" s="1"/>
  <c r="D333" i="6"/>
  <c r="L317" i="6"/>
  <c r="M317" i="6" s="1"/>
  <c r="N317" i="6" s="1"/>
  <c r="D317" i="6"/>
  <c r="L301" i="6"/>
  <c r="M301" i="6" s="1"/>
  <c r="N301" i="6" s="1"/>
  <c r="D301" i="6"/>
  <c r="L285" i="6"/>
  <c r="M285" i="6" s="1"/>
  <c r="N285" i="6" s="1"/>
  <c r="D285" i="6"/>
  <c r="L269" i="6"/>
  <c r="M269" i="6" s="1"/>
  <c r="N269" i="6" s="1"/>
  <c r="D269" i="6"/>
  <c r="L253" i="6"/>
  <c r="M253" i="6" s="1"/>
  <c r="N253" i="6" s="1"/>
  <c r="D253" i="6"/>
  <c r="L237" i="6"/>
  <c r="M237" i="6" s="1"/>
  <c r="N237" i="6" s="1"/>
  <c r="D237" i="6"/>
  <c r="L221" i="6"/>
  <c r="M221" i="6" s="1"/>
  <c r="N221" i="6" s="1"/>
  <c r="D221" i="6"/>
  <c r="L205" i="6"/>
  <c r="M205" i="6" s="1"/>
  <c r="N205" i="6" s="1"/>
  <c r="D205" i="6"/>
  <c r="L189" i="6"/>
  <c r="M189" i="6" s="1"/>
  <c r="N189" i="6" s="1"/>
  <c r="D189" i="6"/>
  <c r="L173" i="6"/>
  <c r="M173" i="6" s="1"/>
  <c r="N173" i="6" s="1"/>
  <c r="D173" i="6"/>
  <c r="L157" i="6"/>
  <c r="M157" i="6" s="1"/>
  <c r="N157" i="6" s="1"/>
  <c r="D157" i="6"/>
  <c r="L141" i="6"/>
  <c r="M141" i="6" s="1"/>
  <c r="N141" i="6" s="1"/>
  <c r="D141" i="6"/>
  <c r="L125" i="6"/>
  <c r="M125" i="6" s="1"/>
  <c r="N125" i="6" s="1"/>
  <c r="D125" i="6"/>
  <c r="L109" i="6"/>
  <c r="M109" i="6" s="1"/>
  <c r="N109" i="6" s="1"/>
  <c r="D109" i="6"/>
  <c r="L93" i="6"/>
  <c r="M93" i="6" s="1"/>
  <c r="N93" i="6" s="1"/>
  <c r="D93" i="6"/>
  <c r="L77" i="6"/>
  <c r="M77" i="6" s="1"/>
  <c r="N77" i="6" s="1"/>
  <c r="D77" i="6"/>
  <c r="L61" i="6"/>
  <c r="M61" i="6" s="1"/>
  <c r="N61" i="6" s="1"/>
  <c r="D61" i="6"/>
  <c r="L45" i="6"/>
  <c r="M45" i="6" s="1"/>
  <c r="N45" i="6" s="1"/>
  <c r="D45" i="6"/>
  <c r="L29" i="6"/>
  <c r="M29" i="6" s="1"/>
  <c r="N29" i="6" s="1"/>
  <c r="D29" i="6"/>
  <c r="L13" i="6"/>
  <c r="M13" i="6" s="1"/>
  <c r="N13" i="6" s="1"/>
  <c r="D13" i="6"/>
  <c r="L889" i="6"/>
  <c r="M889" i="6" s="1"/>
  <c r="N889" i="6" s="1"/>
  <c r="D889" i="6"/>
  <c r="L713" i="6"/>
  <c r="M713" i="6" s="1"/>
  <c r="N713" i="6" s="1"/>
  <c r="D713" i="6"/>
  <c r="L489" i="6"/>
  <c r="M489" i="6" s="1"/>
  <c r="N489" i="6" s="1"/>
  <c r="D489" i="6"/>
  <c r="L297" i="6"/>
  <c r="M297" i="6" s="1"/>
  <c r="N297" i="6" s="1"/>
  <c r="D297" i="6"/>
  <c r="L105" i="6"/>
  <c r="M105" i="6" s="1"/>
  <c r="N105" i="6" s="1"/>
  <c r="D105" i="6"/>
  <c r="L952" i="6"/>
  <c r="M952" i="6" s="1"/>
  <c r="N952" i="6" s="1"/>
  <c r="D952" i="6"/>
  <c r="L776" i="6"/>
  <c r="M776" i="6" s="1"/>
  <c r="N776" i="6" s="1"/>
  <c r="D776" i="6"/>
  <c r="L616" i="6"/>
  <c r="M616" i="6" s="1"/>
  <c r="N616" i="6" s="1"/>
  <c r="D616" i="6"/>
  <c r="L440" i="6"/>
  <c r="M440" i="6" s="1"/>
  <c r="N440" i="6" s="1"/>
  <c r="D440" i="6"/>
  <c r="L280" i="6"/>
  <c r="M280" i="6" s="1"/>
  <c r="N280" i="6" s="1"/>
  <c r="D280" i="6"/>
  <c r="L56" i="6"/>
  <c r="M56" i="6" s="1"/>
  <c r="N56" i="6" s="1"/>
  <c r="D56" i="6"/>
  <c r="L822" i="6"/>
  <c r="M822" i="6" s="1"/>
  <c r="N822" i="6" s="1"/>
  <c r="D822" i="6"/>
  <c r="L630" i="6"/>
  <c r="M630" i="6" s="1"/>
  <c r="N630" i="6" s="1"/>
  <c r="D630" i="6"/>
  <c r="L438" i="6"/>
  <c r="M438" i="6" s="1"/>
  <c r="N438" i="6" s="1"/>
  <c r="D438" i="6"/>
  <c r="L166" i="6"/>
  <c r="M166" i="6" s="1"/>
  <c r="N166" i="6" s="1"/>
  <c r="D166" i="6"/>
  <c r="L912" i="6"/>
  <c r="M912" i="6" s="1"/>
  <c r="N912" i="6" s="1"/>
  <c r="D912" i="6"/>
  <c r="L975" i="6"/>
  <c r="M975" i="6" s="1"/>
  <c r="N975" i="6" s="1"/>
  <c r="D975" i="6"/>
  <c r="L990" i="6"/>
  <c r="M990" i="6" s="1"/>
  <c r="N990" i="6" s="1"/>
  <c r="D990" i="6"/>
  <c r="L988" i="6"/>
  <c r="M988" i="6" s="1"/>
  <c r="N988" i="6" s="1"/>
  <c r="D988" i="6"/>
  <c r="L940" i="6"/>
  <c r="M940" i="6" s="1"/>
  <c r="N940" i="6" s="1"/>
  <c r="D940" i="6"/>
  <c r="L908" i="6"/>
  <c r="M908" i="6" s="1"/>
  <c r="N908" i="6" s="1"/>
  <c r="D908" i="6"/>
  <c r="L876" i="6"/>
  <c r="M876" i="6" s="1"/>
  <c r="N876" i="6" s="1"/>
  <c r="D876" i="6"/>
  <c r="L860" i="6"/>
  <c r="M860" i="6" s="1"/>
  <c r="N860" i="6" s="1"/>
  <c r="D860" i="6"/>
  <c r="L844" i="6"/>
  <c r="M844" i="6" s="1"/>
  <c r="N844" i="6" s="1"/>
  <c r="D844" i="6"/>
  <c r="L828" i="6"/>
  <c r="M828" i="6" s="1"/>
  <c r="N828" i="6" s="1"/>
  <c r="D828" i="6"/>
  <c r="L812" i="6"/>
  <c r="M812" i="6" s="1"/>
  <c r="N812" i="6" s="1"/>
  <c r="D812" i="6"/>
  <c r="L796" i="6"/>
  <c r="M796" i="6" s="1"/>
  <c r="N796" i="6" s="1"/>
  <c r="D796" i="6"/>
  <c r="L780" i="6"/>
  <c r="M780" i="6" s="1"/>
  <c r="N780" i="6" s="1"/>
  <c r="D780" i="6"/>
  <c r="L764" i="6"/>
  <c r="M764" i="6" s="1"/>
  <c r="N764" i="6" s="1"/>
  <c r="D764" i="6"/>
  <c r="L748" i="6"/>
  <c r="M748" i="6" s="1"/>
  <c r="N748" i="6" s="1"/>
  <c r="D748" i="6"/>
  <c r="L732" i="6"/>
  <c r="M732" i="6" s="1"/>
  <c r="N732" i="6" s="1"/>
  <c r="D732" i="6"/>
  <c r="L716" i="6"/>
  <c r="M716" i="6" s="1"/>
  <c r="N716" i="6" s="1"/>
  <c r="D716" i="6"/>
  <c r="L700" i="6"/>
  <c r="M700" i="6" s="1"/>
  <c r="N700" i="6" s="1"/>
  <c r="D700" i="6"/>
  <c r="L684" i="6"/>
  <c r="M684" i="6" s="1"/>
  <c r="N684" i="6" s="1"/>
  <c r="D684" i="6"/>
  <c r="L668" i="6"/>
  <c r="M668" i="6" s="1"/>
  <c r="N668" i="6" s="1"/>
  <c r="D668" i="6"/>
  <c r="L652" i="6"/>
  <c r="M652" i="6" s="1"/>
  <c r="N652" i="6" s="1"/>
  <c r="D652" i="6"/>
  <c r="L636" i="6"/>
  <c r="M636" i="6" s="1"/>
  <c r="N636" i="6" s="1"/>
  <c r="D636" i="6"/>
  <c r="L620" i="6"/>
  <c r="M620" i="6" s="1"/>
  <c r="N620" i="6" s="1"/>
  <c r="D620" i="6"/>
  <c r="L604" i="6"/>
  <c r="M604" i="6" s="1"/>
  <c r="N604" i="6" s="1"/>
  <c r="D604" i="6"/>
  <c r="L588" i="6"/>
  <c r="M588" i="6" s="1"/>
  <c r="N588" i="6" s="1"/>
  <c r="D588" i="6"/>
  <c r="L572" i="6"/>
  <c r="M572" i="6" s="1"/>
  <c r="N572" i="6" s="1"/>
  <c r="D572" i="6"/>
  <c r="L556" i="6"/>
  <c r="M556" i="6" s="1"/>
  <c r="N556" i="6" s="1"/>
  <c r="D556" i="6"/>
  <c r="L540" i="6"/>
  <c r="M540" i="6" s="1"/>
  <c r="N540" i="6" s="1"/>
  <c r="D540" i="6"/>
  <c r="L524" i="6"/>
  <c r="M524" i="6" s="1"/>
  <c r="N524" i="6" s="1"/>
  <c r="D524" i="6"/>
  <c r="L508" i="6"/>
  <c r="M508" i="6" s="1"/>
  <c r="N508" i="6" s="1"/>
  <c r="D508" i="6"/>
  <c r="L492" i="6"/>
  <c r="M492" i="6" s="1"/>
  <c r="N492" i="6" s="1"/>
  <c r="D492" i="6"/>
  <c r="L476" i="6"/>
  <c r="M476" i="6" s="1"/>
  <c r="N476" i="6" s="1"/>
  <c r="D476" i="6"/>
  <c r="L460" i="6"/>
  <c r="M460" i="6" s="1"/>
  <c r="N460" i="6" s="1"/>
  <c r="D460" i="6"/>
  <c r="L444" i="6"/>
  <c r="M444" i="6" s="1"/>
  <c r="N444" i="6" s="1"/>
  <c r="D444" i="6"/>
  <c r="L428" i="6"/>
  <c r="M428" i="6" s="1"/>
  <c r="N428" i="6" s="1"/>
  <c r="D428" i="6"/>
  <c r="L412" i="6"/>
  <c r="M412" i="6" s="1"/>
  <c r="N412" i="6" s="1"/>
  <c r="D412" i="6"/>
  <c r="L396" i="6"/>
  <c r="M396" i="6" s="1"/>
  <c r="N396" i="6" s="1"/>
  <c r="D396" i="6"/>
  <c r="L380" i="6"/>
  <c r="M380" i="6" s="1"/>
  <c r="N380" i="6" s="1"/>
  <c r="D380" i="6"/>
  <c r="L364" i="6"/>
  <c r="M364" i="6" s="1"/>
  <c r="N364" i="6" s="1"/>
  <c r="D364" i="6"/>
  <c r="L348" i="6"/>
  <c r="M348" i="6" s="1"/>
  <c r="N348" i="6" s="1"/>
  <c r="D348" i="6"/>
  <c r="L332" i="6"/>
  <c r="M332" i="6" s="1"/>
  <c r="N332" i="6" s="1"/>
  <c r="D332" i="6"/>
  <c r="L316" i="6"/>
  <c r="M316" i="6" s="1"/>
  <c r="N316" i="6" s="1"/>
  <c r="D316" i="6"/>
  <c r="L300" i="6"/>
  <c r="M300" i="6" s="1"/>
  <c r="N300" i="6" s="1"/>
  <c r="D300" i="6"/>
  <c r="L284" i="6"/>
  <c r="M284" i="6" s="1"/>
  <c r="N284" i="6" s="1"/>
  <c r="D284" i="6"/>
  <c r="L268" i="6"/>
  <c r="M268" i="6" s="1"/>
  <c r="N268" i="6" s="1"/>
  <c r="D268" i="6"/>
  <c r="L252" i="6"/>
  <c r="M252" i="6" s="1"/>
  <c r="N252" i="6" s="1"/>
  <c r="D252" i="6"/>
  <c r="L236" i="6"/>
  <c r="M236" i="6" s="1"/>
  <c r="N236" i="6" s="1"/>
  <c r="D236" i="6"/>
  <c r="L220" i="6"/>
  <c r="M220" i="6" s="1"/>
  <c r="N220" i="6" s="1"/>
  <c r="D220" i="6"/>
  <c r="L204" i="6"/>
  <c r="M204" i="6" s="1"/>
  <c r="N204" i="6" s="1"/>
  <c r="D204" i="6"/>
  <c r="L188" i="6"/>
  <c r="M188" i="6" s="1"/>
  <c r="N188" i="6" s="1"/>
  <c r="D188" i="6"/>
  <c r="L172" i="6"/>
  <c r="M172" i="6" s="1"/>
  <c r="N172" i="6" s="1"/>
  <c r="D172" i="6"/>
  <c r="L156" i="6"/>
  <c r="M156" i="6" s="1"/>
  <c r="N156" i="6" s="1"/>
  <c r="D156" i="6"/>
  <c r="L140" i="6"/>
  <c r="M140" i="6" s="1"/>
  <c r="N140" i="6" s="1"/>
  <c r="D140" i="6"/>
  <c r="L124" i="6"/>
  <c r="M124" i="6" s="1"/>
  <c r="N124" i="6" s="1"/>
  <c r="D124" i="6"/>
  <c r="L108" i="6"/>
  <c r="M108" i="6" s="1"/>
  <c r="N108" i="6" s="1"/>
  <c r="D108" i="6"/>
  <c r="L92" i="6"/>
  <c r="M92" i="6" s="1"/>
  <c r="N92" i="6" s="1"/>
  <c r="D92" i="6"/>
  <c r="L76" i="6"/>
  <c r="M76" i="6" s="1"/>
  <c r="N76" i="6" s="1"/>
  <c r="D76" i="6"/>
  <c r="L60" i="6"/>
  <c r="M60" i="6" s="1"/>
  <c r="N60" i="6" s="1"/>
  <c r="D60" i="6"/>
  <c r="L44" i="6"/>
  <c r="M44" i="6" s="1"/>
  <c r="N44" i="6" s="1"/>
  <c r="D44" i="6"/>
  <c r="L28" i="6"/>
  <c r="M28" i="6" s="1"/>
  <c r="N28" i="6" s="1"/>
  <c r="D28" i="6"/>
  <c r="L12" i="6"/>
  <c r="M12" i="6" s="1"/>
  <c r="N12" i="6" s="1"/>
  <c r="D12" i="6"/>
  <c r="L873" i="6"/>
  <c r="M873" i="6" s="1"/>
  <c r="N873" i="6" s="1"/>
  <c r="D873" i="6"/>
  <c r="L681" i="6"/>
  <c r="M681" i="6" s="1"/>
  <c r="N681" i="6" s="1"/>
  <c r="D681" i="6"/>
  <c r="L505" i="6"/>
  <c r="M505" i="6" s="1"/>
  <c r="N505" i="6" s="1"/>
  <c r="D505" i="6"/>
  <c r="L313" i="6"/>
  <c r="M313" i="6" s="1"/>
  <c r="N313" i="6" s="1"/>
  <c r="D313" i="6"/>
  <c r="L25" i="6"/>
  <c r="M25" i="6" s="1"/>
  <c r="N25" i="6" s="1"/>
  <c r="D25" i="6"/>
  <c r="L422" i="6"/>
  <c r="M422" i="6" s="1"/>
  <c r="N422" i="6" s="1"/>
  <c r="D422" i="6"/>
  <c r="L150" i="6"/>
  <c r="M150" i="6" s="1"/>
  <c r="N150" i="6" s="1"/>
  <c r="D150" i="6"/>
  <c r="L896" i="6"/>
  <c r="M896" i="6" s="1"/>
  <c r="N896" i="6" s="1"/>
  <c r="D896" i="6"/>
  <c r="L943" i="6"/>
  <c r="M943" i="6" s="1"/>
  <c r="N943" i="6" s="1"/>
  <c r="D943" i="6"/>
  <c r="L942" i="6"/>
  <c r="M942" i="6" s="1"/>
  <c r="N942" i="6" s="1"/>
  <c r="D942" i="6"/>
  <c r="L956" i="6"/>
  <c r="M956" i="6" s="1"/>
  <c r="N956" i="6" s="1"/>
  <c r="D956" i="6"/>
  <c r="L892" i="6"/>
  <c r="M892" i="6" s="1"/>
  <c r="N892" i="6" s="1"/>
  <c r="D892" i="6"/>
  <c r="L971" i="6"/>
  <c r="M971" i="6" s="1"/>
  <c r="N971" i="6" s="1"/>
  <c r="D971" i="6"/>
  <c r="L939" i="6"/>
  <c r="M939" i="6" s="1"/>
  <c r="N939" i="6" s="1"/>
  <c r="D939" i="6"/>
  <c r="L891" i="6"/>
  <c r="M891" i="6" s="1"/>
  <c r="N891" i="6" s="1"/>
  <c r="D891" i="6"/>
  <c r="L859" i="6"/>
  <c r="M859" i="6" s="1"/>
  <c r="N859" i="6" s="1"/>
  <c r="D859" i="6"/>
  <c r="L827" i="6"/>
  <c r="M827" i="6" s="1"/>
  <c r="N827" i="6" s="1"/>
  <c r="D827" i="6"/>
  <c r="L795" i="6"/>
  <c r="M795" i="6" s="1"/>
  <c r="N795" i="6" s="1"/>
  <c r="D795" i="6"/>
  <c r="L763" i="6"/>
  <c r="M763" i="6" s="1"/>
  <c r="N763" i="6" s="1"/>
  <c r="D763" i="6"/>
  <c r="L747" i="6"/>
  <c r="M747" i="6" s="1"/>
  <c r="N747" i="6" s="1"/>
  <c r="D747" i="6"/>
  <c r="L731" i="6"/>
  <c r="M731" i="6" s="1"/>
  <c r="N731" i="6" s="1"/>
  <c r="D731" i="6"/>
  <c r="L715" i="6"/>
  <c r="M715" i="6" s="1"/>
  <c r="N715" i="6" s="1"/>
  <c r="D715" i="6"/>
  <c r="L699" i="6"/>
  <c r="M699" i="6" s="1"/>
  <c r="N699" i="6" s="1"/>
  <c r="D699" i="6"/>
  <c r="L683" i="6"/>
  <c r="M683" i="6" s="1"/>
  <c r="N683" i="6" s="1"/>
  <c r="D683" i="6"/>
  <c r="L667" i="6"/>
  <c r="M667" i="6" s="1"/>
  <c r="N667" i="6" s="1"/>
  <c r="D667" i="6"/>
  <c r="L651" i="6"/>
  <c r="M651" i="6" s="1"/>
  <c r="N651" i="6" s="1"/>
  <c r="D651" i="6"/>
  <c r="L635" i="6"/>
  <c r="M635" i="6" s="1"/>
  <c r="N635" i="6" s="1"/>
  <c r="D635" i="6"/>
  <c r="L619" i="6"/>
  <c r="M619" i="6" s="1"/>
  <c r="N619" i="6" s="1"/>
  <c r="D619" i="6"/>
  <c r="L603" i="6"/>
  <c r="M603" i="6" s="1"/>
  <c r="N603" i="6" s="1"/>
  <c r="D603" i="6"/>
  <c r="L587" i="6"/>
  <c r="M587" i="6" s="1"/>
  <c r="N587" i="6" s="1"/>
  <c r="D587" i="6"/>
  <c r="L571" i="6"/>
  <c r="M571" i="6" s="1"/>
  <c r="N571" i="6" s="1"/>
  <c r="D571" i="6"/>
  <c r="L555" i="6"/>
  <c r="M555" i="6" s="1"/>
  <c r="N555" i="6" s="1"/>
  <c r="D555" i="6"/>
  <c r="L539" i="6"/>
  <c r="M539" i="6" s="1"/>
  <c r="N539" i="6" s="1"/>
  <c r="D539" i="6"/>
  <c r="L523" i="6"/>
  <c r="M523" i="6" s="1"/>
  <c r="N523" i="6" s="1"/>
  <c r="D523" i="6"/>
  <c r="L507" i="6"/>
  <c r="M507" i="6" s="1"/>
  <c r="N507" i="6" s="1"/>
  <c r="D507" i="6"/>
  <c r="L491" i="6"/>
  <c r="M491" i="6" s="1"/>
  <c r="N491" i="6" s="1"/>
  <c r="D491" i="6"/>
  <c r="L475" i="6"/>
  <c r="M475" i="6" s="1"/>
  <c r="N475" i="6" s="1"/>
  <c r="D475" i="6"/>
  <c r="L459" i="6"/>
  <c r="M459" i="6" s="1"/>
  <c r="N459" i="6" s="1"/>
  <c r="D459" i="6"/>
  <c r="L443" i="6"/>
  <c r="M443" i="6" s="1"/>
  <c r="N443" i="6" s="1"/>
  <c r="D443" i="6"/>
  <c r="L427" i="6"/>
  <c r="M427" i="6" s="1"/>
  <c r="N427" i="6" s="1"/>
  <c r="D427" i="6"/>
  <c r="L411" i="6"/>
  <c r="M411" i="6" s="1"/>
  <c r="N411" i="6" s="1"/>
  <c r="D411" i="6"/>
  <c r="L395" i="6"/>
  <c r="M395" i="6" s="1"/>
  <c r="N395" i="6" s="1"/>
  <c r="D395" i="6"/>
  <c r="L379" i="6"/>
  <c r="M379" i="6" s="1"/>
  <c r="N379" i="6" s="1"/>
  <c r="D379" i="6"/>
  <c r="L363" i="6"/>
  <c r="M363" i="6" s="1"/>
  <c r="N363" i="6" s="1"/>
  <c r="D363" i="6"/>
  <c r="L347" i="6"/>
  <c r="M347" i="6" s="1"/>
  <c r="N347" i="6" s="1"/>
  <c r="D347" i="6"/>
  <c r="L331" i="6"/>
  <c r="M331" i="6" s="1"/>
  <c r="N331" i="6" s="1"/>
  <c r="D331" i="6"/>
  <c r="L315" i="6"/>
  <c r="M315" i="6" s="1"/>
  <c r="N315" i="6" s="1"/>
  <c r="D315" i="6"/>
  <c r="L299" i="6"/>
  <c r="M299" i="6" s="1"/>
  <c r="N299" i="6" s="1"/>
  <c r="D299" i="6"/>
  <c r="L283" i="6"/>
  <c r="M283" i="6" s="1"/>
  <c r="N283" i="6" s="1"/>
  <c r="D283" i="6"/>
  <c r="L267" i="6"/>
  <c r="M267" i="6" s="1"/>
  <c r="N267" i="6" s="1"/>
  <c r="D267" i="6"/>
  <c r="L251" i="6"/>
  <c r="M251" i="6" s="1"/>
  <c r="N251" i="6" s="1"/>
  <c r="D251" i="6"/>
  <c r="L235" i="6"/>
  <c r="M235" i="6" s="1"/>
  <c r="N235" i="6" s="1"/>
  <c r="D235" i="6"/>
  <c r="L219" i="6"/>
  <c r="M219" i="6" s="1"/>
  <c r="N219" i="6" s="1"/>
  <c r="D219" i="6"/>
  <c r="L203" i="6"/>
  <c r="M203" i="6" s="1"/>
  <c r="N203" i="6" s="1"/>
  <c r="D203" i="6"/>
  <c r="L187" i="6"/>
  <c r="M187" i="6" s="1"/>
  <c r="N187" i="6" s="1"/>
  <c r="D187" i="6"/>
  <c r="L171" i="6"/>
  <c r="M171" i="6" s="1"/>
  <c r="N171" i="6" s="1"/>
  <c r="D171" i="6"/>
  <c r="L155" i="6"/>
  <c r="M155" i="6" s="1"/>
  <c r="N155" i="6" s="1"/>
  <c r="D155" i="6"/>
  <c r="L139" i="6"/>
  <c r="M139" i="6" s="1"/>
  <c r="N139" i="6" s="1"/>
  <c r="D139" i="6"/>
  <c r="L123" i="6"/>
  <c r="M123" i="6" s="1"/>
  <c r="N123" i="6" s="1"/>
  <c r="D123" i="6"/>
  <c r="L107" i="6"/>
  <c r="M107" i="6" s="1"/>
  <c r="N107" i="6" s="1"/>
  <c r="D107" i="6"/>
  <c r="L91" i="6"/>
  <c r="M91" i="6" s="1"/>
  <c r="N91" i="6" s="1"/>
  <c r="D91" i="6"/>
  <c r="L75" i="6"/>
  <c r="M75" i="6" s="1"/>
  <c r="N75" i="6" s="1"/>
  <c r="D75" i="6"/>
  <c r="L59" i="6"/>
  <c r="M59" i="6" s="1"/>
  <c r="N59" i="6" s="1"/>
  <c r="D59" i="6"/>
  <c r="L43" i="6"/>
  <c r="M43" i="6" s="1"/>
  <c r="N43" i="6" s="1"/>
  <c r="D43" i="6"/>
  <c r="L27" i="6"/>
  <c r="M27" i="6" s="1"/>
  <c r="N27" i="6" s="1"/>
  <c r="D27" i="6"/>
  <c r="L11" i="6"/>
  <c r="M11" i="6" s="1"/>
  <c r="N11" i="6" s="1"/>
  <c r="D11" i="6"/>
  <c r="L1001" i="6"/>
  <c r="M1001" i="6" s="1"/>
  <c r="N1001" i="6" s="1"/>
  <c r="D1001" i="6"/>
  <c r="L825" i="6"/>
  <c r="M825" i="6" s="1"/>
  <c r="N825" i="6" s="1"/>
  <c r="D825" i="6"/>
  <c r="L697" i="6"/>
  <c r="M697" i="6" s="1"/>
  <c r="N697" i="6" s="1"/>
  <c r="D697" i="6"/>
  <c r="L569" i="6"/>
  <c r="M569" i="6" s="1"/>
  <c r="N569" i="6" s="1"/>
  <c r="D569" i="6"/>
  <c r="L393" i="6"/>
  <c r="M393" i="6" s="1"/>
  <c r="N393" i="6" s="1"/>
  <c r="D393" i="6"/>
  <c r="L217" i="6"/>
  <c r="M217" i="6" s="1"/>
  <c r="N217" i="6" s="1"/>
  <c r="D217" i="6"/>
  <c r="L89" i="6"/>
  <c r="M89" i="6" s="1"/>
  <c r="N89" i="6" s="1"/>
  <c r="D89" i="6"/>
  <c r="L920" i="6"/>
  <c r="M920" i="6" s="1"/>
  <c r="N920" i="6" s="1"/>
  <c r="D920" i="6"/>
  <c r="L680" i="6"/>
  <c r="M680" i="6" s="1"/>
  <c r="N680" i="6" s="1"/>
  <c r="D680" i="6"/>
  <c r="L552" i="6"/>
  <c r="M552" i="6" s="1"/>
  <c r="N552" i="6" s="1"/>
  <c r="D552" i="6"/>
  <c r="L408" i="6"/>
  <c r="M408" i="6" s="1"/>
  <c r="N408" i="6" s="1"/>
  <c r="D408" i="6"/>
  <c r="L216" i="6"/>
  <c r="M216" i="6" s="1"/>
  <c r="N216" i="6" s="1"/>
  <c r="D216" i="6"/>
  <c r="L24" i="6"/>
  <c r="M24" i="6" s="1"/>
  <c r="N24" i="6" s="1"/>
  <c r="D24" i="6"/>
  <c r="L886" i="6"/>
  <c r="M886" i="6" s="1"/>
  <c r="N886" i="6" s="1"/>
  <c r="D886" i="6"/>
  <c r="L726" i="6"/>
  <c r="M726" i="6" s="1"/>
  <c r="N726" i="6" s="1"/>
  <c r="D726" i="6"/>
  <c r="L598" i="6"/>
  <c r="M598" i="6" s="1"/>
  <c r="N598" i="6" s="1"/>
  <c r="D598" i="6"/>
  <c r="L470" i="6"/>
  <c r="M470" i="6" s="1"/>
  <c r="N470" i="6" s="1"/>
  <c r="D470" i="6"/>
  <c r="L230" i="6"/>
  <c r="M230" i="6" s="1"/>
  <c r="N230" i="6" s="1"/>
  <c r="D230" i="6"/>
  <c r="L976" i="6"/>
  <c r="M976" i="6" s="1"/>
  <c r="N976" i="6" s="1"/>
  <c r="D976" i="6"/>
  <c r="L880" i="6"/>
  <c r="M880" i="6" s="1"/>
  <c r="N880" i="6" s="1"/>
  <c r="D880" i="6"/>
  <c r="L927" i="6"/>
  <c r="M927" i="6" s="1"/>
  <c r="N927" i="6" s="1"/>
  <c r="D927" i="6"/>
  <c r="L926" i="6"/>
  <c r="M926" i="6" s="1"/>
  <c r="N926" i="6" s="1"/>
  <c r="D926" i="6"/>
  <c r="L972" i="6"/>
  <c r="M972" i="6" s="1"/>
  <c r="N972" i="6" s="1"/>
  <c r="D972" i="6"/>
  <c r="L924" i="6"/>
  <c r="M924" i="6" s="1"/>
  <c r="N924" i="6" s="1"/>
  <c r="D924" i="6"/>
  <c r="L3" i="6"/>
  <c r="D3" i="6"/>
  <c r="L987" i="6"/>
  <c r="M987" i="6" s="1"/>
  <c r="N987" i="6" s="1"/>
  <c r="D987" i="6"/>
  <c r="L955" i="6"/>
  <c r="M955" i="6" s="1"/>
  <c r="N955" i="6" s="1"/>
  <c r="D955" i="6"/>
  <c r="L923" i="6"/>
  <c r="M923" i="6" s="1"/>
  <c r="N923" i="6" s="1"/>
  <c r="D923" i="6"/>
  <c r="L907" i="6"/>
  <c r="M907" i="6" s="1"/>
  <c r="N907" i="6" s="1"/>
  <c r="D907" i="6"/>
  <c r="L875" i="6"/>
  <c r="M875" i="6" s="1"/>
  <c r="N875" i="6" s="1"/>
  <c r="D875" i="6"/>
  <c r="L843" i="6"/>
  <c r="M843" i="6" s="1"/>
  <c r="N843" i="6" s="1"/>
  <c r="D843" i="6"/>
  <c r="L811" i="6"/>
  <c r="M811" i="6" s="1"/>
  <c r="N811" i="6" s="1"/>
  <c r="D811" i="6"/>
  <c r="L779" i="6"/>
  <c r="M779" i="6" s="1"/>
  <c r="N779" i="6" s="1"/>
  <c r="D779" i="6"/>
  <c r="L1002" i="6"/>
  <c r="M1002" i="6" s="1"/>
  <c r="N1002" i="6" s="1"/>
  <c r="D1002" i="6"/>
  <c r="L986" i="6"/>
  <c r="M986" i="6" s="1"/>
  <c r="N986" i="6" s="1"/>
  <c r="D986" i="6"/>
  <c r="L970" i="6"/>
  <c r="M970" i="6" s="1"/>
  <c r="N970" i="6" s="1"/>
  <c r="D970" i="6"/>
  <c r="L954" i="6"/>
  <c r="M954" i="6" s="1"/>
  <c r="N954" i="6" s="1"/>
  <c r="D954" i="6"/>
  <c r="L938" i="6"/>
  <c r="M938" i="6" s="1"/>
  <c r="N938" i="6" s="1"/>
  <c r="D938" i="6"/>
  <c r="L922" i="6"/>
  <c r="M922" i="6" s="1"/>
  <c r="N922" i="6" s="1"/>
  <c r="D922" i="6"/>
  <c r="L906" i="6"/>
  <c r="M906" i="6" s="1"/>
  <c r="N906" i="6" s="1"/>
  <c r="D906" i="6"/>
  <c r="L890" i="6"/>
  <c r="M890" i="6" s="1"/>
  <c r="N890" i="6" s="1"/>
  <c r="D890" i="6"/>
  <c r="L874" i="6"/>
  <c r="M874" i="6" s="1"/>
  <c r="N874" i="6" s="1"/>
  <c r="D874" i="6"/>
  <c r="L858" i="6"/>
  <c r="M858" i="6" s="1"/>
  <c r="N858" i="6" s="1"/>
  <c r="D858" i="6"/>
  <c r="L842" i="6"/>
  <c r="M842" i="6" s="1"/>
  <c r="N842" i="6" s="1"/>
  <c r="D842" i="6"/>
  <c r="L826" i="6"/>
  <c r="M826" i="6" s="1"/>
  <c r="N826" i="6" s="1"/>
  <c r="D826" i="6"/>
  <c r="L810" i="6"/>
  <c r="M810" i="6" s="1"/>
  <c r="N810" i="6" s="1"/>
  <c r="D810" i="6"/>
  <c r="L794" i="6"/>
  <c r="M794" i="6" s="1"/>
  <c r="N794" i="6" s="1"/>
  <c r="D794" i="6"/>
  <c r="L778" i="6"/>
  <c r="M778" i="6" s="1"/>
  <c r="N778" i="6" s="1"/>
  <c r="D778" i="6"/>
  <c r="L762" i="6"/>
  <c r="M762" i="6" s="1"/>
  <c r="N762" i="6" s="1"/>
  <c r="D762" i="6"/>
  <c r="L746" i="6"/>
  <c r="M746" i="6" s="1"/>
  <c r="N746" i="6" s="1"/>
  <c r="D746" i="6"/>
  <c r="L730" i="6"/>
  <c r="M730" i="6" s="1"/>
  <c r="N730" i="6" s="1"/>
  <c r="D730" i="6"/>
  <c r="L714" i="6"/>
  <c r="M714" i="6" s="1"/>
  <c r="N714" i="6" s="1"/>
  <c r="D714" i="6"/>
  <c r="L698" i="6"/>
  <c r="M698" i="6" s="1"/>
  <c r="N698" i="6" s="1"/>
  <c r="D698" i="6"/>
  <c r="L682" i="6"/>
  <c r="M682" i="6" s="1"/>
  <c r="N682" i="6" s="1"/>
  <c r="D682" i="6"/>
  <c r="L666" i="6"/>
  <c r="M666" i="6" s="1"/>
  <c r="N666" i="6" s="1"/>
  <c r="D666" i="6"/>
  <c r="L650" i="6"/>
  <c r="M650" i="6" s="1"/>
  <c r="N650" i="6" s="1"/>
  <c r="D650" i="6"/>
  <c r="L634" i="6"/>
  <c r="M634" i="6" s="1"/>
  <c r="N634" i="6" s="1"/>
  <c r="D634" i="6"/>
  <c r="L618" i="6"/>
  <c r="M618" i="6" s="1"/>
  <c r="N618" i="6" s="1"/>
  <c r="D618" i="6"/>
  <c r="L602" i="6"/>
  <c r="M602" i="6" s="1"/>
  <c r="N602" i="6" s="1"/>
  <c r="D602" i="6"/>
  <c r="L586" i="6"/>
  <c r="M586" i="6" s="1"/>
  <c r="N586" i="6" s="1"/>
  <c r="D586" i="6"/>
  <c r="L570" i="6"/>
  <c r="M570" i="6" s="1"/>
  <c r="N570" i="6" s="1"/>
  <c r="D570" i="6"/>
  <c r="L554" i="6"/>
  <c r="M554" i="6" s="1"/>
  <c r="N554" i="6" s="1"/>
  <c r="D554" i="6"/>
  <c r="L538" i="6"/>
  <c r="M538" i="6" s="1"/>
  <c r="N538" i="6" s="1"/>
  <c r="D538" i="6"/>
  <c r="L522" i="6"/>
  <c r="M522" i="6" s="1"/>
  <c r="N522" i="6" s="1"/>
  <c r="D522" i="6"/>
  <c r="L506" i="6"/>
  <c r="M506" i="6" s="1"/>
  <c r="N506" i="6" s="1"/>
  <c r="D506" i="6"/>
  <c r="L490" i="6"/>
  <c r="M490" i="6" s="1"/>
  <c r="N490" i="6" s="1"/>
  <c r="D490" i="6"/>
  <c r="L474" i="6"/>
  <c r="M474" i="6" s="1"/>
  <c r="N474" i="6" s="1"/>
  <c r="D474" i="6"/>
  <c r="L458" i="6"/>
  <c r="M458" i="6" s="1"/>
  <c r="N458" i="6" s="1"/>
  <c r="D458" i="6"/>
  <c r="L442" i="6"/>
  <c r="M442" i="6" s="1"/>
  <c r="N442" i="6" s="1"/>
  <c r="D442" i="6"/>
  <c r="L426" i="6"/>
  <c r="M426" i="6" s="1"/>
  <c r="N426" i="6" s="1"/>
  <c r="D426" i="6"/>
  <c r="L410" i="6"/>
  <c r="M410" i="6" s="1"/>
  <c r="N410" i="6" s="1"/>
  <c r="D410" i="6"/>
  <c r="L394" i="6"/>
  <c r="M394" i="6" s="1"/>
  <c r="N394" i="6" s="1"/>
  <c r="D394" i="6"/>
  <c r="L378" i="6"/>
  <c r="M378" i="6" s="1"/>
  <c r="N378" i="6" s="1"/>
  <c r="D378" i="6"/>
  <c r="L362" i="6"/>
  <c r="M362" i="6" s="1"/>
  <c r="N362" i="6" s="1"/>
  <c r="D362" i="6"/>
  <c r="L346" i="6"/>
  <c r="M346" i="6" s="1"/>
  <c r="N346" i="6" s="1"/>
  <c r="D346" i="6"/>
  <c r="L330" i="6"/>
  <c r="M330" i="6" s="1"/>
  <c r="N330" i="6" s="1"/>
  <c r="D330" i="6"/>
  <c r="L314" i="6"/>
  <c r="M314" i="6" s="1"/>
  <c r="N314" i="6" s="1"/>
  <c r="D314" i="6"/>
  <c r="L298" i="6"/>
  <c r="M298" i="6" s="1"/>
  <c r="N298" i="6" s="1"/>
  <c r="D298" i="6"/>
  <c r="L282" i="6"/>
  <c r="M282" i="6" s="1"/>
  <c r="N282" i="6" s="1"/>
  <c r="D282" i="6"/>
  <c r="L266" i="6"/>
  <c r="M266" i="6" s="1"/>
  <c r="N266" i="6" s="1"/>
  <c r="D266" i="6"/>
  <c r="L250" i="6"/>
  <c r="M250" i="6" s="1"/>
  <c r="N250" i="6" s="1"/>
  <c r="D250" i="6"/>
  <c r="L234" i="6"/>
  <c r="M234" i="6" s="1"/>
  <c r="N234" i="6" s="1"/>
  <c r="D234" i="6"/>
  <c r="L218" i="6"/>
  <c r="M218" i="6" s="1"/>
  <c r="N218" i="6" s="1"/>
  <c r="D218" i="6"/>
  <c r="L202" i="6"/>
  <c r="M202" i="6" s="1"/>
  <c r="N202" i="6" s="1"/>
  <c r="D202" i="6"/>
  <c r="L186" i="6"/>
  <c r="M186" i="6" s="1"/>
  <c r="N186" i="6" s="1"/>
  <c r="D186" i="6"/>
  <c r="L170" i="6"/>
  <c r="M170" i="6" s="1"/>
  <c r="N170" i="6" s="1"/>
  <c r="D170" i="6"/>
  <c r="L154" i="6"/>
  <c r="M154" i="6" s="1"/>
  <c r="N154" i="6" s="1"/>
  <c r="D154" i="6"/>
  <c r="L138" i="6"/>
  <c r="M138" i="6" s="1"/>
  <c r="N138" i="6" s="1"/>
  <c r="D138" i="6"/>
  <c r="L122" i="6"/>
  <c r="M122" i="6" s="1"/>
  <c r="N122" i="6" s="1"/>
  <c r="D122" i="6"/>
  <c r="L106" i="6"/>
  <c r="M106" i="6" s="1"/>
  <c r="N106" i="6" s="1"/>
  <c r="D106" i="6"/>
  <c r="L90" i="6"/>
  <c r="M90" i="6" s="1"/>
  <c r="N90" i="6" s="1"/>
  <c r="D90" i="6"/>
  <c r="L74" i="6"/>
  <c r="M74" i="6" s="1"/>
  <c r="N74" i="6" s="1"/>
  <c r="D74" i="6"/>
  <c r="L58" i="6"/>
  <c r="M58" i="6" s="1"/>
  <c r="N58" i="6" s="1"/>
  <c r="D58" i="6"/>
  <c r="L42" i="6"/>
  <c r="M42" i="6" s="1"/>
  <c r="N42" i="6" s="1"/>
  <c r="D42" i="6"/>
  <c r="L26" i="6"/>
  <c r="M26" i="6" s="1"/>
  <c r="N26" i="6" s="1"/>
  <c r="D26" i="6"/>
  <c r="L10" i="6"/>
  <c r="M10" i="6" s="1"/>
  <c r="N10" i="6" s="1"/>
  <c r="D10" i="6"/>
  <c r="L9" i="6"/>
  <c r="M9" i="6" s="1"/>
  <c r="N9" i="6" s="1"/>
  <c r="D9" i="6"/>
  <c r="L8" i="6"/>
  <c r="M8" i="6" s="1"/>
  <c r="N8" i="6" s="1"/>
  <c r="D8" i="6"/>
  <c r="L953" i="6"/>
  <c r="M953" i="6" s="1"/>
  <c r="N953" i="6" s="1"/>
  <c r="D953" i="6"/>
  <c r="L777" i="6"/>
  <c r="M777" i="6" s="1"/>
  <c r="N777" i="6" s="1"/>
  <c r="D777" i="6"/>
  <c r="L537" i="6"/>
  <c r="M537" i="6" s="1"/>
  <c r="N537" i="6" s="1"/>
  <c r="D537" i="6"/>
  <c r="L329" i="6"/>
  <c r="M329" i="6" s="1"/>
  <c r="N329" i="6" s="1"/>
  <c r="D329" i="6"/>
  <c r="L41" i="6"/>
  <c r="M41" i="6" s="1"/>
  <c r="N41" i="6" s="1"/>
  <c r="D41" i="6"/>
  <c r="L888" i="6"/>
  <c r="M888" i="6" s="1"/>
  <c r="N888" i="6" s="1"/>
  <c r="D888" i="6"/>
  <c r="L744" i="6"/>
  <c r="M744" i="6" s="1"/>
  <c r="N744" i="6" s="1"/>
  <c r="D744" i="6"/>
  <c r="L488" i="6"/>
  <c r="M488" i="6" s="1"/>
  <c r="N488" i="6" s="1"/>
  <c r="D488" i="6"/>
  <c r="L200" i="6"/>
  <c r="M200" i="6" s="1"/>
  <c r="N200" i="6" s="1"/>
  <c r="D200" i="6"/>
  <c r="L999" i="6"/>
  <c r="M999" i="6" s="1"/>
  <c r="N999" i="6" s="1"/>
  <c r="D999" i="6"/>
  <c r="L983" i="6"/>
  <c r="M983" i="6" s="1"/>
  <c r="N983" i="6" s="1"/>
  <c r="D983" i="6"/>
  <c r="L967" i="6"/>
  <c r="M967" i="6" s="1"/>
  <c r="N967" i="6" s="1"/>
  <c r="D967" i="6"/>
  <c r="L951" i="6"/>
  <c r="M951" i="6" s="1"/>
  <c r="N951" i="6" s="1"/>
  <c r="D951" i="6"/>
  <c r="L935" i="6"/>
  <c r="M935" i="6" s="1"/>
  <c r="N935" i="6" s="1"/>
  <c r="D935" i="6"/>
  <c r="L919" i="6"/>
  <c r="M919" i="6" s="1"/>
  <c r="N919" i="6" s="1"/>
  <c r="D919" i="6"/>
  <c r="L903" i="6"/>
  <c r="M903" i="6" s="1"/>
  <c r="N903" i="6" s="1"/>
  <c r="D903" i="6"/>
  <c r="L887" i="6"/>
  <c r="M887" i="6" s="1"/>
  <c r="N887" i="6" s="1"/>
  <c r="D887" i="6"/>
  <c r="L871" i="6"/>
  <c r="M871" i="6" s="1"/>
  <c r="N871" i="6" s="1"/>
  <c r="D871" i="6"/>
  <c r="L855" i="6"/>
  <c r="M855" i="6" s="1"/>
  <c r="N855" i="6" s="1"/>
  <c r="D855" i="6"/>
  <c r="L839" i="6"/>
  <c r="M839" i="6" s="1"/>
  <c r="N839" i="6" s="1"/>
  <c r="D839" i="6"/>
  <c r="L823" i="6"/>
  <c r="M823" i="6" s="1"/>
  <c r="N823" i="6" s="1"/>
  <c r="D823" i="6"/>
  <c r="L807" i="6"/>
  <c r="M807" i="6" s="1"/>
  <c r="N807" i="6" s="1"/>
  <c r="D807" i="6"/>
  <c r="L791" i="6"/>
  <c r="M791" i="6" s="1"/>
  <c r="N791" i="6" s="1"/>
  <c r="D791" i="6"/>
  <c r="L775" i="6"/>
  <c r="M775" i="6" s="1"/>
  <c r="N775" i="6" s="1"/>
  <c r="D775" i="6"/>
  <c r="L759" i="6"/>
  <c r="M759" i="6" s="1"/>
  <c r="N759" i="6" s="1"/>
  <c r="D759" i="6"/>
  <c r="L743" i="6"/>
  <c r="M743" i="6" s="1"/>
  <c r="N743" i="6" s="1"/>
  <c r="D743" i="6"/>
  <c r="L727" i="6"/>
  <c r="M727" i="6" s="1"/>
  <c r="N727" i="6" s="1"/>
  <c r="D727" i="6"/>
  <c r="L711" i="6"/>
  <c r="M711" i="6" s="1"/>
  <c r="N711" i="6" s="1"/>
  <c r="D711" i="6"/>
  <c r="L695" i="6"/>
  <c r="M695" i="6" s="1"/>
  <c r="N695" i="6" s="1"/>
  <c r="D695" i="6"/>
  <c r="L679" i="6"/>
  <c r="M679" i="6" s="1"/>
  <c r="N679" i="6" s="1"/>
  <c r="D679" i="6"/>
  <c r="L663" i="6"/>
  <c r="M663" i="6" s="1"/>
  <c r="N663" i="6" s="1"/>
  <c r="D663" i="6"/>
  <c r="L647" i="6"/>
  <c r="M647" i="6" s="1"/>
  <c r="N647" i="6" s="1"/>
  <c r="D647" i="6"/>
  <c r="L631" i="6"/>
  <c r="M631" i="6" s="1"/>
  <c r="N631" i="6" s="1"/>
  <c r="D631" i="6"/>
  <c r="L615" i="6"/>
  <c r="M615" i="6" s="1"/>
  <c r="N615" i="6" s="1"/>
  <c r="D615" i="6"/>
  <c r="L599" i="6"/>
  <c r="M599" i="6" s="1"/>
  <c r="N599" i="6" s="1"/>
  <c r="D599" i="6"/>
  <c r="L583" i="6"/>
  <c r="M583" i="6" s="1"/>
  <c r="N583" i="6" s="1"/>
  <c r="D583" i="6"/>
  <c r="L567" i="6"/>
  <c r="M567" i="6" s="1"/>
  <c r="N567" i="6" s="1"/>
  <c r="D567" i="6"/>
  <c r="L551" i="6"/>
  <c r="M551" i="6" s="1"/>
  <c r="N551" i="6" s="1"/>
  <c r="D551" i="6"/>
  <c r="L535" i="6"/>
  <c r="M535" i="6" s="1"/>
  <c r="N535" i="6" s="1"/>
  <c r="D535" i="6"/>
  <c r="L519" i="6"/>
  <c r="M519" i="6" s="1"/>
  <c r="N519" i="6" s="1"/>
  <c r="D519" i="6"/>
  <c r="L503" i="6"/>
  <c r="M503" i="6" s="1"/>
  <c r="N503" i="6" s="1"/>
  <c r="D503" i="6"/>
  <c r="L487" i="6"/>
  <c r="M487" i="6" s="1"/>
  <c r="N487" i="6" s="1"/>
  <c r="D487" i="6"/>
  <c r="L471" i="6"/>
  <c r="M471" i="6" s="1"/>
  <c r="N471" i="6" s="1"/>
  <c r="D471" i="6"/>
  <c r="L455" i="6"/>
  <c r="M455" i="6" s="1"/>
  <c r="N455" i="6" s="1"/>
  <c r="D455" i="6"/>
  <c r="L439" i="6"/>
  <c r="M439" i="6" s="1"/>
  <c r="N439" i="6" s="1"/>
  <c r="D439" i="6"/>
  <c r="L423" i="6"/>
  <c r="M423" i="6" s="1"/>
  <c r="N423" i="6" s="1"/>
  <c r="D423" i="6"/>
  <c r="L407" i="6"/>
  <c r="M407" i="6" s="1"/>
  <c r="N407" i="6" s="1"/>
  <c r="D407" i="6"/>
  <c r="L391" i="6"/>
  <c r="M391" i="6" s="1"/>
  <c r="N391" i="6" s="1"/>
  <c r="D391" i="6"/>
  <c r="L375" i="6"/>
  <c r="M375" i="6" s="1"/>
  <c r="N375" i="6" s="1"/>
  <c r="D375" i="6"/>
  <c r="L359" i="6"/>
  <c r="M359" i="6" s="1"/>
  <c r="N359" i="6" s="1"/>
  <c r="D359" i="6"/>
  <c r="L343" i="6"/>
  <c r="M343" i="6" s="1"/>
  <c r="N343" i="6" s="1"/>
  <c r="D343" i="6"/>
  <c r="L327" i="6"/>
  <c r="M327" i="6" s="1"/>
  <c r="N327" i="6" s="1"/>
  <c r="D327" i="6"/>
  <c r="L311" i="6"/>
  <c r="M311" i="6" s="1"/>
  <c r="N311" i="6" s="1"/>
  <c r="D311" i="6"/>
  <c r="L295" i="6"/>
  <c r="M295" i="6" s="1"/>
  <c r="N295" i="6" s="1"/>
  <c r="D295" i="6"/>
  <c r="L279" i="6"/>
  <c r="M279" i="6" s="1"/>
  <c r="N279" i="6" s="1"/>
  <c r="D279" i="6"/>
  <c r="L263" i="6"/>
  <c r="M263" i="6" s="1"/>
  <c r="N263" i="6" s="1"/>
  <c r="D263" i="6"/>
  <c r="L247" i="6"/>
  <c r="M247" i="6" s="1"/>
  <c r="N247" i="6" s="1"/>
  <c r="D247" i="6"/>
  <c r="L231" i="6"/>
  <c r="M231" i="6" s="1"/>
  <c r="N231" i="6" s="1"/>
  <c r="D231" i="6"/>
  <c r="L215" i="6"/>
  <c r="M215" i="6" s="1"/>
  <c r="N215" i="6" s="1"/>
  <c r="D215" i="6"/>
  <c r="L199" i="6"/>
  <c r="M199" i="6" s="1"/>
  <c r="N199" i="6" s="1"/>
  <c r="D199" i="6"/>
  <c r="L183" i="6"/>
  <c r="M183" i="6" s="1"/>
  <c r="N183" i="6" s="1"/>
  <c r="D183" i="6"/>
  <c r="L167" i="6"/>
  <c r="M167" i="6" s="1"/>
  <c r="N167" i="6" s="1"/>
  <c r="D167" i="6"/>
  <c r="L151" i="6"/>
  <c r="M151" i="6" s="1"/>
  <c r="N151" i="6" s="1"/>
  <c r="D151" i="6"/>
  <c r="L135" i="6"/>
  <c r="M135" i="6" s="1"/>
  <c r="N135" i="6" s="1"/>
  <c r="D135" i="6"/>
  <c r="L119" i="6"/>
  <c r="M119" i="6" s="1"/>
  <c r="N119" i="6" s="1"/>
  <c r="D119" i="6"/>
  <c r="L103" i="6"/>
  <c r="M103" i="6" s="1"/>
  <c r="N103" i="6" s="1"/>
  <c r="D103" i="6"/>
  <c r="L87" i="6"/>
  <c r="M87" i="6" s="1"/>
  <c r="N87" i="6" s="1"/>
  <c r="D87" i="6"/>
  <c r="L71" i="6"/>
  <c r="M71" i="6" s="1"/>
  <c r="N71" i="6" s="1"/>
  <c r="D71" i="6"/>
  <c r="L55" i="6"/>
  <c r="M55" i="6" s="1"/>
  <c r="N55" i="6" s="1"/>
  <c r="D55" i="6"/>
  <c r="L39" i="6"/>
  <c r="M39" i="6" s="1"/>
  <c r="N39" i="6" s="1"/>
  <c r="D39" i="6"/>
  <c r="L23" i="6"/>
  <c r="M23" i="6" s="1"/>
  <c r="N23" i="6" s="1"/>
  <c r="D23" i="6"/>
  <c r="L7" i="6"/>
  <c r="M7" i="6" s="1"/>
  <c r="N7" i="6" s="1"/>
  <c r="D7" i="6"/>
  <c r="L6" i="6"/>
  <c r="M6" i="6" s="1"/>
  <c r="N6" i="6" s="1"/>
  <c r="D6" i="6"/>
  <c r="D24" i="15"/>
  <c r="D20" i="15"/>
  <c r="D25" i="15"/>
  <c r="D23" i="15"/>
  <c r="D22" i="15"/>
  <c r="D21" i="15"/>
  <c r="D11" i="7"/>
  <c r="D7" i="7"/>
  <c r="U218" i="6" l="1"/>
  <c r="S218" i="6"/>
  <c r="T218" i="6"/>
  <c r="R218" i="6"/>
  <c r="Q218" i="6"/>
  <c r="P218" i="6"/>
  <c r="U735" i="6"/>
  <c r="R735" i="6"/>
  <c r="T735" i="6"/>
  <c r="S735" i="6"/>
  <c r="Q735" i="6"/>
  <c r="P735" i="6"/>
  <c r="U390" i="6"/>
  <c r="S390" i="6"/>
  <c r="T390" i="6"/>
  <c r="R390" i="6"/>
  <c r="Q390" i="6"/>
  <c r="P390" i="6"/>
  <c r="U676" i="6"/>
  <c r="T676" i="6"/>
  <c r="S676" i="6"/>
  <c r="R676" i="6"/>
  <c r="Q676" i="6"/>
  <c r="P676" i="6"/>
  <c r="U804" i="6"/>
  <c r="T804" i="6"/>
  <c r="S804" i="6"/>
  <c r="R804" i="6"/>
  <c r="P804" i="6"/>
  <c r="Q804" i="6"/>
  <c r="U86" i="6"/>
  <c r="T86" i="6"/>
  <c r="S86" i="6"/>
  <c r="P86" i="6"/>
  <c r="Q86" i="6"/>
  <c r="R86" i="6"/>
  <c r="U456" i="6"/>
  <c r="S456" i="6"/>
  <c r="T456" i="6"/>
  <c r="Q456" i="6"/>
  <c r="P456" i="6"/>
  <c r="R456" i="6"/>
  <c r="U985" i="6"/>
  <c r="T985" i="6"/>
  <c r="R985" i="6"/>
  <c r="S985" i="6"/>
  <c r="Q985" i="6"/>
  <c r="P985" i="6"/>
  <c r="U117" i="6"/>
  <c r="T117" i="6"/>
  <c r="S117" i="6"/>
  <c r="R117" i="6"/>
  <c r="Q117" i="6"/>
  <c r="P117" i="6"/>
  <c r="U245" i="6"/>
  <c r="T245" i="6"/>
  <c r="S245" i="6"/>
  <c r="Q245" i="6"/>
  <c r="R245" i="6"/>
  <c r="P245" i="6"/>
  <c r="U373" i="6"/>
  <c r="T373" i="6"/>
  <c r="S373" i="6"/>
  <c r="R373" i="6"/>
  <c r="Q373" i="6"/>
  <c r="P373" i="6"/>
  <c r="U501" i="6"/>
  <c r="T501" i="6"/>
  <c r="S501" i="6"/>
  <c r="R501" i="6"/>
  <c r="P501" i="6"/>
  <c r="Q501" i="6"/>
  <c r="U629" i="6"/>
  <c r="T629" i="6"/>
  <c r="S629" i="6"/>
  <c r="R629" i="6"/>
  <c r="Q629" i="6"/>
  <c r="P629" i="6"/>
  <c r="U757" i="6"/>
  <c r="T757" i="6"/>
  <c r="S757" i="6"/>
  <c r="R757" i="6"/>
  <c r="P757" i="6"/>
  <c r="Q757" i="6"/>
  <c r="U102" i="6"/>
  <c r="T102" i="6"/>
  <c r="S102" i="6"/>
  <c r="R102" i="6"/>
  <c r="Q102" i="6"/>
  <c r="P102" i="6"/>
  <c r="U600" i="6"/>
  <c r="S600" i="6"/>
  <c r="T600" i="6"/>
  <c r="Q600" i="6"/>
  <c r="R600" i="6"/>
  <c r="P600" i="6"/>
  <c r="U647" i="6"/>
  <c r="S647" i="6"/>
  <c r="T647" i="6"/>
  <c r="R647" i="6"/>
  <c r="Q647" i="6"/>
  <c r="P647" i="6"/>
  <c r="U8" i="6"/>
  <c r="S8" i="6"/>
  <c r="T8" i="6"/>
  <c r="P8" i="6"/>
  <c r="R8" i="6"/>
  <c r="Q8" i="6"/>
  <c r="U490" i="6"/>
  <c r="S490" i="6"/>
  <c r="R490" i="6"/>
  <c r="T490" i="6"/>
  <c r="Q490" i="6"/>
  <c r="P490" i="6"/>
  <c r="U987" i="6"/>
  <c r="T987" i="6"/>
  <c r="S987" i="6"/>
  <c r="R987" i="6"/>
  <c r="Q987" i="6"/>
  <c r="P987" i="6"/>
  <c r="U107" i="6"/>
  <c r="S107" i="6"/>
  <c r="R107" i="6"/>
  <c r="T107" i="6"/>
  <c r="P107" i="6"/>
  <c r="Q107" i="6"/>
  <c r="U892" i="6"/>
  <c r="T892" i="6"/>
  <c r="Q892" i="6"/>
  <c r="S892" i="6"/>
  <c r="R892" i="6"/>
  <c r="P892" i="6"/>
  <c r="U716" i="6"/>
  <c r="T716" i="6"/>
  <c r="S716" i="6"/>
  <c r="Q716" i="6"/>
  <c r="R716" i="6"/>
  <c r="P716" i="6"/>
  <c r="T141" i="6"/>
  <c r="U141" i="6"/>
  <c r="S141" i="6"/>
  <c r="Q141" i="6"/>
  <c r="R141" i="6"/>
  <c r="P141" i="6"/>
  <c r="T958" i="6"/>
  <c r="U958" i="6"/>
  <c r="S958" i="6"/>
  <c r="Q958" i="6"/>
  <c r="R958" i="6"/>
  <c r="P958" i="6"/>
  <c r="T238" i="6"/>
  <c r="R238" i="6"/>
  <c r="S238" i="6"/>
  <c r="U238" i="6"/>
  <c r="Q238" i="6"/>
  <c r="P238" i="6"/>
  <c r="T750" i="6"/>
  <c r="R750" i="6"/>
  <c r="S750" i="6"/>
  <c r="U750" i="6"/>
  <c r="Q750" i="6"/>
  <c r="P750" i="6"/>
  <c r="U367" i="6"/>
  <c r="S367" i="6"/>
  <c r="T367" i="6"/>
  <c r="R367" i="6"/>
  <c r="Q367" i="6"/>
  <c r="P367" i="6"/>
  <c r="U633" i="6"/>
  <c r="S633" i="6"/>
  <c r="T633" i="6"/>
  <c r="R633" i="6"/>
  <c r="Q633" i="6"/>
  <c r="P633" i="6"/>
  <c r="U584" i="6"/>
  <c r="S584" i="6"/>
  <c r="T584" i="6"/>
  <c r="R584" i="6"/>
  <c r="Q584" i="6"/>
  <c r="P584" i="6"/>
  <c r="T401" i="6"/>
  <c r="S401" i="6"/>
  <c r="U401" i="6"/>
  <c r="R401" i="6"/>
  <c r="P401" i="6"/>
  <c r="Q401" i="6"/>
  <c r="U70" i="6"/>
  <c r="T70" i="6"/>
  <c r="S70" i="6"/>
  <c r="R70" i="6"/>
  <c r="P70" i="6"/>
  <c r="Q70" i="6"/>
  <c r="T482" i="6"/>
  <c r="U482" i="6"/>
  <c r="S482" i="6"/>
  <c r="R482" i="6"/>
  <c r="P482" i="6"/>
  <c r="Q482" i="6"/>
  <c r="T994" i="6"/>
  <c r="U994" i="6"/>
  <c r="S994" i="6"/>
  <c r="R994" i="6"/>
  <c r="Q994" i="6"/>
  <c r="P994" i="6"/>
  <c r="U179" i="6"/>
  <c r="S179" i="6"/>
  <c r="R179" i="6"/>
  <c r="T179" i="6"/>
  <c r="P179" i="6"/>
  <c r="Q179" i="6"/>
  <c r="U550" i="6"/>
  <c r="S550" i="6"/>
  <c r="T550" i="6"/>
  <c r="R550" i="6"/>
  <c r="Q550" i="6"/>
  <c r="P550" i="6"/>
  <c r="U436" i="6"/>
  <c r="T436" i="6"/>
  <c r="S436" i="6"/>
  <c r="R436" i="6"/>
  <c r="Q436" i="6"/>
  <c r="P436" i="6"/>
  <c r="U648" i="6"/>
  <c r="S648" i="6"/>
  <c r="T648" i="6"/>
  <c r="R648" i="6"/>
  <c r="Q648" i="6"/>
  <c r="P648" i="6"/>
  <c r="U792" i="6"/>
  <c r="T792" i="6"/>
  <c r="S792" i="6"/>
  <c r="Q792" i="6"/>
  <c r="R792" i="6"/>
  <c r="P792" i="6"/>
  <c r="U23" i="6"/>
  <c r="T23" i="6"/>
  <c r="S23" i="6"/>
  <c r="R23" i="6"/>
  <c r="P23" i="6"/>
  <c r="Q23" i="6"/>
  <c r="U151" i="6"/>
  <c r="T151" i="6"/>
  <c r="Q151" i="6"/>
  <c r="S151" i="6"/>
  <c r="P151" i="6"/>
  <c r="R151" i="6"/>
  <c r="U279" i="6"/>
  <c r="S279" i="6"/>
  <c r="T279" i="6"/>
  <c r="Q279" i="6"/>
  <c r="R279" i="6"/>
  <c r="P279" i="6"/>
  <c r="U407" i="6"/>
  <c r="S407" i="6"/>
  <c r="Q407" i="6"/>
  <c r="R407" i="6"/>
  <c r="P407" i="6"/>
  <c r="T407" i="6"/>
  <c r="U535" i="6"/>
  <c r="S535" i="6"/>
  <c r="T535" i="6"/>
  <c r="Q535" i="6"/>
  <c r="R535" i="6"/>
  <c r="P535" i="6"/>
  <c r="U663" i="6"/>
  <c r="S663" i="6"/>
  <c r="T663" i="6"/>
  <c r="R663" i="6"/>
  <c r="P663" i="6"/>
  <c r="Q663" i="6"/>
  <c r="U791" i="6"/>
  <c r="T791" i="6"/>
  <c r="R791" i="6"/>
  <c r="S791" i="6"/>
  <c r="Q791" i="6"/>
  <c r="P791" i="6"/>
  <c r="U919" i="6"/>
  <c r="T919" i="6"/>
  <c r="R919" i="6"/>
  <c r="Q919" i="6"/>
  <c r="P919" i="6"/>
  <c r="S919" i="6"/>
  <c r="U744" i="6"/>
  <c r="T744" i="6"/>
  <c r="S744" i="6"/>
  <c r="R744" i="6"/>
  <c r="Q744" i="6"/>
  <c r="P744" i="6"/>
  <c r="U9" i="6"/>
  <c r="S9" i="6"/>
  <c r="Q9" i="6"/>
  <c r="P9" i="6"/>
  <c r="T9" i="6"/>
  <c r="R9" i="6"/>
  <c r="U122" i="6"/>
  <c r="S122" i="6"/>
  <c r="T122" i="6"/>
  <c r="R122" i="6"/>
  <c r="Q122" i="6"/>
  <c r="P122" i="6"/>
  <c r="U250" i="6"/>
  <c r="S250" i="6"/>
  <c r="T250" i="6"/>
  <c r="R250" i="6"/>
  <c r="P250" i="6"/>
  <c r="Q250" i="6"/>
  <c r="U378" i="6"/>
  <c r="T378" i="6"/>
  <c r="S378" i="6"/>
  <c r="R378" i="6"/>
  <c r="P378" i="6"/>
  <c r="Q378" i="6"/>
  <c r="U506" i="6"/>
  <c r="T506" i="6"/>
  <c r="S506" i="6"/>
  <c r="R506" i="6"/>
  <c r="Q506" i="6"/>
  <c r="P506" i="6"/>
  <c r="U634" i="6"/>
  <c r="S634" i="6"/>
  <c r="T634" i="6"/>
  <c r="Q634" i="6"/>
  <c r="P634" i="6"/>
  <c r="R634" i="6"/>
  <c r="U762" i="6"/>
  <c r="S762" i="6"/>
  <c r="T762" i="6"/>
  <c r="R762" i="6"/>
  <c r="Q762" i="6"/>
  <c r="P762" i="6"/>
  <c r="U890" i="6"/>
  <c r="T890" i="6"/>
  <c r="S890" i="6"/>
  <c r="Q890" i="6"/>
  <c r="R890" i="6"/>
  <c r="P890" i="6"/>
  <c r="U779" i="6"/>
  <c r="S779" i="6"/>
  <c r="T779" i="6"/>
  <c r="Q779" i="6"/>
  <c r="P779" i="6"/>
  <c r="R779" i="6"/>
  <c r="U3" i="6"/>
  <c r="S3" i="6"/>
  <c r="T3" i="6"/>
  <c r="R3" i="6"/>
  <c r="Q3" i="6"/>
  <c r="P3" i="6"/>
  <c r="U470" i="6"/>
  <c r="S470" i="6"/>
  <c r="T470" i="6"/>
  <c r="R470" i="6"/>
  <c r="P470" i="6"/>
  <c r="Q470" i="6"/>
  <c r="U680" i="6"/>
  <c r="S680" i="6"/>
  <c r="T680" i="6"/>
  <c r="R680" i="6"/>
  <c r="Q680" i="6"/>
  <c r="P680" i="6"/>
  <c r="U1001" i="6"/>
  <c r="R1001" i="6"/>
  <c r="S1001" i="6"/>
  <c r="T1001" i="6"/>
  <c r="Q1001" i="6"/>
  <c r="P1001" i="6"/>
  <c r="U123" i="6"/>
  <c r="T123" i="6"/>
  <c r="S123" i="6"/>
  <c r="R123" i="6"/>
  <c r="Q123" i="6"/>
  <c r="P123" i="6"/>
  <c r="U251" i="6"/>
  <c r="T251" i="6"/>
  <c r="S251" i="6"/>
  <c r="R251" i="6"/>
  <c r="P251" i="6"/>
  <c r="Q251" i="6"/>
  <c r="U379" i="6"/>
  <c r="T379" i="6"/>
  <c r="S379" i="6"/>
  <c r="R379" i="6"/>
  <c r="P379" i="6"/>
  <c r="Q379" i="6"/>
  <c r="U507" i="6"/>
  <c r="T507" i="6"/>
  <c r="S507" i="6"/>
  <c r="R507" i="6"/>
  <c r="Q507" i="6"/>
  <c r="P507" i="6"/>
  <c r="U635" i="6"/>
  <c r="S635" i="6"/>
  <c r="T635" i="6"/>
  <c r="R635" i="6"/>
  <c r="Q635" i="6"/>
  <c r="P635" i="6"/>
  <c r="U763" i="6"/>
  <c r="S763" i="6"/>
  <c r="T763" i="6"/>
  <c r="Q763" i="6"/>
  <c r="R763" i="6"/>
  <c r="P763" i="6"/>
  <c r="U956" i="6"/>
  <c r="T956" i="6"/>
  <c r="S956" i="6"/>
  <c r="Q956" i="6"/>
  <c r="R956" i="6"/>
  <c r="P956" i="6"/>
  <c r="U505" i="6"/>
  <c r="T505" i="6"/>
  <c r="S505" i="6"/>
  <c r="R505" i="6"/>
  <c r="Q505" i="6"/>
  <c r="P505" i="6"/>
  <c r="T92" i="6"/>
  <c r="U92" i="6"/>
  <c r="S92" i="6"/>
  <c r="R92" i="6"/>
  <c r="Q92" i="6"/>
  <c r="P92" i="6"/>
  <c r="T220" i="6"/>
  <c r="U220" i="6"/>
  <c r="S220" i="6"/>
  <c r="R220" i="6"/>
  <c r="Q220" i="6"/>
  <c r="P220" i="6"/>
  <c r="U348" i="6"/>
  <c r="T348" i="6"/>
  <c r="R348" i="6"/>
  <c r="Q348" i="6"/>
  <c r="S348" i="6"/>
  <c r="P348" i="6"/>
  <c r="U476" i="6"/>
  <c r="T476" i="6"/>
  <c r="R476" i="6"/>
  <c r="Q476" i="6"/>
  <c r="P476" i="6"/>
  <c r="S476" i="6"/>
  <c r="U604" i="6"/>
  <c r="T604" i="6"/>
  <c r="S604" i="6"/>
  <c r="R604" i="6"/>
  <c r="Q604" i="6"/>
  <c r="P604" i="6"/>
  <c r="U732" i="6"/>
  <c r="S732" i="6"/>
  <c r="R732" i="6"/>
  <c r="T732" i="6"/>
  <c r="Q732" i="6"/>
  <c r="P732" i="6"/>
  <c r="U860" i="6"/>
  <c r="S860" i="6"/>
  <c r="Q860" i="6"/>
  <c r="T860" i="6"/>
  <c r="R860" i="6"/>
  <c r="P860" i="6"/>
  <c r="U166" i="6"/>
  <c r="T166" i="6"/>
  <c r="S166" i="6"/>
  <c r="R166" i="6"/>
  <c r="Q166" i="6"/>
  <c r="P166" i="6"/>
  <c r="U776" i="6"/>
  <c r="S776" i="6"/>
  <c r="T776" i="6"/>
  <c r="Q776" i="6"/>
  <c r="P776" i="6"/>
  <c r="R776" i="6"/>
  <c r="T29" i="6"/>
  <c r="U29" i="6"/>
  <c r="S29" i="6"/>
  <c r="R29" i="6"/>
  <c r="P29" i="6"/>
  <c r="Q29" i="6"/>
  <c r="T157" i="6"/>
  <c r="U157" i="6"/>
  <c r="S157" i="6"/>
  <c r="R157" i="6"/>
  <c r="Q157" i="6"/>
  <c r="P157" i="6"/>
  <c r="T285" i="6"/>
  <c r="U285" i="6"/>
  <c r="S285" i="6"/>
  <c r="R285" i="6"/>
  <c r="Q285" i="6"/>
  <c r="P285" i="6"/>
  <c r="U413" i="6"/>
  <c r="T413" i="6"/>
  <c r="R413" i="6"/>
  <c r="S413" i="6"/>
  <c r="Q413" i="6"/>
  <c r="P413" i="6"/>
  <c r="U541" i="6"/>
  <c r="T541" i="6"/>
  <c r="R541" i="6"/>
  <c r="Q541" i="6"/>
  <c r="S541" i="6"/>
  <c r="P541" i="6"/>
  <c r="U669" i="6"/>
  <c r="T669" i="6"/>
  <c r="S669" i="6"/>
  <c r="Q669" i="6"/>
  <c r="R669" i="6"/>
  <c r="P669" i="6"/>
  <c r="U797" i="6"/>
  <c r="T797" i="6"/>
  <c r="S797" i="6"/>
  <c r="R797" i="6"/>
  <c r="Q797" i="6"/>
  <c r="P797" i="6"/>
  <c r="U925" i="6"/>
  <c r="S925" i="6"/>
  <c r="Q925" i="6"/>
  <c r="T925" i="6"/>
  <c r="R925" i="6"/>
  <c r="P925" i="6"/>
  <c r="T959" i="6"/>
  <c r="U959" i="6"/>
  <c r="S959" i="6"/>
  <c r="Q959" i="6"/>
  <c r="P959" i="6"/>
  <c r="R959" i="6"/>
  <c r="U504" i="6"/>
  <c r="S504" i="6"/>
  <c r="T504" i="6"/>
  <c r="R504" i="6"/>
  <c r="Q504" i="6"/>
  <c r="P504" i="6"/>
  <c r="U905" i="6"/>
  <c r="S905" i="6"/>
  <c r="R905" i="6"/>
  <c r="T905" i="6"/>
  <c r="Q905" i="6"/>
  <c r="P905" i="6"/>
  <c r="T126" i="6"/>
  <c r="U126" i="6"/>
  <c r="S126" i="6"/>
  <c r="R126" i="6"/>
  <c r="Q126" i="6"/>
  <c r="P126" i="6"/>
  <c r="T254" i="6"/>
  <c r="R254" i="6"/>
  <c r="S254" i="6"/>
  <c r="U254" i="6"/>
  <c r="Q254" i="6"/>
  <c r="P254" i="6"/>
  <c r="U382" i="6"/>
  <c r="T382" i="6"/>
  <c r="R382" i="6"/>
  <c r="S382" i="6"/>
  <c r="Q382" i="6"/>
  <c r="P382" i="6"/>
  <c r="T510" i="6"/>
  <c r="R510" i="6"/>
  <c r="U510" i="6"/>
  <c r="Q510" i="6"/>
  <c r="S510" i="6"/>
  <c r="P510" i="6"/>
  <c r="U638" i="6"/>
  <c r="T638" i="6"/>
  <c r="R638" i="6"/>
  <c r="S638" i="6"/>
  <c r="Q638" i="6"/>
  <c r="P638" i="6"/>
  <c r="U766" i="6"/>
  <c r="T766" i="6"/>
  <c r="R766" i="6"/>
  <c r="S766" i="6"/>
  <c r="Q766" i="6"/>
  <c r="P766" i="6"/>
  <c r="U974" i="6"/>
  <c r="S974" i="6"/>
  <c r="R974" i="6"/>
  <c r="P974" i="6"/>
  <c r="T974" i="6"/>
  <c r="Q974" i="6"/>
  <c r="U312" i="6"/>
  <c r="T312" i="6"/>
  <c r="S312" i="6"/>
  <c r="R312" i="6"/>
  <c r="Q312" i="6"/>
  <c r="P312" i="6"/>
  <c r="U857" i="6"/>
  <c r="S857" i="6"/>
  <c r="R857" i="6"/>
  <c r="Q857" i="6"/>
  <c r="T857" i="6"/>
  <c r="P857" i="6"/>
  <c r="T127" i="6"/>
  <c r="U127" i="6"/>
  <c r="S127" i="6"/>
  <c r="R127" i="6"/>
  <c r="Q127" i="6"/>
  <c r="P127" i="6"/>
  <c r="T255" i="6"/>
  <c r="S255" i="6"/>
  <c r="Q255" i="6"/>
  <c r="R255" i="6"/>
  <c r="U255" i="6"/>
  <c r="P255" i="6"/>
  <c r="U383" i="6"/>
  <c r="T383" i="6"/>
  <c r="R383" i="6"/>
  <c r="Q383" i="6"/>
  <c r="P383" i="6"/>
  <c r="S383" i="6"/>
  <c r="U511" i="6"/>
  <c r="T511" i="6"/>
  <c r="Q511" i="6"/>
  <c r="P511" i="6"/>
  <c r="R511" i="6"/>
  <c r="S511" i="6"/>
  <c r="U639" i="6"/>
  <c r="T639" i="6"/>
  <c r="S639" i="6"/>
  <c r="Q639" i="6"/>
  <c r="P639" i="6"/>
  <c r="R639" i="6"/>
  <c r="U767" i="6"/>
  <c r="T767" i="6"/>
  <c r="S767" i="6"/>
  <c r="R767" i="6"/>
  <c r="Q767" i="6"/>
  <c r="P767" i="6"/>
  <c r="U895" i="6"/>
  <c r="T895" i="6"/>
  <c r="R895" i="6"/>
  <c r="Q895" i="6"/>
  <c r="P895" i="6"/>
  <c r="S895" i="6"/>
  <c r="U120" i="6"/>
  <c r="T120" i="6"/>
  <c r="S120" i="6"/>
  <c r="R120" i="6"/>
  <c r="Q120" i="6"/>
  <c r="P120" i="6"/>
  <c r="U809" i="6"/>
  <c r="T809" i="6"/>
  <c r="S809" i="6"/>
  <c r="Q809" i="6"/>
  <c r="R809" i="6"/>
  <c r="P809" i="6"/>
  <c r="T128" i="6"/>
  <c r="U128" i="6"/>
  <c r="S128" i="6"/>
  <c r="R128" i="6"/>
  <c r="Q128" i="6"/>
  <c r="P128" i="6"/>
  <c r="T256" i="6"/>
  <c r="R256" i="6"/>
  <c r="U256" i="6"/>
  <c r="Q256" i="6"/>
  <c r="S256" i="6"/>
  <c r="P256" i="6"/>
  <c r="T384" i="6"/>
  <c r="U384" i="6"/>
  <c r="R384" i="6"/>
  <c r="S384" i="6"/>
  <c r="Q384" i="6"/>
  <c r="P384" i="6"/>
  <c r="T512" i="6"/>
  <c r="U512" i="6"/>
  <c r="R512" i="6"/>
  <c r="Q512" i="6"/>
  <c r="P512" i="6"/>
  <c r="S512" i="6"/>
  <c r="T640" i="6"/>
  <c r="U640" i="6"/>
  <c r="S640" i="6"/>
  <c r="Q640" i="6"/>
  <c r="R640" i="6"/>
  <c r="P640" i="6"/>
  <c r="T768" i="6"/>
  <c r="U768" i="6"/>
  <c r="Q768" i="6"/>
  <c r="S768" i="6"/>
  <c r="P768" i="6"/>
  <c r="R768" i="6"/>
  <c r="U534" i="6"/>
  <c r="S534" i="6"/>
  <c r="T534" i="6"/>
  <c r="R534" i="6"/>
  <c r="P534" i="6"/>
  <c r="Q534" i="6"/>
  <c r="U808" i="6"/>
  <c r="T808" i="6"/>
  <c r="S808" i="6"/>
  <c r="Q808" i="6"/>
  <c r="R808" i="6"/>
  <c r="P808" i="6"/>
  <c r="T33" i="6"/>
  <c r="U33" i="6"/>
  <c r="S33" i="6"/>
  <c r="R33" i="6"/>
  <c r="Q33" i="6"/>
  <c r="P33" i="6"/>
  <c r="T161" i="6"/>
  <c r="U161" i="6"/>
  <c r="S161" i="6"/>
  <c r="R161" i="6"/>
  <c r="P161" i="6"/>
  <c r="Q161" i="6"/>
  <c r="T289" i="6"/>
  <c r="S289" i="6"/>
  <c r="R289" i="6"/>
  <c r="U289" i="6"/>
  <c r="P289" i="6"/>
  <c r="Q289" i="6"/>
  <c r="U417" i="6"/>
  <c r="T417" i="6"/>
  <c r="S417" i="6"/>
  <c r="R417" i="6"/>
  <c r="P417" i="6"/>
  <c r="Q417" i="6"/>
  <c r="T545" i="6"/>
  <c r="S545" i="6"/>
  <c r="R545" i="6"/>
  <c r="U545" i="6"/>
  <c r="P545" i="6"/>
  <c r="Q545" i="6"/>
  <c r="U673" i="6"/>
  <c r="T673" i="6"/>
  <c r="S673" i="6"/>
  <c r="P673" i="6"/>
  <c r="R673" i="6"/>
  <c r="Q673" i="6"/>
  <c r="T801" i="6"/>
  <c r="S801" i="6"/>
  <c r="R801" i="6"/>
  <c r="U801" i="6"/>
  <c r="P801" i="6"/>
  <c r="Q801" i="6"/>
  <c r="U929" i="6"/>
  <c r="T929" i="6"/>
  <c r="S929" i="6"/>
  <c r="P929" i="6"/>
  <c r="R929" i="6"/>
  <c r="Q929" i="6"/>
  <c r="U118" i="6"/>
  <c r="T118" i="6"/>
  <c r="S118" i="6"/>
  <c r="R118" i="6"/>
  <c r="Q118" i="6"/>
  <c r="P118" i="6"/>
  <c r="U472" i="6"/>
  <c r="S472" i="6"/>
  <c r="T472" i="6"/>
  <c r="R472" i="6"/>
  <c r="Q472" i="6"/>
  <c r="P472" i="6"/>
  <c r="T114" i="6"/>
  <c r="U114" i="6"/>
  <c r="S114" i="6"/>
  <c r="R114" i="6"/>
  <c r="P114" i="6"/>
  <c r="Q114" i="6"/>
  <c r="T242" i="6"/>
  <c r="S242" i="6"/>
  <c r="U242" i="6"/>
  <c r="R242" i="6"/>
  <c r="P242" i="6"/>
  <c r="Q242" i="6"/>
  <c r="U370" i="6"/>
  <c r="T370" i="6"/>
  <c r="S370" i="6"/>
  <c r="P370" i="6"/>
  <c r="R370" i="6"/>
  <c r="Q370" i="6"/>
  <c r="T498" i="6"/>
  <c r="R498" i="6"/>
  <c r="P498" i="6"/>
  <c r="U498" i="6"/>
  <c r="Q498" i="6"/>
  <c r="S498" i="6"/>
  <c r="U626" i="6"/>
  <c r="T626" i="6"/>
  <c r="S626" i="6"/>
  <c r="P626" i="6"/>
  <c r="R626" i="6"/>
  <c r="Q626" i="6"/>
  <c r="T754" i="6"/>
  <c r="U754" i="6"/>
  <c r="S754" i="6"/>
  <c r="P754" i="6"/>
  <c r="R754" i="6"/>
  <c r="Q754" i="6"/>
  <c r="U882" i="6"/>
  <c r="T882" i="6"/>
  <c r="S882" i="6"/>
  <c r="P882" i="6"/>
  <c r="Q882" i="6"/>
  <c r="R882" i="6"/>
  <c r="U883" i="6"/>
  <c r="T883" i="6"/>
  <c r="S883" i="6"/>
  <c r="R883" i="6"/>
  <c r="P883" i="6"/>
  <c r="Q883" i="6"/>
  <c r="U980" i="6"/>
  <c r="S980" i="6"/>
  <c r="Q980" i="6"/>
  <c r="T980" i="6"/>
  <c r="R980" i="6"/>
  <c r="P980" i="6"/>
  <c r="U646" i="6"/>
  <c r="S646" i="6"/>
  <c r="T646" i="6"/>
  <c r="R646" i="6"/>
  <c r="Q646" i="6"/>
  <c r="P646" i="6"/>
  <c r="U73" i="6"/>
  <c r="T73" i="6"/>
  <c r="S73" i="6"/>
  <c r="Q73" i="6"/>
  <c r="R73" i="6"/>
  <c r="P73" i="6"/>
  <c r="U67" i="6"/>
  <c r="T67" i="6"/>
  <c r="R67" i="6"/>
  <c r="S67" i="6"/>
  <c r="Q67" i="6"/>
  <c r="P67" i="6"/>
  <c r="U195" i="6"/>
  <c r="T195" i="6"/>
  <c r="S195" i="6"/>
  <c r="R195" i="6"/>
  <c r="P195" i="6"/>
  <c r="Q195" i="6"/>
  <c r="U323" i="6"/>
  <c r="S323" i="6"/>
  <c r="R323" i="6"/>
  <c r="T323" i="6"/>
  <c r="P323" i="6"/>
  <c r="Q323" i="6"/>
  <c r="U451" i="6"/>
  <c r="T451" i="6"/>
  <c r="R451" i="6"/>
  <c r="S451" i="6"/>
  <c r="P451" i="6"/>
  <c r="Q451" i="6"/>
  <c r="U579" i="6"/>
  <c r="T579" i="6"/>
  <c r="R579" i="6"/>
  <c r="P579" i="6"/>
  <c r="S579" i="6"/>
  <c r="Q579" i="6"/>
  <c r="U707" i="6"/>
  <c r="T707" i="6"/>
  <c r="P707" i="6"/>
  <c r="S707" i="6"/>
  <c r="R707" i="6"/>
  <c r="Q707" i="6"/>
  <c r="U835" i="6"/>
  <c r="T835" i="6"/>
  <c r="S835" i="6"/>
  <c r="R835" i="6"/>
  <c r="P835" i="6"/>
  <c r="Q835" i="6"/>
  <c r="U964" i="6"/>
  <c r="T964" i="6"/>
  <c r="R964" i="6"/>
  <c r="Q964" i="6"/>
  <c r="P964" i="6"/>
  <c r="S964" i="6"/>
  <c r="U758" i="6"/>
  <c r="S758" i="6"/>
  <c r="T758" i="6"/>
  <c r="R758" i="6"/>
  <c r="P758" i="6"/>
  <c r="Q758" i="6"/>
  <c r="U281" i="6"/>
  <c r="T281" i="6"/>
  <c r="S281" i="6"/>
  <c r="Q281" i="6"/>
  <c r="R281" i="6"/>
  <c r="P281" i="6"/>
  <c r="U68" i="6"/>
  <c r="T68" i="6"/>
  <c r="R68" i="6"/>
  <c r="S68" i="6"/>
  <c r="Q68" i="6"/>
  <c r="P68" i="6"/>
  <c r="U196" i="6"/>
  <c r="T196" i="6"/>
  <c r="S196" i="6"/>
  <c r="R196" i="6"/>
  <c r="Q196" i="6"/>
  <c r="P196" i="6"/>
  <c r="U324" i="6"/>
  <c r="T324" i="6"/>
  <c r="S324" i="6"/>
  <c r="R324" i="6"/>
  <c r="Q324" i="6"/>
  <c r="P324" i="6"/>
  <c r="U452" i="6"/>
  <c r="T452" i="6"/>
  <c r="R452" i="6"/>
  <c r="Q452" i="6"/>
  <c r="P452" i="6"/>
  <c r="S452" i="6"/>
  <c r="U580" i="6"/>
  <c r="T580" i="6"/>
  <c r="R580" i="6"/>
  <c r="S580" i="6"/>
  <c r="Q580" i="6"/>
  <c r="P580" i="6"/>
  <c r="U708" i="6"/>
  <c r="T708" i="6"/>
  <c r="S708" i="6"/>
  <c r="R708" i="6"/>
  <c r="Q708" i="6"/>
  <c r="P708" i="6"/>
  <c r="U836" i="6"/>
  <c r="T836" i="6"/>
  <c r="S836" i="6"/>
  <c r="R836" i="6"/>
  <c r="Q836" i="6"/>
  <c r="P836" i="6"/>
  <c r="U358" i="6"/>
  <c r="T358" i="6"/>
  <c r="S358" i="6"/>
  <c r="R358" i="6"/>
  <c r="Q358" i="6"/>
  <c r="P358" i="6"/>
  <c r="U824" i="6"/>
  <c r="S824" i="6"/>
  <c r="T824" i="6"/>
  <c r="R824" i="6"/>
  <c r="Q824" i="6"/>
  <c r="P824" i="6"/>
  <c r="U21" i="6"/>
  <c r="T21" i="6"/>
  <c r="S21" i="6"/>
  <c r="R21" i="6"/>
  <c r="P21" i="6"/>
  <c r="Q21" i="6"/>
  <c r="U149" i="6"/>
  <c r="T149" i="6"/>
  <c r="S149" i="6"/>
  <c r="Q149" i="6"/>
  <c r="R149" i="6"/>
  <c r="P149" i="6"/>
  <c r="U277" i="6"/>
  <c r="T277" i="6"/>
  <c r="S277" i="6"/>
  <c r="R277" i="6"/>
  <c r="Q277" i="6"/>
  <c r="P277" i="6"/>
  <c r="U405" i="6"/>
  <c r="T405" i="6"/>
  <c r="S405" i="6"/>
  <c r="R405" i="6"/>
  <c r="Q405" i="6"/>
  <c r="P405" i="6"/>
  <c r="U533" i="6"/>
  <c r="T533" i="6"/>
  <c r="S533" i="6"/>
  <c r="Q533" i="6"/>
  <c r="R533" i="6"/>
  <c r="P533" i="6"/>
  <c r="U661" i="6"/>
  <c r="T661" i="6"/>
  <c r="S661" i="6"/>
  <c r="Q661" i="6"/>
  <c r="R661" i="6"/>
  <c r="P661" i="6"/>
  <c r="U789" i="6"/>
  <c r="T789" i="6"/>
  <c r="S789" i="6"/>
  <c r="Q789" i="6"/>
  <c r="R789" i="6"/>
  <c r="P789" i="6"/>
  <c r="U406" i="6"/>
  <c r="S406" i="6"/>
  <c r="R406" i="6"/>
  <c r="Q406" i="6"/>
  <c r="P406" i="6"/>
  <c r="T406" i="6"/>
  <c r="U968" i="6"/>
  <c r="T968" i="6"/>
  <c r="S968" i="6"/>
  <c r="R968" i="6"/>
  <c r="P968" i="6"/>
  <c r="Q968" i="6"/>
  <c r="R910" i="6"/>
  <c r="T910" i="6"/>
  <c r="U910" i="6"/>
  <c r="S910" i="6"/>
  <c r="P910" i="6"/>
  <c r="Q910" i="6"/>
  <c r="U916" i="6"/>
  <c r="T916" i="6"/>
  <c r="S916" i="6"/>
  <c r="Q916" i="6"/>
  <c r="R916" i="6"/>
  <c r="P916" i="6"/>
  <c r="U261" i="6"/>
  <c r="T261" i="6"/>
  <c r="S261" i="6"/>
  <c r="R261" i="6"/>
  <c r="Q261" i="6"/>
  <c r="P261" i="6"/>
  <c r="U119" i="6"/>
  <c r="T119" i="6"/>
  <c r="S119" i="6"/>
  <c r="R119" i="6"/>
  <c r="Q119" i="6"/>
  <c r="P119" i="6"/>
  <c r="U887" i="6"/>
  <c r="S887" i="6"/>
  <c r="T887" i="6"/>
  <c r="R887" i="6"/>
  <c r="Q887" i="6"/>
  <c r="P887" i="6"/>
  <c r="U730" i="6"/>
  <c r="S730" i="6"/>
  <c r="T730" i="6"/>
  <c r="Q730" i="6"/>
  <c r="P730" i="6"/>
  <c r="R730" i="6"/>
  <c r="T976" i="6"/>
  <c r="U976" i="6"/>
  <c r="S976" i="6"/>
  <c r="Q976" i="6"/>
  <c r="P976" i="6"/>
  <c r="R976" i="6"/>
  <c r="U475" i="6"/>
  <c r="T475" i="6"/>
  <c r="R475" i="6"/>
  <c r="S475" i="6"/>
  <c r="P475" i="6"/>
  <c r="Q475" i="6"/>
  <c r="T316" i="6"/>
  <c r="U316" i="6"/>
  <c r="S316" i="6"/>
  <c r="Q316" i="6"/>
  <c r="R316" i="6"/>
  <c r="P316" i="6"/>
  <c r="T125" i="6"/>
  <c r="U125" i="6"/>
  <c r="S125" i="6"/>
  <c r="Q125" i="6"/>
  <c r="R125" i="6"/>
  <c r="P125" i="6"/>
  <c r="U894" i="6"/>
  <c r="R894" i="6"/>
  <c r="T894" i="6"/>
  <c r="Q894" i="6"/>
  <c r="S894" i="6"/>
  <c r="P894" i="6"/>
  <c r="U606" i="6"/>
  <c r="R606" i="6"/>
  <c r="T606" i="6"/>
  <c r="S606" i="6"/>
  <c r="Q606" i="6"/>
  <c r="P606" i="6"/>
  <c r="T351" i="6"/>
  <c r="U351" i="6"/>
  <c r="S351" i="6"/>
  <c r="Q351" i="6"/>
  <c r="R351" i="6"/>
  <c r="P351" i="6"/>
  <c r="T480" i="6"/>
  <c r="U480" i="6"/>
  <c r="S480" i="6"/>
  <c r="R480" i="6"/>
  <c r="Q480" i="6"/>
  <c r="P480" i="6"/>
  <c r="T257" i="6"/>
  <c r="U257" i="6"/>
  <c r="S257" i="6"/>
  <c r="R257" i="6"/>
  <c r="Q257" i="6"/>
  <c r="P257" i="6"/>
  <c r="T82" i="6"/>
  <c r="S82" i="6"/>
  <c r="R82" i="6"/>
  <c r="U82" i="6"/>
  <c r="P82" i="6"/>
  <c r="Q82" i="6"/>
  <c r="U675" i="6"/>
  <c r="T675" i="6"/>
  <c r="S675" i="6"/>
  <c r="R675" i="6"/>
  <c r="P675" i="6"/>
  <c r="Q675" i="6"/>
  <c r="U135" i="6"/>
  <c r="T135" i="6"/>
  <c r="S135" i="6"/>
  <c r="R135" i="6"/>
  <c r="Q135" i="6"/>
  <c r="P135" i="6"/>
  <c r="U775" i="6"/>
  <c r="T775" i="6"/>
  <c r="S775" i="6"/>
  <c r="R775" i="6"/>
  <c r="P775" i="6"/>
  <c r="Q775" i="6"/>
  <c r="U234" i="6"/>
  <c r="S234" i="6"/>
  <c r="T234" i="6"/>
  <c r="R234" i="6"/>
  <c r="Q234" i="6"/>
  <c r="P234" i="6"/>
  <c r="U746" i="6"/>
  <c r="S746" i="6"/>
  <c r="R746" i="6"/>
  <c r="T746" i="6"/>
  <c r="Q746" i="6"/>
  <c r="P746" i="6"/>
  <c r="U230" i="6"/>
  <c r="T230" i="6"/>
  <c r="S230" i="6"/>
  <c r="R230" i="6"/>
  <c r="Q230" i="6"/>
  <c r="P230" i="6"/>
  <c r="U363" i="6"/>
  <c r="T363" i="6"/>
  <c r="R363" i="6"/>
  <c r="S363" i="6"/>
  <c r="Q363" i="6"/>
  <c r="P363" i="6"/>
  <c r="T204" i="6"/>
  <c r="U204" i="6"/>
  <c r="Q204" i="6"/>
  <c r="S204" i="6"/>
  <c r="R204" i="6"/>
  <c r="P204" i="6"/>
  <c r="T13" i="6"/>
  <c r="U13" i="6"/>
  <c r="S13" i="6"/>
  <c r="R13" i="6"/>
  <c r="Q13" i="6"/>
  <c r="P13" i="6"/>
  <c r="U397" i="6"/>
  <c r="S397" i="6"/>
  <c r="T397" i="6"/>
  <c r="R397" i="6"/>
  <c r="Q397" i="6"/>
  <c r="P397" i="6"/>
  <c r="U296" i="6"/>
  <c r="T296" i="6"/>
  <c r="S296" i="6"/>
  <c r="P296" i="6"/>
  <c r="Q296" i="6"/>
  <c r="R296" i="6"/>
  <c r="R494" i="6"/>
  <c r="U494" i="6"/>
  <c r="S494" i="6"/>
  <c r="Q494" i="6"/>
  <c r="P494" i="6"/>
  <c r="T494" i="6"/>
  <c r="T111" i="6"/>
  <c r="U111" i="6"/>
  <c r="S111" i="6"/>
  <c r="R111" i="6"/>
  <c r="Q111" i="6"/>
  <c r="P111" i="6"/>
  <c r="T751" i="6"/>
  <c r="U751" i="6"/>
  <c r="S751" i="6"/>
  <c r="Q751" i="6"/>
  <c r="R751" i="6"/>
  <c r="P751" i="6"/>
  <c r="U368" i="6"/>
  <c r="T368" i="6"/>
  <c r="R368" i="6"/>
  <c r="S368" i="6"/>
  <c r="Q368" i="6"/>
  <c r="P368" i="6"/>
  <c r="U310" i="6"/>
  <c r="S310" i="6"/>
  <c r="T310" i="6"/>
  <c r="R310" i="6"/>
  <c r="P310" i="6"/>
  <c r="Q310" i="6"/>
  <c r="U273" i="6"/>
  <c r="R273" i="6"/>
  <c r="T273" i="6"/>
  <c r="S273" i="6"/>
  <c r="P273" i="6"/>
  <c r="Q273" i="6"/>
  <c r="U328" i="6"/>
  <c r="T328" i="6"/>
  <c r="S328" i="6"/>
  <c r="R328" i="6"/>
  <c r="Q328" i="6"/>
  <c r="P328" i="6"/>
  <c r="T866" i="6"/>
  <c r="U866" i="6"/>
  <c r="S866" i="6"/>
  <c r="P866" i="6"/>
  <c r="R866" i="6"/>
  <c r="Q866" i="6"/>
  <c r="U936" i="6"/>
  <c r="T936" i="6"/>
  <c r="S936" i="6"/>
  <c r="R936" i="6"/>
  <c r="Q936" i="6"/>
  <c r="P936" i="6"/>
  <c r="U691" i="6"/>
  <c r="T691" i="6"/>
  <c r="S691" i="6"/>
  <c r="P691" i="6"/>
  <c r="R691" i="6"/>
  <c r="Q691" i="6"/>
  <c r="U180" i="6"/>
  <c r="S180" i="6"/>
  <c r="R180" i="6"/>
  <c r="T180" i="6"/>
  <c r="Q180" i="6"/>
  <c r="P180" i="6"/>
  <c r="U564" i="6"/>
  <c r="T564" i="6"/>
  <c r="S564" i="6"/>
  <c r="R564" i="6"/>
  <c r="Q564" i="6"/>
  <c r="P564" i="6"/>
  <c r="U214" i="6"/>
  <c r="S214" i="6"/>
  <c r="T214" i="6"/>
  <c r="R214" i="6"/>
  <c r="Q214" i="6"/>
  <c r="P214" i="6"/>
  <c r="U294" i="6"/>
  <c r="T294" i="6"/>
  <c r="S294" i="6"/>
  <c r="R294" i="6"/>
  <c r="Q294" i="6"/>
  <c r="P294" i="6"/>
  <c r="U39" i="6"/>
  <c r="T39" i="6"/>
  <c r="S39" i="6"/>
  <c r="R39" i="6"/>
  <c r="P39" i="6"/>
  <c r="Q39" i="6"/>
  <c r="U167" i="6"/>
  <c r="T167" i="6"/>
  <c r="S167" i="6"/>
  <c r="R167" i="6"/>
  <c r="Q167" i="6"/>
  <c r="P167" i="6"/>
  <c r="U295" i="6"/>
  <c r="T295" i="6"/>
  <c r="S295" i="6"/>
  <c r="R295" i="6"/>
  <c r="Q295" i="6"/>
  <c r="P295" i="6"/>
  <c r="U423" i="6"/>
  <c r="S423" i="6"/>
  <c r="T423" i="6"/>
  <c r="R423" i="6"/>
  <c r="Q423" i="6"/>
  <c r="P423" i="6"/>
  <c r="U551" i="6"/>
  <c r="S551" i="6"/>
  <c r="T551" i="6"/>
  <c r="Q551" i="6"/>
  <c r="R551" i="6"/>
  <c r="P551" i="6"/>
  <c r="U679" i="6"/>
  <c r="S679" i="6"/>
  <c r="T679" i="6"/>
  <c r="R679" i="6"/>
  <c r="Q679" i="6"/>
  <c r="P679" i="6"/>
  <c r="U807" i="6"/>
  <c r="T807" i="6"/>
  <c r="S807" i="6"/>
  <c r="Q807" i="6"/>
  <c r="P807" i="6"/>
  <c r="R807" i="6"/>
  <c r="U935" i="6"/>
  <c r="S935" i="6"/>
  <c r="T935" i="6"/>
  <c r="Q935" i="6"/>
  <c r="P935" i="6"/>
  <c r="R935" i="6"/>
  <c r="U888" i="6"/>
  <c r="R888" i="6"/>
  <c r="T888" i="6"/>
  <c r="S888" i="6"/>
  <c r="P888" i="6"/>
  <c r="Q888" i="6"/>
  <c r="U10" i="6"/>
  <c r="S10" i="6"/>
  <c r="Q10" i="6"/>
  <c r="T10" i="6"/>
  <c r="R10" i="6"/>
  <c r="P10" i="6"/>
  <c r="U138" i="6"/>
  <c r="S138" i="6"/>
  <c r="T138" i="6"/>
  <c r="R138" i="6"/>
  <c r="Q138" i="6"/>
  <c r="P138" i="6"/>
  <c r="U266" i="6"/>
  <c r="S266" i="6"/>
  <c r="R266" i="6"/>
  <c r="T266" i="6"/>
  <c r="Q266" i="6"/>
  <c r="P266" i="6"/>
  <c r="U394" i="6"/>
  <c r="T394" i="6"/>
  <c r="R394" i="6"/>
  <c r="Q394" i="6"/>
  <c r="S394" i="6"/>
  <c r="P394" i="6"/>
  <c r="U522" i="6"/>
  <c r="T522" i="6"/>
  <c r="R522" i="6"/>
  <c r="S522" i="6"/>
  <c r="P522" i="6"/>
  <c r="Q522" i="6"/>
  <c r="U650" i="6"/>
  <c r="S650" i="6"/>
  <c r="T650" i="6"/>
  <c r="R650" i="6"/>
  <c r="Q650" i="6"/>
  <c r="P650" i="6"/>
  <c r="U778" i="6"/>
  <c r="S778" i="6"/>
  <c r="R778" i="6"/>
  <c r="T778" i="6"/>
  <c r="Q778" i="6"/>
  <c r="P778" i="6"/>
  <c r="U906" i="6"/>
  <c r="S906" i="6"/>
  <c r="T906" i="6"/>
  <c r="Q906" i="6"/>
  <c r="R906" i="6"/>
  <c r="P906" i="6"/>
  <c r="U811" i="6"/>
  <c r="T811" i="6"/>
  <c r="S811" i="6"/>
  <c r="R811" i="6"/>
  <c r="P811" i="6"/>
  <c r="Q811" i="6"/>
  <c r="U924" i="6"/>
  <c r="T924" i="6"/>
  <c r="S924" i="6"/>
  <c r="Q924" i="6"/>
  <c r="R924" i="6"/>
  <c r="P924" i="6"/>
  <c r="U598" i="6"/>
  <c r="S598" i="6"/>
  <c r="T598" i="6"/>
  <c r="R598" i="6"/>
  <c r="Q598" i="6"/>
  <c r="P598" i="6"/>
  <c r="U920" i="6"/>
  <c r="T920" i="6"/>
  <c r="S920" i="6"/>
  <c r="R920" i="6"/>
  <c r="Q920" i="6"/>
  <c r="P920" i="6"/>
  <c r="U11" i="6"/>
  <c r="S11" i="6"/>
  <c r="P11" i="6"/>
  <c r="Q11" i="6"/>
  <c r="T11" i="6"/>
  <c r="R11" i="6"/>
  <c r="U139" i="6"/>
  <c r="S139" i="6"/>
  <c r="T139" i="6"/>
  <c r="R139" i="6"/>
  <c r="Q139" i="6"/>
  <c r="P139" i="6"/>
  <c r="U267" i="6"/>
  <c r="S267" i="6"/>
  <c r="R267" i="6"/>
  <c r="T267" i="6"/>
  <c r="Q267" i="6"/>
  <c r="P267" i="6"/>
  <c r="U395" i="6"/>
  <c r="S395" i="6"/>
  <c r="T395" i="6"/>
  <c r="R395" i="6"/>
  <c r="Q395" i="6"/>
  <c r="P395" i="6"/>
  <c r="U523" i="6"/>
  <c r="S523" i="6"/>
  <c r="R523" i="6"/>
  <c r="T523" i="6"/>
  <c r="P523" i="6"/>
  <c r="Q523" i="6"/>
  <c r="U651" i="6"/>
  <c r="S651" i="6"/>
  <c r="T651" i="6"/>
  <c r="R651" i="6"/>
  <c r="Q651" i="6"/>
  <c r="P651" i="6"/>
  <c r="U795" i="6"/>
  <c r="T795" i="6"/>
  <c r="R795" i="6"/>
  <c r="S795" i="6"/>
  <c r="P795" i="6"/>
  <c r="Q795" i="6"/>
  <c r="U942" i="6"/>
  <c r="T942" i="6"/>
  <c r="S942" i="6"/>
  <c r="R942" i="6"/>
  <c r="Q942" i="6"/>
  <c r="P942" i="6"/>
  <c r="U681" i="6"/>
  <c r="T681" i="6"/>
  <c r="R681" i="6"/>
  <c r="S681" i="6"/>
  <c r="Q681" i="6"/>
  <c r="P681" i="6"/>
  <c r="T108" i="6"/>
  <c r="U108" i="6"/>
  <c r="S108" i="6"/>
  <c r="Q108" i="6"/>
  <c r="R108" i="6"/>
  <c r="P108" i="6"/>
  <c r="T236" i="6"/>
  <c r="U236" i="6"/>
  <c r="Q236" i="6"/>
  <c r="S236" i="6"/>
  <c r="R236" i="6"/>
  <c r="P236" i="6"/>
  <c r="U364" i="6"/>
  <c r="T364" i="6"/>
  <c r="S364" i="6"/>
  <c r="Q364" i="6"/>
  <c r="R364" i="6"/>
  <c r="P364" i="6"/>
  <c r="U492" i="6"/>
  <c r="S492" i="6"/>
  <c r="Q492" i="6"/>
  <c r="R492" i="6"/>
  <c r="P492" i="6"/>
  <c r="T492" i="6"/>
  <c r="U620" i="6"/>
  <c r="R620" i="6"/>
  <c r="Q620" i="6"/>
  <c r="T620" i="6"/>
  <c r="S620" i="6"/>
  <c r="P620" i="6"/>
  <c r="U748" i="6"/>
  <c r="S748" i="6"/>
  <c r="T748" i="6"/>
  <c r="Q748" i="6"/>
  <c r="R748" i="6"/>
  <c r="P748" i="6"/>
  <c r="U876" i="6"/>
  <c r="T876" i="6"/>
  <c r="S876" i="6"/>
  <c r="Q876" i="6"/>
  <c r="R876" i="6"/>
  <c r="P876" i="6"/>
  <c r="U438" i="6"/>
  <c r="S438" i="6"/>
  <c r="T438" i="6"/>
  <c r="R438" i="6"/>
  <c r="Q438" i="6"/>
  <c r="P438" i="6"/>
  <c r="U952" i="6"/>
  <c r="T952" i="6"/>
  <c r="S952" i="6"/>
  <c r="R952" i="6"/>
  <c r="Q952" i="6"/>
  <c r="P952" i="6"/>
  <c r="T45" i="6"/>
  <c r="U45" i="6"/>
  <c r="S45" i="6"/>
  <c r="R45" i="6"/>
  <c r="Q45" i="6"/>
  <c r="P45" i="6"/>
  <c r="T173" i="6"/>
  <c r="U173" i="6"/>
  <c r="S173" i="6"/>
  <c r="R173" i="6"/>
  <c r="Q173" i="6"/>
  <c r="P173" i="6"/>
  <c r="T301" i="6"/>
  <c r="U301" i="6"/>
  <c r="R301" i="6"/>
  <c r="Q301" i="6"/>
  <c r="S301" i="6"/>
  <c r="P301" i="6"/>
  <c r="U429" i="6"/>
  <c r="T429" i="6"/>
  <c r="Q429" i="6"/>
  <c r="S429" i="6"/>
  <c r="R429" i="6"/>
  <c r="P429" i="6"/>
  <c r="U557" i="6"/>
  <c r="S557" i="6"/>
  <c r="Q557" i="6"/>
  <c r="R557" i="6"/>
  <c r="T557" i="6"/>
  <c r="P557" i="6"/>
  <c r="U685" i="6"/>
  <c r="T685" i="6"/>
  <c r="Q685" i="6"/>
  <c r="R685" i="6"/>
  <c r="P685" i="6"/>
  <c r="S685" i="6"/>
  <c r="U813" i="6"/>
  <c r="S813" i="6"/>
  <c r="T813" i="6"/>
  <c r="Q813" i="6"/>
  <c r="R813" i="6"/>
  <c r="P813" i="6"/>
  <c r="U941" i="6"/>
  <c r="T941" i="6"/>
  <c r="Q941" i="6"/>
  <c r="R941" i="6"/>
  <c r="S941" i="6"/>
  <c r="P941" i="6"/>
  <c r="T928" i="6"/>
  <c r="U928" i="6"/>
  <c r="S928" i="6"/>
  <c r="Q928" i="6"/>
  <c r="R928" i="6"/>
  <c r="P928" i="6"/>
  <c r="U728" i="6"/>
  <c r="S728" i="6"/>
  <c r="T728" i="6"/>
  <c r="Q728" i="6"/>
  <c r="P728" i="6"/>
  <c r="R728" i="6"/>
  <c r="T14" i="6"/>
  <c r="U14" i="6"/>
  <c r="R14" i="6"/>
  <c r="S14" i="6"/>
  <c r="Q14" i="6"/>
  <c r="P14" i="6"/>
  <c r="T142" i="6"/>
  <c r="R142" i="6"/>
  <c r="S142" i="6"/>
  <c r="U142" i="6"/>
  <c r="Q142" i="6"/>
  <c r="P142" i="6"/>
  <c r="T270" i="6"/>
  <c r="U270" i="6"/>
  <c r="R270" i="6"/>
  <c r="S270" i="6"/>
  <c r="P270" i="6"/>
  <c r="Q270" i="6"/>
  <c r="R398" i="6"/>
  <c r="S398" i="6"/>
  <c r="U398" i="6"/>
  <c r="T398" i="6"/>
  <c r="Q398" i="6"/>
  <c r="P398" i="6"/>
  <c r="U526" i="6"/>
  <c r="R526" i="6"/>
  <c r="S526" i="6"/>
  <c r="T526" i="6"/>
  <c r="Q526" i="6"/>
  <c r="P526" i="6"/>
  <c r="R654" i="6"/>
  <c r="S654" i="6"/>
  <c r="U654" i="6"/>
  <c r="T654" i="6"/>
  <c r="Q654" i="6"/>
  <c r="P654" i="6"/>
  <c r="U782" i="6"/>
  <c r="R782" i="6"/>
  <c r="S782" i="6"/>
  <c r="T782" i="6"/>
  <c r="Q782" i="6"/>
  <c r="P782" i="6"/>
  <c r="T864" i="6"/>
  <c r="U864" i="6"/>
  <c r="S864" i="6"/>
  <c r="Q864" i="6"/>
  <c r="P864" i="6"/>
  <c r="R864" i="6"/>
  <c r="U520" i="6"/>
  <c r="S520" i="6"/>
  <c r="T520" i="6"/>
  <c r="R520" i="6"/>
  <c r="P520" i="6"/>
  <c r="Q520" i="6"/>
  <c r="T15" i="6"/>
  <c r="U15" i="6"/>
  <c r="S15" i="6"/>
  <c r="R15" i="6"/>
  <c r="Q15" i="6"/>
  <c r="P15" i="6"/>
  <c r="T143" i="6"/>
  <c r="S143" i="6"/>
  <c r="U143" i="6"/>
  <c r="R143" i="6"/>
  <c r="Q143" i="6"/>
  <c r="P143" i="6"/>
  <c r="T271" i="6"/>
  <c r="U271" i="6"/>
  <c r="R271" i="6"/>
  <c r="Q271" i="6"/>
  <c r="S271" i="6"/>
  <c r="P271" i="6"/>
  <c r="S399" i="6"/>
  <c r="U399" i="6"/>
  <c r="R399" i="6"/>
  <c r="Q399" i="6"/>
  <c r="T399" i="6"/>
  <c r="P399" i="6"/>
  <c r="U527" i="6"/>
  <c r="S527" i="6"/>
  <c r="R527" i="6"/>
  <c r="Q527" i="6"/>
  <c r="T527" i="6"/>
  <c r="P527" i="6"/>
  <c r="S655" i="6"/>
  <c r="U655" i="6"/>
  <c r="T655" i="6"/>
  <c r="R655" i="6"/>
  <c r="Q655" i="6"/>
  <c r="P655" i="6"/>
  <c r="U783" i="6"/>
  <c r="S783" i="6"/>
  <c r="T783" i="6"/>
  <c r="Q783" i="6"/>
  <c r="P783" i="6"/>
  <c r="R783" i="6"/>
  <c r="T911" i="6"/>
  <c r="U911" i="6"/>
  <c r="Q911" i="6"/>
  <c r="S911" i="6"/>
  <c r="R911" i="6"/>
  <c r="P911" i="6"/>
  <c r="U360" i="6"/>
  <c r="T360" i="6"/>
  <c r="S360" i="6"/>
  <c r="R360" i="6"/>
  <c r="Q360" i="6"/>
  <c r="P360" i="6"/>
  <c r="T16" i="6"/>
  <c r="U16" i="6"/>
  <c r="R16" i="6"/>
  <c r="Q16" i="6"/>
  <c r="S16" i="6"/>
  <c r="P16" i="6"/>
  <c r="T144" i="6"/>
  <c r="S144" i="6"/>
  <c r="R144" i="6"/>
  <c r="U144" i="6"/>
  <c r="Q144" i="6"/>
  <c r="P144" i="6"/>
  <c r="T272" i="6"/>
  <c r="U272" i="6"/>
  <c r="R272" i="6"/>
  <c r="Q272" i="6"/>
  <c r="S272" i="6"/>
  <c r="P272" i="6"/>
  <c r="T400" i="6"/>
  <c r="R400" i="6"/>
  <c r="S400" i="6"/>
  <c r="U400" i="6"/>
  <c r="Q400" i="6"/>
  <c r="P400" i="6"/>
  <c r="T528" i="6"/>
  <c r="U528" i="6"/>
  <c r="R528" i="6"/>
  <c r="S528" i="6"/>
  <c r="Q528" i="6"/>
  <c r="P528" i="6"/>
  <c r="T656" i="6"/>
  <c r="S656" i="6"/>
  <c r="U656" i="6"/>
  <c r="Q656" i="6"/>
  <c r="P656" i="6"/>
  <c r="R656" i="6"/>
  <c r="T784" i="6"/>
  <c r="U784" i="6"/>
  <c r="S784" i="6"/>
  <c r="R784" i="6"/>
  <c r="Q784" i="6"/>
  <c r="P784" i="6"/>
  <c r="U678" i="6"/>
  <c r="S678" i="6"/>
  <c r="T678" i="6"/>
  <c r="R678" i="6"/>
  <c r="Q678" i="6"/>
  <c r="P678" i="6"/>
  <c r="U137" i="6"/>
  <c r="T137" i="6"/>
  <c r="S137" i="6"/>
  <c r="R137" i="6"/>
  <c r="Q137" i="6"/>
  <c r="P137" i="6"/>
  <c r="T49" i="6"/>
  <c r="U49" i="6"/>
  <c r="R49" i="6"/>
  <c r="Q49" i="6"/>
  <c r="P49" i="6"/>
  <c r="S49" i="6"/>
  <c r="T177" i="6"/>
  <c r="U177" i="6"/>
  <c r="R177" i="6"/>
  <c r="S177" i="6"/>
  <c r="P177" i="6"/>
  <c r="Q177" i="6"/>
  <c r="S305" i="6"/>
  <c r="U305" i="6"/>
  <c r="T305" i="6"/>
  <c r="R305" i="6"/>
  <c r="Q305" i="6"/>
  <c r="P305" i="6"/>
  <c r="T433" i="6"/>
  <c r="U433" i="6"/>
  <c r="R433" i="6"/>
  <c r="S433" i="6"/>
  <c r="P433" i="6"/>
  <c r="Q433" i="6"/>
  <c r="T561" i="6"/>
  <c r="U561" i="6"/>
  <c r="R561" i="6"/>
  <c r="S561" i="6"/>
  <c r="P561" i="6"/>
  <c r="Q561" i="6"/>
  <c r="T689" i="6"/>
  <c r="U689" i="6"/>
  <c r="S689" i="6"/>
  <c r="R689" i="6"/>
  <c r="P689" i="6"/>
  <c r="Q689" i="6"/>
  <c r="T817" i="6"/>
  <c r="U817" i="6"/>
  <c r="S817" i="6"/>
  <c r="R817" i="6"/>
  <c r="P817" i="6"/>
  <c r="Q817" i="6"/>
  <c r="T945" i="6"/>
  <c r="U945" i="6"/>
  <c r="S945" i="6"/>
  <c r="P945" i="6"/>
  <c r="R945" i="6"/>
  <c r="Q945" i="6"/>
  <c r="U246" i="6"/>
  <c r="S246" i="6"/>
  <c r="T246" i="6"/>
  <c r="R246" i="6"/>
  <c r="Q246" i="6"/>
  <c r="P246" i="6"/>
  <c r="U632" i="6"/>
  <c r="S632" i="6"/>
  <c r="T632" i="6"/>
  <c r="R632" i="6"/>
  <c r="Q632" i="6"/>
  <c r="P632" i="6"/>
  <c r="T130" i="6"/>
  <c r="U130" i="6"/>
  <c r="S130" i="6"/>
  <c r="R130" i="6"/>
  <c r="P130" i="6"/>
  <c r="Q130" i="6"/>
  <c r="T258" i="6"/>
  <c r="U258" i="6"/>
  <c r="S258" i="6"/>
  <c r="R258" i="6"/>
  <c r="P258" i="6"/>
  <c r="Q258" i="6"/>
  <c r="T386" i="6"/>
  <c r="U386" i="6"/>
  <c r="R386" i="6"/>
  <c r="S386" i="6"/>
  <c r="P386" i="6"/>
  <c r="Q386" i="6"/>
  <c r="T514" i="6"/>
  <c r="U514" i="6"/>
  <c r="R514" i="6"/>
  <c r="S514" i="6"/>
  <c r="P514" i="6"/>
  <c r="Q514" i="6"/>
  <c r="T642" i="6"/>
  <c r="U642" i="6"/>
  <c r="P642" i="6"/>
  <c r="R642" i="6"/>
  <c r="Q642" i="6"/>
  <c r="S642" i="6"/>
  <c r="T770" i="6"/>
  <c r="U770" i="6"/>
  <c r="R770" i="6"/>
  <c r="S770" i="6"/>
  <c r="P770" i="6"/>
  <c r="Q770" i="6"/>
  <c r="T898" i="6"/>
  <c r="S898" i="6"/>
  <c r="U898" i="6"/>
  <c r="R898" i="6"/>
  <c r="P898" i="6"/>
  <c r="Q898" i="6"/>
  <c r="U915" i="6"/>
  <c r="T915" i="6"/>
  <c r="S915" i="6"/>
  <c r="R915" i="6"/>
  <c r="Q915" i="6"/>
  <c r="P915" i="6"/>
  <c r="U869" i="6"/>
  <c r="T869" i="6"/>
  <c r="S869" i="6"/>
  <c r="R869" i="6"/>
  <c r="Q869" i="6"/>
  <c r="P869" i="6"/>
  <c r="U774" i="6"/>
  <c r="S774" i="6"/>
  <c r="T774" i="6"/>
  <c r="R774" i="6"/>
  <c r="Q774" i="6"/>
  <c r="P774" i="6"/>
  <c r="U265" i="6"/>
  <c r="S265" i="6"/>
  <c r="T265" i="6"/>
  <c r="R265" i="6"/>
  <c r="Q265" i="6"/>
  <c r="P265" i="6"/>
  <c r="U83" i="6"/>
  <c r="S83" i="6"/>
  <c r="R83" i="6"/>
  <c r="T83" i="6"/>
  <c r="P83" i="6"/>
  <c r="Q83" i="6"/>
  <c r="U211" i="6"/>
  <c r="T211" i="6"/>
  <c r="S211" i="6"/>
  <c r="Q211" i="6"/>
  <c r="P211" i="6"/>
  <c r="R211" i="6"/>
  <c r="U339" i="6"/>
  <c r="S339" i="6"/>
  <c r="R339" i="6"/>
  <c r="T339" i="6"/>
  <c r="P339" i="6"/>
  <c r="Q339" i="6"/>
  <c r="U467" i="6"/>
  <c r="T467" i="6"/>
  <c r="S467" i="6"/>
  <c r="Q467" i="6"/>
  <c r="P467" i="6"/>
  <c r="R467" i="6"/>
  <c r="U595" i="6"/>
  <c r="T595" i="6"/>
  <c r="R595" i="6"/>
  <c r="S595" i="6"/>
  <c r="Q595" i="6"/>
  <c r="P595" i="6"/>
  <c r="U723" i="6"/>
  <c r="T723" i="6"/>
  <c r="S723" i="6"/>
  <c r="R723" i="6"/>
  <c r="Q723" i="6"/>
  <c r="P723" i="6"/>
  <c r="U851" i="6"/>
  <c r="T851" i="6"/>
  <c r="S851" i="6"/>
  <c r="Q851" i="6"/>
  <c r="P851" i="6"/>
  <c r="R851" i="6"/>
  <c r="U853" i="6"/>
  <c r="T853" i="6"/>
  <c r="S853" i="6"/>
  <c r="R853" i="6"/>
  <c r="Q853" i="6"/>
  <c r="P853" i="6"/>
  <c r="U934" i="6"/>
  <c r="S934" i="6"/>
  <c r="T934" i="6"/>
  <c r="R934" i="6"/>
  <c r="Q934" i="6"/>
  <c r="P934" i="6"/>
  <c r="U441" i="6"/>
  <c r="T441" i="6"/>
  <c r="S441" i="6"/>
  <c r="Q441" i="6"/>
  <c r="R441" i="6"/>
  <c r="P441" i="6"/>
  <c r="U84" i="6"/>
  <c r="T84" i="6"/>
  <c r="S84" i="6"/>
  <c r="R84" i="6"/>
  <c r="Q84" i="6"/>
  <c r="P84" i="6"/>
  <c r="U212" i="6"/>
  <c r="S212" i="6"/>
  <c r="T212" i="6"/>
  <c r="R212" i="6"/>
  <c r="Q212" i="6"/>
  <c r="P212" i="6"/>
  <c r="U340" i="6"/>
  <c r="T340" i="6"/>
  <c r="R340" i="6"/>
  <c r="S340" i="6"/>
  <c r="Q340" i="6"/>
  <c r="P340" i="6"/>
  <c r="U468" i="6"/>
  <c r="T468" i="6"/>
  <c r="R468" i="6"/>
  <c r="Q468" i="6"/>
  <c r="S468" i="6"/>
  <c r="P468" i="6"/>
  <c r="U596" i="6"/>
  <c r="T596" i="6"/>
  <c r="R596" i="6"/>
  <c r="S596" i="6"/>
  <c r="Q596" i="6"/>
  <c r="P596" i="6"/>
  <c r="U724" i="6"/>
  <c r="T724" i="6"/>
  <c r="S724" i="6"/>
  <c r="Q724" i="6"/>
  <c r="R724" i="6"/>
  <c r="P724" i="6"/>
  <c r="U852" i="6"/>
  <c r="T852" i="6"/>
  <c r="S852" i="6"/>
  <c r="R852" i="6"/>
  <c r="Q852" i="6"/>
  <c r="P852" i="6"/>
  <c r="U518" i="6"/>
  <c r="S518" i="6"/>
  <c r="T518" i="6"/>
  <c r="R518" i="6"/>
  <c r="Q518" i="6"/>
  <c r="P518" i="6"/>
  <c r="U984" i="6"/>
  <c r="T984" i="6"/>
  <c r="S984" i="6"/>
  <c r="Q984" i="6"/>
  <c r="P984" i="6"/>
  <c r="R984" i="6"/>
  <c r="U37" i="6"/>
  <c r="T37" i="6"/>
  <c r="S37" i="6"/>
  <c r="P37" i="6"/>
  <c r="R37" i="6"/>
  <c r="Q37" i="6"/>
  <c r="U165" i="6"/>
  <c r="T165" i="6"/>
  <c r="S165" i="6"/>
  <c r="R165" i="6"/>
  <c r="Q165" i="6"/>
  <c r="P165" i="6"/>
  <c r="U293" i="6"/>
  <c r="T293" i="6"/>
  <c r="S293" i="6"/>
  <c r="R293" i="6"/>
  <c r="Q293" i="6"/>
  <c r="P293" i="6"/>
  <c r="U421" i="6"/>
  <c r="T421" i="6"/>
  <c r="S421" i="6"/>
  <c r="R421" i="6"/>
  <c r="Q421" i="6"/>
  <c r="P421" i="6"/>
  <c r="U549" i="6"/>
  <c r="T549" i="6"/>
  <c r="S549" i="6"/>
  <c r="R549" i="6"/>
  <c r="Q549" i="6"/>
  <c r="P549" i="6"/>
  <c r="U677" i="6"/>
  <c r="T677" i="6"/>
  <c r="R677" i="6"/>
  <c r="S677" i="6"/>
  <c r="Q677" i="6"/>
  <c r="P677" i="6"/>
  <c r="U805" i="6"/>
  <c r="T805" i="6"/>
  <c r="S805" i="6"/>
  <c r="Q805" i="6"/>
  <c r="R805" i="6"/>
  <c r="P805" i="6"/>
  <c r="U614" i="6"/>
  <c r="T614" i="6"/>
  <c r="S614" i="6"/>
  <c r="R614" i="6"/>
  <c r="Q614" i="6"/>
  <c r="P614" i="6"/>
  <c r="U201" i="6"/>
  <c r="T201" i="6"/>
  <c r="R201" i="6"/>
  <c r="P201" i="6"/>
  <c r="Q201" i="6"/>
  <c r="S201" i="6"/>
  <c r="U474" i="6"/>
  <c r="T474" i="6"/>
  <c r="R474" i="6"/>
  <c r="S474" i="6"/>
  <c r="Q474" i="6"/>
  <c r="P474" i="6"/>
  <c r="U424" i="6"/>
  <c r="S424" i="6"/>
  <c r="T424" i="6"/>
  <c r="Q424" i="6"/>
  <c r="P424" i="6"/>
  <c r="R424" i="6"/>
  <c r="U420" i="6"/>
  <c r="T420" i="6"/>
  <c r="S420" i="6"/>
  <c r="Q420" i="6"/>
  <c r="R420" i="6"/>
  <c r="P420" i="6"/>
  <c r="U495" i="6"/>
  <c r="S495" i="6"/>
  <c r="R495" i="6"/>
  <c r="Q495" i="6"/>
  <c r="P495" i="6"/>
  <c r="T495" i="6"/>
  <c r="U563" i="6"/>
  <c r="T563" i="6"/>
  <c r="S563" i="6"/>
  <c r="R563" i="6"/>
  <c r="P563" i="6"/>
  <c r="Q563" i="6"/>
  <c r="U517" i="6"/>
  <c r="T517" i="6"/>
  <c r="S517" i="6"/>
  <c r="Q517" i="6"/>
  <c r="R517" i="6"/>
  <c r="P517" i="6"/>
  <c r="U375" i="6"/>
  <c r="S375" i="6"/>
  <c r="T375" i="6"/>
  <c r="R375" i="6"/>
  <c r="Q375" i="6"/>
  <c r="P375" i="6"/>
  <c r="U953" i="6"/>
  <c r="T953" i="6"/>
  <c r="R953" i="6"/>
  <c r="S953" i="6"/>
  <c r="Q953" i="6"/>
  <c r="P953" i="6"/>
  <c r="U986" i="6"/>
  <c r="T986" i="6"/>
  <c r="S986" i="6"/>
  <c r="Q986" i="6"/>
  <c r="P986" i="6"/>
  <c r="R986" i="6"/>
  <c r="U219" i="6"/>
  <c r="T219" i="6"/>
  <c r="S219" i="6"/>
  <c r="R219" i="6"/>
  <c r="Q219" i="6"/>
  <c r="P219" i="6"/>
  <c r="U971" i="6"/>
  <c r="S971" i="6"/>
  <c r="R971" i="6"/>
  <c r="T971" i="6"/>
  <c r="P971" i="6"/>
  <c r="Q971" i="6"/>
  <c r="U700" i="6"/>
  <c r="R700" i="6"/>
  <c r="S700" i="6"/>
  <c r="Q700" i="6"/>
  <c r="T700" i="6"/>
  <c r="P700" i="6"/>
  <c r="U381" i="6"/>
  <c r="T381" i="6"/>
  <c r="S381" i="6"/>
  <c r="Q381" i="6"/>
  <c r="R381" i="6"/>
  <c r="P381" i="6"/>
  <c r="U72" i="6"/>
  <c r="T72" i="6"/>
  <c r="S72" i="6"/>
  <c r="R72" i="6"/>
  <c r="Q72" i="6"/>
  <c r="P72" i="6"/>
  <c r="U862" i="6"/>
  <c r="R862" i="6"/>
  <c r="T862" i="6"/>
  <c r="S862" i="6"/>
  <c r="Q862" i="6"/>
  <c r="P862" i="6"/>
  <c r="U479" i="6"/>
  <c r="S479" i="6"/>
  <c r="Q479" i="6"/>
  <c r="P479" i="6"/>
  <c r="T479" i="6"/>
  <c r="R479" i="6"/>
  <c r="T352" i="6"/>
  <c r="U352" i="6"/>
  <c r="S352" i="6"/>
  <c r="R352" i="6"/>
  <c r="Q352" i="6"/>
  <c r="P352" i="6"/>
  <c r="U921" i="6"/>
  <c r="T921" i="6"/>
  <c r="S921" i="6"/>
  <c r="Q921" i="6"/>
  <c r="R921" i="6"/>
  <c r="P921" i="6"/>
  <c r="T769" i="6"/>
  <c r="R769" i="6"/>
  <c r="S769" i="6"/>
  <c r="P769" i="6"/>
  <c r="Q769" i="6"/>
  <c r="U769" i="6"/>
  <c r="T210" i="6"/>
  <c r="U210" i="6"/>
  <c r="S210" i="6"/>
  <c r="Q210" i="6"/>
  <c r="P210" i="6"/>
  <c r="R210" i="6"/>
  <c r="U722" i="6"/>
  <c r="T722" i="6"/>
  <c r="S722" i="6"/>
  <c r="Q722" i="6"/>
  <c r="P722" i="6"/>
  <c r="R722" i="6"/>
  <c r="U664" i="6"/>
  <c r="T664" i="6"/>
  <c r="S664" i="6"/>
  <c r="R664" i="6"/>
  <c r="Q664" i="6"/>
  <c r="P664" i="6"/>
  <c r="U419" i="6"/>
  <c r="T419" i="6"/>
  <c r="S419" i="6"/>
  <c r="R419" i="6"/>
  <c r="Q419" i="6"/>
  <c r="P419" i="6"/>
  <c r="U548" i="6"/>
  <c r="T548" i="6"/>
  <c r="S548" i="6"/>
  <c r="R548" i="6"/>
  <c r="Q548" i="6"/>
  <c r="P548" i="6"/>
  <c r="U519" i="6"/>
  <c r="S519" i="6"/>
  <c r="T519" i="6"/>
  <c r="R519" i="6"/>
  <c r="P519" i="6"/>
  <c r="Q519" i="6"/>
  <c r="U106" i="6"/>
  <c r="S106" i="6"/>
  <c r="T106" i="6"/>
  <c r="R106" i="6"/>
  <c r="P106" i="6"/>
  <c r="Q106" i="6"/>
  <c r="U874" i="6"/>
  <c r="T874" i="6"/>
  <c r="S874" i="6"/>
  <c r="Q874" i="6"/>
  <c r="P874" i="6"/>
  <c r="R874" i="6"/>
  <c r="U235" i="6"/>
  <c r="T235" i="6"/>
  <c r="R235" i="6"/>
  <c r="Q235" i="6"/>
  <c r="S235" i="6"/>
  <c r="P235" i="6"/>
  <c r="U313" i="6"/>
  <c r="T313" i="6"/>
  <c r="S313" i="6"/>
  <c r="R313" i="6"/>
  <c r="Q313" i="6"/>
  <c r="P313" i="6"/>
  <c r="U332" i="6"/>
  <c r="T332" i="6"/>
  <c r="S332" i="6"/>
  <c r="Q332" i="6"/>
  <c r="R332" i="6"/>
  <c r="P332" i="6"/>
  <c r="U844" i="6"/>
  <c r="T844" i="6"/>
  <c r="Q844" i="6"/>
  <c r="S844" i="6"/>
  <c r="P844" i="6"/>
  <c r="R844" i="6"/>
  <c r="T269" i="6"/>
  <c r="U269" i="6"/>
  <c r="S269" i="6"/>
  <c r="R269" i="6"/>
  <c r="Q269" i="6"/>
  <c r="P269" i="6"/>
  <c r="U909" i="6"/>
  <c r="T909" i="6"/>
  <c r="S909" i="6"/>
  <c r="Q909" i="6"/>
  <c r="R909" i="6"/>
  <c r="P909" i="6"/>
  <c r="R366" i="6"/>
  <c r="U366" i="6"/>
  <c r="S366" i="6"/>
  <c r="T366" i="6"/>
  <c r="Q366" i="6"/>
  <c r="P366" i="6"/>
  <c r="U665" i="6"/>
  <c r="T665" i="6"/>
  <c r="S665" i="6"/>
  <c r="Q665" i="6"/>
  <c r="P665" i="6"/>
  <c r="R665" i="6"/>
  <c r="U623" i="6"/>
  <c r="S623" i="6"/>
  <c r="Q623" i="6"/>
  <c r="T623" i="6"/>
  <c r="R623" i="6"/>
  <c r="P623" i="6"/>
  <c r="T112" i="6"/>
  <c r="U112" i="6"/>
  <c r="S112" i="6"/>
  <c r="R112" i="6"/>
  <c r="Q112" i="6"/>
  <c r="P112" i="6"/>
  <c r="T752" i="6"/>
  <c r="S752" i="6"/>
  <c r="R752" i="6"/>
  <c r="U752" i="6"/>
  <c r="Q752" i="6"/>
  <c r="P752" i="6"/>
  <c r="T529" i="6"/>
  <c r="U529" i="6"/>
  <c r="S529" i="6"/>
  <c r="R529" i="6"/>
  <c r="Q529" i="6"/>
  <c r="P529" i="6"/>
  <c r="T98" i="6"/>
  <c r="U98" i="6"/>
  <c r="R98" i="6"/>
  <c r="P98" i="6"/>
  <c r="Q98" i="6"/>
  <c r="S98" i="6"/>
  <c r="T610" i="6"/>
  <c r="U610" i="6"/>
  <c r="S610" i="6"/>
  <c r="P610" i="6"/>
  <c r="R610" i="6"/>
  <c r="Q610" i="6"/>
  <c r="U486" i="6"/>
  <c r="T486" i="6"/>
  <c r="S486" i="6"/>
  <c r="R486" i="6"/>
  <c r="Q486" i="6"/>
  <c r="P486" i="6"/>
  <c r="U307" i="6"/>
  <c r="S307" i="6"/>
  <c r="T307" i="6"/>
  <c r="R307" i="6"/>
  <c r="Q307" i="6"/>
  <c r="P307" i="6"/>
  <c r="U153" i="6"/>
  <c r="T153" i="6"/>
  <c r="R153" i="6"/>
  <c r="P153" i="6"/>
  <c r="Q153" i="6"/>
  <c r="S153" i="6"/>
  <c r="U5" i="6"/>
  <c r="T5" i="6"/>
  <c r="S5" i="6"/>
  <c r="P5" i="6"/>
  <c r="R5" i="6"/>
  <c r="Q5" i="6"/>
  <c r="U55" i="6"/>
  <c r="S55" i="6"/>
  <c r="T55" i="6"/>
  <c r="R55" i="6"/>
  <c r="Q55" i="6"/>
  <c r="P55" i="6"/>
  <c r="U183" i="6"/>
  <c r="T183" i="6"/>
  <c r="R183" i="6"/>
  <c r="S183" i="6"/>
  <c r="Q183" i="6"/>
  <c r="P183" i="6"/>
  <c r="U311" i="6"/>
  <c r="T311" i="6"/>
  <c r="S311" i="6"/>
  <c r="R311" i="6"/>
  <c r="Q311" i="6"/>
  <c r="P311" i="6"/>
  <c r="U439" i="6"/>
  <c r="S439" i="6"/>
  <c r="T439" i="6"/>
  <c r="R439" i="6"/>
  <c r="Q439" i="6"/>
  <c r="P439" i="6"/>
  <c r="U567" i="6"/>
  <c r="S567" i="6"/>
  <c r="T567" i="6"/>
  <c r="R567" i="6"/>
  <c r="P567" i="6"/>
  <c r="Q567" i="6"/>
  <c r="U695" i="6"/>
  <c r="S695" i="6"/>
  <c r="T695" i="6"/>
  <c r="R695" i="6"/>
  <c r="Q695" i="6"/>
  <c r="P695" i="6"/>
  <c r="U823" i="6"/>
  <c r="T823" i="6"/>
  <c r="S823" i="6"/>
  <c r="R823" i="6"/>
  <c r="Q823" i="6"/>
  <c r="P823" i="6"/>
  <c r="U951" i="6"/>
  <c r="T951" i="6"/>
  <c r="S951" i="6"/>
  <c r="R951" i="6"/>
  <c r="Q951" i="6"/>
  <c r="P951" i="6"/>
  <c r="U41" i="6"/>
  <c r="T41" i="6"/>
  <c r="R41" i="6"/>
  <c r="S41" i="6"/>
  <c r="P41" i="6"/>
  <c r="Q41" i="6"/>
  <c r="U26" i="6"/>
  <c r="S26" i="6"/>
  <c r="T26" i="6"/>
  <c r="R26" i="6"/>
  <c r="P26" i="6"/>
  <c r="Q26" i="6"/>
  <c r="U154" i="6"/>
  <c r="S154" i="6"/>
  <c r="R154" i="6"/>
  <c r="T154" i="6"/>
  <c r="P154" i="6"/>
  <c r="Q154" i="6"/>
  <c r="U282" i="6"/>
  <c r="T282" i="6"/>
  <c r="S282" i="6"/>
  <c r="Q282" i="6"/>
  <c r="R282" i="6"/>
  <c r="P282" i="6"/>
  <c r="U410" i="6"/>
  <c r="T410" i="6"/>
  <c r="S410" i="6"/>
  <c r="P410" i="6"/>
  <c r="R410" i="6"/>
  <c r="Q410" i="6"/>
  <c r="U538" i="6"/>
  <c r="T538" i="6"/>
  <c r="S538" i="6"/>
  <c r="R538" i="6"/>
  <c r="Q538" i="6"/>
  <c r="P538" i="6"/>
  <c r="U666" i="6"/>
  <c r="T666" i="6"/>
  <c r="R666" i="6"/>
  <c r="S666" i="6"/>
  <c r="Q666" i="6"/>
  <c r="P666" i="6"/>
  <c r="U794" i="6"/>
  <c r="T794" i="6"/>
  <c r="Q794" i="6"/>
  <c r="R794" i="6"/>
  <c r="S794" i="6"/>
  <c r="P794" i="6"/>
  <c r="U922" i="6"/>
  <c r="T922" i="6"/>
  <c r="R922" i="6"/>
  <c r="S922" i="6"/>
  <c r="Q922" i="6"/>
  <c r="P922" i="6"/>
  <c r="U843" i="6"/>
  <c r="T843" i="6"/>
  <c r="R843" i="6"/>
  <c r="P843" i="6"/>
  <c r="S843" i="6"/>
  <c r="Q843" i="6"/>
  <c r="U972" i="6"/>
  <c r="Q972" i="6"/>
  <c r="S972" i="6"/>
  <c r="R972" i="6"/>
  <c r="T972" i="6"/>
  <c r="P972" i="6"/>
  <c r="U726" i="6"/>
  <c r="S726" i="6"/>
  <c r="T726" i="6"/>
  <c r="R726" i="6"/>
  <c r="P726" i="6"/>
  <c r="Q726" i="6"/>
  <c r="U89" i="6"/>
  <c r="S89" i="6"/>
  <c r="R89" i="6"/>
  <c r="T89" i="6"/>
  <c r="Q89" i="6"/>
  <c r="P89" i="6"/>
  <c r="U27" i="6"/>
  <c r="T27" i="6"/>
  <c r="S27" i="6"/>
  <c r="R27" i="6"/>
  <c r="Q27" i="6"/>
  <c r="P27" i="6"/>
  <c r="U155" i="6"/>
  <c r="T155" i="6"/>
  <c r="S155" i="6"/>
  <c r="R155" i="6"/>
  <c r="P155" i="6"/>
  <c r="Q155" i="6"/>
  <c r="U283" i="6"/>
  <c r="T283" i="6"/>
  <c r="S283" i="6"/>
  <c r="Q283" i="6"/>
  <c r="P283" i="6"/>
  <c r="R283" i="6"/>
  <c r="U411" i="6"/>
  <c r="T411" i="6"/>
  <c r="S411" i="6"/>
  <c r="R411" i="6"/>
  <c r="P411" i="6"/>
  <c r="Q411" i="6"/>
  <c r="U539" i="6"/>
  <c r="T539" i="6"/>
  <c r="S539" i="6"/>
  <c r="P539" i="6"/>
  <c r="Q539" i="6"/>
  <c r="R539" i="6"/>
  <c r="U667" i="6"/>
  <c r="T667" i="6"/>
  <c r="R667" i="6"/>
  <c r="S667" i="6"/>
  <c r="P667" i="6"/>
  <c r="Q667" i="6"/>
  <c r="U827" i="6"/>
  <c r="T827" i="6"/>
  <c r="S827" i="6"/>
  <c r="R827" i="6"/>
  <c r="Q827" i="6"/>
  <c r="P827" i="6"/>
  <c r="U943" i="6"/>
  <c r="T943" i="6"/>
  <c r="Q943" i="6"/>
  <c r="S943" i="6"/>
  <c r="P943" i="6"/>
  <c r="R943" i="6"/>
  <c r="U873" i="6"/>
  <c r="T873" i="6"/>
  <c r="S873" i="6"/>
  <c r="Q873" i="6"/>
  <c r="P873" i="6"/>
  <c r="R873" i="6"/>
  <c r="T124" i="6"/>
  <c r="U124" i="6"/>
  <c r="S124" i="6"/>
  <c r="Q124" i="6"/>
  <c r="R124" i="6"/>
  <c r="P124" i="6"/>
  <c r="T252" i="6"/>
  <c r="U252" i="6"/>
  <c r="S252" i="6"/>
  <c r="R252" i="6"/>
  <c r="Q252" i="6"/>
  <c r="P252" i="6"/>
  <c r="U380" i="6"/>
  <c r="T380" i="6"/>
  <c r="S380" i="6"/>
  <c r="R380" i="6"/>
  <c r="Q380" i="6"/>
  <c r="P380" i="6"/>
  <c r="U508" i="6"/>
  <c r="T508" i="6"/>
  <c r="S508" i="6"/>
  <c r="R508" i="6"/>
  <c r="Q508" i="6"/>
  <c r="P508" i="6"/>
  <c r="U636" i="6"/>
  <c r="T636" i="6"/>
  <c r="S636" i="6"/>
  <c r="Q636" i="6"/>
  <c r="R636" i="6"/>
  <c r="P636" i="6"/>
  <c r="U764" i="6"/>
  <c r="T764" i="6"/>
  <c r="S764" i="6"/>
  <c r="Q764" i="6"/>
  <c r="R764" i="6"/>
  <c r="P764" i="6"/>
  <c r="U908" i="6"/>
  <c r="T908" i="6"/>
  <c r="Q908" i="6"/>
  <c r="S908" i="6"/>
  <c r="R908" i="6"/>
  <c r="P908" i="6"/>
  <c r="U630" i="6"/>
  <c r="S630" i="6"/>
  <c r="T630" i="6"/>
  <c r="R630" i="6"/>
  <c r="Q630" i="6"/>
  <c r="P630" i="6"/>
  <c r="U105" i="6"/>
  <c r="S105" i="6"/>
  <c r="T105" i="6"/>
  <c r="R105" i="6"/>
  <c r="Q105" i="6"/>
  <c r="P105" i="6"/>
  <c r="T61" i="6"/>
  <c r="U61" i="6"/>
  <c r="S61" i="6"/>
  <c r="R61" i="6"/>
  <c r="Q61" i="6"/>
  <c r="P61" i="6"/>
  <c r="T189" i="6"/>
  <c r="U189" i="6"/>
  <c r="Q189" i="6"/>
  <c r="R189" i="6"/>
  <c r="S189" i="6"/>
  <c r="P189" i="6"/>
  <c r="T317" i="6"/>
  <c r="U317" i="6"/>
  <c r="Q317" i="6"/>
  <c r="S317" i="6"/>
  <c r="R317" i="6"/>
  <c r="P317" i="6"/>
  <c r="U445" i="6"/>
  <c r="S445" i="6"/>
  <c r="T445" i="6"/>
  <c r="Q445" i="6"/>
  <c r="R445" i="6"/>
  <c r="P445" i="6"/>
  <c r="U573" i="6"/>
  <c r="S573" i="6"/>
  <c r="T573" i="6"/>
  <c r="Q573" i="6"/>
  <c r="R573" i="6"/>
  <c r="P573" i="6"/>
  <c r="U701" i="6"/>
  <c r="Q701" i="6"/>
  <c r="S701" i="6"/>
  <c r="T701" i="6"/>
  <c r="P701" i="6"/>
  <c r="R701" i="6"/>
  <c r="U829" i="6"/>
  <c r="S829" i="6"/>
  <c r="Q829" i="6"/>
  <c r="T829" i="6"/>
  <c r="R829" i="6"/>
  <c r="P829" i="6"/>
  <c r="U957" i="6"/>
  <c r="T957" i="6"/>
  <c r="S957" i="6"/>
  <c r="Q957" i="6"/>
  <c r="R957" i="6"/>
  <c r="P957" i="6"/>
  <c r="U198" i="6"/>
  <c r="T198" i="6"/>
  <c r="S198" i="6"/>
  <c r="R198" i="6"/>
  <c r="Q198" i="6"/>
  <c r="P198" i="6"/>
  <c r="U840" i="6"/>
  <c r="T840" i="6"/>
  <c r="R840" i="6"/>
  <c r="S840" i="6"/>
  <c r="Q840" i="6"/>
  <c r="P840" i="6"/>
  <c r="T30" i="6"/>
  <c r="U30" i="6"/>
  <c r="R30" i="6"/>
  <c r="S30" i="6"/>
  <c r="Q30" i="6"/>
  <c r="P30" i="6"/>
  <c r="T158" i="6"/>
  <c r="R158" i="6"/>
  <c r="S158" i="6"/>
  <c r="U158" i="6"/>
  <c r="P158" i="6"/>
  <c r="Q158" i="6"/>
  <c r="T286" i="6"/>
  <c r="U286" i="6"/>
  <c r="R286" i="6"/>
  <c r="S286" i="6"/>
  <c r="Q286" i="6"/>
  <c r="P286" i="6"/>
  <c r="R414" i="6"/>
  <c r="U414" i="6"/>
  <c r="T414" i="6"/>
  <c r="S414" i="6"/>
  <c r="P414" i="6"/>
  <c r="Q414" i="6"/>
  <c r="U542" i="6"/>
  <c r="R542" i="6"/>
  <c r="S542" i="6"/>
  <c r="Q542" i="6"/>
  <c r="P542" i="6"/>
  <c r="T542" i="6"/>
  <c r="S670" i="6"/>
  <c r="R670" i="6"/>
  <c r="T670" i="6"/>
  <c r="U670" i="6"/>
  <c r="P670" i="6"/>
  <c r="Q670" i="6"/>
  <c r="U798" i="6"/>
  <c r="R798" i="6"/>
  <c r="S798" i="6"/>
  <c r="T798" i="6"/>
  <c r="P798" i="6"/>
  <c r="Q798" i="6"/>
  <c r="T992" i="6"/>
  <c r="U992" i="6"/>
  <c r="R992" i="6"/>
  <c r="Q992" i="6"/>
  <c r="P992" i="6"/>
  <c r="S992" i="6"/>
  <c r="U712" i="6"/>
  <c r="S712" i="6"/>
  <c r="T712" i="6"/>
  <c r="R712" i="6"/>
  <c r="P712" i="6"/>
  <c r="Q712" i="6"/>
  <c r="T31" i="6"/>
  <c r="U31" i="6"/>
  <c r="S31" i="6"/>
  <c r="R31" i="6"/>
  <c r="Q31" i="6"/>
  <c r="P31" i="6"/>
  <c r="T159" i="6"/>
  <c r="U159" i="6"/>
  <c r="R159" i="6"/>
  <c r="S159" i="6"/>
  <c r="Q159" i="6"/>
  <c r="P159" i="6"/>
  <c r="T287" i="6"/>
  <c r="U287" i="6"/>
  <c r="S287" i="6"/>
  <c r="R287" i="6"/>
  <c r="Q287" i="6"/>
  <c r="P287" i="6"/>
  <c r="T415" i="6"/>
  <c r="U415" i="6"/>
  <c r="S415" i="6"/>
  <c r="R415" i="6"/>
  <c r="Q415" i="6"/>
  <c r="P415" i="6"/>
  <c r="T543" i="6"/>
  <c r="S543" i="6"/>
  <c r="R543" i="6"/>
  <c r="Q543" i="6"/>
  <c r="P543" i="6"/>
  <c r="U543" i="6"/>
  <c r="U671" i="6"/>
  <c r="T671" i="6"/>
  <c r="S671" i="6"/>
  <c r="Q671" i="6"/>
  <c r="P671" i="6"/>
  <c r="R671" i="6"/>
  <c r="T799" i="6"/>
  <c r="S799" i="6"/>
  <c r="U799" i="6"/>
  <c r="Q799" i="6"/>
  <c r="P799" i="6"/>
  <c r="R799" i="6"/>
  <c r="T991" i="6"/>
  <c r="U991" i="6"/>
  <c r="Q991" i="6"/>
  <c r="P991" i="6"/>
  <c r="S991" i="6"/>
  <c r="R991" i="6"/>
  <c r="U568" i="6"/>
  <c r="S568" i="6"/>
  <c r="R568" i="6"/>
  <c r="T568" i="6"/>
  <c r="Q568" i="6"/>
  <c r="P568" i="6"/>
  <c r="T32" i="6"/>
  <c r="U32" i="6"/>
  <c r="S32" i="6"/>
  <c r="R32" i="6"/>
  <c r="Q32" i="6"/>
  <c r="P32" i="6"/>
  <c r="T160" i="6"/>
  <c r="S160" i="6"/>
  <c r="U160" i="6"/>
  <c r="R160" i="6"/>
  <c r="Q160" i="6"/>
  <c r="P160" i="6"/>
  <c r="T288" i="6"/>
  <c r="U288" i="6"/>
  <c r="R288" i="6"/>
  <c r="S288" i="6"/>
  <c r="Q288" i="6"/>
  <c r="P288" i="6"/>
  <c r="T416" i="6"/>
  <c r="U416" i="6"/>
  <c r="S416" i="6"/>
  <c r="R416" i="6"/>
  <c r="Q416" i="6"/>
  <c r="P416" i="6"/>
  <c r="T544" i="6"/>
  <c r="U544" i="6"/>
  <c r="S544" i="6"/>
  <c r="R544" i="6"/>
  <c r="Q544" i="6"/>
  <c r="P544" i="6"/>
  <c r="T672" i="6"/>
  <c r="U672" i="6"/>
  <c r="S672" i="6"/>
  <c r="R672" i="6"/>
  <c r="Q672" i="6"/>
  <c r="P672" i="6"/>
  <c r="T800" i="6"/>
  <c r="U800" i="6"/>
  <c r="S800" i="6"/>
  <c r="R800" i="6"/>
  <c r="Q800" i="6"/>
  <c r="P800" i="6"/>
  <c r="U854" i="6"/>
  <c r="S854" i="6"/>
  <c r="R854" i="6"/>
  <c r="T854" i="6"/>
  <c r="P854" i="6"/>
  <c r="Q854" i="6"/>
  <c r="U233" i="6"/>
  <c r="T233" i="6"/>
  <c r="R233" i="6"/>
  <c r="S233" i="6"/>
  <c r="Q233" i="6"/>
  <c r="P233" i="6"/>
  <c r="T65" i="6"/>
  <c r="U65" i="6"/>
  <c r="S65" i="6"/>
  <c r="R65" i="6"/>
  <c r="P65" i="6"/>
  <c r="Q65" i="6"/>
  <c r="T193" i="6"/>
  <c r="U193" i="6"/>
  <c r="S193" i="6"/>
  <c r="R193" i="6"/>
  <c r="P193" i="6"/>
  <c r="Q193" i="6"/>
  <c r="U321" i="6"/>
  <c r="T321" i="6"/>
  <c r="P321" i="6"/>
  <c r="R321" i="6"/>
  <c r="S321" i="6"/>
  <c r="Q321" i="6"/>
  <c r="T449" i="6"/>
  <c r="U449" i="6"/>
  <c r="S449" i="6"/>
  <c r="P449" i="6"/>
  <c r="R449" i="6"/>
  <c r="Q449" i="6"/>
  <c r="T577" i="6"/>
  <c r="U577" i="6"/>
  <c r="R577" i="6"/>
  <c r="P577" i="6"/>
  <c r="Q577" i="6"/>
  <c r="S577" i="6"/>
  <c r="T705" i="6"/>
  <c r="U705" i="6"/>
  <c r="P705" i="6"/>
  <c r="Q705" i="6"/>
  <c r="S705" i="6"/>
  <c r="R705" i="6"/>
  <c r="T833" i="6"/>
  <c r="U833" i="6"/>
  <c r="P833" i="6"/>
  <c r="Q833" i="6"/>
  <c r="S833" i="6"/>
  <c r="R833" i="6"/>
  <c r="T961" i="6"/>
  <c r="U961" i="6"/>
  <c r="S961" i="6"/>
  <c r="P961" i="6"/>
  <c r="Q961" i="6"/>
  <c r="R961" i="6"/>
  <c r="U374" i="6"/>
  <c r="S374" i="6"/>
  <c r="T374" i="6"/>
  <c r="R374" i="6"/>
  <c r="Q374" i="6"/>
  <c r="P374" i="6"/>
  <c r="T18" i="6"/>
  <c r="U18" i="6"/>
  <c r="R18" i="6"/>
  <c r="Q18" i="6"/>
  <c r="S18" i="6"/>
  <c r="P18" i="6"/>
  <c r="T146" i="6"/>
  <c r="S146" i="6"/>
  <c r="R146" i="6"/>
  <c r="U146" i="6"/>
  <c r="P146" i="6"/>
  <c r="Q146" i="6"/>
  <c r="T274" i="6"/>
  <c r="U274" i="6"/>
  <c r="P274" i="6"/>
  <c r="S274" i="6"/>
  <c r="Q274" i="6"/>
  <c r="R274" i="6"/>
  <c r="T402" i="6"/>
  <c r="U402" i="6"/>
  <c r="S402" i="6"/>
  <c r="P402" i="6"/>
  <c r="Q402" i="6"/>
  <c r="R402" i="6"/>
  <c r="T530" i="6"/>
  <c r="U530" i="6"/>
  <c r="S530" i="6"/>
  <c r="R530" i="6"/>
  <c r="P530" i="6"/>
  <c r="Q530" i="6"/>
  <c r="T658" i="6"/>
  <c r="S658" i="6"/>
  <c r="R658" i="6"/>
  <c r="Q658" i="6"/>
  <c r="P658" i="6"/>
  <c r="U658" i="6"/>
  <c r="T786" i="6"/>
  <c r="U786" i="6"/>
  <c r="R786" i="6"/>
  <c r="S786" i="6"/>
  <c r="Q786" i="6"/>
  <c r="P786" i="6"/>
  <c r="T914" i="6"/>
  <c r="U914" i="6"/>
  <c r="R914" i="6"/>
  <c r="P914" i="6"/>
  <c r="Q914" i="6"/>
  <c r="S914" i="6"/>
  <c r="T947" i="6"/>
  <c r="S947" i="6"/>
  <c r="U947" i="6"/>
  <c r="P947" i="6"/>
  <c r="R947" i="6"/>
  <c r="Q947" i="6"/>
  <c r="U949" i="6"/>
  <c r="T949" i="6"/>
  <c r="S949" i="6"/>
  <c r="R949" i="6"/>
  <c r="Q949" i="6"/>
  <c r="P949" i="6"/>
  <c r="U902" i="6"/>
  <c r="S902" i="6"/>
  <c r="T902" i="6"/>
  <c r="Q902" i="6"/>
  <c r="R902" i="6"/>
  <c r="P902" i="6"/>
  <c r="U457" i="6"/>
  <c r="S457" i="6"/>
  <c r="R457" i="6"/>
  <c r="T457" i="6"/>
  <c r="Q457" i="6"/>
  <c r="P457" i="6"/>
  <c r="U99" i="6"/>
  <c r="T99" i="6"/>
  <c r="R99" i="6"/>
  <c r="S99" i="6"/>
  <c r="Q99" i="6"/>
  <c r="P99" i="6"/>
  <c r="U227" i="6"/>
  <c r="T227" i="6"/>
  <c r="S227" i="6"/>
  <c r="P227" i="6"/>
  <c r="Q227" i="6"/>
  <c r="R227" i="6"/>
  <c r="U355" i="6"/>
  <c r="T355" i="6"/>
  <c r="S355" i="6"/>
  <c r="Q355" i="6"/>
  <c r="P355" i="6"/>
  <c r="R355" i="6"/>
  <c r="U483" i="6"/>
  <c r="T483" i="6"/>
  <c r="S483" i="6"/>
  <c r="P483" i="6"/>
  <c r="Q483" i="6"/>
  <c r="R483" i="6"/>
  <c r="U611" i="6"/>
  <c r="T611" i="6"/>
  <c r="S611" i="6"/>
  <c r="R611" i="6"/>
  <c r="P611" i="6"/>
  <c r="Q611" i="6"/>
  <c r="U739" i="6"/>
  <c r="T739" i="6"/>
  <c r="S739" i="6"/>
  <c r="R739" i="6"/>
  <c r="P739" i="6"/>
  <c r="Q739" i="6"/>
  <c r="U867" i="6"/>
  <c r="T867" i="6"/>
  <c r="S867" i="6"/>
  <c r="P867" i="6"/>
  <c r="R867" i="6"/>
  <c r="Q867" i="6"/>
  <c r="U933" i="6"/>
  <c r="T933" i="6"/>
  <c r="S933" i="6"/>
  <c r="R933" i="6"/>
  <c r="Q933" i="6"/>
  <c r="P933" i="6"/>
  <c r="U136" i="6"/>
  <c r="T136" i="6"/>
  <c r="S136" i="6"/>
  <c r="R136" i="6"/>
  <c r="P136" i="6"/>
  <c r="Q136" i="6"/>
  <c r="U617" i="6"/>
  <c r="T617" i="6"/>
  <c r="R617" i="6"/>
  <c r="Q617" i="6"/>
  <c r="S617" i="6"/>
  <c r="P617" i="6"/>
  <c r="U100" i="6"/>
  <c r="T100" i="6"/>
  <c r="R100" i="6"/>
  <c r="S100" i="6"/>
  <c r="P100" i="6"/>
  <c r="Q100" i="6"/>
  <c r="U228" i="6"/>
  <c r="T228" i="6"/>
  <c r="R228" i="6"/>
  <c r="S228" i="6"/>
  <c r="Q228" i="6"/>
  <c r="P228" i="6"/>
  <c r="U356" i="6"/>
  <c r="T356" i="6"/>
  <c r="S356" i="6"/>
  <c r="R356" i="6"/>
  <c r="P356" i="6"/>
  <c r="Q356" i="6"/>
  <c r="U484" i="6"/>
  <c r="T484" i="6"/>
  <c r="S484" i="6"/>
  <c r="R484" i="6"/>
  <c r="Q484" i="6"/>
  <c r="P484" i="6"/>
  <c r="U612" i="6"/>
  <c r="T612" i="6"/>
  <c r="S612" i="6"/>
  <c r="R612" i="6"/>
  <c r="Q612" i="6"/>
  <c r="P612" i="6"/>
  <c r="U740" i="6"/>
  <c r="T740" i="6"/>
  <c r="R740" i="6"/>
  <c r="Q740" i="6"/>
  <c r="S740" i="6"/>
  <c r="P740" i="6"/>
  <c r="U932" i="6"/>
  <c r="S932" i="6"/>
  <c r="T932" i="6"/>
  <c r="Q932" i="6"/>
  <c r="R932" i="6"/>
  <c r="P932" i="6"/>
  <c r="U694" i="6"/>
  <c r="S694" i="6"/>
  <c r="T694" i="6"/>
  <c r="R694" i="6"/>
  <c r="Q694" i="6"/>
  <c r="P694" i="6"/>
  <c r="U121" i="6"/>
  <c r="T121" i="6"/>
  <c r="S121" i="6"/>
  <c r="R121" i="6"/>
  <c r="Q121" i="6"/>
  <c r="P121" i="6"/>
  <c r="U53" i="6"/>
  <c r="T53" i="6"/>
  <c r="S53" i="6"/>
  <c r="R53" i="6"/>
  <c r="P53" i="6"/>
  <c r="Q53" i="6"/>
  <c r="U181" i="6"/>
  <c r="T181" i="6"/>
  <c r="S181" i="6"/>
  <c r="R181" i="6"/>
  <c r="Q181" i="6"/>
  <c r="P181" i="6"/>
  <c r="U309" i="6"/>
  <c r="T309" i="6"/>
  <c r="S309" i="6"/>
  <c r="R309" i="6"/>
  <c r="P309" i="6"/>
  <c r="Q309" i="6"/>
  <c r="U437" i="6"/>
  <c r="T437" i="6"/>
  <c r="S437" i="6"/>
  <c r="R437" i="6"/>
  <c r="Q437" i="6"/>
  <c r="P437" i="6"/>
  <c r="U565" i="6"/>
  <c r="T565" i="6"/>
  <c r="S565" i="6"/>
  <c r="R565" i="6"/>
  <c r="P565" i="6"/>
  <c r="Q565" i="6"/>
  <c r="U693" i="6"/>
  <c r="T693" i="6"/>
  <c r="S693" i="6"/>
  <c r="R693" i="6"/>
  <c r="Q693" i="6"/>
  <c r="P693" i="6"/>
  <c r="U821" i="6"/>
  <c r="T821" i="6"/>
  <c r="S821" i="6"/>
  <c r="R821" i="6"/>
  <c r="P821" i="6"/>
  <c r="Q821" i="6"/>
  <c r="U806" i="6"/>
  <c r="S806" i="6"/>
  <c r="T806" i="6"/>
  <c r="Q806" i="6"/>
  <c r="R806" i="6"/>
  <c r="P806" i="6"/>
  <c r="U377" i="6"/>
  <c r="S377" i="6"/>
  <c r="R377" i="6"/>
  <c r="T377" i="6"/>
  <c r="Q377" i="6"/>
  <c r="P377" i="6"/>
  <c r="U90" i="6"/>
  <c r="S90" i="6"/>
  <c r="T90" i="6"/>
  <c r="R90" i="6"/>
  <c r="Q90" i="6"/>
  <c r="P90" i="6"/>
  <c r="U803" i="6"/>
  <c r="T803" i="6"/>
  <c r="S803" i="6"/>
  <c r="R803" i="6"/>
  <c r="P803" i="6"/>
  <c r="Q803" i="6"/>
  <c r="U6" i="6"/>
  <c r="T6" i="6"/>
  <c r="S6" i="6"/>
  <c r="R6" i="6"/>
  <c r="Q6" i="6"/>
  <c r="P6" i="6"/>
  <c r="U200" i="6"/>
  <c r="T200" i="6"/>
  <c r="S200" i="6"/>
  <c r="R200" i="6"/>
  <c r="P200" i="6"/>
  <c r="Q200" i="6"/>
  <c r="U858" i="6"/>
  <c r="T858" i="6"/>
  <c r="S858" i="6"/>
  <c r="R858" i="6"/>
  <c r="Q858" i="6"/>
  <c r="P858" i="6"/>
  <c r="U91" i="6"/>
  <c r="T91" i="6"/>
  <c r="S91" i="6"/>
  <c r="R91" i="6"/>
  <c r="Q91" i="6"/>
  <c r="P91" i="6"/>
  <c r="U25" i="6"/>
  <c r="S25" i="6"/>
  <c r="T25" i="6"/>
  <c r="R25" i="6"/>
  <c r="Q25" i="6"/>
  <c r="P25" i="6"/>
  <c r="U975" i="6"/>
  <c r="S975" i="6"/>
  <c r="Q975" i="6"/>
  <c r="R975" i="6"/>
  <c r="P975" i="6"/>
  <c r="T975" i="6"/>
  <c r="U509" i="6"/>
  <c r="T509" i="6"/>
  <c r="S509" i="6"/>
  <c r="R509" i="6"/>
  <c r="Q509" i="6"/>
  <c r="P509" i="6"/>
  <c r="U521" i="6"/>
  <c r="T521" i="6"/>
  <c r="S521" i="6"/>
  <c r="R521" i="6"/>
  <c r="P521" i="6"/>
  <c r="Q521" i="6"/>
  <c r="U734" i="6"/>
  <c r="R734" i="6"/>
  <c r="T734" i="6"/>
  <c r="S734" i="6"/>
  <c r="Q734" i="6"/>
  <c r="P734" i="6"/>
  <c r="T223" i="6"/>
  <c r="U223" i="6"/>
  <c r="Q223" i="6"/>
  <c r="P223" i="6"/>
  <c r="R223" i="6"/>
  <c r="S223" i="6"/>
  <c r="T96" i="6"/>
  <c r="R96" i="6"/>
  <c r="U96" i="6"/>
  <c r="Q96" i="6"/>
  <c r="S96" i="6"/>
  <c r="P96" i="6"/>
  <c r="T129" i="6"/>
  <c r="U129" i="6"/>
  <c r="R129" i="6"/>
  <c r="S129" i="6"/>
  <c r="P129" i="6"/>
  <c r="Q129" i="6"/>
  <c r="T897" i="6"/>
  <c r="U897" i="6"/>
  <c r="S897" i="6"/>
  <c r="P897" i="6"/>
  <c r="Q897" i="6"/>
  <c r="R897" i="6"/>
  <c r="U466" i="6"/>
  <c r="T466" i="6"/>
  <c r="S466" i="6"/>
  <c r="Q466" i="6"/>
  <c r="P466" i="6"/>
  <c r="R466" i="6"/>
  <c r="T978" i="6"/>
  <c r="U978" i="6"/>
  <c r="S978" i="6"/>
  <c r="Q978" i="6"/>
  <c r="R978" i="6"/>
  <c r="P978" i="6"/>
  <c r="U163" i="6"/>
  <c r="T163" i="6"/>
  <c r="S163" i="6"/>
  <c r="Q163" i="6"/>
  <c r="P163" i="6"/>
  <c r="R163" i="6"/>
  <c r="U292" i="6"/>
  <c r="T292" i="6"/>
  <c r="S292" i="6"/>
  <c r="R292" i="6"/>
  <c r="Q292" i="6"/>
  <c r="P292" i="6"/>
  <c r="U263" i="6"/>
  <c r="T263" i="6"/>
  <c r="S263" i="6"/>
  <c r="Q263" i="6"/>
  <c r="R263" i="6"/>
  <c r="P263" i="6"/>
  <c r="U488" i="6"/>
  <c r="T488" i="6"/>
  <c r="S488" i="6"/>
  <c r="R488" i="6"/>
  <c r="Q488" i="6"/>
  <c r="P488" i="6"/>
  <c r="U618" i="6"/>
  <c r="T618" i="6"/>
  <c r="S618" i="6"/>
  <c r="R618" i="6"/>
  <c r="P618" i="6"/>
  <c r="Q618" i="6"/>
  <c r="U552" i="6"/>
  <c r="S552" i="6"/>
  <c r="T552" i="6"/>
  <c r="R552" i="6"/>
  <c r="Q552" i="6"/>
  <c r="P552" i="6"/>
  <c r="U491" i="6"/>
  <c r="T491" i="6"/>
  <c r="S491" i="6"/>
  <c r="R491" i="6"/>
  <c r="Q491" i="6"/>
  <c r="P491" i="6"/>
  <c r="U460" i="6"/>
  <c r="T460" i="6"/>
  <c r="S460" i="6"/>
  <c r="Q460" i="6"/>
  <c r="R460" i="6"/>
  <c r="P460" i="6"/>
  <c r="T912" i="6"/>
  <c r="U912" i="6"/>
  <c r="Q912" i="6"/>
  <c r="R912" i="6"/>
  <c r="P912" i="6"/>
  <c r="S912" i="6"/>
  <c r="U653" i="6"/>
  <c r="S653" i="6"/>
  <c r="T653" i="6"/>
  <c r="R653" i="6"/>
  <c r="Q653" i="6"/>
  <c r="P653" i="6"/>
  <c r="U729" i="6"/>
  <c r="S729" i="6"/>
  <c r="T729" i="6"/>
  <c r="R729" i="6"/>
  <c r="Q729" i="6"/>
  <c r="P729" i="6"/>
  <c r="R622" i="6"/>
  <c r="U622" i="6"/>
  <c r="S622" i="6"/>
  <c r="T622" i="6"/>
  <c r="Q622" i="6"/>
  <c r="P622" i="6"/>
  <c r="T239" i="6"/>
  <c r="S239" i="6"/>
  <c r="U239" i="6"/>
  <c r="R239" i="6"/>
  <c r="Q239" i="6"/>
  <c r="P239" i="6"/>
  <c r="U918" i="6"/>
  <c r="S918" i="6"/>
  <c r="T918" i="6"/>
  <c r="R918" i="6"/>
  <c r="P918" i="6"/>
  <c r="Q918" i="6"/>
  <c r="U624" i="6"/>
  <c r="T624" i="6"/>
  <c r="S624" i="6"/>
  <c r="Q624" i="6"/>
  <c r="P624" i="6"/>
  <c r="R624" i="6"/>
  <c r="T145" i="6"/>
  <c r="S145" i="6"/>
  <c r="U145" i="6"/>
  <c r="R145" i="6"/>
  <c r="P145" i="6"/>
  <c r="Q145" i="6"/>
  <c r="T785" i="6"/>
  <c r="U785" i="6"/>
  <c r="Q785" i="6"/>
  <c r="P785" i="6"/>
  <c r="S785" i="6"/>
  <c r="R785" i="6"/>
  <c r="T354" i="6"/>
  <c r="U354" i="6"/>
  <c r="S354" i="6"/>
  <c r="R354" i="6"/>
  <c r="P354" i="6"/>
  <c r="Q354" i="6"/>
  <c r="U948" i="6"/>
  <c r="T948" i="6"/>
  <c r="S948" i="6"/>
  <c r="Q948" i="6"/>
  <c r="R948" i="6"/>
  <c r="P948" i="6"/>
  <c r="U819" i="6"/>
  <c r="T819" i="6"/>
  <c r="P819" i="6"/>
  <c r="S819" i="6"/>
  <c r="R819" i="6"/>
  <c r="Q819" i="6"/>
  <c r="U308" i="6"/>
  <c r="S308" i="6"/>
  <c r="R308" i="6"/>
  <c r="T308" i="6"/>
  <c r="Q308" i="6"/>
  <c r="P308" i="6"/>
  <c r="U820" i="6"/>
  <c r="T820" i="6"/>
  <c r="R820" i="6"/>
  <c r="Q820" i="6"/>
  <c r="P820" i="6"/>
  <c r="S820" i="6"/>
  <c r="U645" i="6"/>
  <c r="T645" i="6"/>
  <c r="S645" i="6"/>
  <c r="R645" i="6"/>
  <c r="Q645" i="6"/>
  <c r="P645" i="6"/>
  <c r="U71" i="6"/>
  <c r="T71" i="6"/>
  <c r="S71" i="6"/>
  <c r="R71" i="6"/>
  <c r="Q71" i="6"/>
  <c r="P71" i="6"/>
  <c r="U199" i="6"/>
  <c r="T199" i="6"/>
  <c r="S199" i="6"/>
  <c r="R199" i="6"/>
  <c r="Q199" i="6"/>
  <c r="P199" i="6"/>
  <c r="U327" i="6"/>
  <c r="T327" i="6"/>
  <c r="S327" i="6"/>
  <c r="R327" i="6"/>
  <c r="Q327" i="6"/>
  <c r="P327" i="6"/>
  <c r="U455" i="6"/>
  <c r="S455" i="6"/>
  <c r="R455" i="6"/>
  <c r="T455" i="6"/>
  <c r="Q455" i="6"/>
  <c r="P455" i="6"/>
  <c r="U583" i="6"/>
  <c r="S583" i="6"/>
  <c r="T583" i="6"/>
  <c r="R583" i="6"/>
  <c r="Q583" i="6"/>
  <c r="P583" i="6"/>
  <c r="U711" i="6"/>
  <c r="S711" i="6"/>
  <c r="T711" i="6"/>
  <c r="R711" i="6"/>
  <c r="P711" i="6"/>
  <c r="Q711" i="6"/>
  <c r="U839" i="6"/>
  <c r="T839" i="6"/>
  <c r="S839" i="6"/>
  <c r="R839" i="6"/>
  <c r="Q839" i="6"/>
  <c r="P839" i="6"/>
  <c r="U967" i="6"/>
  <c r="S967" i="6"/>
  <c r="T967" i="6"/>
  <c r="R967" i="6"/>
  <c r="Q967" i="6"/>
  <c r="P967" i="6"/>
  <c r="U329" i="6"/>
  <c r="S329" i="6"/>
  <c r="R329" i="6"/>
  <c r="T329" i="6"/>
  <c r="Q329" i="6"/>
  <c r="P329" i="6"/>
  <c r="U42" i="6"/>
  <c r="S42" i="6"/>
  <c r="T42" i="6"/>
  <c r="R42" i="6"/>
  <c r="Q42" i="6"/>
  <c r="P42" i="6"/>
  <c r="U170" i="6"/>
  <c r="S170" i="6"/>
  <c r="R170" i="6"/>
  <c r="Q170" i="6"/>
  <c r="P170" i="6"/>
  <c r="T170" i="6"/>
  <c r="U298" i="6"/>
  <c r="T298" i="6"/>
  <c r="S298" i="6"/>
  <c r="P298" i="6"/>
  <c r="Q298" i="6"/>
  <c r="R298" i="6"/>
  <c r="U426" i="6"/>
  <c r="T426" i="6"/>
  <c r="S426" i="6"/>
  <c r="P426" i="6"/>
  <c r="Q426" i="6"/>
  <c r="R426" i="6"/>
  <c r="U554" i="6"/>
  <c r="T554" i="6"/>
  <c r="R554" i="6"/>
  <c r="S554" i="6"/>
  <c r="Q554" i="6"/>
  <c r="P554" i="6"/>
  <c r="U682" i="6"/>
  <c r="T682" i="6"/>
  <c r="S682" i="6"/>
  <c r="R682" i="6"/>
  <c r="Q682" i="6"/>
  <c r="P682" i="6"/>
  <c r="U810" i="6"/>
  <c r="T810" i="6"/>
  <c r="S810" i="6"/>
  <c r="R810" i="6"/>
  <c r="P810" i="6"/>
  <c r="Q810" i="6"/>
  <c r="U938" i="6"/>
  <c r="T938" i="6"/>
  <c r="S938" i="6"/>
  <c r="R938" i="6"/>
  <c r="P938" i="6"/>
  <c r="Q938" i="6"/>
  <c r="U875" i="6"/>
  <c r="T875" i="6"/>
  <c r="S875" i="6"/>
  <c r="R875" i="6"/>
  <c r="Q875" i="6"/>
  <c r="P875" i="6"/>
  <c r="U926" i="6"/>
  <c r="R926" i="6"/>
  <c r="S926" i="6"/>
  <c r="T926" i="6"/>
  <c r="Q926" i="6"/>
  <c r="P926" i="6"/>
  <c r="U886" i="6"/>
  <c r="S886" i="6"/>
  <c r="T886" i="6"/>
  <c r="R886" i="6"/>
  <c r="Q886" i="6"/>
  <c r="P886" i="6"/>
  <c r="U217" i="6"/>
  <c r="S217" i="6"/>
  <c r="T217" i="6"/>
  <c r="R217" i="6"/>
  <c r="Q217" i="6"/>
  <c r="P217" i="6"/>
  <c r="U43" i="6"/>
  <c r="S43" i="6"/>
  <c r="T43" i="6"/>
  <c r="R43" i="6"/>
  <c r="Q43" i="6"/>
  <c r="P43" i="6"/>
  <c r="U171" i="6"/>
  <c r="S171" i="6"/>
  <c r="Q171" i="6"/>
  <c r="T171" i="6"/>
  <c r="R171" i="6"/>
  <c r="P171" i="6"/>
  <c r="U299" i="6"/>
  <c r="T299" i="6"/>
  <c r="S299" i="6"/>
  <c r="Q299" i="6"/>
  <c r="P299" i="6"/>
  <c r="R299" i="6"/>
  <c r="U427" i="6"/>
  <c r="T427" i="6"/>
  <c r="S427" i="6"/>
  <c r="R427" i="6"/>
  <c r="Q427" i="6"/>
  <c r="P427" i="6"/>
  <c r="U555" i="6"/>
  <c r="T555" i="6"/>
  <c r="R555" i="6"/>
  <c r="S555" i="6"/>
  <c r="Q555" i="6"/>
  <c r="P555" i="6"/>
  <c r="U683" i="6"/>
  <c r="R683" i="6"/>
  <c r="T683" i="6"/>
  <c r="S683" i="6"/>
  <c r="Q683" i="6"/>
  <c r="P683" i="6"/>
  <c r="U859" i="6"/>
  <c r="S859" i="6"/>
  <c r="T859" i="6"/>
  <c r="R859" i="6"/>
  <c r="Q859" i="6"/>
  <c r="P859" i="6"/>
  <c r="T896" i="6"/>
  <c r="U896" i="6"/>
  <c r="S896" i="6"/>
  <c r="R896" i="6"/>
  <c r="Q896" i="6"/>
  <c r="P896" i="6"/>
  <c r="T12" i="6"/>
  <c r="U12" i="6"/>
  <c r="S12" i="6"/>
  <c r="R12" i="6"/>
  <c r="Q12" i="6"/>
  <c r="P12" i="6"/>
  <c r="T140" i="6"/>
  <c r="U140" i="6"/>
  <c r="S140" i="6"/>
  <c r="R140" i="6"/>
  <c r="Q140" i="6"/>
  <c r="P140" i="6"/>
  <c r="T268" i="6"/>
  <c r="U268" i="6"/>
  <c r="S268" i="6"/>
  <c r="R268" i="6"/>
  <c r="Q268" i="6"/>
  <c r="P268" i="6"/>
  <c r="U396" i="6"/>
  <c r="S396" i="6"/>
  <c r="T396" i="6"/>
  <c r="R396" i="6"/>
  <c r="Q396" i="6"/>
  <c r="P396" i="6"/>
  <c r="U524" i="6"/>
  <c r="S524" i="6"/>
  <c r="R524" i="6"/>
  <c r="T524" i="6"/>
  <c r="Q524" i="6"/>
  <c r="P524" i="6"/>
  <c r="U652" i="6"/>
  <c r="S652" i="6"/>
  <c r="T652" i="6"/>
  <c r="R652" i="6"/>
  <c r="Q652" i="6"/>
  <c r="P652" i="6"/>
  <c r="U780" i="6"/>
  <c r="S780" i="6"/>
  <c r="Q780" i="6"/>
  <c r="R780" i="6"/>
  <c r="T780" i="6"/>
  <c r="P780" i="6"/>
  <c r="U940" i="6"/>
  <c r="T940" i="6"/>
  <c r="Q940" i="6"/>
  <c r="S940" i="6"/>
  <c r="R940" i="6"/>
  <c r="P940" i="6"/>
  <c r="U822" i="6"/>
  <c r="S822" i="6"/>
  <c r="T822" i="6"/>
  <c r="R822" i="6"/>
  <c r="Q822" i="6"/>
  <c r="P822" i="6"/>
  <c r="U297" i="6"/>
  <c r="T297" i="6"/>
  <c r="S297" i="6"/>
  <c r="Q297" i="6"/>
  <c r="P297" i="6"/>
  <c r="R297" i="6"/>
  <c r="T77" i="6"/>
  <c r="U77" i="6"/>
  <c r="S77" i="6"/>
  <c r="Q77" i="6"/>
  <c r="R77" i="6"/>
  <c r="P77" i="6"/>
  <c r="T205" i="6"/>
  <c r="U205" i="6"/>
  <c r="S205" i="6"/>
  <c r="Q205" i="6"/>
  <c r="R205" i="6"/>
  <c r="P205" i="6"/>
  <c r="T333" i="6"/>
  <c r="U333" i="6"/>
  <c r="S333" i="6"/>
  <c r="Q333" i="6"/>
  <c r="R333" i="6"/>
  <c r="P333" i="6"/>
  <c r="U461" i="6"/>
  <c r="T461" i="6"/>
  <c r="S461" i="6"/>
  <c r="Q461" i="6"/>
  <c r="R461" i="6"/>
  <c r="P461" i="6"/>
  <c r="U589" i="6"/>
  <c r="T589" i="6"/>
  <c r="S589" i="6"/>
  <c r="Q589" i="6"/>
  <c r="P589" i="6"/>
  <c r="R589" i="6"/>
  <c r="U717" i="6"/>
  <c r="T717" i="6"/>
  <c r="R717" i="6"/>
  <c r="Q717" i="6"/>
  <c r="S717" i="6"/>
  <c r="P717" i="6"/>
  <c r="U845" i="6"/>
  <c r="T845" i="6"/>
  <c r="Q845" i="6"/>
  <c r="S845" i="6"/>
  <c r="P845" i="6"/>
  <c r="R845" i="6"/>
  <c r="U973" i="6"/>
  <c r="S973" i="6"/>
  <c r="Q973" i="6"/>
  <c r="R973" i="6"/>
  <c r="T973" i="6"/>
  <c r="P973" i="6"/>
  <c r="U454" i="6"/>
  <c r="S454" i="6"/>
  <c r="R454" i="6"/>
  <c r="T454" i="6"/>
  <c r="Q454" i="6"/>
  <c r="P454" i="6"/>
  <c r="U1000" i="6"/>
  <c r="S1000" i="6"/>
  <c r="T1000" i="6"/>
  <c r="R1000" i="6"/>
  <c r="Q1000" i="6"/>
  <c r="P1000" i="6"/>
  <c r="T46" i="6"/>
  <c r="U46" i="6"/>
  <c r="R46" i="6"/>
  <c r="Q46" i="6"/>
  <c r="S46" i="6"/>
  <c r="P46" i="6"/>
  <c r="T174" i="6"/>
  <c r="U174" i="6"/>
  <c r="R174" i="6"/>
  <c r="S174" i="6"/>
  <c r="Q174" i="6"/>
  <c r="P174" i="6"/>
  <c r="T302" i="6"/>
  <c r="R302" i="6"/>
  <c r="S302" i="6"/>
  <c r="Q302" i="6"/>
  <c r="U302" i="6"/>
  <c r="P302" i="6"/>
  <c r="U430" i="6"/>
  <c r="T430" i="6"/>
  <c r="R430" i="6"/>
  <c r="S430" i="6"/>
  <c r="Q430" i="6"/>
  <c r="P430" i="6"/>
  <c r="T558" i="6"/>
  <c r="R558" i="6"/>
  <c r="S558" i="6"/>
  <c r="U558" i="6"/>
  <c r="Q558" i="6"/>
  <c r="P558" i="6"/>
  <c r="U686" i="6"/>
  <c r="T686" i="6"/>
  <c r="R686" i="6"/>
  <c r="S686" i="6"/>
  <c r="Q686" i="6"/>
  <c r="P686" i="6"/>
  <c r="T814" i="6"/>
  <c r="R814" i="6"/>
  <c r="S814" i="6"/>
  <c r="Q814" i="6"/>
  <c r="U814" i="6"/>
  <c r="P814" i="6"/>
  <c r="U326" i="6"/>
  <c r="T326" i="6"/>
  <c r="S326" i="6"/>
  <c r="R326" i="6"/>
  <c r="Q326" i="6"/>
  <c r="P326" i="6"/>
  <c r="U872" i="6"/>
  <c r="T872" i="6"/>
  <c r="S872" i="6"/>
  <c r="Q872" i="6"/>
  <c r="P872" i="6"/>
  <c r="R872" i="6"/>
  <c r="T47" i="6"/>
  <c r="U47" i="6"/>
  <c r="R47" i="6"/>
  <c r="Q47" i="6"/>
  <c r="S47" i="6"/>
  <c r="P47" i="6"/>
  <c r="T175" i="6"/>
  <c r="U175" i="6"/>
  <c r="R175" i="6"/>
  <c r="S175" i="6"/>
  <c r="Q175" i="6"/>
  <c r="P175" i="6"/>
  <c r="U303" i="6"/>
  <c r="T303" i="6"/>
  <c r="R303" i="6"/>
  <c r="S303" i="6"/>
  <c r="Q303" i="6"/>
  <c r="P303" i="6"/>
  <c r="U431" i="6"/>
  <c r="T431" i="6"/>
  <c r="R431" i="6"/>
  <c r="Q431" i="6"/>
  <c r="P431" i="6"/>
  <c r="S431" i="6"/>
  <c r="T559" i="6"/>
  <c r="R559" i="6"/>
  <c r="S559" i="6"/>
  <c r="Q559" i="6"/>
  <c r="P559" i="6"/>
  <c r="U559" i="6"/>
  <c r="U687" i="6"/>
  <c r="T687" i="6"/>
  <c r="S687" i="6"/>
  <c r="Q687" i="6"/>
  <c r="P687" i="6"/>
  <c r="R687" i="6"/>
  <c r="T815" i="6"/>
  <c r="S815" i="6"/>
  <c r="U815" i="6"/>
  <c r="Q815" i="6"/>
  <c r="P815" i="6"/>
  <c r="R815" i="6"/>
  <c r="T960" i="6"/>
  <c r="U960" i="6"/>
  <c r="S960" i="6"/>
  <c r="Q960" i="6"/>
  <c r="P960" i="6"/>
  <c r="R960" i="6"/>
  <c r="U760" i="6"/>
  <c r="T760" i="6"/>
  <c r="S760" i="6"/>
  <c r="R760" i="6"/>
  <c r="P760" i="6"/>
  <c r="Q760" i="6"/>
  <c r="T48" i="6"/>
  <c r="U48" i="6"/>
  <c r="R48" i="6"/>
  <c r="Q48" i="6"/>
  <c r="S48" i="6"/>
  <c r="P48" i="6"/>
  <c r="T176" i="6"/>
  <c r="U176" i="6"/>
  <c r="R176" i="6"/>
  <c r="Q176" i="6"/>
  <c r="S176" i="6"/>
  <c r="P176" i="6"/>
  <c r="T304" i="6"/>
  <c r="U304" i="6"/>
  <c r="R304" i="6"/>
  <c r="S304" i="6"/>
  <c r="Q304" i="6"/>
  <c r="P304" i="6"/>
  <c r="T432" i="6"/>
  <c r="U432" i="6"/>
  <c r="R432" i="6"/>
  <c r="Q432" i="6"/>
  <c r="P432" i="6"/>
  <c r="S432" i="6"/>
  <c r="T560" i="6"/>
  <c r="U560" i="6"/>
  <c r="R560" i="6"/>
  <c r="S560" i="6"/>
  <c r="Q560" i="6"/>
  <c r="P560" i="6"/>
  <c r="T688" i="6"/>
  <c r="U688" i="6"/>
  <c r="S688" i="6"/>
  <c r="Q688" i="6"/>
  <c r="R688" i="6"/>
  <c r="P688" i="6"/>
  <c r="T816" i="6"/>
  <c r="U816" i="6"/>
  <c r="R816" i="6"/>
  <c r="Q816" i="6"/>
  <c r="P816" i="6"/>
  <c r="S816" i="6"/>
  <c r="U982" i="6"/>
  <c r="T982" i="6"/>
  <c r="S982" i="6"/>
  <c r="R982" i="6"/>
  <c r="P982" i="6"/>
  <c r="Q982" i="6"/>
  <c r="U425" i="6"/>
  <c r="T425" i="6"/>
  <c r="S425" i="6"/>
  <c r="P425" i="6"/>
  <c r="R425" i="6"/>
  <c r="Q425" i="6"/>
  <c r="T81" i="6"/>
  <c r="U81" i="6"/>
  <c r="S81" i="6"/>
  <c r="P81" i="6"/>
  <c r="Q81" i="6"/>
  <c r="R81" i="6"/>
  <c r="T209" i="6"/>
  <c r="U209" i="6"/>
  <c r="S209" i="6"/>
  <c r="P209" i="6"/>
  <c r="Q209" i="6"/>
  <c r="R209" i="6"/>
  <c r="T337" i="6"/>
  <c r="U337" i="6"/>
  <c r="S337" i="6"/>
  <c r="P337" i="6"/>
  <c r="R337" i="6"/>
  <c r="Q337" i="6"/>
  <c r="T465" i="6"/>
  <c r="U465" i="6"/>
  <c r="S465" i="6"/>
  <c r="Q465" i="6"/>
  <c r="P465" i="6"/>
  <c r="R465" i="6"/>
  <c r="T593" i="6"/>
  <c r="U593" i="6"/>
  <c r="S593" i="6"/>
  <c r="Q593" i="6"/>
  <c r="P593" i="6"/>
  <c r="R593" i="6"/>
  <c r="T721" i="6"/>
  <c r="U721" i="6"/>
  <c r="S721" i="6"/>
  <c r="R721" i="6"/>
  <c r="Q721" i="6"/>
  <c r="P721" i="6"/>
  <c r="T849" i="6"/>
  <c r="U849" i="6"/>
  <c r="S849" i="6"/>
  <c r="R849" i="6"/>
  <c r="Q849" i="6"/>
  <c r="P849" i="6"/>
  <c r="T977" i="6"/>
  <c r="U977" i="6"/>
  <c r="S977" i="6"/>
  <c r="Q977" i="6"/>
  <c r="P977" i="6"/>
  <c r="R977" i="6"/>
  <c r="U582" i="6"/>
  <c r="S582" i="6"/>
  <c r="T582" i="6"/>
  <c r="R582" i="6"/>
  <c r="Q582" i="6"/>
  <c r="P582" i="6"/>
  <c r="T34" i="6"/>
  <c r="U34" i="6"/>
  <c r="S34" i="6"/>
  <c r="R34" i="6"/>
  <c r="Q34" i="6"/>
  <c r="P34" i="6"/>
  <c r="T162" i="6"/>
  <c r="U162" i="6"/>
  <c r="S162" i="6"/>
  <c r="R162" i="6"/>
  <c r="P162" i="6"/>
  <c r="Q162" i="6"/>
  <c r="T290" i="6"/>
  <c r="U290" i="6"/>
  <c r="S290" i="6"/>
  <c r="R290" i="6"/>
  <c r="P290" i="6"/>
  <c r="Q290" i="6"/>
  <c r="U418" i="6"/>
  <c r="T418" i="6"/>
  <c r="S418" i="6"/>
  <c r="R418" i="6"/>
  <c r="P418" i="6"/>
  <c r="Q418" i="6"/>
  <c r="T546" i="6"/>
  <c r="U546" i="6"/>
  <c r="S546" i="6"/>
  <c r="R546" i="6"/>
  <c r="P546" i="6"/>
  <c r="Q546" i="6"/>
  <c r="U674" i="6"/>
  <c r="T674" i="6"/>
  <c r="S674" i="6"/>
  <c r="R674" i="6"/>
  <c r="P674" i="6"/>
  <c r="Q674" i="6"/>
  <c r="T802" i="6"/>
  <c r="S802" i="6"/>
  <c r="U802" i="6"/>
  <c r="R802" i="6"/>
  <c r="P802" i="6"/>
  <c r="Q802" i="6"/>
  <c r="U930" i="6"/>
  <c r="T930" i="6"/>
  <c r="S930" i="6"/>
  <c r="Q930" i="6"/>
  <c r="R930" i="6"/>
  <c r="P930" i="6"/>
  <c r="U963" i="6"/>
  <c r="T963" i="6"/>
  <c r="S963" i="6"/>
  <c r="P963" i="6"/>
  <c r="R963" i="6"/>
  <c r="Q963" i="6"/>
  <c r="U997" i="6"/>
  <c r="T997" i="6"/>
  <c r="S997" i="6"/>
  <c r="Q997" i="6"/>
  <c r="R997" i="6"/>
  <c r="P997" i="6"/>
  <c r="U40" i="6"/>
  <c r="T40" i="6"/>
  <c r="S40" i="6"/>
  <c r="P40" i="6"/>
  <c r="R40" i="6"/>
  <c r="Q40" i="6"/>
  <c r="U649" i="6"/>
  <c r="T649" i="6"/>
  <c r="R649" i="6"/>
  <c r="S649" i="6"/>
  <c r="Q649" i="6"/>
  <c r="P649" i="6"/>
  <c r="U115" i="6"/>
  <c r="S115" i="6"/>
  <c r="R115" i="6"/>
  <c r="T115" i="6"/>
  <c r="P115" i="6"/>
  <c r="Q115" i="6"/>
  <c r="U243" i="6"/>
  <c r="T243" i="6"/>
  <c r="S243" i="6"/>
  <c r="P243" i="6"/>
  <c r="Q243" i="6"/>
  <c r="R243" i="6"/>
  <c r="U371" i="6"/>
  <c r="T371" i="6"/>
  <c r="S371" i="6"/>
  <c r="P371" i="6"/>
  <c r="Q371" i="6"/>
  <c r="R371" i="6"/>
  <c r="U499" i="6"/>
  <c r="T499" i="6"/>
  <c r="S499" i="6"/>
  <c r="R499" i="6"/>
  <c r="P499" i="6"/>
  <c r="Q499" i="6"/>
  <c r="U627" i="6"/>
  <c r="T627" i="6"/>
  <c r="S627" i="6"/>
  <c r="P627" i="6"/>
  <c r="R627" i="6"/>
  <c r="Q627" i="6"/>
  <c r="U755" i="6"/>
  <c r="T755" i="6"/>
  <c r="S755" i="6"/>
  <c r="P755" i="6"/>
  <c r="R755" i="6"/>
  <c r="Q755" i="6"/>
  <c r="U899" i="6"/>
  <c r="T899" i="6"/>
  <c r="S899" i="6"/>
  <c r="R899" i="6"/>
  <c r="P899" i="6"/>
  <c r="Q899" i="6"/>
  <c r="U38" i="6"/>
  <c r="T38" i="6"/>
  <c r="S38" i="6"/>
  <c r="P38" i="6"/>
  <c r="R38" i="6"/>
  <c r="Q38" i="6"/>
  <c r="U344" i="6"/>
  <c r="S344" i="6"/>
  <c r="T344" i="6"/>
  <c r="R344" i="6"/>
  <c r="P344" i="6"/>
  <c r="Q344" i="6"/>
  <c r="U969" i="6"/>
  <c r="R969" i="6"/>
  <c r="T969" i="6"/>
  <c r="S969" i="6"/>
  <c r="P969" i="6"/>
  <c r="Q969" i="6"/>
  <c r="U116" i="6"/>
  <c r="T116" i="6"/>
  <c r="S116" i="6"/>
  <c r="R116" i="6"/>
  <c r="Q116" i="6"/>
  <c r="P116" i="6"/>
  <c r="U244" i="6"/>
  <c r="T244" i="6"/>
  <c r="R244" i="6"/>
  <c r="Q244" i="6"/>
  <c r="S244" i="6"/>
  <c r="P244" i="6"/>
  <c r="U372" i="6"/>
  <c r="T372" i="6"/>
  <c r="S372" i="6"/>
  <c r="Q372" i="6"/>
  <c r="R372" i="6"/>
  <c r="P372" i="6"/>
  <c r="U500" i="6"/>
  <c r="T500" i="6"/>
  <c r="S500" i="6"/>
  <c r="R500" i="6"/>
  <c r="P500" i="6"/>
  <c r="Q500" i="6"/>
  <c r="U628" i="6"/>
  <c r="T628" i="6"/>
  <c r="S628" i="6"/>
  <c r="R628" i="6"/>
  <c r="P628" i="6"/>
  <c r="Q628" i="6"/>
  <c r="U756" i="6"/>
  <c r="T756" i="6"/>
  <c r="S756" i="6"/>
  <c r="R756" i="6"/>
  <c r="P756" i="6"/>
  <c r="Q756" i="6"/>
  <c r="U996" i="6"/>
  <c r="T996" i="6"/>
  <c r="S996" i="6"/>
  <c r="R996" i="6"/>
  <c r="Q996" i="6"/>
  <c r="P996" i="6"/>
  <c r="U870" i="6"/>
  <c r="T870" i="6"/>
  <c r="S870" i="6"/>
  <c r="Q870" i="6"/>
  <c r="R870" i="6"/>
  <c r="P870" i="6"/>
  <c r="U345" i="6"/>
  <c r="T345" i="6"/>
  <c r="R345" i="6"/>
  <c r="S345" i="6"/>
  <c r="Q345" i="6"/>
  <c r="P345" i="6"/>
  <c r="U69" i="6"/>
  <c r="T69" i="6"/>
  <c r="S69" i="6"/>
  <c r="R69" i="6"/>
  <c r="Q69" i="6"/>
  <c r="P69" i="6"/>
  <c r="U197" i="6"/>
  <c r="T197" i="6"/>
  <c r="S197" i="6"/>
  <c r="R197" i="6"/>
  <c r="Q197" i="6"/>
  <c r="P197" i="6"/>
  <c r="U325" i="6"/>
  <c r="T325" i="6"/>
  <c r="S325" i="6"/>
  <c r="R325" i="6"/>
  <c r="Q325" i="6"/>
  <c r="P325" i="6"/>
  <c r="U453" i="6"/>
  <c r="T453" i="6"/>
  <c r="S453" i="6"/>
  <c r="R453" i="6"/>
  <c r="Q453" i="6"/>
  <c r="P453" i="6"/>
  <c r="U581" i="6"/>
  <c r="T581" i="6"/>
  <c r="S581" i="6"/>
  <c r="R581" i="6"/>
  <c r="Q581" i="6"/>
  <c r="P581" i="6"/>
  <c r="U709" i="6"/>
  <c r="T709" i="6"/>
  <c r="S709" i="6"/>
  <c r="R709" i="6"/>
  <c r="Q709" i="6"/>
  <c r="P709" i="6"/>
  <c r="U837" i="6"/>
  <c r="T837" i="6"/>
  <c r="R837" i="6"/>
  <c r="S837" i="6"/>
  <c r="Q837" i="6"/>
  <c r="P837" i="6"/>
  <c r="U998" i="6"/>
  <c r="S998" i="6"/>
  <c r="T998" i="6"/>
  <c r="Q998" i="6"/>
  <c r="R998" i="6"/>
  <c r="P998" i="6"/>
  <c r="U585" i="6"/>
  <c r="T585" i="6"/>
  <c r="R585" i="6"/>
  <c r="S585" i="6"/>
  <c r="Q585" i="6"/>
  <c r="P585" i="6"/>
  <c r="T188" i="6"/>
  <c r="U188" i="6"/>
  <c r="Q188" i="6"/>
  <c r="R188" i="6"/>
  <c r="S188" i="6"/>
  <c r="P188" i="6"/>
  <c r="U863" i="6"/>
  <c r="T863" i="6"/>
  <c r="Q863" i="6"/>
  <c r="P863" i="6"/>
  <c r="S863" i="6"/>
  <c r="R863" i="6"/>
  <c r="U868" i="6"/>
  <c r="T868" i="6"/>
  <c r="S868" i="6"/>
  <c r="R868" i="6"/>
  <c r="P868" i="6"/>
  <c r="Q868" i="6"/>
  <c r="U7" i="6"/>
  <c r="T7" i="6"/>
  <c r="S7" i="6"/>
  <c r="R7" i="6"/>
  <c r="Q7" i="6"/>
  <c r="P7" i="6"/>
  <c r="U619" i="6"/>
  <c r="T619" i="6"/>
  <c r="R619" i="6"/>
  <c r="S619" i="6"/>
  <c r="P619" i="6"/>
  <c r="Q619" i="6"/>
  <c r="T240" i="6"/>
  <c r="R240" i="6"/>
  <c r="S240" i="6"/>
  <c r="U240" i="6"/>
  <c r="Q240" i="6"/>
  <c r="P240" i="6"/>
  <c r="U773" i="6"/>
  <c r="T773" i="6"/>
  <c r="S773" i="6"/>
  <c r="R773" i="6"/>
  <c r="Q773" i="6"/>
  <c r="P773" i="6"/>
  <c r="U503" i="6"/>
  <c r="S503" i="6"/>
  <c r="T503" i="6"/>
  <c r="R503" i="6"/>
  <c r="P503" i="6"/>
  <c r="Q503" i="6"/>
  <c r="U346" i="6"/>
  <c r="T346" i="6"/>
  <c r="S346" i="6"/>
  <c r="R346" i="6"/>
  <c r="Q346" i="6"/>
  <c r="P346" i="6"/>
  <c r="U408" i="6"/>
  <c r="T408" i="6"/>
  <c r="S408" i="6"/>
  <c r="R408" i="6"/>
  <c r="Q408" i="6"/>
  <c r="P408" i="6"/>
  <c r="U603" i="6"/>
  <c r="T603" i="6"/>
  <c r="S603" i="6"/>
  <c r="R603" i="6"/>
  <c r="Q603" i="6"/>
  <c r="P603" i="6"/>
  <c r="U444" i="6"/>
  <c r="S444" i="6"/>
  <c r="T444" i="6"/>
  <c r="Q444" i="6"/>
  <c r="R444" i="6"/>
  <c r="P444" i="6"/>
  <c r="U440" i="6"/>
  <c r="S440" i="6"/>
  <c r="T440" i="6"/>
  <c r="R440" i="6"/>
  <c r="Q440" i="6"/>
  <c r="P440" i="6"/>
  <c r="U765" i="6"/>
  <c r="T765" i="6"/>
  <c r="S765" i="6"/>
  <c r="Q765" i="6"/>
  <c r="R765" i="6"/>
  <c r="P765" i="6"/>
  <c r="R350" i="6"/>
  <c r="U350" i="6"/>
  <c r="T350" i="6"/>
  <c r="Q350" i="6"/>
  <c r="P350" i="6"/>
  <c r="S350" i="6"/>
  <c r="U473" i="6"/>
  <c r="T473" i="6"/>
  <c r="S473" i="6"/>
  <c r="Q473" i="6"/>
  <c r="R473" i="6"/>
  <c r="P473" i="6"/>
  <c r="U710" i="6"/>
  <c r="S710" i="6"/>
  <c r="T710" i="6"/>
  <c r="R710" i="6"/>
  <c r="Q710" i="6"/>
  <c r="P710" i="6"/>
  <c r="T736" i="6"/>
  <c r="U736" i="6"/>
  <c r="S736" i="6"/>
  <c r="Q736" i="6"/>
  <c r="P736" i="6"/>
  <c r="R736" i="6"/>
  <c r="T641" i="6"/>
  <c r="U641" i="6"/>
  <c r="S641" i="6"/>
  <c r="P641" i="6"/>
  <c r="Q641" i="6"/>
  <c r="R641" i="6"/>
  <c r="T338" i="6"/>
  <c r="U338" i="6"/>
  <c r="S338" i="6"/>
  <c r="R338" i="6"/>
  <c r="P338" i="6"/>
  <c r="Q338" i="6"/>
  <c r="U900" i="6"/>
  <c r="S900" i="6"/>
  <c r="T900" i="6"/>
  <c r="Q900" i="6"/>
  <c r="R900" i="6"/>
  <c r="P900" i="6"/>
  <c r="U291" i="6"/>
  <c r="T291" i="6"/>
  <c r="S291" i="6"/>
  <c r="R291" i="6"/>
  <c r="P291" i="6"/>
  <c r="Q291" i="6"/>
  <c r="U164" i="6"/>
  <c r="T164" i="6"/>
  <c r="S164" i="6"/>
  <c r="R164" i="6"/>
  <c r="Q164" i="6"/>
  <c r="P164" i="6"/>
  <c r="U391" i="6"/>
  <c r="S391" i="6"/>
  <c r="T391" i="6"/>
  <c r="Q391" i="6"/>
  <c r="R391" i="6"/>
  <c r="P391" i="6"/>
  <c r="U903" i="6"/>
  <c r="S903" i="6"/>
  <c r="R903" i="6"/>
  <c r="T903" i="6"/>
  <c r="Q903" i="6"/>
  <c r="P903" i="6"/>
  <c r="U362" i="6"/>
  <c r="T362" i="6"/>
  <c r="R362" i="6"/>
  <c r="Q362" i="6"/>
  <c r="S362" i="6"/>
  <c r="P362" i="6"/>
  <c r="U1002" i="6"/>
  <c r="S1002" i="6"/>
  <c r="T1002" i="6"/>
  <c r="P1002" i="6"/>
  <c r="Q1002" i="6"/>
  <c r="R1002" i="6"/>
  <c r="U825" i="6"/>
  <c r="T825" i="6"/>
  <c r="S825" i="6"/>
  <c r="Q825" i="6"/>
  <c r="R825" i="6"/>
  <c r="P825" i="6"/>
  <c r="U747" i="6"/>
  <c r="T747" i="6"/>
  <c r="S747" i="6"/>
  <c r="P747" i="6"/>
  <c r="Q747" i="6"/>
  <c r="R747" i="6"/>
  <c r="U588" i="6"/>
  <c r="T588" i="6"/>
  <c r="S588" i="6"/>
  <c r="Q588" i="6"/>
  <c r="P588" i="6"/>
  <c r="R588" i="6"/>
  <c r="U616" i="6"/>
  <c r="T616" i="6"/>
  <c r="S616" i="6"/>
  <c r="R616" i="6"/>
  <c r="Q616" i="6"/>
  <c r="P616" i="6"/>
  <c r="U525" i="6"/>
  <c r="S525" i="6"/>
  <c r="R525" i="6"/>
  <c r="T525" i="6"/>
  <c r="Q525" i="6"/>
  <c r="P525" i="6"/>
  <c r="T110" i="6"/>
  <c r="U110" i="6"/>
  <c r="S110" i="6"/>
  <c r="R110" i="6"/>
  <c r="P110" i="6"/>
  <c r="Q110" i="6"/>
  <c r="U168" i="6"/>
  <c r="T168" i="6"/>
  <c r="S168" i="6"/>
  <c r="Q168" i="6"/>
  <c r="P168" i="6"/>
  <c r="R168" i="6"/>
  <c r="T879" i="6"/>
  <c r="U879" i="6"/>
  <c r="S879" i="6"/>
  <c r="R879" i="6"/>
  <c r="Q879" i="6"/>
  <c r="P879" i="6"/>
  <c r="T496" i="6"/>
  <c r="R496" i="6"/>
  <c r="U496" i="6"/>
  <c r="S496" i="6"/>
  <c r="Q496" i="6"/>
  <c r="P496" i="6"/>
  <c r="T17" i="6"/>
  <c r="U17" i="6"/>
  <c r="S17" i="6"/>
  <c r="R17" i="6"/>
  <c r="Q17" i="6"/>
  <c r="P17" i="6"/>
  <c r="T657" i="6"/>
  <c r="U657" i="6"/>
  <c r="S657" i="6"/>
  <c r="R657" i="6"/>
  <c r="Q657" i="6"/>
  <c r="P657" i="6"/>
  <c r="T226" i="6"/>
  <c r="U226" i="6"/>
  <c r="S226" i="6"/>
  <c r="P226" i="6"/>
  <c r="Q226" i="6"/>
  <c r="R226" i="6"/>
  <c r="T738" i="6"/>
  <c r="U738" i="6"/>
  <c r="R738" i="6"/>
  <c r="Q738" i="6"/>
  <c r="P738" i="6"/>
  <c r="S738" i="6"/>
  <c r="U51" i="6"/>
  <c r="S51" i="6"/>
  <c r="T51" i="6"/>
  <c r="R51" i="6"/>
  <c r="Q51" i="6"/>
  <c r="P51" i="6"/>
  <c r="U435" i="6"/>
  <c r="T435" i="6"/>
  <c r="S435" i="6"/>
  <c r="R435" i="6"/>
  <c r="P435" i="6"/>
  <c r="Q435" i="6"/>
  <c r="U52" i="6"/>
  <c r="S52" i="6"/>
  <c r="T52" i="6"/>
  <c r="R52" i="6"/>
  <c r="Q52" i="6"/>
  <c r="P52" i="6"/>
  <c r="U692" i="6"/>
  <c r="T692" i="6"/>
  <c r="S692" i="6"/>
  <c r="R692" i="6"/>
  <c r="Q692" i="6"/>
  <c r="P692" i="6"/>
  <c r="U389" i="6"/>
  <c r="T389" i="6"/>
  <c r="S389" i="6"/>
  <c r="R389" i="6"/>
  <c r="Q389" i="6"/>
  <c r="P389" i="6"/>
  <c r="U87" i="6"/>
  <c r="S87" i="6"/>
  <c r="T87" i="6"/>
  <c r="Q87" i="6"/>
  <c r="R87" i="6"/>
  <c r="P87" i="6"/>
  <c r="U215" i="6"/>
  <c r="S215" i="6"/>
  <c r="T215" i="6"/>
  <c r="R215" i="6"/>
  <c r="Q215" i="6"/>
  <c r="P215" i="6"/>
  <c r="U343" i="6"/>
  <c r="S343" i="6"/>
  <c r="T343" i="6"/>
  <c r="R343" i="6"/>
  <c r="Q343" i="6"/>
  <c r="P343" i="6"/>
  <c r="U471" i="6"/>
  <c r="S471" i="6"/>
  <c r="T471" i="6"/>
  <c r="R471" i="6"/>
  <c r="P471" i="6"/>
  <c r="Q471" i="6"/>
  <c r="U599" i="6"/>
  <c r="S599" i="6"/>
  <c r="T599" i="6"/>
  <c r="R599" i="6"/>
  <c r="Q599" i="6"/>
  <c r="P599" i="6"/>
  <c r="U727" i="6"/>
  <c r="T727" i="6"/>
  <c r="P727" i="6"/>
  <c r="Q727" i="6"/>
  <c r="S727" i="6"/>
  <c r="R727" i="6"/>
  <c r="U855" i="6"/>
  <c r="T855" i="6"/>
  <c r="S855" i="6"/>
  <c r="R855" i="6"/>
  <c r="P855" i="6"/>
  <c r="Q855" i="6"/>
  <c r="U983" i="6"/>
  <c r="T983" i="6"/>
  <c r="S983" i="6"/>
  <c r="P983" i="6"/>
  <c r="Q983" i="6"/>
  <c r="R983" i="6"/>
  <c r="U537" i="6"/>
  <c r="T537" i="6"/>
  <c r="S537" i="6"/>
  <c r="R537" i="6"/>
  <c r="Q537" i="6"/>
  <c r="P537" i="6"/>
  <c r="U58" i="6"/>
  <c r="S58" i="6"/>
  <c r="T58" i="6"/>
  <c r="R58" i="6"/>
  <c r="Q58" i="6"/>
  <c r="P58" i="6"/>
  <c r="U186" i="6"/>
  <c r="S186" i="6"/>
  <c r="T186" i="6"/>
  <c r="R186" i="6"/>
  <c r="Q186" i="6"/>
  <c r="P186" i="6"/>
  <c r="U314" i="6"/>
  <c r="T314" i="6"/>
  <c r="S314" i="6"/>
  <c r="R314" i="6"/>
  <c r="Q314" i="6"/>
  <c r="P314" i="6"/>
  <c r="U442" i="6"/>
  <c r="S442" i="6"/>
  <c r="T442" i="6"/>
  <c r="R442" i="6"/>
  <c r="Q442" i="6"/>
  <c r="P442" i="6"/>
  <c r="U570" i="6"/>
  <c r="S570" i="6"/>
  <c r="T570" i="6"/>
  <c r="Q570" i="6"/>
  <c r="P570" i="6"/>
  <c r="R570" i="6"/>
  <c r="U698" i="6"/>
  <c r="R698" i="6"/>
  <c r="S698" i="6"/>
  <c r="Q698" i="6"/>
  <c r="T698" i="6"/>
  <c r="P698" i="6"/>
  <c r="U826" i="6"/>
  <c r="S826" i="6"/>
  <c r="T826" i="6"/>
  <c r="R826" i="6"/>
  <c r="Q826" i="6"/>
  <c r="P826" i="6"/>
  <c r="U954" i="6"/>
  <c r="T954" i="6"/>
  <c r="S954" i="6"/>
  <c r="Q954" i="6"/>
  <c r="R954" i="6"/>
  <c r="P954" i="6"/>
  <c r="U907" i="6"/>
  <c r="T907" i="6"/>
  <c r="S907" i="6"/>
  <c r="Q907" i="6"/>
  <c r="R907" i="6"/>
  <c r="P907" i="6"/>
  <c r="U927" i="6"/>
  <c r="S927" i="6"/>
  <c r="Q927" i="6"/>
  <c r="P927" i="6"/>
  <c r="T927" i="6"/>
  <c r="R927" i="6"/>
  <c r="U24" i="6"/>
  <c r="S24" i="6"/>
  <c r="T24" i="6"/>
  <c r="R24" i="6"/>
  <c r="Q24" i="6"/>
  <c r="P24" i="6"/>
  <c r="U393" i="6"/>
  <c r="T393" i="6"/>
  <c r="S393" i="6"/>
  <c r="R393" i="6"/>
  <c r="Q393" i="6"/>
  <c r="P393" i="6"/>
  <c r="U59" i="6"/>
  <c r="T59" i="6"/>
  <c r="S59" i="6"/>
  <c r="R59" i="6"/>
  <c r="P59" i="6"/>
  <c r="Q59" i="6"/>
  <c r="U187" i="6"/>
  <c r="T187" i="6"/>
  <c r="S187" i="6"/>
  <c r="R187" i="6"/>
  <c r="Q187" i="6"/>
  <c r="P187" i="6"/>
  <c r="U315" i="6"/>
  <c r="T315" i="6"/>
  <c r="S315" i="6"/>
  <c r="R315" i="6"/>
  <c r="Q315" i="6"/>
  <c r="P315" i="6"/>
  <c r="U443" i="6"/>
  <c r="T443" i="6"/>
  <c r="S443" i="6"/>
  <c r="R443" i="6"/>
  <c r="Q443" i="6"/>
  <c r="P443" i="6"/>
  <c r="U571" i="6"/>
  <c r="T571" i="6"/>
  <c r="S571" i="6"/>
  <c r="R571" i="6"/>
  <c r="Q571" i="6"/>
  <c r="P571" i="6"/>
  <c r="U699" i="6"/>
  <c r="T699" i="6"/>
  <c r="S699" i="6"/>
  <c r="R699" i="6"/>
  <c r="Q699" i="6"/>
  <c r="P699" i="6"/>
  <c r="U891" i="6"/>
  <c r="T891" i="6"/>
  <c r="Q891" i="6"/>
  <c r="R891" i="6"/>
  <c r="P891" i="6"/>
  <c r="S891" i="6"/>
  <c r="U150" i="6"/>
  <c r="T150" i="6"/>
  <c r="S150" i="6"/>
  <c r="Q150" i="6"/>
  <c r="R150" i="6"/>
  <c r="P150" i="6"/>
  <c r="T28" i="6"/>
  <c r="U28" i="6"/>
  <c r="S28" i="6"/>
  <c r="R28" i="6"/>
  <c r="Q28" i="6"/>
  <c r="P28" i="6"/>
  <c r="T156" i="6"/>
  <c r="U156" i="6"/>
  <c r="S156" i="6"/>
  <c r="R156" i="6"/>
  <c r="Q156" i="6"/>
  <c r="P156" i="6"/>
  <c r="T284" i="6"/>
  <c r="U284" i="6"/>
  <c r="S284" i="6"/>
  <c r="R284" i="6"/>
  <c r="Q284" i="6"/>
  <c r="P284" i="6"/>
  <c r="U412" i="6"/>
  <c r="R412" i="6"/>
  <c r="S412" i="6"/>
  <c r="Q412" i="6"/>
  <c r="T412" i="6"/>
  <c r="P412" i="6"/>
  <c r="U540" i="6"/>
  <c r="R540" i="6"/>
  <c r="Q540" i="6"/>
  <c r="S540" i="6"/>
  <c r="T540" i="6"/>
  <c r="P540" i="6"/>
  <c r="U668" i="6"/>
  <c r="T668" i="6"/>
  <c r="S668" i="6"/>
  <c r="Q668" i="6"/>
  <c r="R668" i="6"/>
  <c r="P668" i="6"/>
  <c r="U796" i="6"/>
  <c r="S796" i="6"/>
  <c r="T796" i="6"/>
  <c r="R796" i="6"/>
  <c r="Q796" i="6"/>
  <c r="P796" i="6"/>
  <c r="U988" i="6"/>
  <c r="T988" i="6"/>
  <c r="Q988" i="6"/>
  <c r="S988" i="6"/>
  <c r="R988" i="6"/>
  <c r="P988" i="6"/>
  <c r="U56" i="6"/>
  <c r="S56" i="6"/>
  <c r="T56" i="6"/>
  <c r="P56" i="6"/>
  <c r="Q56" i="6"/>
  <c r="R56" i="6"/>
  <c r="U489" i="6"/>
  <c r="T489" i="6"/>
  <c r="S489" i="6"/>
  <c r="R489" i="6"/>
  <c r="Q489" i="6"/>
  <c r="P489" i="6"/>
  <c r="T93" i="6"/>
  <c r="U93" i="6"/>
  <c r="S93" i="6"/>
  <c r="R93" i="6"/>
  <c r="Q93" i="6"/>
  <c r="P93" i="6"/>
  <c r="T221" i="6"/>
  <c r="U221" i="6"/>
  <c r="S221" i="6"/>
  <c r="Q221" i="6"/>
  <c r="R221" i="6"/>
  <c r="P221" i="6"/>
  <c r="T349" i="6"/>
  <c r="U349" i="6"/>
  <c r="Q349" i="6"/>
  <c r="R349" i="6"/>
  <c r="S349" i="6"/>
  <c r="P349" i="6"/>
  <c r="U477" i="6"/>
  <c r="S477" i="6"/>
  <c r="R477" i="6"/>
  <c r="Q477" i="6"/>
  <c r="T477" i="6"/>
  <c r="P477" i="6"/>
  <c r="U605" i="6"/>
  <c r="R605" i="6"/>
  <c r="Q605" i="6"/>
  <c r="S605" i="6"/>
  <c r="T605" i="6"/>
  <c r="P605" i="6"/>
  <c r="U733" i="6"/>
  <c r="S733" i="6"/>
  <c r="T733" i="6"/>
  <c r="Q733" i="6"/>
  <c r="P733" i="6"/>
  <c r="R733" i="6"/>
  <c r="U861" i="6"/>
  <c r="T861" i="6"/>
  <c r="Q861" i="6"/>
  <c r="S861" i="6"/>
  <c r="R861" i="6"/>
  <c r="P861" i="6"/>
  <c r="U989" i="6"/>
  <c r="T989" i="6"/>
  <c r="R989" i="6"/>
  <c r="Q989" i="6"/>
  <c r="S989" i="6"/>
  <c r="P989" i="6"/>
  <c r="U662" i="6"/>
  <c r="S662" i="6"/>
  <c r="T662" i="6"/>
  <c r="R662" i="6"/>
  <c r="Q662" i="6"/>
  <c r="P662" i="6"/>
  <c r="U169" i="6"/>
  <c r="S169" i="6"/>
  <c r="R169" i="6"/>
  <c r="T169" i="6"/>
  <c r="Q169" i="6"/>
  <c r="P169" i="6"/>
  <c r="T62" i="6"/>
  <c r="R62" i="6"/>
  <c r="U62" i="6"/>
  <c r="S62" i="6"/>
  <c r="P62" i="6"/>
  <c r="Q62" i="6"/>
  <c r="T190" i="6"/>
  <c r="S190" i="6"/>
  <c r="R190" i="6"/>
  <c r="U190" i="6"/>
  <c r="Q190" i="6"/>
  <c r="P190" i="6"/>
  <c r="T318" i="6"/>
  <c r="R318" i="6"/>
  <c r="U318" i="6"/>
  <c r="S318" i="6"/>
  <c r="P318" i="6"/>
  <c r="Q318" i="6"/>
  <c r="U446" i="6"/>
  <c r="R446" i="6"/>
  <c r="S446" i="6"/>
  <c r="T446" i="6"/>
  <c r="Q446" i="6"/>
  <c r="P446" i="6"/>
  <c r="R574" i="6"/>
  <c r="U574" i="6"/>
  <c r="T574" i="6"/>
  <c r="S574" i="6"/>
  <c r="Q574" i="6"/>
  <c r="P574" i="6"/>
  <c r="U702" i="6"/>
  <c r="R702" i="6"/>
  <c r="S702" i="6"/>
  <c r="T702" i="6"/>
  <c r="Q702" i="6"/>
  <c r="P702" i="6"/>
  <c r="T830" i="6"/>
  <c r="S830" i="6"/>
  <c r="R830" i="6"/>
  <c r="U830" i="6"/>
  <c r="Q830" i="6"/>
  <c r="P830" i="6"/>
  <c r="U566" i="6"/>
  <c r="S566" i="6"/>
  <c r="T566" i="6"/>
  <c r="R566" i="6"/>
  <c r="P566" i="6"/>
  <c r="Q566" i="6"/>
  <c r="U57" i="6"/>
  <c r="S57" i="6"/>
  <c r="T57" i="6"/>
  <c r="P57" i="6"/>
  <c r="Q57" i="6"/>
  <c r="R57" i="6"/>
  <c r="T63" i="6"/>
  <c r="U63" i="6"/>
  <c r="R63" i="6"/>
  <c r="S63" i="6"/>
  <c r="Q63" i="6"/>
  <c r="P63" i="6"/>
  <c r="T191" i="6"/>
  <c r="U191" i="6"/>
  <c r="S191" i="6"/>
  <c r="R191" i="6"/>
  <c r="Q191" i="6"/>
  <c r="P191" i="6"/>
  <c r="U319" i="6"/>
  <c r="Q319" i="6"/>
  <c r="T319" i="6"/>
  <c r="S319" i="6"/>
  <c r="P319" i="6"/>
  <c r="R319" i="6"/>
  <c r="U447" i="6"/>
  <c r="S447" i="6"/>
  <c r="T447" i="6"/>
  <c r="Q447" i="6"/>
  <c r="R447" i="6"/>
  <c r="P447" i="6"/>
  <c r="U575" i="6"/>
  <c r="T575" i="6"/>
  <c r="R575" i="6"/>
  <c r="Q575" i="6"/>
  <c r="S575" i="6"/>
  <c r="P575" i="6"/>
  <c r="U703" i="6"/>
  <c r="S703" i="6"/>
  <c r="T703" i="6"/>
  <c r="Q703" i="6"/>
  <c r="P703" i="6"/>
  <c r="R703" i="6"/>
  <c r="U831" i="6"/>
  <c r="T831" i="6"/>
  <c r="S831" i="6"/>
  <c r="Q831" i="6"/>
  <c r="P831" i="6"/>
  <c r="R831" i="6"/>
  <c r="U278" i="6"/>
  <c r="S278" i="6"/>
  <c r="T278" i="6"/>
  <c r="R278" i="6"/>
  <c r="Q278" i="6"/>
  <c r="P278" i="6"/>
  <c r="U904" i="6"/>
  <c r="S904" i="6"/>
  <c r="T904" i="6"/>
  <c r="Q904" i="6"/>
  <c r="R904" i="6"/>
  <c r="P904" i="6"/>
  <c r="T64" i="6"/>
  <c r="U64" i="6"/>
  <c r="R64" i="6"/>
  <c r="S64" i="6"/>
  <c r="Q64" i="6"/>
  <c r="P64" i="6"/>
  <c r="T192" i="6"/>
  <c r="U192" i="6"/>
  <c r="S192" i="6"/>
  <c r="R192" i="6"/>
  <c r="Q192" i="6"/>
  <c r="P192" i="6"/>
  <c r="U320" i="6"/>
  <c r="R320" i="6"/>
  <c r="Q320" i="6"/>
  <c r="T320" i="6"/>
  <c r="P320" i="6"/>
  <c r="S320" i="6"/>
  <c r="T448" i="6"/>
  <c r="U448" i="6"/>
  <c r="R448" i="6"/>
  <c r="S448" i="6"/>
  <c r="Q448" i="6"/>
  <c r="P448" i="6"/>
  <c r="T576" i="6"/>
  <c r="U576" i="6"/>
  <c r="R576" i="6"/>
  <c r="Q576" i="6"/>
  <c r="P576" i="6"/>
  <c r="S576" i="6"/>
  <c r="T704" i="6"/>
  <c r="U704" i="6"/>
  <c r="Q704" i="6"/>
  <c r="S704" i="6"/>
  <c r="P704" i="6"/>
  <c r="R704" i="6"/>
  <c r="T832" i="6"/>
  <c r="U832" i="6"/>
  <c r="S832" i="6"/>
  <c r="Q832" i="6"/>
  <c r="P832" i="6"/>
  <c r="R832" i="6"/>
  <c r="U104" i="6"/>
  <c r="T104" i="6"/>
  <c r="S104" i="6"/>
  <c r="Q104" i="6"/>
  <c r="P104" i="6"/>
  <c r="R104" i="6"/>
  <c r="U601" i="6"/>
  <c r="T601" i="6"/>
  <c r="S601" i="6"/>
  <c r="R601" i="6"/>
  <c r="Q601" i="6"/>
  <c r="P601" i="6"/>
  <c r="T97" i="6"/>
  <c r="U97" i="6"/>
  <c r="R97" i="6"/>
  <c r="Q97" i="6"/>
  <c r="P97" i="6"/>
  <c r="S97" i="6"/>
  <c r="T225" i="6"/>
  <c r="U225" i="6"/>
  <c r="S225" i="6"/>
  <c r="P225" i="6"/>
  <c r="R225" i="6"/>
  <c r="Q225" i="6"/>
  <c r="T353" i="6"/>
  <c r="U353" i="6"/>
  <c r="S353" i="6"/>
  <c r="Q353" i="6"/>
  <c r="P353" i="6"/>
  <c r="R353" i="6"/>
  <c r="T481" i="6"/>
  <c r="U481" i="6"/>
  <c r="S481" i="6"/>
  <c r="R481" i="6"/>
  <c r="P481" i="6"/>
  <c r="Q481" i="6"/>
  <c r="T609" i="6"/>
  <c r="S609" i="6"/>
  <c r="U609" i="6"/>
  <c r="R609" i="6"/>
  <c r="P609" i="6"/>
  <c r="Q609" i="6"/>
  <c r="T737" i="6"/>
  <c r="U737" i="6"/>
  <c r="R737" i="6"/>
  <c r="S737" i="6"/>
  <c r="P737" i="6"/>
  <c r="Q737" i="6"/>
  <c r="T865" i="6"/>
  <c r="S865" i="6"/>
  <c r="U865" i="6"/>
  <c r="P865" i="6"/>
  <c r="Q865" i="6"/>
  <c r="R865" i="6"/>
  <c r="T993" i="6"/>
  <c r="U993" i="6"/>
  <c r="R993" i="6"/>
  <c r="P993" i="6"/>
  <c r="S993" i="6"/>
  <c r="Q993" i="6"/>
  <c r="U790" i="6"/>
  <c r="S790" i="6"/>
  <c r="T790" i="6"/>
  <c r="Q790" i="6"/>
  <c r="R790" i="6"/>
  <c r="P790" i="6"/>
  <c r="T50" i="6"/>
  <c r="S50" i="6"/>
  <c r="U50" i="6"/>
  <c r="R50" i="6"/>
  <c r="Q50" i="6"/>
  <c r="P50" i="6"/>
  <c r="T178" i="6"/>
  <c r="U178" i="6"/>
  <c r="R178" i="6"/>
  <c r="S178" i="6"/>
  <c r="P178" i="6"/>
  <c r="Q178" i="6"/>
  <c r="T306" i="6"/>
  <c r="S306" i="6"/>
  <c r="U306" i="6"/>
  <c r="R306" i="6"/>
  <c r="P306" i="6"/>
  <c r="Q306" i="6"/>
  <c r="T434" i="6"/>
  <c r="U434" i="6"/>
  <c r="R434" i="6"/>
  <c r="S434" i="6"/>
  <c r="P434" i="6"/>
  <c r="Q434" i="6"/>
  <c r="T562" i="6"/>
  <c r="U562" i="6"/>
  <c r="R562" i="6"/>
  <c r="S562" i="6"/>
  <c r="P562" i="6"/>
  <c r="Q562" i="6"/>
  <c r="T690" i="6"/>
  <c r="U690" i="6"/>
  <c r="S690" i="6"/>
  <c r="P690" i="6"/>
  <c r="Q690" i="6"/>
  <c r="R690" i="6"/>
  <c r="T818" i="6"/>
  <c r="U818" i="6"/>
  <c r="S818" i="6"/>
  <c r="R818" i="6"/>
  <c r="P818" i="6"/>
  <c r="Q818" i="6"/>
  <c r="T946" i="6"/>
  <c r="U946" i="6"/>
  <c r="S946" i="6"/>
  <c r="R946" i="6"/>
  <c r="Q946" i="6"/>
  <c r="P946" i="6"/>
  <c r="U995" i="6"/>
  <c r="T995" i="6"/>
  <c r="S995" i="6"/>
  <c r="R995" i="6"/>
  <c r="P995" i="6"/>
  <c r="Q995" i="6"/>
  <c r="U54" i="6"/>
  <c r="T54" i="6"/>
  <c r="S54" i="6"/>
  <c r="R54" i="6"/>
  <c r="P54" i="6"/>
  <c r="Q54" i="6"/>
  <c r="U232" i="6"/>
  <c r="T232" i="6"/>
  <c r="S232" i="6"/>
  <c r="R232" i="6"/>
  <c r="Q232" i="6"/>
  <c r="P232" i="6"/>
  <c r="U841" i="6"/>
  <c r="T841" i="6"/>
  <c r="R841" i="6"/>
  <c r="P841" i="6"/>
  <c r="S841" i="6"/>
  <c r="Q841" i="6"/>
  <c r="U131" i="6"/>
  <c r="T131" i="6"/>
  <c r="R131" i="6"/>
  <c r="S131" i="6"/>
  <c r="P131" i="6"/>
  <c r="Q131" i="6"/>
  <c r="U259" i="6"/>
  <c r="T259" i="6"/>
  <c r="S259" i="6"/>
  <c r="R259" i="6"/>
  <c r="Q259" i="6"/>
  <c r="P259" i="6"/>
  <c r="U387" i="6"/>
  <c r="T387" i="6"/>
  <c r="S387" i="6"/>
  <c r="R387" i="6"/>
  <c r="P387" i="6"/>
  <c r="Q387" i="6"/>
  <c r="U515" i="6"/>
  <c r="T515" i="6"/>
  <c r="S515" i="6"/>
  <c r="R515" i="6"/>
  <c r="P515" i="6"/>
  <c r="Q515" i="6"/>
  <c r="U643" i="6"/>
  <c r="T643" i="6"/>
  <c r="P643" i="6"/>
  <c r="R643" i="6"/>
  <c r="Q643" i="6"/>
  <c r="S643" i="6"/>
  <c r="U771" i="6"/>
  <c r="T771" i="6"/>
  <c r="S771" i="6"/>
  <c r="R771" i="6"/>
  <c r="P771" i="6"/>
  <c r="Q771" i="6"/>
  <c r="U931" i="6"/>
  <c r="T931" i="6"/>
  <c r="S931" i="6"/>
  <c r="P931" i="6"/>
  <c r="Q931" i="6"/>
  <c r="R931" i="6"/>
  <c r="U134" i="6"/>
  <c r="T134" i="6"/>
  <c r="S134" i="6"/>
  <c r="Q134" i="6"/>
  <c r="R134" i="6"/>
  <c r="P134" i="6"/>
  <c r="U536" i="6"/>
  <c r="T536" i="6"/>
  <c r="S536" i="6"/>
  <c r="Q536" i="6"/>
  <c r="P536" i="6"/>
  <c r="R536" i="6"/>
  <c r="U4" i="6"/>
  <c r="T4" i="6"/>
  <c r="S4" i="6"/>
  <c r="R4" i="6"/>
  <c r="Q4" i="6"/>
  <c r="P4" i="6"/>
  <c r="U132" i="6"/>
  <c r="T132" i="6"/>
  <c r="S132" i="6"/>
  <c r="R132" i="6"/>
  <c r="Q132" i="6"/>
  <c r="P132" i="6"/>
  <c r="U260" i="6"/>
  <c r="T260" i="6"/>
  <c r="S260" i="6"/>
  <c r="R260" i="6"/>
  <c r="Q260" i="6"/>
  <c r="P260" i="6"/>
  <c r="U388" i="6"/>
  <c r="T388" i="6"/>
  <c r="R388" i="6"/>
  <c r="S388" i="6"/>
  <c r="Q388" i="6"/>
  <c r="P388" i="6"/>
  <c r="U516" i="6"/>
  <c r="T516" i="6"/>
  <c r="S516" i="6"/>
  <c r="R516" i="6"/>
  <c r="Q516" i="6"/>
  <c r="P516" i="6"/>
  <c r="U644" i="6"/>
  <c r="T644" i="6"/>
  <c r="R644" i="6"/>
  <c r="Q644" i="6"/>
  <c r="S644" i="6"/>
  <c r="P644" i="6"/>
  <c r="U772" i="6"/>
  <c r="T772" i="6"/>
  <c r="S772" i="6"/>
  <c r="R772" i="6"/>
  <c r="Q772" i="6"/>
  <c r="P772" i="6"/>
  <c r="U885" i="6"/>
  <c r="T885" i="6"/>
  <c r="S885" i="6"/>
  <c r="R885" i="6"/>
  <c r="Q885" i="6"/>
  <c r="P885" i="6"/>
  <c r="U88" i="6"/>
  <c r="S88" i="6"/>
  <c r="T88" i="6"/>
  <c r="R88" i="6"/>
  <c r="P88" i="6"/>
  <c r="Q88" i="6"/>
  <c r="U553" i="6"/>
  <c r="T553" i="6"/>
  <c r="R553" i="6"/>
  <c r="S553" i="6"/>
  <c r="Q553" i="6"/>
  <c r="P553" i="6"/>
  <c r="U85" i="6"/>
  <c r="T85" i="6"/>
  <c r="S85" i="6"/>
  <c r="R85" i="6"/>
  <c r="Q85" i="6"/>
  <c r="P85" i="6"/>
  <c r="U213" i="6"/>
  <c r="T213" i="6"/>
  <c r="S213" i="6"/>
  <c r="R213" i="6"/>
  <c r="Q213" i="6"/>
  <c r="P213" i="6"/>
  <c r="U341" i="6"/>
  <c r="T341" i="6"/>
  <c r="S341" i="6"/>
  <c r="R341" i="6"/>
  <c r="Q341" i="6"/>
  <c r="P341" i="6"/>
  <c r="U469" i="6"/>
  <c r="T469" i="6"/>
  <c r="S469" i="6"/>
  <c r="R469" i="6"/>
  <c r="Q469" i="6"/>
  <c r="P469" i="6"/>
  <c r="U597" i="6"/>
  <c r="T597" i="6"/>
  <c r="S597" i="6"/>
  <c r="R597" i="6"/>
  <c r="Q597" i="6"/>
  <c r="P597" i="6"/>
  <c r="U725" i="6"/>
  <c r="T725" i="6"/>
  <c r="S725" i="6"/>
  <c r="Q725" i="6"/>
  <c r="R725" i="6"/>
  <c r="P725" i="6"/>
  <c r="U917" i="6"/>
  <c r="T917" i="6"/>
  <c r="S917" i="6"/>
  <c r="R917" i="6"/>
  <c r="Q917" i="6"/>
  <c r="P917" i="6"/>
  <c r="U184" i="6"/>
  <c r="T184" i="6"/>
  <c r="S184" i="6"/>
  <c r="R184" i="6"/>
  <c r="P184" i="6"/>
  <c r="Q184" i="6"/>
  <c r="U761" i="6"/>
  <c r="T761" i="6"/>
  <c r="R761" i="6"/>
  <c r="Q761" i="6"/>
  <c r="S761" i="6"/>
  <c r="P761" i="6"/>
  <c r="T222" i="6"/>
  <c r="U222" i="6"/>
  <c r="R222" i="6"/>
  <c r="S222" i="6"/>
  <c r="Q222" i="6"/>
  <c r="P222" i="6"/>
  <c r="T850" i="6"/>
  <c r="U850" i="6"/>
  <c r="S850" i="6"/>
  <c r="Q850" i="6"/>
  <c r="P850" i="6"/>
  <c r="R850" i="6"/>
  <c r="U856" i="6"/>
  <c r="S856" i="6"/>
  <c r="R856" i="6"/>
  <c r="Q856" i="6"/>
  <c r="T856" i="6"/>
  <c r="P856" i="6"/>
  <c r="T76" i="6"/>
  <c r="U76" i="6"/>
  <c r="S76" i="6"/>
  <c r="Q76" i="6"/>
  <c r="R76" i="6"/>
  <c r="P76" i="6"/>
  <c r="U781" i="6"/>
  <c r="S781" i="6"/>
  <c r="Q781" i="6"/>
  <c r="R781" i="6"/>
  <c r="T781" i="6"/>
  <c r="P781" i="6"/>
  <c r="T913" i="6"/>
  <c r="U913" i="6"/>
  <c r="Q913" i="6"/>
  <c r="R913" i="6"/>
  <c r="P913" i="6"/>
  <c r="S913" i="6"/>
  <c r="U133" i="6"/>
  <c r="T133" i="6"/>
  <c r="S133" i="6"/>
  <c r="Q133" i="6"/>
  <c r="P133" i="6"/>
  <c r="R133" i="6"/>
  <c r="U247" i="6"/>
  <c r="S247" i="6"/>
  <c r="T247" i="6"/>
  <c r="Q247" i="6"/>
  <c r="R247" i="6"/>
  <c r="P247" i="6"/>
  <c r="U759" i="6"/>
  <c r="T759" i="6"/>
  <c r="S759" i="6"/>
  <c r="R759" i="6"/>
  <c r="P759" i="6"/>
  <c r="Q759" i="6"/>
  <c r="U602" i="6"/>
  <c r="T602" i="6"/>
  <c r="R602" i="6"/>
  <c r="S602" i="6"/>
  <c r="Q602" i="6"/>
  <c r="P602" i="6"/>
  <c r="U697" i="6"/>
  <c r="T697" i="6"/>
  <c r="S697" i="6"/>
  <c r="R697" i="6"/>
  <c r="Q697" i="6"/>
  <c r="P697" i="6"/>
  <c r="U731" i="6"/>
  <c r="S731" i="6"/>
  <c r="T731" i="6"/>
  <c r="Q731" i="6"/>
  <c r="P731" i="6"/>
  <c r="R731" i="6"/>
  <c r="U572" i="6"/>
  <c r="S572" i="6"/>
  <c r="T572" i="6"/>
  <c r="Q572" i="6"/>
  <c r="R572" i="6"/>
  <c r="P572" i="6"/>
  <c r="U889" i="6"/>
  <c r="T889" i="6"/>
  <c r="S889" i="6"/>
  <c r="R889" i="6"/>
  <c r="Q889" i="6"/>
  <c r="P889" i="6"/>
  <c r="U637" i="6"/>
  <c r="T637" i="6"/>
  <c r="S637" i="6"/>
  <c r="R637" i="6"/>
  <c r="Q637" i="6"/>
  <c r="P637" i="6"/>
  <c r="T94" i="6"/>
  <c r="S94" i="6"/>
  <c r="R94" i="6"/>
  <c r="U94" i="6"/>
  <c r="Q94" i="6"/>
  <c r="P94" i="6"/>
  <c r="U950" i="6"/>
  <c r="S950" i="6"/>
  <c r="T950" i="6"/>
  <c r="R950" i="6"/>
  <c r="Q950" i="6"/>
  <c r="P950" i="6"/>
  <c r="U607" i="6"/>
  <c r="S607" i="6"/>
  <c r="T607" i="6"/>
  <c r="Q607" i="6"/>
  <c r="P607" i="6"/>
  <c r="R607" i="6"/>
  <c r="T224" i="6"/>
  <c r="U224" i="6"/>
  <c r="R224" i="6"/>
  <c r="S224" i="6"/>
  <c r="Q224" i="6"/>
  <c r="P224" i="6"/>
  <c r="T944" i="6"/>
  <c r="U944" i="6"/>
  <c r="Q944" i="6"/>
  <c r="S944" i="6"/>
  <c r="P944" i="6"/>
  <c r="R944" i="6"/>
  <c r="T513" i="6"/>
  <c r="U513" i="6"/>
  <c r="R513" i="6"/>
  <c r="S513" i="6"/>
  <c r="P513" i="6"/>
  <c r="Q513" i="6"/>
  <c r="U981" i="6"/>
  <c r="T981" i="6"/>
  <c r="S981" i="6"/>
  <c r="Q981" i="6"/>
  <c r="R981" i="6"/>
  <c r="P981" i="6"/>
  <c r="T594" i="6"/>
  <c r="U594" i="6"/>
  <c r="S594" i="6"/>
  <c r="Q594" i="6"/>
  <c r="P594" i="6"/>
  <c r="R594" i="6"/>
  <c r="U342" i="6"/>
  <c r="S342" i="6"/>
  <c r="T342" i="6"/>
  <c r="R342" i="6"/>
  <c r="Q342" i="6"/>
  <c r="P342" i="6"/>
  <c r="U35" i="6"/>
  <c r="T35" i="6"/>
  <c r="R35" i="6"/>
  <c r="S35" i="6"/>
  <c r="P35" i="6"/>
  <c r="Q35" i="6"/>
  <c r="U36" i="6"/>
  <c r="T36" i="6"/>
  <c r="S36" i="6"/>
  <c r="R36" i="6"/>
  <c r="P36" i="6"/>
  <c r="Q36" i="6"/>
  <c r="U103" i="6"/>
  <c r="T103" i="6"/>
  <c r="S103" i="6"/>
  <c r="Q103" i="6"/>
  <c r="P103" i="6"/>
  <c r="R103" i="6"/>
  <c r="U487" i="6"/>
  <c r="T487" i="6"/>
  <c r="S487" i="6"/>
  <c r="R487" i="6"/>
  <c r="Q487" i="6"/>
  <c r="P487" i="6"/>
  <c r="U999" i="6"/>
  <c r="S999" i="6"/>
  <c r="T999" i="6"/>
  <c r="Q999" i="6"/>
  <c r="P999" i="6"/>
  <c r="R999" i="6"/>
  <c r="U74" i="6"/>
  <c r="S74" i="6"/>
  <c r="T74" i="6"/>
  <c r="R74" i="6"/>
  <c r="Q74" i="6"/>
  <c r="P74" i="6"/>
  <c r="U458" i="6"/>
  <c r="T458" i="6"/>
  <c r="S458" i="6"/>
  <c r="R458" i="6"/>
  <c r="Q458" i="6"/>
  <c r="P458" i="6"/>
  <c r="U842" i="6"/>
  <c r="T842" i="6"/>
  <c r="S842" i="6"/>
  <c r="R842" i="6"/>
  <c r="P842" i="6"/>
  <c r="Q842" i="6"/>
  <c r="U923" i="6"/>
  <c r="T923" i="6"/>
  <c r="S923" i="6"/>
  <c r="Q923" i="6"/>
  <c r="P923" i="6"/>
  <c r="R923" i="6"/>
  <c r="U216" i="6"/>
  <c r="S216" i="6"/>
  <c r="T216" i="6"/>
  <c r="R216" i="6"/>
  <c r="P216" i="6"/>
  <c r="Q216" i="6"/>
  <c r="U203" i="6"/>
  <c r="T203" i="6"/>
  <c r="S203" i="6"/>
  <c r="R203" i="6"/>
  <c r="P203" i="6"/>
  <c r="Q203" i="6"/>
  <c r="U587" i="6"/>
  <c r="T587" i="6"/>
  <c r="S587" i="6"/>
  <c r="R587" i="6"/>
  <c r="P587" i="6"/>
  <c r="Q587" i="6"/>
  <c r="U939" i="6"/>
  <c r="T939" i="6"/>
  <c r="R939" i="6"/>
  <c r="S939" i="6"/>
  <c r="P939" i="6"/>
  <c r="Q939" i="6"/>
  <c r="T172" i="6"/>
  <c r="U172" i="6"/>
  <c r="S172" i="6"/>
  <c r="Q172" i="6"/>
  <c r="R172" i="6"/>
  <c r="P172" i="6"/>
  <c r="U556" i="6"/>
  <c r="T556" i="6"/>
  <c r="S556" i="6"/>
  <c r="Q556" i="6"/>
  <c r="R556" i="6"/>
  <c r="P556" i="6"/>
  <c r="U990" i="6"/>
  <c r="T990" i="6"/>
  <c r="R990" i="6"/>
  <c r="S990" i="6"/>
  <c r="Q990" i="6"/>
  <c r="P990" i="6"/>
  <c r="U365" i="6"/>
  <c r="T365" i="6"/>
  <c r="R365" i="6"/>
  <c r="S365" i="6"/>
  <c r="Q365" i="6"/>
  <c r="P365" i="6"/>
  <c r="T207" i="6"/>
  <c r="U207" i="6"/>
  <c r="S207" i="6"/>
  <c r="Q207" i="6"/>
  <c r="R207" i="6"/>
  <c r="P207" i="6"/>
  <c r="T335" i="6"/>
  <c r="U335" i="6"/>
  <c r="S335" i="6"/>
  <c r="Q335" i="6"/>
  <c r="P335" i="6"/>
  <c r="R335" i="6"/>
  <c r="T463" i="6"/>
  <c r="U463" i="6"/>
  <c r="S463" i="6"/>
  <c r="Q463" i="6"/>
  <c r="R463" i="6"/>
  <c r="P463" i="6"/>
  <c r="U591" i="6"/>
  <c r="T591" i="6"/>
  <c r="S591" i="6"/>
  <c r="Q591" i="6"/>
  <c r="P591" i="6"/>
  <c r="R591" i="6"/>
  <c r="T719" i="6"/>
  <c r="U719" i="6"/>
  <c r="S719" i="6"/>
  <c r="Q719" i="6"/>
  <c r="P719" i="6"/>
  <c r="R719" i="6"/>
  <c r="U847" i="6"/>
  <c r="T847" i="6"/>
  <c r="S847" i="6"/>
  <c r="Q847" i="6"/>
  <c r="P847" i="6"/>
  <c r="R847" i="6"/>
  <c r="U502" i="6"/>
  <c r="S502" i="6"/>
  <c r="T502" i="6"/>
  <c r="R502" i="6"/>
  <c r="Q502" i="6"/>
  <c r="P502" i="6"/>
  <c r="U185" i="6"/>
  <c r="T185" i="6"/>
  <c r="R185" i="6"/>
  <c r="Q185" i="6"/>
  <c r="S185" i="6"/>
  <c r="P185" i="6"/>
  <c r="T80" i="6"/>
  <c r="R80" i="6"/>
  <c r="U80" i="6"/>
  <c r="S80" i="6"/>
  <c r="Q80" i="6"/>
  <c r="P80" i="6"/>
  <c r="T208" i="6"/>
  <c r="R208" i="6"/>
  <c r="U208" i="6"/>
  <c r="S208" i="6"/>
  <c r="Q208" i="6"/>
  <c r="P208" i="6"/>
  <c r="T336" i="6"/>
  <c r="R336" i="6"/>
  <c r="U336" i="6"/>
  <c r="S336" i="6"/>
  <c r="Q336" i="6"/>
  <c r="P336" i="6"/>
  <c r="T464" i="6"/>
  <c r="R464" i="6"/>
  <c r="U464" i="6"/>
  <c r="S464" i="6"/>
  <c r="Q464" i="6"/>
  <c r="P464" i="6"/>
  <c r="T592" i="6"/>
  <c r="U592" i="6"/>
  <c r="S592" i="6"/>
  <c r="Q592" i="6"/>
  <c r="R592" i="6"/>
  <c r="P592" i="6"/>
  <c r="T720" i="6"/>
  <c r="U720" i="6"/>
  <c r="S720" i="6"/>
  <c r="R720" i="6"/>
  <c r="Q720" i="6"/>
  <c r="P720" i="6"/>
  <c r="T848" i="6"/>
  <c r="U848" i="6"/>
  <c r="S848" i="6"/>
  <c r="Q848" i="6"/>
  <c r="P848" i="6"/>
  <c r="R848" i="6"/>
  <c r="U264" i="6"/>
  <c r="T264" i="6"/>
  <c r="S264" i="6"/>
  <c r="R264" i="6"/>
  <c r="P264" i="6"/>
  <c r="Q264" i="6"/>
  <c r="U745" i="6"/>
  <c r="T745" i="6"/>
  <c r="S745" i="6"/>
  <c r="R745" i="6"/>
  <c r="Q745" i="6"/>
  <c r="P745" i="6"/>
  <c r="T113" i="6"/>
  <c r="U113" i="6"/>
  <c r="S113" i="6"/>
  <c r="R113" i="6"/>
  <c r="P113" i="6"/>
  <c r="Q113" i="6"/>
  <c r="T241" i="6"/>
  <c r="S241" i="6"/>
  <c r="U241" i="6"/>
  <c r="R241" i="6"/>
  <c r="P241" i="6"/>
  <c r="Q241" i="6"/>
  <c r="U369" i="6"/>
  <c r="T369" i="6"/>
  <c r="S369" i="6"/>
  <c r="R369" i="6"/>
  <c r="P369" i="6"/>
  <c r="Q369" i="6"/>
  <c r="T497" i="6"/>
  <c r="U497" i="6"/>
  <c r="R497" i="6"/>
  <c r="S497" i="6"/>
  <c r="P497" i="6"/>
  <c r="Q497" i="6"/>
  <c r="U625" i="6"/>
  <c r="T625" i="6"/>
  <c r="S625" i="6"/>
  <c r="P625" i="6"/>
  <c r="R625" i="6"/>
  <c r="Q625" i="6"/>
  <c r="T753" i="6"/>
  <c r="S753" i="6"/>
  <c r="U753" i="6"/>
  <c r="P753" i="6"/>
  <c r="R753" i="6"/>
  <c r="Q753" i="6"/>
  <c r="U881" i="6"/>
  <c r="T881" i="6"/>
  <c r="S881" i="6"/>
  <c r="P881" i="6"/>
  <c r="Q881" i="6"/>
  <c r="R881" i="6"/>
  <c r="U901" i="6"/>
  <c r="T901" i="6"/>
  <c r="S901" i="6"/>
  <c r="Q901" i="6"/>
  <c r="R901" i="6"/>
  <c r="P901" i="6"/>
  <c r="U966" i="6"/>
  <c r="T966" i="6"/>
  <c r="S966" i="6"/>
  <c r="R966" i="6"/>
  <c r="Q966" i="6"/>
  <c r="P966" i="6"/>
  <c r="T66" i="6"/>
  <c r="U66" i="6"/>
  <c r="R66" i="6"/>
  <c r="S66" i="6"/>
  <c r="P66" i="6"/>
  <c r="Q66" i="6"/>
  <c r="T194" i="6"/>
  <c r="U194" i="6"/>
  <c r="S194" i="6"/>
  <c r="R194" i="6"/>
  <c r="P194" i="6"/>
  <c r="Q194" i="6"/>
  <c r="T322" i="6"/>
  <c r="U322" i="6"/>
  <c r="R322" i="6"/>
  <c r="P322" i="6"/>
  <c r="S322" i="6"/>
  <c r="Q322" i="6"/>
  <c r="T450" i="6"/>
  <c r="U450" i="6"/>
  <c r="R450" i="6"/>
  <c r="S450" i="6"/>
  <c r="P450" i="6"/>
  <c r="Q450" i="6"/>
  <c r="T578" i="6"/>
  <c r="U578" i="6"/>
  <c r="R578" i="6"/>
  <c r="P578" i="6"/>
  <c r="S578" i="6"/>
  <c r="Q578" i="6"/>
  <c r="T706" i="6"/>
  <c r="U706" i="6"/>
  <c r="R706" i="6"/>
  <c r="P706" i="6"/>
  <c r="S706" i="6"/>
  <c r="Q706" i="6"/>
  <c r="T834" i="6"/>
  <c r="U834" i="6"/>
  <c r="S834" i="6"/>
  <c r="P834" i="6"/>
  <c r="R834" i="6"/>
  <c r="Q834" i="6"/>
  <c r="T962" i="6"/>
  <c r="U962" i="6"/>
  <c r="S962" i="6"/>
  <c r="P962" i="6"/>
  <c r="R962" i="6"/>
  <c r="Q962" i="6"/>
  <c r="U884" i="6"/>
  <c r="T884" i="6"/>
  <c r="S884" i="6"/>
  <c r="R884" i="6"/>
  <c r="Q884" i="6"/>
  <c r="P884" i="6"/>
  <c r="U182" i="6"/>
  <c r="S182" i="6"/>
  <c r="T182" i="6"/>
  <c r="R182" i="6"/>
  <c r="Q182" i="6"/>
  <c r="P182" i="6"/>
  <c r="U392" i="6"/>
  <c r="S392" i="6"/>
  <c r="T392" i="6"/>
  <c r="P392" i="6"/>
  <c r="Q392" i="6"/>
  <c r="R392" i="6"/>
  <c r="U19" i="6"/>
  <c r="R19" i="6"/>
  <c r="Q19" i="6"/>
  <c r="P19" i="6"/>
  <c r="S19" i="6"/>
  <c r="T19" i="6"/>
  <c r="U147" i="6"/>
  <c r="T147" i="6"/>
  <c r="S147" i="6"/>
  <c r="R147" i="6"/>
  <c r="P147" i="6"/>
  <c r="Q147" i="6"/>
  <c r="U275" i="6"/>
  <c r="T275" i="6"/>
  <c r="R275" i="6"/>
  <c r="S275" i="6"/>
  <c r="P275" i="6"/>
  <c r="Q275" i="6"/>
  <c r="U403" i="6"/>
  <c r="T403" i="6"/>
  <c r="R403" i="6"/>
  <c r="S403" i="6"/>
  <c r="P403" i="6"/>
  <c r="Q403" i="6"/>
  <c r="U531" i="6"/>
  <c r="T531" i="6"/>
  <c r="S531" i="6"/>
  <c r="R531" i="6"/>
  <c r="Q531" i="6"/>
  <c r="P531" i="6"/>
  <c r="U659" i="6"/>
  <c r="T659" i="6"/>
  <c r="S659" i="6"/>
  <c r="Q659" i="6"/>
  <c r="P659" i="6"/>
  <c r="R659" i="6"/>
  <c r="U787" i="6"/>
  <c r="T787" i="6"/>
  <c r="S787" i="6"/>
  <c r="Q787" i="6"/>
  <c r="P787" i="6"/>
  <c r="R787" i="6"/>
  <c r="T979" i="6"/>
  <c r="U979" i="6"/>
  <c r="Q979" i="6"/>
  <c r="P979" i="6"/>
  <c r="S979" i="6"/>
  <c r="R979" i="6"/>
  <c r="U262" i="6"/>
  <c r="T262" i="6"/>
  <c r="S262" i="6"/>
  <c r="R262" i="6"/>
  <c r="Q262" i="6"/>
  <c r="P262" i="6"/>
  <c r="U696" i="6"/>
  <c r="S696" i="6"/>
  <c r="T696" i="6"/>
  <c r="Q696" i="6"/>
  <c r="R696" i="6"/>
  <c r="P696" i="6"/>
  <c r="U20" i="6"/>
  <c r="S20" i="6"/>
  <c r="R20" i="6"/>
  <c r="Q20" i="6"/>
  <c r="P20" i="6"/>
  <c r="T20" i="6"/>
  <c r="U148" i="6"/>
  <c r="S148" i="6"/>
  <c r="T148" i="6"/>
  <c r="R148" i="6"/>
  <c r="P148" i="6"/>
  <c r="Q148" i="6"/>
  <c r="U276" i="6"/>
  <c r="T276" i="6"/>
  <c r="R276" i="6"/>
  <c r="S276" i="6"/>
  <c r="Q276" i="6"/>
  <c r="P276" i="6"/>
  <c r="U404" i="6"/>
  <c r="T404" i="6"/>
  <c r="S404" i="6"/>
  <c r="R404" i="6"/>
  <c r="P404" i="6"/>
  <c r="Q404" i="6"/>
  <c r="U532" i="6"/>
  <c r="T532" i="6"/>
  <c r="R532" i="6"/>
  <c r="Q532" i="6"/>
  <c r="S532" i="6"/>
  <c r="P532" i="6"/>
  <c r="U660" i="6"/>
  <c r="T660" i="6"/>
  <c r="S660" i="6"/>
  <c r="R660" i="6"/>
  <c r="Q660" i="6"/>
  <c r="P660" i="6"/>
  <c r="U788" i="6"/>
  <c r="T788" i="6"/>
  <c r="S788" i="6"/>
  <c r="Q788" i="6"/>
  <c r="R788" i="6"/>
  <c r="P788" i="6"/>
  <c r="U965" i="6"/>
  <c r="T965" i="6"/>
  <c r="R965" i="6"/>
  <c r="Q965" i="6"/>
  <c r="P965" i="6"/>
  <c r="S965" i="6"/>
  <c r="U248" i="6"/>
  <c r="S248" i="6"/>
  <c r="T248" i="6"/>
  <c r="R248" i="6"/>
  <c r="P248" i="6"/>
  <c r="Q248" i="6"/>
  <c r="U793" i="6"/>
  <c r="T793" i="6"/>
  <c r="Q793" i="6"/>
  <c r="S793" i="6"/>
  <c r="P793" i="6"/>
  <c r="R793" i="6"/>
  <c r="U101" i="6"/>
  <c r="T101" i="6"/>
  <c r="R101" i="6"/>
  <c r="S101" i="6"/>
  <c r="P101" i="6"/>
  <c r="Q101" i="6"/>
  <c r="U229" i="6"/>
  <c r="T229" i="6"/>
  <c r="S229" i="6"/>
  <c r="R229" i="6"/>
  <c r="Q229" i="6"/>
  <c r="P229" i="6"/>
  <c r="U357" i="6"/>
  <c r="T357" i="6"/>
  <c r="S357" i="6"/>
  <c r="R357" i="6"/>
  <c r="P357" i="6"/>
  <c r="Q357" i="6"/>
  <c r="U485" i="6"/>
  <c r="T485" i="6"/>
  <c r="S485" i="6"/>
  <c r="Q485" i="6"/>
  <c r="R485" i="6"/>
  <c r="P485" i="6"/>
  <c r="U613" i="6"/>
  <c r="T613" i="6"/>
  <c r="S613" i="6"/>
  <c r="R613" i="6"/>
  <c r="Q613" i="6"/>
  <c r="P613" i="6"/>
  <c r="U741" i="6"/>
  <c r="T741" i="6"/>
  <c r="R741" i="6"/>
  <c r="Q741" i="6"/>
  <c r="P741" i="6"/>
  <c r="S741" i="6"/>
  <c r="U22" i="6"/>
  <c r="S22" i="6"/>
  <c r="R22" i="6"/>
  <c r="P22" i="6"/>
  <c r="T22" i="6"/>
  <c r="Q22" i="6"/>
  <c r="U376" i="6"/>
  <c r="S376" i="6"/>
  <c r="R376" i="6"/>
  <c r="T376" i="6"/>
  <c r="Q376" i="6"/>
  <c r="P376" i="6"/>
  <c r="U937" i="6"/>
  <c r="T937" i="6"/>
  <c r="S937" i="6"/>
  <c r="R937" i="6"/>
  <c r="Q937" i="6"/>
  <c r="P937" i="6"/>
  <c r="U631" i="6"/>
  <c r="S631" i="6"/>
  <c r="T631" i="6"/>
  <c r="R631" i="6"/>
  <c r="Q631" i="6"/>
  <c r="P631" i="6"/>
  <c r="U955" i="6"/>
  <c r="T955" i="6"/>
  <c r="S955" i="6"/>
  <c r="R955" i="6"/>
  <c r="Q955" i="6"/>
  <c r="P955" i="6"/>
  <c r="U347" i="6"/>
  <c r="T347" i="6"/>
  <c r="R347" i="6"/>
  <c r="S347" i="6"/>
  <c r="Q347" i="6"/>
  <c r="P347" i="6"/>
  <c r="T60" i="6"/>
  <c r="U60" i="6"/>
  <c r="S60" i="6"/>
  <c r="R60" i="6"/>
  <c r="Q60" i="6"/>
  <c r="P60" i="6"/>
  <c r="U828" i="6"/>
  <c r="S828" i="6"/>
  <c r="T828" i="6"/>
  <c r="Q828" i="6"/>
  <c r="R828" i="6"/>
  <c r="P828" i="6"/>
  <c r="T253" i="6"/>
  <c r="U253" i="6"/>
  <c r="S253" i="6"/>
  <c r="R253" i="6"/>
  <c r="Q253" i="6"/>
  <c r="P253" i="6"/>
  <c r="U893" i="6"/>
  <c r="T893" i="6"/>
  <c r="Q893" i="6"/>
  <c r="S893" i="6"/>
  <c r="R893" i="6"/>
  <c r="P893" i="6"/>
  <c r="U478" i="6"/>
  <c r="R478" i="6"/>
  <c r="S478" i="6"/>
  <c r="T478" i="6"/>
  <c r="P478" i="6"/>
  <c r="Q478" i="6"/>
  <c r="T95" i="6"/>
  <c r="R95" i="6"/>
  <c r="S95" i="6"/>
  <c r="U95" i="6"/>
  <c r="Q95" i="6"/>
  <c r="P95" i="6"/>
  <c r="U409" i="6"/>
  <c r="T409" i="6"/>
  <c r="S409" i="6"/>
  <c r="R409" i="6"/>
  <c r="P409" i="6"/>
  <c r="Q409" i="6"/>
  <c r="T608" i="6"/>
  <c r="U608" i="6"/>
  <c r="S608" i="6"/>
  <c r="R608" i="6"/>
  <c r="Q608" i="6"/>
  <c r="P608" i="6"/>
  <c r="T385" i="6"/>
  <c r="U385" i="6"/>
  <c r="R385" i="6"/>
  <c r="S385" i="6"/>
  <c r="P385" i="6"/>
  <c r="Q385" i="6"/>
  <c r="U152" i="6"/>
  <c r="T152" i="6"/>
  <c r="R152" i="6"/>
  <c r="Q152" i="6"/>
  <c r="P152" i="6"/>
  <c r="S152" i="6"/>
  <c r="U547" i="6"/>
  <c r="T547" i="6"/>
  <c r="S547" i="6"/>
  <c r="R547" i="6"/>
  <c r="P547" i="6"/>
  <c r="Q547" i="6"/>
  <c r="U231" i="6"/>
  <c r="T231" i="6"/>
  <c r="S231" i="6"/>
  <c r="R231" i="6"/>
  <c r="Q231" i="6"/>
  <c r="P231" i="6"/>
  <c r="U359" i="6"/>
  <c r="T359" i="6"/>
  <c r="S359" i="6"/>
  <c r="R359" i="6"/>
  <c r="Q359" i="6"/>
  <c r="P359" i="6"/>
  <c r="U615" i="6"/>
  <c r="T615" i="6"/>
  <c r="S615" i="6"/>
  <c r="R615" i="6"/>
  <c r="Q615" i="6"/>
  <c r="P615" i="6"/>
  <c r="U743" i="6"/>
  <c r="T743" i="6"/>
  <c r="R743" i="6"/>
  <c r="Q743" i="6"/>
  <c r="S743" i="6"/>
  <c r="P743" i="6"/>
  <c r="U871" i="6"/>
  <c r="T871" i="6"/>
  <c r="R871" i="6"/>
  <c r="Q871" i="6"/>
  <c r="S871" i="6"/>
  <c r="P871" i="6"/>
  <c r="U777" i="6"/>
  <c r="T777" i="6"/>
  <c r="S777" i="6"/>
  <c r="R777" i="6"/>
  <c r="Q777" i="6"/>
  <c r="P777" i="6"/>
  <c r="U202" i="6"/>
  <c r="T202" i="6"/>
  <c r="S202" i="6"/>
  <c r="R202" i="6"/>
  <c r="P202" i="6"/>
  <c r="Q202" i="6"/>
  <c r="U330" i="6"/>
  <c r="T330" i="6"/>
  <c r="S330" i="6"/>
  <c r="R330" i="6"/>
  <c r="Q330" i="6"/>
  <c r="P330" i="6"/>
  <c r="U586" i="6"/>
  <c r="T586" i="6"/>
  <c r="S586" i="6"/>
  <c r="R586" i="6"/>
  <c r="P586" i="6"/>
  <c r="Q586" i="6"/>
  <c r="U714" i="6"/>
  <c r="T714" i="6"/>
  <c r="S714" i="6"/>
  <c r="R714" i="6"/>
  <c r="P714" i="6"/>
  <c r="Q714" i="6"/>
  <c r="U970" i="6"/>
  <c r="T970" i="6"/>
  <c r="S970" i="6"/>
  <c r="R970" i="6"/>
  <c r="Q970" i="6"/>
  <c r="P970" i="6"/>
  <c r="U880" i="6"/>
  <c r="T880" i="6"/>
  <c r="R880" i="6"/>
  <c r="Q880" i="6"/>
  <c r="P880" i="6"/>
  <c r="S880" i="6"/>
  <c r="U569" i="6"/>
  <c r="T569" i="6"/>
  <c r="S569" i="6"/>
  <c r="Q569" i="6"/>
  <c r="P569" i="6"/>
  <c r="R569" i="6"/>
  <c r="U75" i="6"/>
  <c r="S75" i="6"/>
  <c r="T75" i="6"/>
  <c r="R75" i="6"/>
  <c r="Q75" i="6"/>
  <c r="P75" i="6"/>
  <c r="U331" i="6"/>
  <c r="T331" i="6"/>
  <c r="S331" i="6"/>
  <c r="R331" i="6"/>
  <c r="Q331" i="6"/>
  <c r="P331" i="6"/>
  <c r="U459" i="6"/>
  <c r="T459" i="6"/>
  <c r="S459" i="6"/>
  <c r="Q459" i="6"/>
  <c r="R459" i="6"/>
  <c r="P459" i="6"/>
  <c r="U715" i="6"/>
  <c r="T715" i="6"/>
  <c r="S715" i="6"/>
  <c r="R715" i="6"/>
  <c r="P715" i="6"/>
  <c r="Q715" i="6"/>
  <c r="U422" i="6"/>
  <c r="S422" i="6"/>
  <c r="R422" i="6"/>
  <c r="T422" i="6"/>
  <c r="Q422" i="6"/>
  <c r="P422" i="6"/>
  <c r="T44" i="6"/>
  <c r="U44" i="6"/>
  <c r="R44" i="6"/>
  <c r="Q44" i="6"/>
  <c r="P44" i="6"/>
  <c r="S44" i="6"/>
  <c r="T300" i="6"/>
  <c r="U300" i="6"/>
  <c r="S300" i="6"/>
  <c r="R300" i="6"/>
  <c r="Q300" i="6"/>
  <c r="P300" i="6"/>
  <c r="U428" i="6"/>
  <c r="T428" i="6"/>
  <c r="Q428" i="6"/>
  <c r="S428" i="6"/>
  <c r="R428" i="6"/>
  <c r="P428" i="6"/>
  <c r="U684" i="6"/>
  <c r="T684" i="6"/>
  <c r="Q684" i="6"/>
  <c r="R684" i="6"/>
  <c r="S684" i="6"/>
  <c r="P684" i="6"/>
  <c r="U812" i="6"/>
  <c r="T812" i="6"/>
  <c r="Q812" i="6"/>
  <c r="S812" i="6"/>
  <c r="R812" i="6"/>
  <c r="P812" i="6"/>
  <c r="U280" i="6"/>
  <c r="T280" i="6"/>
  <c r="S280" i="6"/>
  <c r="R280" i="6"/>
  <c r="Q280" i="6"/>
  <c r="P280" i="6"/>
  <c r="U713" i="6"/>
  <c r="S713" i="6"/>
  <c r="T713" i="6"/>
  <c r="R713" i="6"/>
  <c r="P713" i="6"/>
  <c r="Q713" i="6"/>
  <c r="T109" i="6"/>
  <c r="U109" i="6"/>
  <c r="S109" i="6"/>
  <c r="R109" i="6"/>
  <c r="Q109" i="6"/>
  <c r="P109" i="6"/>
  <c r="T237" i="6"/>
  <c r="U237" i="6"/>
  <c r="S237" i="6"/>
  <c r="R237" i="6"/>
  <c r="Q237" i="6"/>
  <c r="P237" i="6"/>
  <c r="U493" i="6"/>
  <c r="T493" i="6"/>
  <c r="S493" i="6"/>
  <c r="R493" i="6"/>
  <c r="Q493" i="6"/>
  <c r="P493" i="6"/>
  <c r="U621" i="6"/>
  <c r="T621" i="6"/>
  <c r="Q621" i="6"/>
  <c r="R621" i="6"/>
  <c r="S621" i="6"/>
  <c r="P621" i="6"/>
  <c r="U749" i="6"/>
  <c r="T749" i="6"/>
  <c r="S749" i="6"/>
  <c r="R749" i="6"/>
  <c r="Q749" i="6"/>
  <c r="P749" i="6"/>
  <c r="U877" i="6"/>
  <c r="T877" i="6"/>
  <c r="S877" i="6"/>
  <c r="Q877" i="6"/>
  <c r="R877" i="6"/>
  <c r="P877" i="6"/>
  <c r="R878" i="6"/>
  <c r="T878" i="6"/>
  <c r="U878" i="6"/>
  <c r="S878" i="6"/>
  <c r="Q878" i="6"/>
  <c r="P878" i="6"/>
  <c r="U838" i="6"/>
  <c r="S838" i="6"/>
  <c r="T838" i="6"/>
  <c r="R838" i="6"/>
  <c r="Q838" i="6"/>
  <c r="P838" i="6"/>
  <c r="U361" i="6"/>
  <c r="T361" i="6"/>
  <c r="S361" i="6"/>
  <c r="R361" i="6"/>
  <c r="Q361" i="6"/>
  <c r="P361" i="6"/>
  <c r="T78" i="6"/>
  <c r="U78" i="6"/>
  <c r="R78" i="6"/>
  <c r="S78" i="6"/>
  <c r="Q78" i="6"/>
  <c r="P78" i="6"/>
  <c r="T206" i="6"/>
  <c r="R206" i="6"/>
  <c r="U206" i="6"/>
  <c r="S206" i="6"/>
  <c r="P206" i="6"/>
  <c r="Q206" i="6"/>
  <c r="T334" i="6"/>
  <c r="U334" i="6"/>
  <c r="R334" i="6"/>
  <c r="S334" i="6"/>
  <c r="Q334" i="6"/>
  <c r="P334" i="6"/>
  <c r="T462" i="6"/>
  <c r="R462" i="6"/>
  <c r="U462" i="6"/>
  <c r="S462" i="6"/>
  <c r="Q462" i="6"/>
  <c r="P462" i="6"/>
  <c r="U590" i="6"/>
  <c r="R590" i="6"/>
  <c r="T590" i="6"/>
  <c r="S590" i="6"/>
  <c r="Q590" i="6"/>
  <c r="P590" i="6"/>
  <c r="R718" i="6"/>
  <c r="U718" i="6"/>
  <c r="T718" i="6"/>
  <c r="S718" i="6"/>
  <c r="Q718" i="6"/>
  <c r="P718" i="6"/>
  <c r="U846" i="6"/>
  <c r="R846" i="6"/>
  <c r="T846" i="6"/>
  <c r="S846" i="6"/>
  <c r="P846" i="6"/>
  <c r="Q846" i="6"/>
  <c r="U742" i="6"/>
  <c r="T742" i="6"/>
  <c r="S742" i="6"/>
  <c r="R742" i="6"/>
  <c r="Q742" i="6"/>
  <c r="P742" i="6"/>
  <c r="U249" i="6"/>
  <c r="S249" i="6"/>
  <c r="R249" i="6"/>
  <c r="T249" i="6"/>
  <c r="P249" i="6"/>
  <c r="Q249" i="6"/>
  <c r="T79" i="6"/>
  <c r="U79" i="6"/>
  <c r="R79" i="6"/>
  <c r="Q79" i="6"/>
  <c r="S79" i="6"/>
  <c r="P79" i="6"/>
  <c r="O455" i="6"/>
  <c r="O711" i="6"/>
  <c r="O42" i="6"/>
  <c r="O875" i="6"/>
  <c r="O217" i="6"/>
  <c r="O427" i="6"/>
  <c r="O140" i="6"/>
  <c r="O524" i="6"/>
  <c r="O297" i="6"/>
  <c r="O845" i="6"/>
  <c r="O174" i="6"/>
  <c r="O814" i="6"/>
  <c r="O303" i="6"/>
  <c r="O960" i="6"/>
  <c r="O760" i="6"/>
  <c r="O560" i="6"/>
  <c r="O982" i="6"/>
  <c r="O721" i="6"/>
  <c r="O418" i="6"/>
  <c r="O930" i="6"/>
  <c r="O997" i="6"/>
  <c r="O243" i="6"/>
  <c r="O371" i="6"/>
  <c r="O38" i="6"/>
  <c r="O500" i="6"/>
  <c r="O325" i="6"/>
  <c r="O581" i="6"/>
  <c r="O599" i="6"/>
  <c r="O186" i="6"/>
  <c r="O314" i="6"/>
  <c r="O954" i="6"/>
  <c r="O393" i="6"/>
  <c r="O891" i="6"/>
  <c r="O156" i="6"/>
  <c r="O540" i="6"/>
  <c r="O93" i="6"/>
  <c r="O733" i="6"/>
  <c r="O169" i="6"/>
  <c r="O830" i="6"/>
  <c r="O359" i="6"/>
  <c r="O743" i="6"/>
  <c r="O999" i="6"/>
  <c r="O74" i="6"/>
  <c r="O458" i="6"/>
  <c r="O842" i="6"/>
  <c r="O923" i="6"/>
  <c r="O216" i="6"/>
  <c r="O569" i="6"/>
  <c r="O203" i="6"/>
  <c r="O331" i="6"/>
  <c r="O459" i="6"/>
  <c r="O715" i="6"/>
  <c r="O422" i="6"/>
  <c r="O172" i="6"/>
  <c r="O300" i="6"/>
  <c r="O556" i="6"/>
  <c r="O684" i="6"/>
  <c r="O990" i="6"/>
  <c r="O713" i="6"/>
  <c r="O237" i="6"/>
  <c r="O621" i="6"/>
  <c r="O749" i="6"/>
  <c r="O878" i="6"/>
  <c r="O78" i="6"/>
  <c r="O206" i="6"/>
  <c r="O462" i="6"/>
  <c r="O718" i="6"/>
  <c r="O742" i="6"/>
  <c r="O79" i="6"/>
  <c r="O335" i="6"/>
  <c r="O719" i="6"/>
  <c r="O502" i="6"/>
  <c r="O80" i="6"/>
  <c r="O336" i="6"/>
  <c r="O592" i="6"/>
  <c r="O720" i="6"/>
  <c r="O264" i="6"/>
  <c r="O745" i="6"/>
  <c r="O241" i="6"/>
  <c r="O497" i="6"/>
  <c r="O753" i="6"/>
  <c r="O901" i="6"/>
  <c r="O322" i="6"/>
  <c r="O706" i="6"/>
  <c r="O834" i="6"/>
  <c r="O182" i="6"/>
  <c r="O19" i="6"/>
  <c r="O275" i="6"/>
  <c r="O403" i="6"/>
  <c r="O659" i="6"/>
  <c r="O979" i="6"/>
  <c r="O696" i="6"/>
  <c r="O148" i="6"/>
  <c r="O404" i="6"/>
  <c r="O660" i="6"/>
  <c r="O248" i="6"/>
  <c r="O101" i="6"/>
  <c r="O357" i="6"/>
  <c r="O22" i="6"/>
  <c r="O119" i="6"/>
  <c r="O503" i="6"/>
  <c r="O631" i="6"/>
  <c r="O759" i="6"/>
  <c r="O200" i="6"/>
  <c r="O90" i="6"/>
  <c r="O346" i="6"/>
  <c r="O602" i="6"/>
  <c r="O858" i="6"/>
  <c r="O955" i="6"/>
  <c r="O408" i="6"/>
  <c r="O697" i="6"/>
  <c r="O91" i="6"/>
  <c r="O219" i="6"/>
  <c r="O347" i="6"/>
  <c r="O475" i="6"/>
  <c r="O603" i="6"/>
  <c r="O731" i="6"/>
  <c r="O971" i="6"/>
  <c r="O25" i="6"/>
  <c r="O60" i="6"/>
  <c r="O188" i="6"/>
  <c r="O316" i="6"/>
  <c r="O444" i="6"/>
  <c r="O572" i="6"/>
  <c r="O700" i="6"/>
  <c r="O828" i="6"/>
  <c r="O975" i="6"/>
  <c r="O440" i="6"/>
  <c r="O889" i="6"/>
  <c r="O125" i="6"/>
  <c r="O253" i="6"/>
  <c r="O381" i="6"/>
  <c r="O509" i="6"/>
  <c r="O637" i="6"/>
  <c r="O765" i="6"/>
  <c r="O893" i="6"/>
  <c r="O894" i="6"/>
  <c r="O72" i="6"/>
  <c r="O521" i="6"/>
  <c r="O94" i="6"/>
  <c r="O222" i="6"/>
  <c r="O350" i="6"/>
  <c r="O478" i="6"/>
  <c r="O606" i="6"/>
  <c r="O734" i="6"/>
  <c r="O862" i="6"/>
  <c r="O950" i="6"/>
  <c r="O473" i="6"/>
  <c r="O95" i="6"/>
  <c r="O223" i="6"/>
  <c r="O351" i="6"/>
  <c r="O479" i="6"/>
  <c r="O607" i="6"/>
  <c r="O735" i="6"/>
  <c r="O863" i="6"/>
  <c r="O710" i="6"/>
  <c r="O409" i="6"/>
  <c r="O96" i="6"/>
  <c r="O224" i="6"/>
  <c r="O352" i="6"/>
  <c r="O480" i="6"/>
  <c r="O608" i="6"/>
  <c r="O736" i="6"/>
  <c r="O944" i="6"/>
  <c r="O424" i="6"/>
  <c r="O921" i="6"/>
  <c r="O129" i="6"/>
  <c r="O257" i="6"/>
  <c r="O385" i="6"/>
  <c r="O513" i="6"/>
  <c r="O641" i="6"/>
  <c r="O769" i="6"/>
  <c r="O897" i="6"/>
  <c r="O981" i="6"/>
  <c r="O152" i="6"/>
  <c r="O82" i="6"/>
  <c r="O210" i="6"/>
  <c r="O338" i="6"/>
  <c r="O466" i="6"/>
  <c r="O594" i="6"/>
  <c r="O722" i="6"/>
  <c r="O850" i="6"/>
  <c r="O978" i="6"/>
  <c r="O900" i="6"/>
  <c r="O342" i="6"/>
  <c r="O664" i="6"/>
  <c r="O35" i="6"/>
  <c r="O163" i="6"/>
  <c r="O291" i="6"/>
  <c r="O419" i="6"/>
  <c r="O547" i="6"/>
  <c r="O675" i="6"/>
  <c r="O803" i="6"/>
  <c r="O868" i="6"/>
  <c r="O390" i="6"/>
  <c r="O856" i="6"/>
  <c r="O36" i="6"/>
  <c r="O164" i="6"/>
  <c r="O292" i="6"/>
  <c r="O420" i="6"/>
  <c r="O548" i="6"/>
  <c r="O676" i="6"/>
  <c r="O804" i="6"/>
  <c r="O86" i="6"/>
  <c r="O456" i="6"/>
  <c r="O985" i="6"/>
  <c r="O117" i="6"/>
  <c r="O245" i="6"/>
  <c r="O373" i="6"/>
  <c r="O501" i="6"/>
  <c r="O629" i="6"/>
  <c r="O757" i="6"/>
  <c r="O102" i="6"/>
  <c r="O600" i="6"/>
  <c r="O327" i="6"/>
  <c r="O839" i="6"/>
  <c r="O329" i="6"/>
  <c r="O426" i="6"/>
  <c r="O926" i="6"/>
  <c r="O171" i="6"/>
  <c r="O896" i="6"/>
  <c r="O396" i="6"/>
  <c r="O822" i="6"/>
  <c r="O77" i="6"/>
  <c r="O589" i="6"/>
  <c r="O454" i="6"/>
  <c r="O558" i="6"/>
  <c r="O872" i="6"/>
  <c r="O431" i="6"/>
  <c r="O48" i="6"/>
  <c r="O304" i="6"/>
  <c r="O816" i="6"/>
  <c r="O337" i="6"/>
  <c r="O977" i="6"/>
  <c r="O34" i="6"/>
  <c r="O546" i="6"/>
  <c r="O649" i="6"/>
  <c r="O627" i="6"/>
  <c r="O244" i="6"/>
  <c r="O756" i="6"/>
  <c r="O996" i="6"/>
  <c r="O345" i="6"/>
  <c r="O837" i="6"/>
  <c r="O727" i="6"/>
  <c r="O58" i="6"/>
  <c r="O826" i="6"/>
  <c r="O24" i="6"/>
  <c r="O315" i="6"/>
  <c r="O699" i="6"/>
  <c r="O412" i="6"/>
  <c r="O56" i="6"/>
  <c r="O477" i="6"/>
  <c r="O62" i="6"/>
  <c r="O702" i="6"/>
  <c r="O566" i="6"/>
  <c r="O63" i="6"/>
  <c r="O191" i="6"/>
  <c r="O447" i="6"/>
  <c r="O575" i="6"/>
  <c r="O831" i="6"/>
  <c r="O278" i="6"/>
  <c r="O904" i="6"/>
  <c r="O64" i="6"/>
  <c r="O192" i="6"/>
  <c r="O320" i="6"/>
  <c r="O448" i="6"/>
  <c r="O576" i="6"/>
  <c r="O704" i="6"/>
  <c r="O832" i="6"/>
  <c r="O104" i="6"/>
  <c r="O601" i="6"/>
  <c r="O97" i="6"/>
  <c r="O225" i="6"/>
  <c r="O353" i="6"/>
  <c r="O481" i="6"/>
  <c r="O609" i="6"/>
  <c r="O737" i="6"/>
  <c r="O865" i="6"/>
  <c r="O993" i="6"/>
  <c r="O790" i="6"/>
  <c r="O50" i="6"/>
  <c r="O178" i="6"/>
  <c r="O306" i="6"/>
  <c r="O434" i="6"/>
  <c r="O562" i="6"/>
  <c r="O690" i="6"/>
  <c r="O818" i="6"/>
  <c r="O946" i="6"/>
  <c r="O995" i="6"/>
  <c r="O54" i="6"/>
  <c r="O232" i="6"/>
  <c r="O841" i="6"/>
  <c r="O131" i="6"/>
  <c r="O259" i="6"/>
  <c r="O387" i="6"/>
  <c r="O515" i="6"/>
  <c r="O643" i="6"/>
  <c r="O771" i="6"/>
  <c r="O931" i="6"/>
  <c r="O134" i="6"/>
  <c r="O536" i="6"/>
  <c r="O4" i="6"/>
  <c r="O132" i="6"/>
  <c r="O260" i="6"/>
  <c r="O388" i="6"/>
  <c r="O516" i="6"/>
  <c r="O644" i="6"/>
  <c r="O772" i="6"/>
  <c r="O885" i="6"/>
  <c r="O88" i="6"/>
  <c r="O553" i="6"/>
  <c r="O85" i="6"/>
  <c r="O213" i="6"/>
  <c r="O341" i="6"/>
  <c r="O469" i="6"/>
  <c r="O597" i="6"/>
  <c r="O725" i="6"/>
  <c r="O917" i="6"/>
  <c r="O184" i="6"/>
  <c r="O103" i="6"/>
  <c r="O231" i="6"/>
  <c r="O487" i="6"/>
  <c r="O615" i="6"/>
  <c r="O871" i="6"/>
  <c r="O777" i="6"/>
  <c r="O202" i="6"/>
  <c r="O330" i="6"/>
  <c r="O586" i="6"/>
  <c r="O714" i="6"/>
  <c r="O970" i="6"/>
  <c r="O880" i="6"/>
  <c r="O75" i="6"/>
  <c r="O587" i="6"/>
  <c r="O939" i="6"/>
  <c r="O44" i="6"/>
  <c r="O428" i="6"/>
  <c r="O812" i="6"/>
  <c r="O280" i="6"/>
  <c r="O109" i="6"/>
  <c r="O365" i="6"/>
  <c r="O493" i="6"/>
  <c r="O877" i="6"/>
  <c r="O838" i="6"/>
  <c r="O361" i="6"/>
  <c r="O334" i="6"/>
  <c r="O590" i="6"/>
  <c r="O846" i="6"/>
  <c r="O249" i="6"/>
  <c r="O207" i="6"/>
  <c r="O463" i="6"/>
  <c r="O591" i="6"/>
  <c r="O847" i="6"/>
  <c r="O185" i="6"/>
  <c r="O208" i="6"/>
  <c r="O464" i="6"/>
  <c r="O848" i="6"/>
  <c r="O113" i="6"/>
  <c r="O369" i="6"/>
  <c r="O625" i="6"/>
  <c r="O881" i="6"/>
  <c r="O966" i="6"/>
  <c r="O66" i="6"/>
  <c r="O194" i="6"/>
  <c r="O450" i="6"/>
  <c r="O578" i="6"/>
  <c r="O962" i="6"/>
  <c r="O884" i="6"/>
  <c r="O392" i="6"/>
  <c r="O147" i="6"/>
  <c r="O531" i="6"/>
  <c r="O787" i="6"/>
  <c r="O262" i="6"/>
  <c r="O20" i="6"/>
  <c r="O276" i="6"/>
  <c r="O532" i="6"/>
  <c r="O788" i="6"/>
  <c r="O965" i="6"/>
  <c r="O793" i="6"/>
  <c r="O229" i="6"/>
  <c r="O485" i="6"/>
  <c r="O613" i="6"/>
  <c r="O741" i="6"/>
  <c r="O376" i="6"/>
  <c r="O6" i="6"/>
  <c r="O247" i="6"/>
  <c r="O375" i="6"/>
  <c r="O887" i="6"/>
  <c r="O953" i="6"/>
  <c r="O218" i="6"/>
  <c r="O474" i="6"/>
  <c r="O730" i="6"/>
  <c r="O986" i="6"/>
  <c r="O976" i="6"/>
  <c r="O170" i="6"/>
  <c r="O682" i="6"/>
  <c r="O938" i="6"/>
  <c r="O859" i="6"/>
  <c r="O940" i="6"/>
  <c r="O717" i="6"/>
  <c r="O46" i="6"/>
  <c r="O559" i="6"/>
  <c r="O688" i="6"/>
  <c r="O582" i="6"/>
  <c r="O963" i="6"/>
  <c r="O755" i="6"/>
  <c r="O969" i="6"/>
  <c r="O197" i="6"/>
  <c r="O453" i="6"/>
  <c r="O343" i="6"/>
  <c r="O698" i="6"/>
  <c r="O571" i="6"/>
  <c r="O349" i="6"/>
  <c r="O861" i="6"/>
  <c r="O662" i="6"/>
  <c r="O574" i="6"/>
  <c r="O57" i="6"/>
  <c r="O319" i="6"/>
  <c r="O703" i="6"/>
  <c r="O7" i="6"/>
  <c r="O135" i="6"/>
  <c r="O263" i="6"/>
  <c r="O391" i="6"/>
  <c r="O519" i="6"/>
  <c r="O647" i="6"/>
  <c r="O775" i="6"/>
  <c r="O903" i="6"/>
  <c r="O488" i="6"/>
  <c r="O8" i="6"/>
  <c r="O106" i="6"/>
  <c r="O234" i="6"/>
  <c r="O362" i="6"/>
  <c r="O490" i="6"/>
  <c r="O618" i="6"/>
  <c r="O746" i="6"/>
  <c r="O874" i="6"/>
  <c r="O1002" i="6"/>
  <c r="O987" i="6"/>
  <c r="O230" i="6"/>
  <c r="O552" i="6"/>
  <c r="O825" i="6"/>
  <c r="O107" i="6"/>
  <c r="O235" i="6"/>
  <c r="O363" i="6"/>
  <c r="O491" i="6"/>
  <c r="O619" i="6"/>
  <c r="O747" i="6"/>
  <c r="O892" i="6"/>
  <c r="O313" i="6"/>
  <c r="O76" i="6"/>
  <c r="O204" i="6"/>
  <c r="O332" i="6"/>
  <c r="O460" i="6"/>
  <c r="O588" i="6"/>
  <c r="O716" i="6"/>
  <c r="O844" i="6"/>
  <c r="O912" i="6"/>
  <c r="O616" i="6"/>
  <c r="O13" i="6"/>
  <c r="O141" i="6"/>
  <c r="O269" i="6"/>
  <c r="O397" i="6"/>
  <c r="O525" i="6"/>
  <c r="O653" i="6"/>
  <c r="O781" i="6"/>
  <c r="O909" i="6"/>
  <c r="O958" i="6"/>
  <c r="O296" i="6"/>
  <c r="O729" i="6"/>
  <c r="O110" i="6"/>
  <c r="O238" i="6"/>
  <c r="O366" i="6"/>
  <c r="O494" i="6"/>
  <c r="O622" i="6"/>
  <c r="O750" i="6"/>
  <c r="O910" i="6"/>
  <c r="O168" i="6"/>
  <c r="O665" i="6"/>
  <c r="O111" i="6"/>
  <c r="O239" i="6"/>
  <c r="O367" i="6"/>
  <c r="O495" i="6"/>
  <c r="O623" i="6"/>
  <c r="O751" i="6"/>
  <c r="O879" i="6"/>
  <c r="O918" i="6"/>
  <c r="O633" i="6"/>
  <c r="O112" i="6"/>
  <c r="O240" i="6"/>
  <c r="O368" i="6"/>
  <c r="O496" i="6"/>
  <c r="O624" i="6"/>
  <c r="O752" i="6"/>
  <c r="O310" i="6"/>
  <c r="O584" i="6"/>
  <c r="O145" i="6"/>
  <c r="O273" i="6"/>
  <c r="O401" i="6"/>
  <c r="O529" i="6"/>
  <c r="O657" i="6"/>
  <c r="O785" i="6"/>
  <c r="O913" i="6"/>
  <c r="O70" i="6"/>
  <c r="O328" i="6"/>
  <c r="O98" i="6"/>
  <c r="O226" i="6"/>
  <c r="O354" i="6"/>
  <c r="O482" i="6"/>
  <c r="O610" i="6"/>
  <c r="O738" i="6"/>
  <c r="O866" i="6"/>
  <c r="O994" i="6"/>
  <c r="O948" i="6"/>
  <c r="O486" i="6"/>
  <c r="O936" i="6"/>
  <c r="O51" i="6"/>
  <c r="O179" i="6"/>
  <c r="O307" i="6"/>
  <c r="O435" i="6"/>
  <c r="O563" i="6"/>
  <c r="O691" i="6"/>
  <c r="O819" i="6"/>
  <c r="O916" i="6"/>
  <c r="O550" i="6"/>
  <c r="O153" i="6"/>
  <c r="O52" i="6"/>
  <c r="O180" i="6"/>
  <c r="O308" i="6"/>
  <c r="O436" i="6"/>
  <c r="O564" i="6"/>
  <c r="O692" i="6"/>
  <c r="O820" i="6"/>
  <c r="O214" i="6"/>
  <c r="O648" i="6"/>
  <c r="O5" i="6"/>
  <c r="O133" i="6"/>
  <c r="O261" i="6"/>
  <c r="O389" i="6"/>
  <c r="O517" i="6"/>
  <c r="O645" i="6"/>
  <c r="O773" i="6"/>
  <c r="O294" i="6"/>
  <c r="O792" i="6"/>
  <c r="O763" i="6"/>
  <c r="O505" i="6"/>
  <c r="O220" i="6"/>
  <c r="O476" i="6"/>
  <c r="O732" i="6"/>
  <c r="O29" i="6"/>
  <c r="O157" i="6"/>
  <c r="O413" i="6"/>
  <c r="O669" i="6"/>
  <c r="O959" i="6"/>
  <c r="O504" i="6"/>
  <c r="O126" i="6"/>
  <c r="O510" i="6"/>
  <c r="O974" i="6"/>
  <c r="O312" i="6"/>
  <c r="O127" i="6"/>
  <c r="O383" i="6"/>
  <c r="O511" i="6"/>
  <c r="O767" i="6"/>
  <c r="O120" i="6"/>
  <c r="O256" i="6"/>
  <c r="O640" i="6"/>
  <c r="O534" i="6"/>
  <c r="O114" i="6"/>
  <c r="O370" i="6"/>
  <c r="O498" i="6"/>
  <c r="O882" i="6"/>
  <c r="O980" i="6"/>
  <c r="O452" i="6"/>
  <c r="O836" i="6"/>
  <c r="O824" i="6"/>
  <c r="O405" i="6"/>
  <c r="O661" i="6"/>
  <c r="O406" i="6"/>
  <c r="O167" i="6"/>
  <c r="O935" i="6"/>
  <c r="O598" i="6"/>
  <c r="O139" i="6"/>
  <c r="O523" i="6"/>
  <c r="O795" i="6"/>
  <c r="O108" i="6"/>
  <c r="O620" i="6"/>
  <c r="O438" i="6"/>
  <c r="O173" i="6"/>
  <c r="O301" i="6"/>
  <c r="O941" i="6"/>
  <c r="O14" i="6"/>
  <c r="O398" i="6"/>
  <c r="O782" i="6"/>
  <c r="O15" i="6"/>
  <c r="O399" i="6"/>
  <c r="O911" i="6"/>
  <c r="O400" i="6"/>
  <c r="O137" i="6"/>
  <c r="O212" i="6"/>
  <c r="O340" i="6"/>
  <c r="O468" i="6"/>
  <c r="O596" i="6"/>
  <c r="O724" i="6"/>
  <c r="O852" i="6"/>
  <c r="O518" i="6"/>
  <c r="O984" i="6"/>
  <c r="O37" i="6"/>
  <c r="O165" i="6"/>
  <c r="O293" i="6"/>
  <c r="O421" i="6"/>
  <c r="O549" i="6"/>
  <c r="O677" i="6"/>
  <c r="O805" i="6"/>
  <c r="O614" i="6"/>
  <c r="O201" i="6"/>
  <c r="O199" i="6"/>
  <c r="O583" i="6"/>
  <c r="O298" i="6"/>
  <c r="O810" i="6"/>
  <c r="O43" i="6"/>
  <c r="O555" i="6"/>
  <c r="O683" i="6"/>
  <c r="O268" i="6"/>
  <c r="O780" i="6"/>
  <c r="O333" i="6"/>
  <c r="O973" i="6"/>
  <c r="O302" i="6"/>
  <c r="O686" i="6"/>
  <c r="O175" i="6"/>
  <c r="O815" i="6"/>
  <c r="O432" i="6"/>
  <c r="O81" i="6"/>
  <c r="O593" i="6"/>
  <c r="O290" i="6"/>
  <c r="O802" i="6"/>
  <c r="O115" i="6"/>
  <c r="O899" i="6"/>
  <c r="O116" i="6"/>
  <c r="O372" i="6"/>
  <c r="O69" i="6"/>
  <c r="O709" i="6"/>
  <c r="O215" i="6"/>
  <c r="O983" i="6"/>
  <c r="O570" i="6"/>
  <c r="O927" i="6"/>
  <c r="O187" i="6"/>
  <c r="O443" i="6"/>
  <c r="O284" i="6"/>
  <c r="O668" i="6"/>
  <c r="O988" i="6"/>
  <c r="O221" i="6"/>
  <c r="O989" i="6"/>
  <c r="O446" i="6"/>
  <c r="O151" i="6"/>
  <c r="O407" i="6"/>
  <c r="O663" i="6"/>
  <c r="O791" i="6"/>
  <c r="O744" i="6"/>
  <c r="O122" i="6"/>
  <c r="O378" i="6"/>
  <c r="O634" i="6"/>
  <c r="O890" i="6"/>
  <c r="O39" i="6"/>
  <c r="O551" i="6"/>
  <c r="O807" i="6"/>
  <c r="O138" i="6"/>
  <c r="O394" i="6"/>
  <c r="O522" i="6"/>
  <c r="O778" i="6"/>
  <c r="O811" i="6"/>
  <c r="O920" i="6"/>
  <c r="O395" i="6"/>
  <c r="O942" i="6"/>
  <c r="O236" i="6"/>
  <c r="O492" i="6"/>
  <c r="O748" i="6"/>
  <c r="O952" i="6"/>
  <c r="O429" i="6"/>
  <c r="O685" i="6"/>
  <c r="O928" i="6"/>
  <c r="O728" i="6"/>
  <c r="O270" i="6"/>
  <c r="O654" i="6"/>
  <c r="O520" i="6"/>
  <c r="O271" i="6"/>
  <c r="O655" i="6"/>
  <c r="O783" i="6"/>
  <c r="O144" i="6"/>
  <c r="O528" i="6"/>
  <c r="O784" i="6"/>
  <c r="O177" i="6"/>
  <c r="O433" i="6"/>
  <c r="O689" i="6"/>
  <c r="O945" i="6"/>
  <c r="O632" i="6"/>
  <c r="O258" i="6"/>
  <c r="O514" i="6"/>
  <c r="O898" i="6"/>
  <c r="O915" i="6"/>
  <c r="O83" i="6"/>
  <c r="O339" i="6"/>
  <c r="O595" i="6"/>
  <c r="O723" i="6"/>
  <c r="O851" i="6"/>
  <c r="O441" i="6"/>
  <c r="O55" i="6"/>
  <c r="O311" i="6"/>
  <c r="O567" i="6"/>
  <c r="O695" i="6"/>
  <c r="O951" i="6"/>
  <c r="O41" i="6"/>
  <c r="O154" i="6"/>
  <c r="O538" i="6"/>
  <c r="O794" i="6"/>
  <c r="O922" i="6"/>
  <c r="O972" i="6"/>
  <c r="O726" i="6"/>
  <c r="O89" i="6"/>
  <c r="O155" i="6"/>
  <c r="O283" i="6"/>
  <c r="O411" i="6"/>
  <c r="O539" i="6"/>
  <c r="O667" i="6"/>
  <c r="O827" i="6"/>
  <c r="O943" i="6"/>
  <c r="O873" i="6"/>
  <c r="O124" i="6"/>
  <c r="O252" i="6"/>
  <c r="O380" i="6"/>
  <c r="O508" i="6"/>
  <c r="O636" i="6"/>
  <c r="O764" i="6"/>
  <c r="O908" i="6"/>
  <c r="O630" i="6"/>
  <c r="O105" i="6"/>
  <c r="O61" i="6"/>
  <c r="O189" i="6"/>
  <c r="O317" i="6"/>
  <c r="O445" i="6"/>
  <c r="O573" i="6"/>
  <c r="O701" i="6"/>
  <c r="O829" i="6"/>
  <c r="O957" i="6"/>
  <c r="O198" i="6"/>
  <c r="O840" i="6"/>
  <c r="O30" i="6"/>
  <c r="O158" i="6"/>
  <c r="O286" i="6"/>
  <c r="O414" i="6"/>
  <c r="O542" i="6"/>
  <c r="O670" i="6"/>
  <c r="O798" i="6"/>
  <c r="O992" i="6"/>
  <c r="O712" i="6"/>
  <c r="O31" i="6"/>
  <c r="O159" i="6"/>
  <c r="O287" i="6"/>
  <c r="O415" i="6"/>
  <c r="O543" i="6"/>
  <c r="O671" i="6"/>
  <c r="O799" i="6"/>
  <c r="O991" i="6"/>
  <c r="O568" i="6"/>
  <c r="O32" i="6"/>
  <c r="O160" i="6"/>
  <c r="O288" i="6"/>
  <c r="O416" i="6"/>
  <c r="O544" i="6"/>
  <c r="O672" i="6"/>
  <c r="O800" i="6"/>
  <c r="O854" i="6"/>
  <c r="O233" i="6"/>
  <c r="O65" i="6"/>
  <c r="O193" i="6"/>
  <c r="O321" i="6"/>
  <c r="O449" i="6"/>
  <c r="O577" i="6"/>
  <c r="O705" i="6"/>
  <c r="O833" i="6"/>
  <c r="O961" i="6"/>
  <c r="O374" i="6"/>
  <c r="O146" i="6"/>
  <c r="O274" i="6"/>
  <c r="O402" i="6"/>
  <c r="O530" i="6"/>
  <c r="O658" i="6"/>
  <c r="O786" i="6"/>
  <c r="O914" i="6"/>
  <c r="O947" i="6"/>
  <c r="O949" i="6"/>
  <c r="O902" i="6"/>
  <c r="O457" i="6"/>
  <c r="O99" i="6"/>
  <c r="O227" i="6"/>
  <c r="O355" i="6"/>
  <c r="O483" i="6"/>
  <c r="O611" i="6"/>
  <c r="O739" i="6"/>
  <c r="O867" i="6"/>
  <c r="O933" i="6"/>
  <c r="O136" i="6"/>
  <c r="O617" i="6"/>
  <c r="O100" i="6"/>
  <c r="O228" i="6"/>
  <c r="O356" i="6"/>
  <c r="O484" i="6"/>
  <c r="O612" i="6"/>
  <c r="O740" i="6"/>
  <c r="O932" i="6"/>
  <c r="O694" i="6"/>
  <c r="O121" i="6"/>
  <c r="O53" i="6"/>
  <c r="O181" i="6"/>
  <c r="O309" i="6"/>
  <c r="O437" i="6"/>
  <c r="O565" i="6"/>
  <c r="O693" i="6"/>
  <c r="O821" i="6"/>
  <c r="O806" i="6"/>
  <c r="O377" i="6"/>
  <c r="O71" i="6"/>
  <c r="O967" i="6"/>
  <c r="O554" i="6"/>
  <c r="O886" i="6"/>
  <c r="O299" i="6"/>
  <c r="O652" i="6"/>
  <c r="O205" i="6"/>
  <c r="O461" i="6"/>
  <c r="O1000" i="6"/>
  <c r="O430" i="6"/>
  <c r="O326" i="6"/>
  <c r="O47" i="6"/>
  <c r="O687" i="6"/>
  <c r="O176" i="6"/>
  <c r="O425" i="6"/>
  <c r="O209" i="6"/>
  <c r="O465" i="6"/>
  <c r="O849" i="6"/>
  <c r="O162" i="6"/>
  <c r="O674" i="6"/>
  <c r="O40" i="6"/>
  <c r="O499" i="6"/>
  <c r="O344" i="6"/>
  <c r="O628" i="6"/>
  <c r="O870" i="6"/>
  <c r="O998" i="6"/>
  <c r="O87" i="6"/>
  <c r="O471" i="6"/>
  <c r="O855" i="6"/>
  <c r="O537" i="6"/>
  <c r="O442" i="6"/>
  <c r="O907" i="6"/>
  <c r="O59" i="6"/>
  <c r="O150" i="6"/>
  <c r="O28" i="6"/>
  <c r="O796" i="6"/>
  <c r="O489" i="6"/>
  <c r="O605" i="6"/>
  <c r="O190" i="6"/>
  <c r="O318" i="6"/>
  <c r="O23" i="6"/>
  <c r="O279" i="6"/>
  <c r="O535" i="6"/>
  <c r="O919" i="6"/>
  <c r="O9" i="6"/>
  <c r="O250" i="6"/>
  <c r="O506" i="6"/>
  <c r="O762" i="6"/>
  <c r="O779" i="6"/>
  <c r="O470" i="6"/>
  <c r="O680" i="6"/>
  <c r="O1001" i="6"/>
  <c r="O123" i="6"/>
  <c r="O251" i="6"/>
  <c r="O379" i="6"/>
  <c r="O507" i="6"/>
  <c r="O635" i="6"/>
  <c r="O956" i="6"/>
  <c r="O92" i="6"/>
  <c r="O348" i="6"/>
  <c r="O604" i="6"/>
  <c r="O860" i="6"/>
  <c r="O166" i="6"/>
  <c r="O776" i="6"/>
  <c r="O285" i="6"/>
  <c r="O541" i="6"/>
  <c r="O797" i="6"/>
  <c r="O925" i="6"/>
  <c r="O905" i="6"/>
  <c r="O254" i="6"/>
  <c r="O382" i="6"/>
  <c r="O638" i="6"/>
  <c r="O766" i="6"/>
  <c r="O857" i="6"/>
  <c r="O255" i="6"/>
  <c r="O639" i="6"/>
  <c r="O895" i="6"/>
  <c r="O809" i="6"/>
  <c r="O128" i="6"/>
  <c r="O384" i="6"/>
  <c r="O512" i="6"/>
  <c r="O768" i="6"/>
  <c r="O808" i="6"/>
  <c r="O33" i="6"/>
  <c r="O161" i="6"/>
  <c r="O289" i="6"/>
  <c r="O417" i="6"/>
  <c r="O545" i="6"/>
  <c r="O673" i="6"/>
  <c r="O801" i="6"/>
  <c r="O929" i="6"/>
  <c r="O118" i="6"/>
  <c r="O472" i="6"/>
  <c r="O242" i="6"/>
  <c r="O626" i="6"/>
  <c r="O754" i="6"/>
  <c r="O883" i="6"/>
  <c r="O646" i="6"/>
  <c r="O73" i="6"/>
  <c r="O67" i="6"/>
  <c r="O195" i="6"/>
  <c r="O323" i="6"/>
  <c r="O451" i="6"/>
  <c r="O579" i="6"/>
  <c r="O707" i="6"/>
  <c r="O835" i="6"/>
  <c r="O964" i="6"/>
  <c r="O758" i="6"/>
  <c r="O281" i="6"/>
  <c r="O68" i="6"/>
  <c r="O196" i="6"/>
  <c r="O324" i="6"/>
  <c r="O580" i="6"/>
  <c r="O708" i="6"/>
  <c r="O358" i="6"/>
  <c r="O149" i="6"/>
  <c r="O277" i="6"/>
  <c r="O533" i="6"/>
  <c r="O789" i="6"/>
  <c r="O968" i="6"/>
  <c r="O295" i="6"/>
  <c r="O423" i="6"/>
  <c r="O679" i="6"/>
  <c r="O888" i="6"/>
  <c r="O266" i="6"/>
  <c r="O650" i="6"/>
  <c r="O906" i="6"/>
  <c r="O924" i="6"/>
  <c r="O267" i="6"/>
  <c r="O651" i="6"/>
  <c r="O681" i="6"/>
  <c r="O364" i="6"/>
  <c r="O876" i="6"/>
  <c r="O45" i="6"/>
  <c r="O557" i="6"/>
  <c r="O813" i="6"/>
  <c r="O142" i="6"/>
  <c r="O526" i="6"/>
  <c r="O864" i="6"/>
  <c r="O143" i="6"/>
  <c r="O527" i="6"/>
  <c r="O360" i="6"/>
  <c r="O16" i="6"/>
  <c r="O272" i="6"/>
  <c r="O656" i="6"/>
  <c r="O678" i="6"/>
  <c r="O49" i="6"/>
  <c r="O305" i="6"/>
  <c r="O561" i="6"/>
  <c r="O817" i="6"/>
  <c r="O246" i="6"/>
  <c r="O130" i="6"/>
  <c r="O386" i="6"/>
  <c r="O642" i="6"/>
  <c r="O770" i="6"/>
  <c r="O869" i="6"/>
  <c r="O774" i="6"/>
  <c r="O265" i="6"/>
  <c r="O211" i="6"/>
  <c r="O467" i="6"/>
  <c r="O853" i="6"/>
  <c r="O934" i="6"/>
  <c r="O84" i="6"/>
  <c r="O183" i="6"/>
  <c r="O439" i="6"/>
  <c r="O823" i="6"/>
  <c r="O26" i="6"/>
  <c r="O282" i="6"/>
  <c r="O410" i="6"/>
  <c r="O666" i="6"/>
  <c r="O843" i="6"/>
  <c r="O27" i="6"/>
  <c r="O585" i="6"/>
  <c r="O761" i="6"/>
  <c r="O937" i="6"/>
  <c r="O21" i="6"/>
  <c r="O10" i="6"/>
  <c r="O11" i="6"/>
  <c r="O18" i="6"/>
  <c r="O12" i="6"/>
  <c r="C8" i="7"/>
  <c r="D8" i="7" s="1"/>
  <c r="M3" i="6"/>
  <c r="N3" i="6" s="1"/>
  <c r="C9" i="7"/>
  <c r="D9" i="7" s="1"/>
  <c r="D3" i="7"/>
  <c r="D4" i="7"/>
  <c r="D2" i="7"/>
  <c r="B9" i="14" l="1"/>
  <c r="C6" i="14"/>
  <c r="C4" i="14"/>
  <c r="C5" i="14"/>
  <c r="C7" i="14"/>
  <c r="C2" i="14"/>
  <c r="O17" i="6"/>
  <c r="O3" i="6"/>
  <c r="C3" i="14"/>
  <c r="C12" i="7"/>
  <c r="D12" i="7" s="1"/>
  <c r="C13" i="7" l="1"/>
  <c r="D13" i="7" s="1"/>
  <c r="C16" i="7"/>
  <c r="D16" i="7" s="1"/>
  <c r="C14" i="7"/>
  <c r="D14" i="7" s="1"/>
  <c r="C15" i="7"/>
  <c r="D15" i="7" s="1"/>
</calcChain>
</file>

<file path=xl/sharedStrings.xml><?xml version="1.0" encoding="utf-8"?>
<sst xmlns="http://schemas.openxmlformats.org/spreadsheetml/2006/main" count="6689" uniqueCount="3198">
  <si>
    <t>O+</t>
  </si>
  <si>
    <t>A+</t>
  </si>
  <si>
    <t>AB+</t>
  </si>
  <si>
    <t>AB-</t>
  </si>
  <si>
    <t>B-</t>
  </si>
  <si>
    <t>A-</t>
  </si>
  <si>
    <t>O-</t>
  </si>
  <si>
    <t>B+</t>
  </si>
  <si>
    <t>Ratna Mulyani</t>
  </si>
  <si>
    <t>Ilsa Hakim</t>
  </si>
  <si>
    <t>Gandi Wibisono</t>
  </si>
  <si>
    <t>Salwa Wasita</t>
  </si>
  <si>
    <t>Humaira Marpaung</t>
  </si>
  <si>
    <t>Tina Rahimah</t>
  </si>
  <si>
    <t>Lanjar Napitupulu</t>
  </si>
  <si>
    <t>Salsabila Utama</t>
  </si>
  <si>
    <t>Salimah Wijaya</t>
  </si>
  <si>
    <t>Gandi Nugroho</t>
  </si>
  <si>
    <t>Abyasa Hastuti</t>
  </si>
  <si>
    <t>Ade Astuti</t>
  </si>
  <si>
    <t>Ade Mustofa</t>
  </si>
  <si>
    <t>Ade Rajasa</t>
  </si>
  <si>
    <t>Ade Simbolon</t>
  </si>
  <si>
    <t>Adhiarja Hartati</t>
  </si>
  <si>
    <t>Adhiarja Prasasta</t>
  </si>
  <si>
    <t>Adiarja Nasyiah</t>
  </si>
  <si>
    <t>Adiarja Sihotang</t>
  </si>
  <si>
    <t>Adiarja Zulaika</t>
  </si>
  <si>
    <t>Adika Prastuti</t>
  </si>
  <si>
    <t>Adikara Wahyudin</t>
  </si>
  <si>
    <t>Adinata Permata</t>
  </si>
  <si>
    <t>Adinata Saefullah</t>
  </si>
  <si>
    <t>Adinata Samosir</t>
  </si>
  <si>
    <t>Aditya Nugroho</t>
  </si>
  <si>
    <t>Aditya Pangestu</t>
  </si>
  <si>
    <t>Agnes Siregar</t>
  </si>
  <si>
    <t>Agus Halim</t>
  </si>
  <si>
    <t>Agus Jailani</t>
  </si>
  <si>
    <t>Aisyah Nashiruddin</t>
  </si>
  <si>
    <t>Ajeng Setiawan</t>
  </si>
  <si>
    <t>Ajiman Ardianto</t>
  </si>
  <si>
    <t>Ajiman Hakim</t>
  </si>
  <si>
    <t>Ajiman Mulyani</t>
  </si>
  <si>
    <t>Ajiman Puspasari</t>
  </si>
  <si>
    <t>Ajimat Dabukke</t>
  </si>
  <si>
    <t>Akarsana Firgantoro</t>
  </si>
  <si>
    <t>Akarsana Lestari</t>
  </si>
  <si>
    <t>Akarsana Nasyidah</t>
  </si>
  <si>
    <t>Akarsana Permata</t>
  </si>
  <si>
    <t>Alambana Purwanti</t>
  </si>
  <si>
    <t>Alambana Uyainah</t>
  </si>
  <si>
    <t>Almira Hassanah</t>
  </si>
  <si>
    <t>Almira Wahyuni</t>
  </si>
  <si>
    <t>Amalia Pratiwi</t>
  </si>
  <si>
    <t>Amalia Putra</t>
  </si>
  <si>
    <t>Amelia Lailasari</t>
  </si>
  <si>
    <t>Amelia Manullang</t>
  </si>
  <si>
    <t>Amelia Nasyiah</t>
  </si>
  <si>
    <t>Ami Prasetya</t>
  </si>
  <si>
    <t>Among Padmasari</t>
  </si>
  <si>
    <t>Ana Nugroho</t>
  </si>
  <si>
    <t>Anita Suryatmi</t>
  </si>
  <si>
    <t>Anita Tamba</t>
  </si>
  <si>
    <t>Anom Pratama</t>
  </si>
  <si>
    <t>Argono Padmasari</t>
  </si>
  <si>
    <t>Argono Wastuti</t>
  </si>
  <si>
    <t>Aris Anggraini</t>
  </si>
  <si>
    <t>Aris Purnawati</t>
  </si>
  <si>
    <t>Aris Sinaga</t>
  </si>
  <si>
    <t>Arsipatra Lailasari</t>
  </si>
  <si>
    <t>Arsipatra Prasetya</t>
  </si>
  <si>
    <t>Arta Ardianto</t>
  </si>
  <si>
    <t>Artanto Sitorus</t>
  </si>
  <si>
    <t>Artawan Lazuardi</t>
  </si>
  <si>
    <t>Artawan Sitorus</t>
  </si>
  <si>
    <t>Artawan Zulaika</t>
  </si>
  <si>
    <t>Asirwada Suartini</t>
  </si>
  <si>
    <t>Asirwanda Natsir</t>
  </si>
  <si>
    <t>Asmadi Prabowo</t>
  </si>
  <si>
    <t>Asmianto Farida</t>
  </si>
  <si>
    <t>Asmianto Winarsih</t>
  </si>
  <si>
    <t>Asmuni Anggriawan</t>
  </si>
  <si>
    <t>Asmuni Nainggolan</t>
  </si>
  <si>
    <t>Aswani Maryati</t>
  </si>
  <si>
    <t>Atmaja Nainggolan</t>
  </si>
  <si>
    <t>Aurora Siregar</t>
  </si>
  <si>
    <t>Azalea Mardhiyah</t>
  </si>
  <si>
    <t>Bagas Laksmiwati</t>
  </si>
  <si>
    <t>Bagiya Damanik</t>
  </si>
  <si>
    <t>Bagus Namaga</t>
  </si>
  <si>
    <t>Bahuraksa Nuraini</t>
  </si>
  <si>
    <t>Bahuwirya Halim</t>
  </si>
  <si>
    <t>Bahuwirya Novitasari</t>
  </si>
  <si>
    <t>Bahuwirya Rajasa</t>
  </si>
  <si>
    <t>Bajragin Aryani</t>
  </si>
  <si>
    <t>Bajragin Halimah</t>
  </si>
  <si>
    <t>Bajragin Najmudin</t>
  </si>
  <si>
    <t>Bajragin Pudjiastuti</t>
  </si>
  <si>
    <t>Bajragin Riyanti</t>
  </si>
  <si>
    <t>Bakda Handayani</t>
  </si>
  <si>
    <t>Bakda Kusmawati</t>
  </si>
  <si>
    <t>Bakda Sihotang</t>
  </si>
  <si>
    <t>Bakianto Marpaung</t>
  </si>
  <si>
    <t>Bakianto Tarihoran</t>
  </si>
  <si>
    <t>Bakidin Hasanah</t>
  </si>
  <si>
    <t>Bakidin Maryadi</t>
  </si>
  <si>
    <t>Bakiman Lailasari</t>
  </si>
  <si>
    <t>Bakiman Rahimah</t>
  </si>
  <si>
    <t>Bakiman Uwais</t>
  </si>
  <si>
    <t>Bakiono Mustofa</t>
  </si>
  <si>
    <t>Bakiono Suartini</t>
  </si>
  <si>
    <t>Bakti Sirait</t>
  </si>
  <si>
    <t>Bakti Winarno</t>
  </si>
  <si>
    <t>Baktiadi Purnawati</t>
  </si>
  <si>
    <t>Baktiono Firgantoro</t>
  </si>
  <si>
    <t>Baktiono Kurniawan</t>
  </si>
  <si>
    <t>Baktiono Mandasari</t>
  </si>
  <si>
    <t>Bala Sihotang</t>
  </si>
  <si>
    <t>Bala Sitorus</t>
  </si>
  <si>
    <t>Bala Wibowo</t>
  </si>
  <si>
    <t>Balamantri Kuswandari</t>
  </si>
  <si>
    <t>Balamantri Usamah</t>
  </si>
  <si>
    <t>Balangga Prasetyo</t>
  </si>
  <si>
    <t>Balapati Tamba</t>
  </si>
  <si>
    <t>Balijan Winarsih</t>
  </si>
  <si>
    <t>Bambang Gunarto</t>
  </si>
  <si>
    <t>Bambang Haryanto</t>
  </si>
  <si>
    <t>Bambang Nasyiah</t>
  </si>
  <si>
    <t>Bambang Yuniar</t>
  </si>
  <si>
    <t>Banara Ardianto</t>
  </si>
  <si>
    <t>Banara Suartini</t>
  </si>
  <si>
    <t>Banara Utama</t>
  </si>
  <si>
    <t>Banara Wijayanti</t>
  </si>
  <si>
    <t>Banawa Prasetyo</t>
  </si>
  <si>
    <t>Banawa Saputra</t>
  </si>
  <si>
    <t>Banawi Laksita</t>
  </si>
  <si>
    <t>Bancar Siregar</t>
  </si>
  <si>
    <t>Belinda Widiastuti</t>
  </si>
  <si>
    <t>Betania Fujiati</t>
  </si>
  <si>
    <t>Betania Namaga</t>
  </si>
  <si>
    <t>Budi Sihotang</t>
  </si>
  <si>
    <t>Cagak Hassanah</t>
  </si>
  <si>
    <t>Cahya Halimah</t>
  </si>
  <si>
    <t>Cahyadi Pradana</t>
  </si>
  <si>
    <t>Cahyo Mustofa</t>
  </si>
  <si>
    <t>Cahyono Hartati</t>
  </si>
  <si>
    <t>Cakrabirawa Sitompul</t>
  </si>
  <si>
    <t>Cakrabuana Pranowo</t>
  </si>
  <si>
    <t>Cakrawala Namaga</t>
  </si>
  <si>
    <t>Cakrawangsa Adriansyah</t>
  </si>
  <si>
    <t>Calista Hutasoit</t>
  </si>
  <si>
    <t>Candrakanta Wijayanti</t>
  </si>
  <si>
    <t>Capa Prakasa</t>
  </si>
  <si>
    <t>Capa Usada</t>
  </si>
  <si>
    <t>Carla Hasanah</t>
  </si>
  <si>
    <t>Carla Padmasari</t>
  </si>
  <si>
    <t>Carub Mansur</t>
  </si>
  <si>
    <t>Carub Rahmawati</t>
  </si>
  <si>
    <t>Carub Ramadan</t>
  </si>
  <si>
    <t>Cawisadi Laksita</t>
  </si>
  <si>
    <t>Cawisadi Suartini</t>
  </si>
  <si>
    <t>Cawuk Sihotang</t>
  </si>
  <si>
    <t>Cayadi Aryani</t>
  </si>
  <si>
    <t>Cayadi Halimah</t>
  </si>
  <si>
    <t>Cayadi Hidayanto</t>
  </si>
  <si>
    <t>Cayadi Maryati</t>
  </si>
  <si>
    <t>Cecep Mansur</t>
  </si>
  <si>
    <t>Cemplunk Maryadi</t>
  </si>
  <si>
    <t>Cemplunk Rajata</t>
  </si>
  <si>
    <t>Cengkal Anggraini</t>
  </si>
  <si>
    <t>Cengkal Rahayu</t>
  </si>
  <si>
    <t>Cengkal Wastuti</t>
  </si>
  <si>
    <t>Cengkir Dongoran</t>
  </si>
  <si>
    <t>Cengkir Hutapea</t>
  </si>
  <si>
    <t>Chandra Latupono</t>
  </si>
  <si>
    <t>Chandra Mangunsong</t>
  </si>
  <si>
    <t>Chelsea Adriansyah</t>
  </si>
  <si>
    <t>Chelsea Kusumo</t>
  </si>
  <si>
    <t>Chelsea Purnawati</t>
  </si>
  <si>
    <t>Ciaobella Wibisono</t>
  </si>
  <si>
    <t>Cindy Anggriawan</t>
  </si>
  <si>
    <t>Cindy Januar</t>
  </si>
  <si>
    <t>Cindy Simanjuntak</t>
  </si>
  <si>
    <t>Cindy Sitompul</t>
  </si>
  <si>
    <t>Cinthia Zulkarnain</t>
  </si>
  <si>
    <t>Citra Sitorus</t>
  </si>
  <si>
    <t>Citra Sudiati</t>
  </si>
  <si>
    <t>Citra Zulkarnain</t>
  </si>
  <si>
    <t>Clara Kusmawati</t>
  </si>
  <si>
    <t>Cornelia Andriani</t>
  </si>
  <si>
    <t>Dacin Sinaga</t>
  </si>
  <si>
    <t>Dacin Yulianti</t>
  </si>
  <si>
    <t>Dadap Farida</t>
  </si>
  <si>
    <t>Dadap Manullang</t>
  </si>
  <si>
    <t>Dadap Winarsih</t>
  </si>
  <si>
    <t>Dadi Manullang</t>
  </si>
  <si>
    <t>Dalima Widodo</t>
  </si>
  <si>
    <t>Daliman Sitorus</t>
  </si>
  <si>
    <t>Daliman Thamrin</t>
  </si>
  <si>
    <t>Dalimin Natsir</t>
  </si>
  <si>
    <t>Dalimin Padmasari</t>
  </si>
  <si>
    <t>Dalimin Pranowo</t>
  </si>
  <si>
    <t>Dalimin Situmorang</t>
  </si>
  <si>
    <t>Daliono Sudiati</t>
  </si>
  <si>
    <t>Daliono Wasita</t>
  </si>
  <si>
    <t>Damu Pradana</t>
  </si>
  <si>
    <t>Damu Suwarno</t>
  </si>
  <si>
    <t>Danang Pratiwi</t>
  </si>
  <si>
    <t>Daniswara Damanik</t>
  </si>
  <si>
    <t>Daniswara Manullang</t>
  </si>
  <si>
    <t>Danu Maulana</t>
  </si>
  <si>
    <t>Danu Mulyani</t>
  </si>
  <si>
    <t>Danu Nasyiah</t>
  </si>
  <si>
    <t>Danu Prastuti</t>
  </si>
  <si>
    <t>Danuja Utama</t>
  </si>
  <si>
    <t>Dariati Samosir</t>
  </si>
  <si>
    <t>Dariati Wastuti</t>
  </si>
  <si>
    <t>Darijan Permata</t>
  </si>
  <si>
    <t>Darijan Wacana</t>
  </si>
  <si>
    <t>Darijan Zulkarnain</t>
  </si>
  <si>
    <t>Darimin Adriansyah</t>
  </si>
  <si>
    <t>Darimin Suryatmi</t>
  </si>
  <si>
    <t>Darimin Yuliarti</t>
  </si>
  <si>
    <t>Darmaji Budiman</t>
  </si>
  <si>
    <t>Darmaji Manullang</t>
  </si>
  <si>
    <t>Darmaji Zulaika</t>
  </si>
  <si>
    <t>Darman Anggriawan</t>
  </si>
  <si>
    <t>Darman Permata</t>
  </si>
  <si>
    <t>Darmanto Damanik</t>
  </si>
  <si>
    <t>Darsirah Gunarto</t>
  </si>
  <si>
    <t>Darsirah Habibi</t>
  </si>
  <si>
    <t>Darsirah Wacana</t>
  </si>
  <si>
    <t>Darsirah Wahyuni</t>
  </si>
  <si>
    <t>Dartono Lestari</t>
  </si>
  <si>
    <t>Dartono Purnawati</t>
  </si>
  <si>
    <t>Dartono Thamrin</t>
  </si>
  <si>
    <t>Daryani Adriansyah</t>
  </si>
  <si>
    <t>Dasa Purwanti</t>
  </si>
  <si>
    <t>Devi Lailasari</t>
  </si>
  <si>
    <t>Devi Maryadi</t>
  </si>
  <si>
    <t>Devi Wibowo</t>
  </si>
  <si>
    <t>Dewi Budiman</t>
  </si>
  <si>
    <t>Diah Saptono</t>
  </si>
  <si>
    <t>Diah Simbolon</t>
  </si>
  <si>
    <t>Diah Wahyudin</t>
  </si>
  <si>
    <t>Dian Hidayanto</t>
  </si>
  <si>
    <t>Dian Wulandari</t>
  </si>
  <si>
    <t>Diana Handayani</t>
  </si>
  <si>
    <t>Diana Mangunsong</t>
  </si>
  <si>
    <t>Diana Rajasa</t>
  </si>
  <si>
    <t>Diana Zulaika</t>
  </si>
  <si>
    <t>Digdaya Mustofa</t>
  </si>
  <si>
    <t>Digdaya Saptono</t>
  </si>
  <si>
    <t>Dimas Megantara</t>
  </si>
  <si>
    <t>Dimas Rajasa</t>
  </si>
  <si>
    <t>Dimaz Prasetyo</t>
  </si>
  <si>
    <t>Dina Marbun</t>
  </si>
  <si>
    <t>Dina Wahyudin</t>
  </si>
  <si>
    <t>Dinda Pranowo</t>
  </si>
  <si>
    <t>Dipa Setiawan</t>
  </si>
  <si>
    <t>Dirja Nashiruddin</t>
  </si>
  <si>
    <t>Dodo Hassanah</t>
  </si>
  <si>
    <t>Dono Dabukke</t>
  </si>
  <si>
    <t>Dono Mansur</t>
  </si>
  <si>
    <t>Drajat Suwarno</t>
  </si>
  <si>
    <t>Dwi Latupono</t>
  </si>
  <si>
    <t>Dwi Permadi</t>
  </si>
  <si>
    <t>Dwi Sihotang</t>
  </si>
  <si>
    <t>Dwi Wibowo</t>
  </si>
  <si>
    <t>Edi Hariyah</t>
  </si>
  <si>
    <t>Edi Narpati</t>
  </si>
  <si>
    <t>Edi Nashiruddin</t>
  </si>
  <si>
    <t>Edi Prasetya</t>
  </si>
  <si>
    <t>Edison Maheswara</t>
  </si>
  <si>
    <t>Edward Natsir</t>
  </si>
  <si>
    <t>Edward Prasetya</t>
  </si>
  <si>
    <t>Edward Wasita</t>
  </si>
  <si>
    <t>Eja Yulianti</t>
  </si>
  <si>
    <t>Eka Gunawan</t>
  </si>
  <si>
    <t>Eka Permadi</t>
  </si>
  <si>
    <t>Elisa Habibi</t>
  </si>
  <si>
    <t>Elisa Irawan</t>
  </si>
  <si>
    <t>Elisa Mahendra</t>
  </si>
  <si>
    <t>Ellis Pratiwi</t>
  </si>
  <si>
    <t>Ellis Prayoga</t>
  </si>
  <si>
    <t>Ellis Rajata</t>
  </si>
  <si>
    <t>Elma Hartati</t>
  </si>
  <si>
    <t>Elma Maheswara</t>
  </si>
  <si>
    <t>Elma Mayasari</t>
  </si>
  <si>
    <t>Elma Prastuti</t>
  </si>
  <si>
    <t>Elon Irawan</t>
  </si>
  <si>
    <t>Eluh Siregar</t>
  </si>
  <si>
    <t>Elvin Saragih</t>
  </si>
  <si>
    <t>Elvin Tarihoran</t>
  </si>
  <si>
    <t>Elvin Wijayanti</t>
  </si>
  <si>
    <t>Elvina Kuswandari</t>
  </si>
  <si>
    <t>Elvina Saefullah</t>
  </si>
  <si>
    <t>Elvina Siregar</t>
  </si>
  <si>
    <t>Elvina Usamah</t>
  </si>
  <si>
    <t>Elvina Wulandari</t>
  </si>
  <si>
    <t>Emas Purwanti</t>
  </si>
  <si>
    <t>Emas Tampubolon</t>
  </si>
  <si>
    <t>Embuh Adriansyah</t>
  </si>
  <si>
    <t>Embuh Prayoga</t>
  </si>
  <si>
    <t>Emil Jailani</t>
  </si>
  <si>
    <t>Emong Siregar</t>
  </si>
  <si>
    <t>Empluk Waskita</t>
  </si>
  <si>
    <t>Endah Purwanti</t>
  </si>
  <si>
    <t>Endah Simbolon</t>
  </si>
  <si>
    <t>Endah Utama</t>
  </si>
  <si>
    <t>Endah Yuniar</t>
  </si>
  <si>
    <t>Endra Waskita</t>
  </si>
  <si>
    <t>Endra Yulianti</t>
  </si>
  <si>
    <t>Enteng Hariyah</t>
  </si>
  <si>
    <t>Enteng Wacana</t>
  </si>
  <si>
    <t>Eva Puspita</t>
  </si>
  <si>
    <t>Eva Waluyo</t>
  </si>
  <si>
    <t>Faizah Suwarno</t>
  </si>
  <si>
    <t>Faizah Uwais</t>
  </si>
  <si>
    <t>Farah Pertiwi</t>
  </si>
  <si>
    <t>Farah Rahmawati</t>
  </si>
  <si>
    <t>Farhunnisa Wahyuni</t>
  </si>
  <si>
    <t>Farhunnisa Wijaya</t>
  </si>
  <si>
    <t>Fitria Gunawan</t>
  </si>
  <si>
    <t>Fitriani Mulyani</t>
  </si>
  <si>
    <t>Fitriani Nuraini</t>
  </si>
  <si>
    <t>Gabriella Damanik</t>
  </si>
  <si>
    <t>Gabriella Pratiwi</t>
  </si>
  <si>
    <t>Gada Mardhiyah</t>
  </si>
  <si>
    <t>Gadang Thamrin</t>
  </si>
  <si>
    <t>Gading Hakim</t>
  </si>
  <si>
    <t>Gaduh Gunawan</t>
  </si>
  <si>
    <t>Gaiman Irawan</t>
  </si>
  <si>
    <t>Galak Halimah</t>
  </si>
  <si>
    <t>Galak Oktaviani</t>
  </si>
  <si>
    <t>Galak Saefullah</t>
  </si>
  <si>
    <t>Galak Salahudin</t>
  </si>
  <si>
    <t>Galang Firgantoro</t>
  </si>
  <si>
    <t>Galih Prastuti</t>
  </si>
  <si>
    <t>Galiono Waluyo</t>
  </si>
  <si>
    <t>Gaman Damanik</t>
  </si>
  <si>
    <t>Gaman Simbolon</t>
  </si>
  <si>
    <t>Gamani Susanti</t>
  </si>
  <si>
    <t>Gamani Wibisono</t>
  </si>
  <si>
    <t>Gamanto Suryatmi</t>
  </si>
  <si>
    <t>Gambira Melani</t>
  </si>
  <si>
    <t>Gamblang Mayasari</t>
  </si>
  <si>
    <t>Gamblang Permata</t>
  </si>
  <si>
    <t>Ganda Setiawan</t>
  </si>
  <si>
    <t>Gandewa Sihombing</t>
  </si>
  <si>
    <t>Gandi Purnawati</t>
  </si>
  <si>
    <t>Ganep Puspita</t>
  </si>
  <si>
    <t>Gangsa Iswahyudi</t>
  </si>
  <si>
    <t>Gangsa Mulyani</t>
  </si>
  <si>
    <t>Gangsa Riyanti</t>
  </si>
  <si>
    <t>Gangsa Tampubolon</t>
  </si>
  <si>
    <t>Gangsa Yuniar</t>
  </si>
  <si>
    <t>Gangsar Widiastuti</t>
  </si>
  <si>
    <t>Ganjaran Hartati</t>
  </si>
  <si>
    <t>Gantar Iswahyudi</t>
  </si>
  <si>
    <t>Gantar Prayoga</t>
  </si>
  <si>
    <t>Gantar Sihombing</t>
  </si>
  <si>
    <t>Gantar Winarsih</t>
  </si>
  <si>
    <t>Gara Puspita</t>
  </si>
  <si>
    <t>Garang Mulyani</t>
  </si>
  <si>
    <t>Gasti Mahendra</t>
  </si>
  <si>
    <t>Gawati Melani</t>
  </si>
  <si>
    <t>Gawati Purwanti</t>
  </si>
  <si>
    <t>Ghaliyati Kurniawan</t>
  </si>
  <si>
    <t>Ghaliyati Rajasa</t>
  </si>
  <si>
    <t>Ghaliyati Yulianti</t>
  </si>
  <si>
    <t>Ghani Hariyah</t>
  </si>
  <si>
    <t>Gilda Napitupulu</t>
  </si>
  <si>
    <t>Gina Irawan</t>
  </si>
  <si>
    <t>Hadi Pudjiastuti</t>
  </si>
  <si>
    <t>Hadi Yuliarti</t>
  </si>
  <si>
    <t>Hafshah Haryanti</t>
  </si>
  <si>
    <t>Hafshah Hastuti</t>
  </si>
  <si>
    <t>Hafshah Padmasari</t>
  </si>
  <si>
    <t>Hafshah Utama</t>
  </si>
  <si>
    <t>Halim Hakim</t>
  </si>
  <si>
    <t>Halim Halimah</t>
  </si>
  <si>
    <t>Halima Marbun</t>
  </si>
  <si>
    <t>Hana Hutagalung</t>
  </si>
  <si>
    <t>Hana Prasetya</t>
  </si>
  <si>
    <t>Hana Usamah</t>
  </si>
  <si>
    <t>Hana Winarsih</t>
  </si>
  <si>
    <t>Hardi Latupono</t>
  </si>
  <si>
    <t>Hardi Usada</t>
  </si>
  <si>
    <t>Hari Aryani</t>
  </si>
  <si>
    <t>Harimurti Iswahyudi</t>
  </si>
  <si>
    <t>Harimurti Permadi</t>
  </si>
  <si>
    <t>Harja Suryatmi</t>
  </si>
  <si>
    <t>Harjasa Wibowo</t>
  </si>
  <si>
    <t>Harjaya Firmansyah</t>
  </si>
  <si>
    <t>Harjo Permata</t>
  </si>
  <si>
    <t>Harjo Pertiwi</t>
  </si>
  <si>
    <t>Harjo Yulianti</t>
  </si>
  <si>
    <t>Harsana Mandasari</t>
  </si>
  <si>
    <t>Harsaya Tamba</t>
  </si>
  <si>
    <t>Hartaka Rahimah</t>
  </si>
  <si>
    <t>Hartaka Utami</t>
  </si>
  <si>
    <t>Hartana Astuti</t>
  </si>
  <si>
    <t>Hartana Dongoran</t>
  </si>
  <si>
    <t>Hartana Hassanah</t>
  </si>
  <si>
    <t>Harto Tarihoran</t>
  </si>
  <si>
    <t>Hasan Laksmiwati</t>
  </si>
  <si>
    <t>Hasim Nurdiyanti</t>
  </si>
  <si>
    <t>Hasim Purwanti</t>
  </si>
  <si>
    <t>Hasta Suwarno</t>
  </si>
  <si>
    <t>Hasta Usada</t>
  </si>
  <si>
    <t>Hasta Utami</t>
  </si>
  <si>
    <t>Hendra Halimah</t>
  </si>
  <si>
    <t>Hendra Pratama</t>
  </si>
  <si>
    <t>Hendri Marpaung</t>
  </si>
  <si>
    <t>Hesti Agustina</t>
  </si>
  <si>
    <t>Hesti Saptono</t>
  </si>
  <si>
    <t>Hesti Tamba</t>
  </si>
  <si>
    <t>Hilda Permadi</t>
  </si>
  <si>
    <t>Himawan Ardianto</t>
  </si>
  <si>
    <t>Ian Prasetya</t>
  </si>
  <si>
    <t>Ibrahim Wijaya</t>
  </si>
  <si>
    <t>Ibrani Hidayanto</t>
  </si>
  <si>
    <t>Ibrani Purnawati</t>
  </si>
  <si>
    <t>Ibrani Thamrin</t>
  </si>
  <si>
    <t>Ibun Hutapea</t>
  </si>
  <si>
    <t>Ibun Kusmawati</t>
  </si>
  <si>
    <t>Ibun Setiawan</t>
  </si>
  <si>
    <t>Icha Utami</t>
  </si>
  <si>
    <t>Ida Budiman</t>
  </si>
  <si>
    <t>Ifa Kusmawati</t>
  </si>
  <si>
    <t>Ifa Namaga</t>
  </si>
  <si>
    <t>Ifa Setiawan</t>
  </si>
  <si>
    <t>Ifa Yolanda</t>
  </si>
  <si>
    <t>Ihsan Sudiati</t>
  </si>
  <si>
    <t>Ika Haryanto</t>
  </si>
  <si>
    <t>Ika Maheswara</t>
  </si>
  <si>
    <t>Ikhsan Maheswara</t>
  </si>
  <si>
    <t>Ikin Purnawati</t>
  </si>
  <si>
    <t>Imam Palastri</t>
  </si>
  <si>
    <t>Indah Kurniawan</t>
  </si>
  <si>
    <t>Indah Salahudin</t>
  </si>
  <si>
    <t>Indra Nasyiah</t>
  </si>
  <si>
    <t>Intan Namaga</t>
  </si>
  <si>
    <t>Ira Firgantoro</t>
  </si>
  <si>
    <t>Irfan Handayani</t>
  </si>
  <si>
    <t>Irfan Melani</t>
  </si>
  <si>
    <t>Irfan Nababan</t>
  </si>
  <si>
    <t>Irfan Pranowo</t>
  </si>
  <si>
    <t>Irfan Usamah</t>
  </si>
  <si>
    <t>Iriana Maulana</t>
  </si>
  <si>
    <t>Irnanto Fujiati</t>
  </si>
  <si>
    <t>Irnanto Irawan</t>
  </si>
  <si>
    <t>Irsad Kusmawati</t>
  </si>
  <si>
    <t>Ismail Nugroho</t>
  </si>
  <si>
    <t>Ivan Manullang</t>
  </si>
  <si>
    <t>Ivan Wibisono</t>
  </si>
  <si>
    <t>Jabal Manullang</t>
  </si>
  <si>
    <t>Jaeman Halimah</t>
  </si>
  <si>
    <t>Jaeman Safitri</t>
  </si>
  <si>
    <t>Jaeman Sinaga</t>
  </si>
  <si>
    <t>Jaga Maulana</t>
  </si>
  <si>
    <t>Jagapati Situmorang</t>
  </si>
  <si>
    <t>Jagaraga Aryani</t>
  </si>
  <si>
    <t>Jagaraga Wahyuni</t>
  </si>
  <si>
    <t>Jail Budiman</t>
  </si>
  <si>
    <t>Jail Mulyani</t>
  </si>
  <si>
    <t>Jail Usada</t>
  </si>
  <si>
    <t>Jaiman Megantara</t>
  </si>
  <si>
    <t>Jais Iswahyudi</t>
  </si>
  <si>
    <t>Jamalia Waluyo</t>
  </si>
  <si>
    <t>Jamalia Wastuti</t>
  </si>
  <si>
    <t>Jamalia Zulaika</t>
  </si>
  <si>
    <t>Jamil Handayani</t>
  </si>
  <si>
    <t>Jamil Hardiansyah</t>
  </si>
  <si>
    <t>Janet Gunawan</t>
  </si>
  <si>
    <t>Janet Pradana</t>
  </si>
  <si>
    <t>Jarwa Maulana</t>
  </si>
  <si>
    <t>Jarwadi Lailasari</t>
  </si>
  <si>
    <t>Jarwadi Puspasari</t>
  </si>
  <si>
    <t>Jasmani Mustofa</t>
  </si>
  <si>
    <t>Jasmani Nurdiyanti</t>
  </si>
  <si>
    <t>Jasmani Wahyudin</t>
  </si>
  <si>
    <t>Jasmin Narpati</t>
  </si>
  <si>
    <t>Jasmin Padmasari</t>
  </si>
  <si>
    <t>Jasmin Prasetya</t>
  </si>
  <si>
    <t>Jasmin Wijayanti</t>
  </si>
  <si>
    <t>Jaswadi Dabukke</t>
  </si>
  <si>
    <t>Jaswadi Jailani</t>
  </si>
  <si>
    <t>Jaswadi Permata</t>
  </si>
  <si>
    <t>Jaswadi Rahayu</t>
  </si>
  <si>
    <t>Jaswadi Waskita</t>
  </si>
  <si>
    <t>Jati Suwarno</t>
  </si>
  <si>
    <t>Jati Yulianti</t>
  </si>
  <si>
    <t>Jatmiko Halimah</t>
  </si>
  <si>
    <t>Jatmiko Nasyidah</t>
  </si>
  <si>
    <t>Jatmiko Pangestu</t>
  </si>
  <si>
    <t>Jatmiko Uwais</t>
  </si>
  <si>
    <t>Jaya Mayasari</t>
  </si>
  <si>
    <t>Jayadi Tampubolon</t>
  </si>
  <si>
    <t>Jayeng Mandasari</t>
  </si>
  <si>
    <t>Jayeng Putra</t>
  </si>
  <si>
    <t>Jefri Hutapea</t>
  </si>
  <si>
    <t>Jefri Kusumo</t>
  </si>
  <si>
    <t>Jelita Suwarno</t>
  </si>
  <si>
    <t>Jessica Hakim</t>
  </si>
  <si>
    <t>Jessica Pradipta</t>
  </si>
  <si>
    <t>Jessica Zulaika</t>
  </si>
  <si>
    <t>Jinawi Hardiansyah</t>
  </si>
  <si>
    <t>Jindra Purwanti</t>
  </si>
  <si>
    <t>Jindra Wibowo</t>
  </si>
  <si>
    <t>Joko Prayoga</t>
  </si>
  <si>
    <t>Jono Lazuardi</t>
  </si>
  <si>
    <t>Julia Kusmawati</t>
  </si>
  <si>
    <t>Julia Kuswandari</t>
  </si>
  <si>
    <t>Julia Salahudin</t>
  </si>
  <si>
    <t>Jumadi Saragih</t>
  </si>
  <si>
    <t>Jumadi Wahyuni</t>
  </si>
  <si>
    <t>Jumari Hakim</t>
  </si>
  <si>
    <t>Jumari Namaga</t>
  </si>
  <si>
    <t>Kadir Anggriawan</t>
  </si>
  <si>
    <t>Kajen Budiman</t>
  </si>
  <si>
    <t>Kajen Narpati</t>
  </si>
  <si>
    <t>Kajen Prabowo</t>
  </si>
  <si>
    <t>Kajen Pudjiastuti</t>
  </si>
  <si>
    <t>Kala Hassanah</t>
  </si>
  <si>
    <t>Kala Uwais</t>
  </si>
  <si>
    <t>Kamal Saefullah</t>
  </si>
  <si>
    <t>Kamaria Wijayanti</t>
  </si>
  <si>
    <t>Kamidin Handayani</t>
  </si>
  <si>
    <t>Kamidin Tamba</t>
  </si>
  <si>
    <t>Kamidin Wacana</t>
  </si>
  <si>
    <t>Kamila Megantara</t>
  </si>
  <si>
    <t>Kamila Prayoga</t>
  </si>
  <si>
    <t>Kanda Nugroho</t>
  </si>
  <si>
    <t>Kanda Pratiwi</t>
  </si>
  <si>
    <t>Kania Irawan</t>
  </si>
  <si>
    <t>Kania Mandasari</t>
  </si>
  <si>
    <t>Kania Tarihoran</t>
  </si>
  <si>
    <t>Kardi Mardhiyah</t>
  </si>
  <si>
    <t>Karen Budiyanto</t>
  </si>
  <si>
    <t>Kariman Usamah</t>
  </si>
  <si>
    <t>Karja Winarsih</t>
  </si>
  <si>
    <t>Karma Marpaung</t>
  </si>
  <si>
    <t>Karma Oktaviani</t>
  </si>
  <si>
    <t>Karman Hidayat</t>
  </si>
  <si>
    <t>Karna Winarsih</t>
  </si>
  <si>
    <t>Karsa Padmasari</t>
  </si>
  <si>
    <t>Karsana Wijaya</t>
  </si>
  <si>
    <t>Karta Wahyudin</t>
  </si>
  <si>
    <t>Kartika Hutapea</t>
  </si>
  <si>
    <t>Kartika Napitupulu</t>
  </si>
  <si>
    <t>Kasim Nasyidah</t>
  </si>
  <si>
    <t>Kasim Natsir</t>
  </si>
  <si>
    <t>Kasiran Nugroho</t>
  </si>
  <si>
    <t>Kasiyah Mangunsong</t>
  </si>
  <si>
    <t>Kasusra Nurdiyanti</t>
  </si>
  <si>
    <t>Kasusra Rahimah</t>
  </si>
  <si>
    <t>Kasusra Riyanti</t>
  </si>
  <si>
    <t>Kasusra Sudiati</t>
  </si>
  <si>
    <t>Kawaca Hutagalung</t>
  </si>
  <si>
    <t>Kawaya Firgantoro</t>
  </si>
  <si>
    <t>Kawaya Pradana</t>
  </si>
  <si>
    <t>Kayla Hartati</t>
  </si>
  <si>
    <t>Kayla Nuraini</t>
  </si>
  <si>
    <t>Kayla Rajata</t>
  </si>
  <si>
    <t>Kayun Dongoran</t>
  </si>
  <si>
    <t>Keisha Firgantoro</t>
  </si>
  <si>
    <t>Keisha Suryatmi</t>
  </si>
  <si>
    <t>Kemal Laksita</t>
  </si>
  <si>
    <t>Kemal Napitupulu</t>
  </si>
  <si>
    <t>Kemal Prabowo</t>
  </si>
  <si>
    <t>Kemba Napitupulu</t>
  </si>
  <si>
    <t>Kenari Saefullah</t>
  </si>
  <si>
    <t>Kenari Waluyo</t>
  </si>
  <si>
    <t>Kenzie Pratama</t>
  </si>
  <si>
    <t>Kenzie Wibowo</t>
  </si>
  <si>
    <t>Kenzie Widodo</t>
  </si>
  <si>
    <t>Kiandra Agustina</t>
  </si>
  <si>
    <t>Kiandra Megantara</t>
  </si>
  <si>
    <t>Kiandra Prayoga</t>
  </si>
  <si>
    <t>Koko Suartini</t>
  </si>
  <si>
    <t>Kuncara Kurniawan</t>
  </si>
  <si>
    <t>Kuncara Mulyani</t>
  </si>
  <si>
    <t>Kuncara Uwais</t>
  </si>
  <si>
    <t>Kunthara Halimah</t>
  </si>
  <si>
    <t>Kusuma Andriani</t>
  </si>
  <si>
    <t>Kusuma Mayasari</t>
  </si>
  <si>
    <t>Kusuma Uwais</t>
  </si>
  <si>
    <t>Labuh Permadi</t>
  </si>
  <si>
    <t>Labuh Purnawati</t>
  </si>
  <si>
    <t>Labuh Puspasari</t>
  </si>
  <si>
    <t>Labuh Sudiati</t>
  </si>
  <si>
    <t>Laila Maryadi</t>
  </si>
  <si>
    <t>Laila Mustofa</t>
  </si>
  <si>
    <t>Laksana Ardianto</t>
  </si>
  <si>
    <t>Laksana Irawan</t>
  </si>
  <si>
    <t>Laksana Maheswara</t>
  </si>
  <si>
    <t>Laksana Purwanti</t>
  </si>
  <si>
    <t>Lala Gunarto</t>
  </si>
  <si>
    <t>Lala Yolanda</t>
  </si>
  <si>
    <t>Lalita Sihombing</t>
  </si>
  <si>
    <t>Lalita Wibisono</t>
  </si>
  <si>
    <t>Lanjar Hakim</t>
  </si>
  <si>
    <t>Lanjar Hidayanto</t>
  </si>
  <si>
    <t>Lanjar Utami</t>
  </si>
  <si>
    <t>Lantar Haryanti</t>
  </si>
  <si>
    <t>Lantar Melani</t>
  </si>
  <si>
    <t>Lantar Prakasa</t>
  </si>
  <si>
    <t>Lantar Puspita</t>
  </si>
  <si>
    <t>Lantar Susanti</t>
  </si>
  <si>
    <t>Laras Nainggolan</t>
  </si>
  <si>
    <t>Laswi Hastuti</t>
  </si>
  <si>
    <t>Lega Habibi</t>
  </si>
  <si>
    <t>Lega Nababan</t>
  </si>
  <si>
    <t>Legawa Riyanti</t>
  </si>
  <si>
    <t>Lembah Nababan</t>
  </si>
  <si>
    <t>Lembah Waskita</t>
  </si>
  <si>
    <t>Leo Halim</t>
  </si>
  <si>
    <t>Leo Tarihoran</t>
  </si>
  <si>
    <t>Lidya Hutagalung</t>
  </si>
  <si>
    <t>Lidya Prasetya</t>
  </si>
  <si>
    <t>Lili Hastuti</t>
  </si>
  <si>
    <t>Lili Nainggolan</t>
  </si>
  <si>
    <t>Lili Widiastuti</t>
  </si>
  <si>
    <t>Liman Hartati</t>
  </si>
  <si>
    <t>Liman Pradipta</t>
  </si>
  <si>
    <t>Limar Mangunsong</t>
  </si>
  <si>
    <t>Luis Sirait</t>
  </si>
  <si>
    <t>Lukita Anggriawan</t>
  </si>
  <si>
    <t>Luluh Putra</t>
  </si>
  <si>
    <t>Lutfan Permata</t>
  </si>
  <si>
    <t>Luthfi Laksmiwati</t>
  </si>
  <si>
    <t>Mahdi Kuswandari</t>
  </si>
  <si>
    <t>Mahdi Mangunsong</t>
  </si>
  <si>
    <t>Mahdi Permadi</t>
  </si>
  <si>
    <t>Mahdi Prasetyo</t>
  </si>
  <si>
    <t>Mahesa Kurniawan</t>
  </si>
  <si>
    <t>Mahesa Maulana</t>
  </si>
  <si>
    <t>Mahfud Melani</t>
  </si>
  <si>
    <t>Mahfud Pertiwi</t>
  </si>
  <si>
    <t>Makara Mulyani</t>
  </si>
  <si>
    <t>Mala Padmasari</t>
  </si>
  <si>
    <t>Malik Mustofa</t>
  </si>
  <si>
    <t>Malik Tampubolon</t>
  </si>
  <si>
    <t>Malika Tamba</t>
  </si>
  <si>
    <t>Maman Hutasoit</t>
  </si>
  <si>
    <t>Maman Winarsih</t>
  </si>
  <si>
    <t>Manah Siregar</t>
  </si>
  <si>
    <t>Maras Salahudin</t>
  </si>
  <si>
    <t>Margana Nasyiah</t>
  </si>
  <si>
    <t>Maria Palastri</t>
  </si>
  <si>
    <t>Mariadi Hasanah</t>
  </si>
  <si>
    <t>Mariadi Wulandari</t>
  </si>
  <si>
    <t>Marsito Ardianto</t>
  </si>
  <si>
    <t>Marsito Nasyiah</t>
  </si>
  <si>
    <t>Marsudi Haryanti</t>
  </si>
  <si>
    <t>Marsudi Rajata</t>
  </si>
  <si>
    <t>Marsudi Uyainah</t>
  </si>
  <si>
    <t>Marsudi Yuniar</t>
  </si>
  <si>
    <t>Martaka Pangestu</t>
  </si>
  <si>
    <t>Martaka Pudjiastuti</t>
  </si>
  <si>
    <t>Martaka Siregar</t>
  </si>
  <si>
    <t>Martana Dongoran</t>
  </si>
  <si>
    <t>Martana Rajasa</t>
  </si>
  <si>
    <t>Martani Lailasari</t>
  </si>
  <si>
    <t>Martani Mulyani</t>
  </si>
  <si>
    <t>Martani Pudjiastuti</t>
  </si>
  <si>
    <t>Martani Puspita</t>
  </si>
  <si>
    <t>Marwata Sudiati</t>
  </si>
  <si>
    <t>Marwata Susanti</t>
  </si>
  <si>
    <t>Maryadi Hakim</t>
  </si>
  <si>
    <t>Maryadi Nainggolan</t>
  </si>
  <si>
    <t>Maryadi Natsir</t>
  </si>
  <si>
    <t>Maryanto Nugroho</t>
  </si>
  <si>
    <t>Maya Simanjuntak</t>
  </si>
  <si>
    <t>Melinda Mayasari</t>
  </si>
  <si>
    <t>Melinda Megantara</t>
  </si>
  <si>
    <t>Melinda Utama</t>
  </si>
  <si>
    <t>Michelle Nuraini</t>
  </si>
  <si>
    <t>Michelle Permata</t>
  </si>
  <si>
    <t>Mila Mahendra</t>
  </si>
  <si>
    <t>Muhammad Suryatmi</t>
  </si>
  <si>
    <t>Muhammad Suryono</t>
  </si>
  <si>
    <t>Muhammad Thamrin</t>
  </si>
  <si>
    <t>Muhammad Wijaya</t>
  </si>
  <si>
    <t>Mujur Halimah</t>
  </si>
  <si>
    <t>Mujur Wibisono</t>
  </si>
  <si>
    <t>Mulya Waluyo</t>
  </si>
  <si>
    <t>Mumpuni Napitupulu</t>
  </si>
  <si>
    <t>Muni Aryani</t>
  </si>
  <si>
    <t>Muni Mangunsong</t>
  </si>
  <si>
    <t>Mursinin Dabukke</t>
  </si>
  <si>
    <t>Mursita Palastri</t>
  </si>
  <si>
    <t>Mursita Puspasari</t>
  </si>
  <si>
    <t>Mursita Safitri</t>
  </si>
  <si>
    <t>Mursita Sirait</t>
  </si>
  <si>
    <t>Mustika Budiman</t>
  </si>
  <si>
    <t>Mustofa Narpati</t>
  </si>
  <si>
    <t>Mutia Hidayat</t>
  </si>
  <si>
    <t>Mutia Suartini</t>
  </si>
  <si>
    <t>Nabila Hidayat</t>
  </si>
  <si>
    <t>Nadia Puspasari</t>
  </si>
  <si>
    <t>Nadine Salahudin</t>
  </si>
  <si>
    <t>Najam Prayoga</t>
  </si>
  <si>
    <t>Najwa Palastri</t>
  </si>
  <si>
    <t>Nalar Andriani</t>
  </si>
  <si>
    <t>Nalar Permadi</t>
  </si>
  <si>
    <t>Nardi Maryadi</t>
  </si>
  <si>
    <t>Narji Haryanto</t>
  </si>
  <si>
    <t>Narji Januar</t>
  </si>
  <si>
    <t>Narji Nugroho</t>
  </si>
  <si>
    <t>Narji Suryono</t>
  </si>
  <si>
    <t>Natalia Hasanah</t>
  </si>
  <si>
    <t>Natalia Rahimah</t>
  </si>
  <si>
    <t>Nilam Hakim</t>
  </si>
  <si>
    <t>Nilam Widodo</t>
  </si>
  <si>
    <t>Niyaga Pradipta</t>
  </si>
  <si>
    <t>Nova Nurdiyanti</t>
  </si>
  <si>
    <t>Nova Rahmawati</t>
  </si>
  <si>
    <t>Nova Sirait</t>
  </si>
  <si>
    <t>Novi Prabowo</t>
  </si>
  <si>
    <t>Nrima Novitasari</t>
  </si>
  <si>
    <t>Nrima Prabowo</t>
  </si>
  <si>
    <t>Nrima Pudjiastuti</t>
  </si>
  <si>
    <t>Nugraha Natsir</t>
  </si>
  <si>
    <t>Nugraha Suryono</t>
  </si>
  <si>
    <t>Nyana Lestari</t>
  </si>
  <si>
    <t>Nyoman Mahendra</t>
  </si>
  <si>
    <t>Nyoman Nuraini</t>
  </si>
  <si>
    <t>Okta Sitorus</t>
  </si>
  <si>
    <t>Okto Hastuti</t>
  </si>
  <si>
    <t>Okto Lestari</t>
  </si>
  <si>
    <t>Olga Handayani</t>
  </si>
  <si>
    <t>Oliva Lailasari</t>
  </si>
  <si>
    <t>Olivia Anggraini</t>
  </si>
  <si>
    <t>Oman Mardhiyah</t>
  </si>
  <si>
    <t>Omar Sihombing</t>
  </si>
  <si>
    <t>Omar Wibowo</t>
  </si>
  <si>
    <t>Opung Maulana</t>
  </si>
  <si>
    <t>Ozy Salahudin</t>
  </si>
  <si>
    <t>Padma Melani</t>
  </si>
  <si>
    <t>Padma Namaga</t>
  </si>
  <si>
    <t>Padmi Anggraini</t>
  </si>
  <si>
    <t>Paiman Hasanah</t>
  </si>
  <si>
    <t>Paiman Santoso</t>
  </si>
  <si>
    <t>Paiman Waskita</t>
  </si>
  <si>
    <t>Pandu Laksmiwati</t>
  </si>
  <si>
    <t>Pandu Sihotang</t>
  </si>
  <si>
    <t>Pangeran Samosir</t>
  </si>
  <si>
    <t>Pangestu Manullang</t>
  </si>
  <si>
    <t>Pardi Yulianti</t>
  </si>
  <si>
    <t>Parman Gunawan</t>
  </si>
  <si>
    <t>Parman Kurniawan</t>
  </si>
  <si>
    <t>Paulin Hariyah</t>
  </si>
  <si>
    <t>Paulin Januar</t>
  </si>
  <si>
    <t>Paulin Nainggolan</t>
  </si>
  <si>
    <t>Perkasa Handayani</t>
  </si>
  <si>
    <t>Perkasa Lailasari</t>
  </si>
  <si>
    <t>Perkasa Wahyuni</t>
  </si>
  <si>
    <t>Praba Tarihoran</t>
  </si>
  <si>
    <t>Prabawa Hutasoit</t>
  </si>
  <si>
    <t>Prabawa Pratiwi</t>
  </si>
  <si>
    <t>Prabu Halim</t>
  </si>
  <si>
    <t>Prabu Natsir</t>
  </si>
  <si>
    <t>Prakosa Halim</t>
  </si>
  <si>
    <t>Pranata Hastuti</t>
  </si>
  <si>
    <t>Pranawa Melani</t>
  </si>
  <si>
    <t>Pranawa Prayoga</t>
  </si>
  <si>
    <t>Prasetyo Nashiruddin</t>
  </si>
  <si>
    <t>Prasetyo Situmorang</t>
  </si>
  <si>
    <t>Prayitna Habibi</t>
  </si>
  <si>
    <t>Prayoga Nurdiyanti</t>
  </si>
  <si>
    <t>Prayogo Sihombing</t>
  </si>
  <si>
    <t>Prima Saefullah</t>
  </si>
  <si>
    <t>Purwa Uyainah</t>
  </si>
  <si>
    <t>Purwadi Natsir</t>
  </si>
  <si>
    <t>Purwadi Palastri</t>
  </si>
  <si>
    <t>Purwadi Sinaga</t>
  </si>
  <si>
    <t>Puspa Fujiati</t>
  </si>
  <si>
    <t>Puspa Laksita</t>
  </si>
  <si>
    <t>Puti Zulaika</t>
  </si>
  <si>
    <t>Putri Nuraini</t>
  </si>
  <si>
    <t>Putri Pertiwi</t>
  </si>
  <si>
    <t>Putri Simanjuntak</t>
  </si>
  <si>
    <t>Putri Thamrin</t>
  </si>
  <si>
    <t>Putu Manullang</t>
  </si>
  <si>
    <t>Qori Hidayat</t>
  </si>
  <si>
    <t>Rachel Salahudin</t>
  </si>
  <si>
    <t>Raden Halim</t>
  </si>
  <si>
    <t>Raden Kusmawati</t>
  </si>
  <si>
    <t>Raden Oktaviani</t>
  </si>
  <si>
    <t>Raden Rahayu</t>
  </si>
  <si>
    <t>Raden Simbolon</t>
  </si>
  <si>
    <t>Radika Aryani</t>
  </si>
  <si>
    <t>Radit Kuswandari</t>
  </si>
  <si>
    <t>Radit Lestari</t>
  </si>
  <si>
    <t>Raditya Mangunsong</t>
  </si>
  <si>
    <t>Raditya Marpaung</t>
  </si>
  <si>
    <t>Rafi Halimah</t>
  </si>
  <si>
    <t>Rafi Lazuardi</t>
  </si>
  <si>
    <t>Rafi Namaga</t>
  </si>
  <si>
    <t>Rafi Uwais</t>
  </si>
  <si>
    <t>Rafid Latupono</t>
  </si>
  <si>
    <t>Rahmat Hutasoit</t>
  </si>
  <si>
    <t>Rahmat Nasyidah</t>
  </si>
  <si>
    <t>Rahmat Purwanti</t>
  </si>
  <si>
    <t>Rahmat Saputra</t>
  </si>
  <si>
    <t>Rahmi Pratiwi</t>
  </si>
  <si>
    <t>Raihan Lailasari</t>
  </si>
  <si>
    <t>Raihan Laksita</t>
  </si>
  <si>
    <t>Raihan Nasyiah</t>
  </si>
  <si>
    <t>Raihan Susanti</t>
  </si>
  <si>
    <t>Raina Yuliarti</t>
  </si>
  <si>
    <t>Raisa Pradana</t>
  </si>
  <si>
    <t>Raisa Situmorang</t>
  </si>
  <si>
    <t>Ratih Palastri</t>
  </si>
  <si>
    <t>Ratih Santoso</t>
  </si>
  <si>
    <t>Ratih Setiawan</t>
  </si>
  <si>
    <t>Reksa Januar</t>
  </si>
  <si>
    <t>Reksa Prastuti</t>
  </si>
  <si>
    <t>Reksa Wulandari</t>
  </si>
  <si>
    <t>Rendy Utama</t>
  </si>
  <si>
    <t>Respati Saptono</t>
  </si>
  <si>
    <t>Restu Wibisono</t>
  </si>
  <si>
    <t>Ridwan Puspasari</t>
  </si>
  <si>
    <t>Ridwan Wijayanti</t>
  </si>
  <si>
    <t>Rika Firmansyah</t>
  </si>
  <si>
    <t>Rina Samosir</t>
  </si>
  <si>
    <t>Rina Yuniar</t>
  </si>
  <si>
    <t>Rizki Puspita</t>
  </si>
  <si>
    <t>Rizki Saputra</t>
  </si>
  <si>
    <t>Rizki Suartini</t>
  </si>
  <si>
    <t>Rosman Maryadi</t>
  </si>
  <si>
    <t>Rosman Susanti</t>
  </si>
  <si>
    <t>Rudi Zulkarnain</t>
  </si>
  <si>
    <t>Rusman Hakim</t>
  </si>
  <si>
    <t>Rusman Nugroho</t>
  </si>
  <si>
    <t>Saadat Iswahyudi</t>
  </si>
  <si>
    <t>Saadat Pratiwi</t>
  </si>
  <si>
    <t>Saadat Salahudin</t>
  </si>
  <si>
    <t>Sabar Pratiwi</t>
  </si>
  <si>
    <t>Sabar Tamba</t>
  </si>
  <si>
    <t>Sadina Hasanah</t>
  </si>
  <si>
    <t>Sadina Prabowo</t>
  </si>
  <si>
    <t>Safina Tamba</t>
  </si>
  <si>
    <t>Saiful Kusumo</t>
  </si>
  <si>
    <t>Saiful Safitri</t>
  </si>
  <si>
    <t>Saka Hidayat</t>
  </si>
  <si>
    <t>Sakti Prasetya</t>
  </si>
  <si>
    <t>Sakura Dabukke</t>
  </si>
  <si>
    <t>Salimah Wastuti</t>
  </si>
  <si>
    <t>Salman Irawan</t>
  </si>
  <si>
    <t>Salman Widiastuti</t>
  </si>
  <si>
    <t>Salwa Utama</t>
  </si>
  <si>
    <t>Samsul Firmansyah</t>
  </si>
  <si>
    <t>Samsul Kusmawati</t>
  </si>
  <si>
    <t>Samsul Widodo</t>
  </si>
  <si>
    <t>Sarah Nuraini</t>
  </si>
  <si>
    <t>Sari Wulandari</t>
  </si>
  <si>
    <t>Satya Budiman</t>
  </si>
  <si>
    <t>Septi Prasetya</t>
  </si>
  <si>
    <t>Setya Kuswoyo</t>
  </si>
  <si>
    <t>Setya Permadi</t>
  </si>
  <si>
    <t>Setya Prayoga</t>
  </si>
  <si>
    <t>Setya Suryatmi</t>
  </si>
  <si>
    <t>Setya Uyainah</t>
  </si>
  <si>
    <t>Shania Anggriawan</t>
  </si>
  <si>
    <t>Shania Maheswara</t>
  </si>
  <si>
    <t>Shania Pertiwi</t>
  </si>
  <si>
    <t>Sidiq Damanik</t>
  </si>
  <si>
    <t>Simon Widiastuti</t>
  </si>
  <si>
    <t>Siti Manullang</t>
  </si>
  <si>
    <t>Siti Prabowo</t>
  </si>
  <si>
    <t>Slamet Marpaung</t>
  </si>
  <si>
    <t>Soleh Uyainah</t>
  </si>
  <si>
    <t>Soleh Wasita</t>
  </si>
  <si>
    <t>Suci Oktaviani</t>
  </si>
  <si>
    <t>Talia Nainggolan</t>
  </si>
  <si>
    <t>Talia Purnawati</t>
  </si>
  <si>
    <t>Talia Saefullah</t>
  </si>
  <si>
    <t>Talia Yuliarti</t>
  </si>
  <si>
    <t>Tania Andriani</t>
  </si>
  <si>
    <t>Tantri Nasyiah</t>
  </si>
  <si>
    <t>Tari Waskita</t>
  </si>
  <si>
    <t>Tasdik Rajasa</t>
  </si>
  <si>
    <t>Tasdik Riyanti</t>
  </si>
  <si>
    <t>Taswir Nababan</t>
  </si>
  <si>
    <t>Taufan Mandala</t>
  </si>
  <si>
    <t>Taufan Permata</t>
  </si>
  <si>
    <t>Taufan Widiastuti</t>
  </si>
  <si>
    <t>Taufik Lailasari</t>
  </si>
  <si>
    <t>Taufik Oktaviani</t>
  </si>
  <si>
    <t>Taufik Uwais</t>
  </si>
  <si>
    <t>Taufik Wasita</t>
  </si>
  <si>
    <t>Teddy Aryani</t>
  </si>
  <si>
    <t>Tedi Aryani</t>
  </si>
  <si>
    <t>Tedi Suryatmi</t>
  </si>
  <si>
    <t>Teguh Astuti</t>
  </si>
  <si>
    <t>Teguh Hardiansyah</t>
  </si>
  <si>
    <t>Teguh Uyainah</t>
  </si>
  <si>
    <t>Tiara Halimah</t>
  </si>
  <si>
    <t>Tiara Palastri</t>
  </si>
  <si>
    <t>Tiara Wijayanti</t>
  </si>
  <si>
    <t>Timbul Hassanah</t>
  </si>
  <si>
    <t>Timbul Riyanti</t>
  </si>
  <si>
    <t>Tina Hidayanto</t>
  </si>
  <si>
    <t>Tina Pradipta</t>
  </si>
  <si>
    <t>Tina Puspasari</t>
  </si>
  <si>
    <t>Tina Saputra</t>
  </si>
  <si>
    <t>Tira Mulyani</t>
  </si>
  <si>
    <t>Tira Natsir</t>
  </si>
  <si>
    <t>Tira Sihombing</t>
  </si>
  <si>
    <t>Tirta Puspasari</t>
  </si>
  <si>
    <t>Tirta Saputra</t>
  </si>
  <si>
    <t>Tirtayasa Nuraini</t>
  </si>
  <si>
    <t>Tomi Pangestu</t>
  </si>
  <si>
    <t>Tomi Riyanti</t>
  </si>
  <si>
    <t>Tri Prasetyo</t>
  </si>
  <si>
    <t>Tri Sihombing</t>
  </si>
  <si>
    <t>Tugiman Hassanah</t>
  </si>
  <si>
    <t>Uchita Haryanto</t>
  </si>
  <si>
    <t>Uchita Hutasoit</t>
  </si>
  <si>
    <t>Umar Prastuti</t>
  </si>
  <si>
    <t>Umay Habibi</t>
  </si>
  <si>
    <t>Umay Siregar</t>
  </si>
  <si>
    <t>Umay Sitompul</t>
  </si>
  <si>
    <t>Umay Suryono</t>
  </si>
  <si>
    <t>Umi Nainggolan</t>
  </si>
  <si>
    <t>Umi Padmasari</t>
  </si>
  <si>
    <t>Upik Nababan</t>
  </si>
  <si>
    <t>Vanesa Agustina</t>
  </si>
  <si>
    <t>Vanya Pradipta</t>
  </si>
  <si>
    <t>Vera Suryatmi</t>
  </si>
  <si>
    <t>Vicky Novitasari</t>
  </si>
  <si>
    <t>Vicky Pratama</t>
  </si>
  <si>
    <t>Vicky Widiastuti</t>
  </si>
  <si>
    <t>Victoria Handayani</t>
  </si>
  <si>
    <t>Victoria Mustofa</t>
  </si>
  <si>
    <t>Viktor Novitasari</t>
  </si>
  <si>
    <t>Viman Latupono</t>
  </si>
  <si>
    <t>Viman Uyainah</t>
  </si>
  <si>
    <t>Vino Nashiruddin</t>
  </si>
  <si>
    <t>Virman Irawan</t>
  </si>
  <si>
    <t>Vivi Nuraini</t>
  </si>
  <si>
    <t>Vivi Suwarno</t>
  </si>
  <si>
    <t>Wadi Wijaya</t>
  </si>
  <si>
    <t>Wahyu Firmansyah</t>
  </si>
  <si>
    <t>Wakiman Prastuti</t>
  </si>
  <si>
    <t>Waluyo Riyanti</t>
  </si>
  <si>
    <t>Wani Kuswandari</t>
  </si>
  <si>
    <t>Wani Wahyudin</t>
  </si>
  <si>
    <t>Wardaya Kusumo</t>
  </si>
  <si>
    <t>Wardi Hasanah</t>
  </si>
  <si>
    <t>Warji Permadi</t>
  </si>
  <si>
    <t>Warji Tampubolon</t>
  </si>
  <si>
    <t>Warji Wahyudin</t>
  </si>
  <si>
    <t>Warji Yuniar</t>
  </si>
  <si>
    <t>Warsa Sudiati</t>
  </si>
  <si>
    <t>Warsita Pudjiastuti</t>
  </si>
  <si>
    <t>Warsita Putra</t>
  </si>
  <si>
    <t>Warta Astuti</t>
  </si>
  <si>
    <t>Wasis Melani</t>
  </si>
  <si>
    <t>Wira Firmansyah</t>
  </si>
  <si>
    <t>Wira Haryanto</t>
  </si>
  <si>
    <t>Wira Novitasari</t>
  </si>
  <si>
    <t>Wirda Sirait</t>
  </si>
  <si>
    <t>Wisnu Nashiruddin</t>
  </si>
  <si>
    <t>Wisnu Pangestu</t>
  </si>
  <si>
    <t>Wulan Lailasari</t>
  </si>
  <si>
    <t>Xanana Lailasari</t>
  </si>
  <si>
    <t>Xanana Nababan</t>
  </si>
  <si>
    <t>Yahya Kusumo</t>
  </si>
  <si>
    <t>Yance Palastri</t>
  </si>
  <si>
    <t>Yance Pranowo</t>
  </si>
  <si>
    <t>Yance Tamba</t>
  </si>
  <si>
    <t>Yance Winarno</t>
  </si>
  <si>
    <t>Yani Santoso</t>
  </si>
  <si>
    <t>Yoga Hakim</t>
  </si>
  <si>
    <t>Yoga Hartati</t>
  </si>
  <si>
    <t>Yoga Suryono</t>
  </si>
  <si>
    <t>Yono Wastuti</t>
  </si>
  <si>
    <t>Yulia Puspita</t>
  </si>
  <si>
    <t>Yuliana Mahendra</t>
  </si>
  <si>
    <t>Yuliana Sihombing</t>
  </si>
  <si>
    <t>Yuni Marpaung</t>
  </si>
  <si>
    <t>Yunita Namaga</t>
  </si>
  <si>
    <t>Yunita Oktaviani</t>
  </si>
  <si>
    <t>Yunita Siregar</t>
  </si>
  <si>
    <t>Zalindra Ramadan</t>
  </si>
  <si>
    <t>Zalindra Widodo</t>
  </si>
  <si>
    <t>Zamira Hutapea</t>
  </si>
  <si>
    <t>Zamira Nurdiyanti</t>
  </si>
  <si>
    <t>Zamira Simanjuntak</t>
  </si>
  <si>
    <t>Zelaya Suartini</t>
  </si>
  <si>
    <t>Zelda Fujiati</t>
  </si>
  <si>
    <t>Zizi Simanjuntak</t>
  </si>
  <si>
    <t>Zulaikha Hasanah</t>
  </si>
  <si>
    <t>Zulaikha Kusumo</t>
  </si>
  <si>
    <t>Zulaikha Kuswoyo</t>
  </si>
  <si>
    <t>Zulaikha Lestari</t>
  </si>
  <si>
    <t>Zulaikha Permadi</t>
  </si>
  <si>
    <t>Zulfa Utami</t>
  </si>
  <si>
    <t>Adinata Gunawan</t>
  </si>
  <si>
    <t>Okta Sitohang</t>
  </si>
  <si>
    <t>Farhunnisa Putri</t>
  </si>
  <si>
    <t>Balangga Kusuma</t>
  </si>
  <si>
    <t>Kusuma Tari</t>
  </si>
  <si>
    <t>Tanggal Lahir</t>
  </si>
  <si>
    <t>Jurusan</t>
  </si>
  <si>
    <t>Statistika</t>
  </si>
  <si>
    <t>Aktuaria</t>
  </si>
  <si>
    <t>Kimia</t>
  </si>
  <si>
    <t>Biologi</t>
  </si>
  <si>
    <t>Fisika</t>
  </si>
  <si>
    <t>Matematika</t>
  </si>
  <si>
    <t>Pertanyaan</t>
  </si>
  <si>
    <t>Berapa data dari kolom Jurusan yang Invalid (Tidak Valid)?</t>
  </si>
  <si>
    <t>Jurusan apa yang paling banyak memiliki data invalid?</t>
  </si>
  <si>
    <t>Ujian 1</t>
  </si>
  <si>
    <t>Ujian 2</t>
  </si>
  <si>
    <t>UTS</t>
  </si>
  <si>
    <t>Ujian 3</t>
  </si>
  <si>
    <t>Ujian 4</t>
  </si>
  <si>
    <t>UAS</t>
  </si>
  <si>
    <t>Tugas</t>
  </si>
  <si>
    <t>Nilai Akhir</t>
  </si>
  <si>
    <t>Contoh</t>
  </si>
  <si>
    <t>ID</t>
  </si>
  <si>
    <t>A0001</t>
  </si>
  <si>
    <t>B0010</t>
  </si>
  <si>
    <t>C0100</t>
  </si>
  <si>
    <t>D1000</t>
  </si>
  <si>
    <t>E0098</t>
  </si>
  <si>
    <t>F0908</t>
  </si>
  <si>
    <t>Grade</t>
  </si>
  <si>
    <t>Ujian 1 hingga Ujian 4</t>
  </si>
  <si>
    <t>UTS dan UAS</t>
  </si>
  <si>
    <t>Masing-masing 20%</t>
  </si>
  <si>
    <t>Masing-masing 12.5%</t>
  </si>
  <si>
    <t>Misal</t>
  </si>
  <si>
    <t xml:space="preserve">Absen </t>
  </si>
  <si>
    <t>Siapa yang mendapatkan Nilai Akhir paling tinggi?</t>
  </si>
  <si>
    <t>Beri Grade berdasarkan kondisi berikut ini</t>
  </si>
  <si>
    <t>90 keatas</t>
  </si>
  <si>
    <t>A</t>
  </si>
  <si>
    <t>B</t>
  </si>
  <si>
    <t>C</t>
  </si>
  <si>
    <t>80,01 sampai 90</t>
  </si>
  <si>
    <t>70,01 sampai 80</t>
  </si>
  <si>
    <t>60,01 sampai 70</t>
  </si>
  <si>
    <t>D</t>
  </si>
  <si>
    <t>40,01 sampai 60</t>
  </si>
  <si>
    <t>E</t>
  </si>
  <si>
    <t>40 dan bawah bawahnya</t>
  </si>
  <si>
    <t>ID Mahasiswa</t>
  </si>
  <si>
    <t>Golongan Darah</t>
  </si>
  <si>
    <t>Tinggi Badan</t>
  </si>
  <si>
    <t>Berat Badan</t>
  </si>
  <si>
    <t>Alamat</t>
  </si>
  <si>
    <t>Kota</t>
  </si>
  <si>
    <t>Code</t>
  </si>
  <si>
    <t>Gg. Erlangga No. 43</t>
  </si>
  <si>
    <t>Tarakan</t>
  </si>
  <si>
    <t>F0699</t>
  </si>
  <si>
    <t>Jalan Pasteur No. 97</t>
  </si>
  <si>
    <t>Padang</t>
  </si>
  <si>
    <t>E0998</t>
  </si>
  <si>
    <t>Gang Kiaracondong No. 44</t>
  </si>
  <si>
    <t>Pangkalpinang</t>
  </si>
  <si>
    <t>F0204</t>
  </si>
  <si>
    <t>Jalan Soekarno Hatta No. 45</t>
  </si>
  <si>
    <t>Sorong</t>
  </si>
  <si>
    <t>D0552</t>
  </si>
  <si>
    <t>Gg. Rawamangun No. 87</t>
  </si>
  <si>
    <t>Batam</t>
  </si>
  <si>
    <t>D0362</t>
  </si>
  <si>
    <t>Gg. Gedebage Selatan No. 16</t>
  </si>
  <si>
    <t>Samarinda</t>
  </si>
  <si>
    <t>B0955</t>
  </si>
  <si>
    <t>Jalan Ciwastra No. 05</t>
  </si>
  <si>
    <t>Banjar</t>
  </si>
  <si>
    <t>D0393</t>
  </si>
  <si>
    <t xml:space="preserve">Gang Laswi No. 9
</t>
  </si>
  <si>
    <t>Ternate</t>
  </si>
  <si>
    <t>E0799</t>
  </si>
  <si>
    <t>Jl. Rungkut Industri No. 10</t>
  </si>
  <si>
    <t>Denpasar</t>
  </si>
  <si>
    <t>E0806</t>
  </si>
  <si>
    <t xml:space="preserve">Gg. Pasirkoja No. 5
</t>
  </si>
  <si>
    <t>Cimahi</t>
  </si>
  <si>
    <t>E0549</t>
  </si>
  <si>
    <t>Gang Rajawali Timur No. 36</t>
  </si>
  <si>
    <t>F0901</t>
  </si>
  <si>
    <t>Gg. Pasirkoja No. 93</t>
  </si>
  <si>
    <t>Payakumbuh</t>
  </si>
  <si>
    <t>C0297</t>
  </si>
  <si>
    <t xml:space="preserve">Jl. Sentot Alibasa No. 0
</t>
  </si>
  <si>
    <t>C0573</t>
  </si>
  <si>
    <t xml:space="preserve">Jl. Rungkut Industri No. 5
</t>
  </si>
  <si>
    <t>Pontianak</t>
  </si>
  <si>
    <t>F0015</t>
  </si>
  <si>
    <t>Gang Gegerkalong Hilir No. 08</t>
  </si>
  <si>
    <t>E0743</t>
  </si>
  <si>
    <t>Jl. Yos Sudarso No. 91</t>
  </si>
  <si>
    <t>Bandar Lampung</t>
  </si>
  <si>
    <t>D0090</t>
  </si>
  <si>
    <t>Gg. Ir. H. Djuanda No. 33</t>
  </si>
  <si>
    <t>Mojokerto</t>
  </si>
  <si>
    <t>E0327</t>
  </si>
  <si>
    <t>Jl. Sadang Serang No. 14</t>
  </si>
  <si>
    <t>Salatiga</t>
  </si>
  <si>
    <t>F0867</t>
  </si>
  <si>
    <t>Gang Pasirkoja No. 48</t>
  </si>
  <si>
    <t>Tebingtinggi</t>
  </si>
  <si>
    <t>B0672</t>
  </si>
  <si>
    <t>Jalan Cikutra Timur No. 62</t>
  </si>
  <si>
    <t>Magelang</t>
  </si>
  <si>
    <t>D0417</t>
  </si>
  <si>
    <t>Jl. Cikutra Barat No. 38</t>
  </si>
  <si>
    <t>Meulaboh</t>
  </si>
  <si>
    <t>A0289</t>
  </si>
  <si>
    <t>Gang Medokan Ayu No. 80</t>
  </si>
  <si>
    <t>Bekasi</t>
  </si>
  <si>
    <t>A0405</t>
  </si>
  <si>
    <t xml:space="preserve">Gang Joyoboyo No. 8
</t>
  </si>
  <si>
    <t>Kota Administrasi Jakarta Selatan</t>
  </si>
  <si>
    <t>A0276</t>
  </si>
  <si>
    <t xml:space="preserve">Gg. M.T Haryono No. 2
</t>
  </si>
  <si>
    <t>Balikpapan</t>
  </si>
  <si>
    <t>C0583</t>
  </si>
  <si>
    <t xml:space="preserve">Gg. Sentot Alibasa No. 8
</t>
  </si>
  <si>
    <t>D0486</t>
  </si>
  <si>
    <t xml:space="preserve">Jalan M.T Haryono No. 8
</t>
  </si>
  <si>
    <t>A0065</t>
  </si>
  <si>
    <t>Jl. Ciwastra No. 68</t>
  </si>
  <si>
    <t>Dumai</t>
  </si>
  <si>
    <t>C0260</t>
  </si>
  <si>
    <t xml:space="preserve">Gang Cikutra Timur No. 8
</t>
  </si>
  <si>
    <t>Sibolga</t>
  </si>
  <si>
    <t>B0129</t>
  </si>
  <si>
    <t>Jl. Wonoayu No. 78</t>
  </si>
  <si>
    <t>D0292</t>
  </si>
  <si>
    <t>Jalan M.H Thamrin No. 47</t>
  </si>
  <si>
    <t>Tangerang</t>
  </si>
  <si>
    <t>A0301</t>
  </si>
  <si>
    <t>Gg. Ir. H. Djuanda No. 55</t>
  </si>
  <si>
    <t>Lubuklinggau</t>
  </si>
  <si>
    <t>C0989</t>
  </si>
  <si>
    <t>Gang Kebonjati No. 85</t>
  </si>
  <si>
    <t>Blitar</t>
  </si>
  <si>
    <t>D0491</t>
  </si>
  <si>
    <t>Jl. Sadang Serang No. 28</t>
  </si>
  <si>
    <t>B0963</t>
  </si>
  <si>
    <t>Gang Gardujati No. 90</t>
  </si>
  <si>
    <t>Tidore Kepulauan</t>
  </si>
  <si>
    <t>B0612</t>
  </si>
  <si>
    <t xml:space="preserve">Gg. Peta No. 3
</t>
  </si>
  <si>
    <t>E0591</t>
  </si>
  <si>
    <t>Gg. Kebonjati No. 65</t>
  </si>
  <si>
    <t>C0320</t>
  </si>
  <si>
    <t>Jalan Kutisari Selatan No. 49</t>
  </si>
  <si>
    <t>Tasikmalaya</t>
  </si>
  <si>
    <t>A0130</t>
  </si>
  <si>
    <t xml:space="preserve">Jl. Kendalsari No. 6
</t>
  </si>
  <si>
    <t>B0660</t>
  </si>
  <si>
    <t xml:space="preserve">Jl. Ahmad Yani No. 4
</t>
  </si>
  <si>
    <t>Mataram</t>
  </si>
  <si>
    <t>E0242</t>
  </si>
  <si>
    <t>Gg. Gegerkalong Hilir No. 12</t>
  </si>
  <si>
    <t>Solok</t>
  </si>
  <si>
    <t>E0981</t>
  </si>
  <si>
    <t>Gang Ronggowarsito No. 18</t>
  </si>
  <si>
    <t>Singkawang</t>
  </si>
  <si>
    <t>F0760</t>
  </si>
  <si>
    <t>Jalan Pacuan Kuda No. 45</t>
  </si>
  <si>
    <t>Langsa</t>
  </si>
  <si>
    <t>D0396</t>
  </si>
  <si>
    <t>Jl. Rajawali Barat No. 63</t>
  </si>
  <si>
    <t>Pekanbaru</t>
  </si>
  <si>
    <t>D0984</t>
  </si>
  <si>
    <t>Gg. Kapten Muslihat No. 53</t>
  </si>
  <si>
    <t>C0776</t>
  </si>
  <si>
    <t>Jalan Sentot Alibasa No. 39</t>
  </si>
  <si>
    <t>Cilegon</t>
  </si>
  <si>
    <t>B0467</t>
  </si>
  <si>
    <t>Gang K.H. Wahid Hasyim No. 25</t>
  </si>
  <si>
    <t>Depok</t>
  </si>
  <si>
    <t>A0394</t>
  </si>
  <si>
    <t>Gg. Erlangga No. 67</t>
  </si>
  <si>
    <t>F0422</t>
  </si>
  <si>
    <t>Gg. Ahmad Yani No. 79</t>
  </si>
  <si>
    <t>A0762</t>
  </si>
  <si>
    <t xml:space="preserve">Jl. Astana Anyar No. 2
</t>
  </si>
  <si>
    <t>Pagaralam</t>
  </si>
  <si>
    <t>E0366</t>
  </si>
  <si>
    <t xml:space="preserve">Jalan Wonoayu No. 2
</t>
  </si>
  <si>
    <t>Surakarta</t>
  </si>
  <si>
    <t>F0732</t>
  </si>
  <si>
    <t>Gang HOS. Cokroaminoto No. 41</t>
  </si>
  <si>
    <t>Prabumulih</t>
  </si>
  <si>
    <t>B0960</t>
  </si>
  <si>
    <t xml:space="preserve">Jl. Kutisari Selatan No. 0
</t>
  </si>
  <si>
    <t>D0747</t>
  </si>
  <si>
    <t>Jl. Kutisari Selatan No. 43</t>
  </si>
  <si>
    <t>B0066</t>
  </si>
  <si>
    <t>Jl. Wonoayu No. 03</t>
  </si>
  <si>
    <t>Surabaya</t>
  </si>
  <si>
    <t>A0500</t>
  </si>
  <si>
    <t>Jalan Suniaraja No. 30</t>
  </si>
  <si>
    <t>Gorontalo</t>
  </si>
  <si>
    <t>A0862</t>
  </si>
  <si>
    <t>Jl. M.T Haryono No. 56</t>
  </si>
  <si>
    <t>Kota Administrasi Jakarta Timur</t>
  </si>
  <si>
    <t>E0018</t>
  </si>
  <si>
    <t xml:space="preserve">Jalan Wonoayu No. 5
</t>
  </si>
  <si>
    <t>D0006</t>
  </si>
  <si>
    <t>Jl. Bangka Raya No. 31</t>
  </si>
  <si>
    <t>Kota Administrasi Jakarta Barat</t>
  </si>
  <si>
    <t>E0183</t>
  </si>
  <si>
    <t xml:space="preserve">Gang W.R. Supratman No. 6
</t>
  </si>
  <si>
    <t>B0891</t>
  </si>
  <si>
    <t>Gang Cikapayang No. 65</t>
  </si>
  <si>
    <t>Pematangsiantar</t>
  </si>
  <si>
    <t>C0648</t>
  </si>
  <si>
    <t>Jl. Rawamangun No. 56</t>
  </si>
  <si>
    <t>Makassar</t>
  </si>
  <si>
    <t>C0404</t>
  </si>
  <si>
    <t>Gang Raya Setiabudhi No. 60</t>
  </si>
  <si>
    <t>F0890</t>
  </si>
  <si>
    <t xml:space="preserve">Gg. Rajiman No. 2
</t>
  </si>
  <si>
    <t>Banjarbaru</t>
  </si>
  <si>
    <t>F0657</t>
  </si>
  <si>
    <t>Gg. Cihampelas No. 70</t>
  </si>
  <si>
    <t>Bengkulu</t>
  </si>
  <si>
    <t>E0073</t>
  </si>
  <si>
    <t>Gang Moch. Ramdan No. 56</t>
  </si>
  <si>
    <t>Sungai Penuh</t>
  </si>
  <si>
    <t>A0265</t>
  </si>
  <si>
    <t xml:space="preserve">Jl. Asia Afrika No. 4
</t>
  </si>
  <si>
    <t>Cirebon</t>
  </si>
  <si>
    <t>E0021</t>
  </si>
  <si>
    <t xml:space="preserve">Gg. Raya Setiabudhi No. 7
</t>
  </si>
  <si>
    <t>C0860</t>
  </si>
  <si>
    <t>Gang Rumah Sakit No. 08</t>
  </si>
  <si>
    <t>A0154</t>
  </si>
  <si>
    <t xml:space="preserve">Jl. Sukabumi No. 2
</t>
  </si>
  <si>
    <t>Bandung</t>
  </si>
  <si>
    <t>F0116</t>
  </si>
  <si>
    <t>Gg. Sukajadi No. 86</t>
  </si>
  <si>
    <t>B0589</t>
  </si>
  <si>
    <t xml:space="preserve">Gang Otto Iskandardinata No. 9
</t>
  </si>
  <si>
    <t>Yogyakarta</t>
  </si>
  <si>
    <t>F0640</t>
  </si>
  <si>
    <t>Gang Medokan Ayu No. 10</t>
  </si>
  <si>
    <t>F0095</t>
  </si>
  <si>
    <t xml:space="preserve">Jl. Kutai No. 6
</t>
  </si>
  <si>
    <t>Lhokseumawe</t>
  </si>
  <si>
    <t>B0351</t>
  </si>
  <si>
    <t>Jalan Merdeka No. 78</t>
  </si>
  <si>
    <t>Jayapura</t>
  </si>
  <si>
    <t>D0375</t>
  </si>
  <si>
    <t>Jalan Veteran No. 11</t>
  </si>
  <si>
    <t>Madiun</t>
  </si>
  <si>
    <t>F0189</t>
  </si>
  <si>
    <t>Gang Cikutra Barat No. 03</t>
  </si>
  <si>
    <t>B0956</t>
  </si>
  <si>
    <t>Jalan Cihampelas No. 01</t>
  </si>
  <si>
    <t>Kota Administrasi Jakarta Utara</t>
  </si>
  <si>
    <t>A0789</t>
  </si>
  <si>
    <t>Gg. Pasir Koja No. 72</t>
  </si>
  <si>
    <t>F0180</t>
  </si>
  <si>
    <t>Gg. Jend. A. Yani No. 47</t>
  </si>
  <si>
    <t>B0245</t>
  </si>
  <si>
    <t>Gang Rungkut Industri No. 01</t>
  </si>
  <si>
    <t>Palu</t>
  </si>
  <si>
    <t>D0668</t>
  </si>
  <si>
    <t xml:space="preserve">Gg. Jakarta No. 0
</t>
  </si>
  <si>
    <t>F0127</t>
  </si>
  <si>
    <t xml:space="preserve">Jalan Cikutra Timur No. 9
</t>
  </si>
  <si>
    <t>D0270</t>
  </si>
  <si>
    <t>Gg. W.R. Supratman No. 89</t>
  </si>
  <si>
    <t>B0677</t>
  </si>
  <si>
    <t xml:space="preserve">Gang Pacuan Kuda No. 7
</t>
  </si>
  <si>
    <t>Tual</t>
  </si>
  <si>
    <t>B0233</t>
  </si>
  <si>
    <t xml:space="preserve">Gang Indragiri No. 8
</t>
  </si>
  <si>
    <t>Bitung</t>
  </si>
  <si>
    <t>C0663</t>
  </si>
  <si>
    <t>Gang Kutai No. 21</t>
  </si>
  <si>
    <t>Bontang</t>
  </si>
  <si>
    <t>F0974</t>
  </si>
  <si>
    <t>Jl. Sadang Serang No. 60</t>
  </si>
  <si>
    <t>Palangkaraya</t>
  </si>
  <si>
    <t>E0032</t>
  </si>
  <si>
    <t xml:space="preserve">Gg. Kutisari Selatan No. 8
</t>
  </si>
  <si>
    <t>D0312</t>
  </si>
  <si>
    <t xml:space="preserve">Jl. Merdeka No. 1
</t>
  </si>
  <si>
    <t>Manado</t>
  </si>
  <si>
    <t>D0773</t>
  </si>
  <si>
    <t>Jalan Peta No. 14</t>
  </si>
  <si>
    <t>D0442</t>
  </si>
  <si>
    <t>Jalan Stasiun Wonokromo No. 03</t>
  </si>
  <si>
    <t>F0505</t>
  </si>
  <si>
    <t>Gang Gedebage Selatan No. 22</t>
  </si>
  <si>
    <t>D0105</t>
  </si>
  <si>
    <t>Gg. Pasirkoja No. 98</t>
  </si>
  <si>
    <t>F0282</t>
  </si>
  <si>
    <t>Jl. Rajawali Barat No. 96</t>
  </si>
  <si>
    <t>Pekalongan</t>
  </si>
  <si>
    <t>D0424</t>
  </si>
  <si>
    <t>Jalan Gedebage Selatan No. 07</t>
  </si>
  <si>
    <t>Kediri</t>
  </si>
  <si>
    <t>D0061</t>
  </si>
  <si>
    <t>Jalan Ciwastra No. 63</t>
  </si>
  <si>
    <t>Palopo</t>
  </si>
  <si>
    <t>B0431</t>
  </si>
  <si>
    <t>Jalan Rawamangun No. 49</t>
  </si>
  <si>
    <t>A0775</t>
  </si>
  <si>
    <t>Jl. Moch. Ramdan No. 35</t>
  </si>
  <si>
    <t>E0450</t>
  </si>
  <si>
    <t>Gang Ahmad Dahlan No. 37</t>
  </si>
  <si>
    <t>Padangpanjang</t>
  </si>
  <si>
    <t>A0016</t>
  </si>
  <si>
    <t>Gang Kapten Muslihat No. 86</t>
  </si>
  <si>
    <t>F0368</t>
  </si>
  <si>
    <t>Gg. Dipatiukur No. 07</t>
  </si>
  <si>
    <t>F0349</t>
  </si>
  <si>
    <t xml:space="preserve">Jl. Ahmad Yani No. 7
</t>
  </si>
  <si>
    <t>C0683</t>
  </si>
  <si>
    <t xml:space="preserve">Gg. Pasirkoja No. 8
</t>
  </si>
  <si>
    <t>C0453</t>
  </si>
  <si>
    <t>Jalan Rajiman No. 79</t>
  </si>
  <si>
    <t>E0639</t>
  </si>
  <si>
    <t>Jl. Monginsidi No. 91</t>
  </si>
  <si>
    <t>Jambi</t>
  </si>
  <si>
    <t>B0778</t>
  </si>
  <si>
    <t>Jl. Waringin No. 03</t>
  </si>
  <si>
    <t>C0616</t>
  </si>
  <si>
    <t>Jl. Laswi No. 62</t>
  </si>
  <si>
    <t>B0675</t>
  </si>
  <si>
    <t>Jl. Jamika No. 09</t>
  </si>
  <si>
    <t>Bau-Bau</t>
  </si>
  <si>
    <t>C0873</t>
  </si>
  <si>
    <t>Gang Laswi No. 60</t>
  </si>
  <si>
    <t>C0474</t>
  </si>
  <si>
    <t xml:space="preserve">Gang Kiaracondong No. 8
</t>
  </si>
  <si>
    <t>Palembang</t>
  </si>
  <si>
    <t>A0966</t>
  </si>
  <si>
    <t>Gg. Astana Anyar No. 64</t>
  </si>
  <si>
    <t>E0852</t>
  </si>
  <si>
    <t>Gang Jend. Sudirman No. 95</t>
  </si>
  <si>
    <t>E0395</t>
  </si>
  <si>
    <t>Gg. Tubagus Ismail No. 99</t>
  </si>
  <si>
    <t>A0905</t>
  </si>
  <si>
    <t>Jl. Jayawijaya No. 73</t>
  </si>
  <si>
    <t>D0704</t>
  </si>
  <si>
    <t>Gg. Monginsidi No. 16</t>
  </si>
  <si>
    <t>Bukittinggi</t>
  </si>
  <si>
    <t>A0816</t>
  </si>
  <si>
    <t>Jalan Kapten Muslihat No. 61</t>
  </si>
  <si>
    <t>D0844</t>
  </si>
  <si>
    <t xml:space="preserve">Gang Pasteur No. 4
</t>
  </si>
  <si>
    <t>E0071</t>
  </si>
  <si>
    <t xml:space="preserve">Gang Ahmad Yani No. 1
</t>
  </si>
  <si>
    <t>D0959</t>
  </si>
  <si>
    <t>Jl. Dipatiukur No. 38</t>
  </si>
  <si>
    <t>D0918</t>
  </si>
  <si>
    <t xml:space="preserve">Gang Rajawali Timur No. 4
</t>
  </si>
  <si>
    <t>C0029</t>
  </si>
  <si>
    <t>Jalan Pasteur No. 62</t>
  </si>
  <si>
    <t>Subulussalam</t>
  </si>
  <si>
    <t>E0556</t>
  </si>
  <si>
    <t>Jalan Raya Setiabudhi No. 92</t>
  </si>
  <si>
    <t>A0529</t>
  </si>
  <si>
    <t xml:space="preserve">Jalan Waringin No. 6
</t>
  </si>
  <si>
    <t>Padang Sidempuan</t>
  </si>
  <si>
    <t>B0515</t>
  </si>
  <si>
    <t>Gg. Cikutra Barat No. 82</t>
  </si>
  <si>
    <t>B0745</t>
  </si>
  <si>
    <t xml:space="preserve">Jl. Cikutra Barat No. 9
</t>
  </si>
  <si>
    <t>A0819</t>
  </si>
  <si>
    <t xml:space="preserve">Jalan S. Parman No. 7
</t>
  </si>
  <si>
    <t>F0251</t>
  </si>
  <si>
    <t>Jl. Setiabudhi No. 18</t>
  </si>
  <si>
    <t>Medan</t>
  </si>
  <si>
    <t>D0447</t>
  </si>
  <si>
    <t>Jalan PHH. Mustofa No. 42</t>
  </si>
  <si>
    <t>D0224</t>
  </si>
  <si>
    <t xml:space="preserve">Gg. Suryakencana No. 0
</t>
  </si>
  <si>
    <t>D0238</t>
  </si>
  <si>
    <t>Gang Jend. Sudirman No. 69</t>
  </si>
  <si>
    <t>A0370</t>
  </si>
  <si>
    <t xml:space="preserve">Jalan Pasir Koja No. 1
</t>
  </si>
  <si>
    <t>Tanjungbalai</t>
  </si>
  <si>
    <t>F0244</t>
  </si>
  <si>
    <t xml:space="preserve">Gang Asia Afrika No. 8
</t>
  </si>
  <si>
    <t>E0509</t>
  </si>
  <si>
    <t xml:space="preserve">Jalan Sentot Alibasa No. 4
</t>
  </si>
  <si>
    <t>B0650</t>
  </si>
  <si>
    <t xml:space="preserve">Jl. Jayawijaya No. 7
</t>
  </si>
  <si>
    <t>Malang</t>
  </si>
  <si>
    <t>D0003</t>
  </si>
  <si>
    <t xml:space="preserve">Gang Medokan Ayu No. 6
</t>
  </si>
  <si>
    <t>E0227</t>
  </si>
  <si>
    <t xml:space="preserve">Jl. Pasirkoja No. 3
</t>
  </si>
  <si>
    <t>E0322</t>
  </si>
  <si>
    <t>Jalan Abdul Muis No. 50</t>
  </si>
  <si>
    <t>F0360</t>
  </si>
  <si>
    <t>Jalan Waringin No. 50</t>
  </si>
  <si>
    <t>Parepare</t>
  </si>
  <si>
    <t>E0043</t>
  </si>
  <si>
    <t>Jalan Asia Afrika No. 15</t>
  </si>
  <si>
    <t>B0744</t>
  </si>
  <si>
    <t>Jl. Ahmad Yani No. 72</t>
  </si>
  <si>
    <t>C0907</t>
  </si>
  <si>
    <t>Jl. BKR No. 67</t>
  </si>
  <si>
    <t>B0193</t>
  </si>
  <si>
    <t>Jl. Jayawijaya No. 33</t>
  </si>
  <si>
    <t>D0550</t>
  </si>
  <si>
    <t>Jalan Moch. Ramdan No. 63</t>
  </si>
  <si>
    <t>A0820</t>
  </si>
  <si>
    <t>Jalan Stasiun Wonokromo No. 12</t>
  </si>
  <si>
    <t>D0846</t>
  </si>
  <si>
    <t xml:space="preserve">Gang Ciwastra No. 6
</t>
  </si>
  <si>
    <t>A0373</t>
  </si>
  <si>
    <t xml:space="preserve">Gang Moch. Ramdan No. 3
</t>
  </si>
  <si>
    <t>C0882</t>
  </si>
  <si>
    <t>Gg. Tubagus Ismail No. 22</t>
  </si>
  <si>
    <t>Kotamobagu</t>
  </si>
  <si>
    <t>E0385</t>
  </si>
  <si>
    <t>Jl. M.H Thamrin No. 98</t>
  </si>
  <si>
    <t>B0770</t>
  </si>
  <si>
    <t xml:space="preserve">Gg. Otto Iskandardinata No. 8
</t>
  </si>
  <si>
    <t>Bogor</t>
  </si>
  <si>
    <t>C0551</t>
  </si>
  <si>
    <t xml:space="preserve">Jl. Monginsidi No. 3
</t>
  </si>
  <si>
    <t>B0702</t>
  </si>
  <si>
    <t>Jl. Indragiri No. 50</t>
  </si>
  <si>
    <t>C0049</t>
  </si>
  <si>
    <t xml:space="preserve">Gang Kiaracondong No. 5
</t>
  </si>
  <si>
    <t>C0205</t>
  </si>
  <si>
    <t>Jalan Ronggowarsito No. 42</t>
  </si>
  <si>
    <t>B0887</t>
  </si>
  <si>
    <t>Gang Peta No. 79</t>
  </si>
  <si>
    <t>B0720</t>
  </si>
  <si>
    <t>Jl. Rumah Sakit No. 08</t>
  </si>
  <si>
    <t>B0082</t>
  </si>
  <si>
    <t>Gang Bangka Raya No. 72</t>
  </si>
  <si>
    <t>Pariaman</t>
  </si>
  <si>
    <t>C0658</t>
  </si>
  <si>
    <t>Gang Sukabumi No. 57</t>
  </si>
  <si>
    <t>D0068</t>
  </si>
  <si>
    <t>Gang Gedebage Selatan No. 09</t>
  </si>
  <si>
    <t>F0374</t>
  </si>
  <si>
    <t>Gg. Sukabumi No. 67</t>
  </si>
  <si>
    <t>E0790</t>
  </si>
  <si>
    <t xml:space="preserve">Jl. Ir. H. Djuanda No. 0
</t>
  </si>
  <si>
    <t>D0153</t>
  </si>
  <si>
    <t xml:space="preserve">Gg. Kutisari Selatan No. 0
</t>
  </si>
  <si>
    <t>A0601</t>
  </si>
  <si>
    <t>Jalan Rajiman No. 35</t>
  </si>
  <si>
    <t>D0157</t>
  </si>
  <si>
    <t>Jl. Otto Iskandardinata No. 55</t>
  </si>
  <si>
    <t>A0284</t>
  </si>
  <si>
    <t>Gang Wonoayu No. 62</t>
  </si>
  <si>
    <t>F0738</t>
  </si>
  <si>
    <t xml:space="preserve">Jl. Jakarta No. 3
</t>
  </si>
  <si>
    <t>B0269</t>
  </si>
  <si>
    <t xml:space="preserve">Gang Cempaka No. 2
</t>
  </si>
  <si>
    <t>B0924</t>
  </si>
  <si>
    <t>Gg. Veteran No. 86</t>
  </si>
  <si>
    <t>B0124</t>
  </si>
  <si>
    <t>Jl. Asia Afrika No. 30</t>
  </si>
  <si>
    <t>E0724</t>
  </si>
  <si>
    <t>Gg. Surapati No. 82</t>
  </si>
  <si>
    <t>E0050</t>
  </si>
  <si>
    <t xml:space="preserve">Gang Rawamangun No. 3
</t>
  </si>
  <si>
    <t>A0876</t>
  </si>
  <si>
    <t>Jl. Soekarno Hatta No. 42</t>
  </si>
  <si>
    <t>Tomohon</t>
  </si>
  <si>
    <t>A0746</t>
  </si>
  <si>
    <t xml:space="preserve">Gang Soekarno Hatta No. 7
</t>
  </si>
  <si>
    <t>Kupang</t>
  </si>
  <si>
    <t>C0173</t>
  </si>
  <si>
    <t>Jl. H.J Maemunah No. 72</t>
  </si>
  <si>
    <t>D0841</t>
  </si>
  <si>
    <t xml:space="preserve">Jl. Pasteur No. 0
</t>
  </si>
  <si>
    <t>Batu</t>
  </si>
  <si>
    <t>B0818</t>
  </si>
  <si>
    <t xml:space="preserve">Gg. Rumah Sakit No. 4
</t>
  </si>
  <si>
    <t>D0869</t>
  </si>
  <si>
    <t xml:space="preserve">Gg. Moch. Ramdan No. 8
</t>
  </si>
  <si>
    <t>E0499</t>
  </si>
  <si>
    <t xml:space="preserve">Jalan Ronggowarsito No. 2
</t>
  </si>
  <si>
    <t>C0793</t>
  </si>
  <si>
    <t>Jalan Jend. A. Yani No. 73</t>
  </si>
  <si>
    <t>C0451</t>
  </si>
  <si>
    <t>F0008</t>
  </si>
  <si>
    <t>Gang Moch. Toha No. 86</t>
  </si>
  <si>
    <t>F0689</t>
  </si>
  <si>
    <t xml:space="preserve">Jl. Jend. Sudirman No. 9
</t>
  </si>
  <si>
    <t>Probolinggo</t>
  </si>
  <si>
    <t>F0473</t>
  </si>
  <si>
    <t>Jl. Jend. A. Yani No. 08</t>
  </si>
  <si>
    <t>C0655</t>
  </si>
  <si>
    <t xml:space="preserve">Gang Gardujati No. 1
</t>
  </si>
  <si>
    <t>F0047</t>
  </si>
  <si>
    <t>Jalan Jayawijaya No. 91</t>
  </si>
  <si>
    <t>A0033</t>
  </si>
  <si>
    <t>Jl. Suniaraja No. 25</t>
  </si>
  <si>
    <t>F0099</t>
  </si>
  <si>
    <t>Gg. Moch. Toha No. 99</t>
  </si>
  <si>
    <t>A0710</t>
  </si>
  <si>
    <t xml:space="preserve">Gang Tubagus Ismail No. 4
</t>
  </si>
  <si>
    <t>E0308</t>
  </si>
  <si>
    <t xml:space="preserve">Gang Ahmad Dahlan No. 7
</t>
  </si>
  <si>
    <t>D0004</t>
  </si>
  <si>
    <t xml:space="preserve">Gang Cihampelas No. 1
</t>
  </si>
  <si>
    <t>D0559</t>
  </si>
  <si>
    <t xml:space="preserve">Jl. M.T Haryono No. 0
</t>
  </si>
  <si>
    <t>B0962</t>
  </si>
  <si>
    <t>Gg. Ciumbuleuit No. 29</t>
  </si>
  <si>
    <t>B0982</t>
  </si>
  <si>
    <t>Gang Pelajar Pejuang No. 49</t>
  </si>
  <si>
    <t>D0027</t>
  </si>
  <si>
    <t>Gg. Soekarno Hatta No. 12</t>
  </si>
  <si>
    <t>Banjarmasin</t>
  </si>
  <si>
    <t>A0438</t>
  </si>
  <si>
    <t>Jalan Dipenogoro No. 70</t>
  </si>
  <si>
    <t>Banda Aceh</t>
  </si>
  <si>
    <t>C0019</t>
  </si>
  <si>
    <t xml:space="preserve">Jl. Indragiri No. 8
</t>
  </si>
  <si>
    <t>E0314</t>
  </si>
  <si>
    <t>Jalan Ronggowarsito No. 39</t>
  </si>
  <si>
    <t>E0874</t>
  </si>
  <si>
    <t>Jl. W.R. Supratman No. 86</t>
  </si>
  <si>
    <t>Semarang</t>
  </si>
  <si>
    <t>D0783</t>
  </si>
  <si>
    <t xml:space="preserve">Jl. Suryakencana No. 7
</t>
  </si>
  <si>
    <t>F0296</t>
  </si>
  <si>
    <t>Jl. Tubagus Ismail No. 73</t>
  </si>
  <si>
    <t>D0287</t>
  </si>
  <si>
    <t xml:space="preserve">Gang Sukajadi No. 1
</t>
  </si>
  <si>
    <t>E0909</t>
  </si>
  <si>
    <t xml:space="preserve">Jalan Rawamangun No. 7
</t>
  </si>
  <si>
    <t>A0766</t>
  </si>
  <si>
    <t>Jalan BKR No. 03</t>
  </si>
  <si>
    <t>D0825</t>
  </si>
  <si>
    <t>Jl. Jamika No. 21</t>
  </si>
  <si>
    <t>B0761</t>
  </si>
  <si>
    <t>Gang Surapati No. 95</t>
  </si>
  <si>
    <t>B0042</t>
  </si>
  <si>
    <t>Jl. Gardujati No. 57</t>
  </si>
  <si>
    <t>B0676</t>
  </si>
  <si>
    <t xml:space="preserve">Gg. Joyoboyo No. 1
</t>
  </si>
  <si>
    <t>F0471</t>
  </si>
  <si>
    <t>Jl. Kebonjati No. 12</t>
  </si>
  <si>
    <t>B0829</t>
  </si>
  <si>
    <t>Gg. Joyoboyo No. 46</t>
  </si>
  <si>
    <t>E0851</t>
  </si>
  <si>
    <t>Gang PHH. Mustofa No. 91</t>
  </si>
  <si>
    <t>D0337</t>
  </si>
  <si>
    <t>Gang Monginsidi No. 08</t>
  </si>
  <si>
    <t>E0175</t>
  </si>
  <si>
    <t>Jl. Monginsidi No. 60</t>
  </si>
  <si>
    <t>B0166</t>
  </si>
  <si>
    <t xml:space="preserve">Gg. Stasiun Wonokromo No. 1
</t>
  </si>
  <si>
    <t>D0934</t>
  </si>
  <si>
    <t>Jalan Otto Iskandardinata No. 30</t>
  </si>
  <si>
    <t>E0452</t>
  </si>
  <si>
    <t xml:space="preserve">Gang Jamika No. 2
</t>
  </si>
  <si>
    <t>A0678</t>
  </si>
  <si>
    <t xml:space="preserve">Gang Yos Sudarso No. 9
</t>
  </si>
  <si>
    <t>Metro</t>
  </si>
  <si>
    <t>D0965</t>
  </si>
  <si>
    <t>Gang Kutisari Selatan No. 72</t>
  </si>
  <si>
    <t>D0437</t>
  </si>
  <si>
    <t>Jl. Ciwastra No. 69</t>
  </si>
  <si>
    <t>B0610</t>
  </si>
  <si>
    <t>Jalan M.H Thamrin No. 08</t>
  </si>
  <si>
    <t>D0359</t>
  </si>
  <si>
    <t xml:space="preserve">Jalan Pacuan Kuda No. 5
</t>
  </si>
  <si>
    <t>Purwokerto</t>
  </si>
  <si>
    <t>D0347</t>
  </si>
  <si>
    <t>Gang Siliwangi No. 07</t>
  </si>
  <si>
    <t>C0794</t>
  </si>
  <si>
    <t xml:space="preserve">Jalan W.R. Supratman No. 2
</t>
  </si>
  <si>
    <t>C0460</t>
  </si>
  <si>
    <t>Gang Raya Ujungberung No. 29</t>
  </si>
  <si>
    <t>D0457</t>
  </si>
  <si>
    <t>Jl. Pasir Koja No. 36</t>
  </si>
  <si>
    <t>A0843</t>
  </si>
  <si>
    <t>Gg. Dipenogoro No. 50</t>
  </si>
  <si>
    <t>Binjai</t>
  </si>
  <si>
    <t>C0631</t>
  </si>
  <si>
    <t xml:space="preserve">Gang Astana Anyar No. 3
</t>
  </si>
  <si>
    <t>D0645</t>
  </si>
  <si>
    <t>Jl. Medokan Ayu No. 73</t>
  </si>
  <si>
    <t>C0030</t>
  </si>
  <si>
    <t>Gg. Veteran No. 48</t>
  </si>
  <si>
    <t>A0854</t>
  </si>
  <si>
    <t xml:space="preserve">Gang Kebonjati No. 8
</t>
  </si>
  <si>
    <t>F0078</t>
  </si>
  <si>
    <t xml:space="preserve">Jalan Suryakencana No. 7
</t>
  </si>
  <si>
    <t>F0215</t>
  </si>
  <si>
    <t>Jalan Soekarno Hatta No. 91</t>
  </si>
  <si>
    <t>F0484</t>
  </si>
  <si>
    <t xml:space="preserve">Jalan PHH. Mustofa No. 6
</t>
  </si>
  <si>
    <t>C0300</t>
  </si>
  <si>
    <t>Jalan S. Parman No. 45</t>
  </si>
  <si>
    <t>B0553</t>
  </si>
  <si>
    <t>Gg. M.T Haryono No. 96</t>
  </si>
  <si>
    <t>C0804</t>
  </si>
  <si>
    <t xml:space="preserve">Jl. Rajawali Barat No. 3
</t>
  </si>
  <si>
    <t>C0548</t>
  </si>
  <si>
    <t>Gang Otto Iskandardinata No. 69</t>
  </si>
  <si>
    <t>A0604</t>
  </si>
  <si>
    <t xml:space="preserve">Gang Gardujati No. 4
</t>
  </si>
  <si>
    <t>E0765</t>
  </si>
  <si>
    <t>Jl. Yos Sudarso No. 38</t>
  </si>
  <si>
    <t>D0171</t>
  </si>
  <si>
    <t>Jalan Kendalsari No. 20</t>
  </si>
  <si>
    <t>C0620</t>
  </si>
  <si>
    <t>Jl. Peta No. 76</t>
  </si>
  <si>
    <t>F0971</t>
  </si>
  <si>
    <t xml:space="preserve">Gg. Pacuan Kuda No. 6
</t>
  </si>
  <si>
    <t>D0911</t>
  </si>
  <si>
    <t xml:space="preserve">Gg. Kiaracondong No. 6
</t>
  </si>
  <si>
    <t>A0485</t>
  </si>
  <si>
    <t>Gg. Cempaka No. 58</t>
  </si>
  <si>
    <t>B0009</t>
  </si>
  <si>
    <t>Gg. Dipatiukur No. 10</t>
  </si>
  <si>
    <t>D0039</t>
  </si>
  <si>
    <t>Jl. Sukabumi No. 07</t>
  </si>
  <si>
    <t>F0598</t>
  </si>
  <si>
    <t>Gang K.H. Wahid Hasyim No. 54</t>
  </si>
  <si>
    <t>C0246</t>
  </si>
  <si>
    <t xml:space="preserve">Jalan Medokan Ayu No. 3
</t>
  </si>
  <si>
    <t>C0101</t>
  </si>
  <si>
    <t>Gg. HOS. Cokroaminoto No. 02</t>
  </si>
  <si>
    <t>A0279</t>
  </si>
  <si>
    <t xml:space="preserve">Gg. Pasirkoja No. 2
</t>
  </si>
  <si>
    <t>A0774</t>
  </si>
  <si>
    <t>Jalan Indragiri No. 47</t>
  </si>
  <si>
    <t>F0126</t>
  </si>
  <si>
    <t xml:space="preserve">Jl. Jend. A. Yani No. 1
</t>
  </si>
  <si>
    <t>A0780</t>
  </si>
  <si>
    <t xml:space="preserve">Gg. Ciumbuleuit No. 1
</t>
  </si>
  <si>
    <t>C0278</t>
  </si>
  <si>
    <t>Gang Ir. H. Djuanda No. 36</t>
  </si>
  <si>
    <t>E0433</t>
  </si>
  <si>
    <t xml:space="preserve">Gg. Kutai No. 0
</t>
  </si>
  <si>
    <t>C0623</t>
  </si>
  <si>
    <t>Jl. Suryakencana No. 68</t>
  </si>
  <si>
    <t>F0134</t>
  </si>
  <si>
    <t>Jl. Medokan Ayu No. 74</t>
  </si>
  <si>
    <t>F0446</t>
  </si>
  <si>
    <t xml:space="preserve">Jalan Dr. Djunjunan No. 3
</t>
  </si>
  <si>
    <t>B0079</t>
  </si>
  <si>
    <t>Gg. Pelajar Pejuang No. 62</t>
  </si>
  <si>
    <t>F0403</t>
  </si>
  <si>
    <t xml:space="preserve">Jl. Asia Afrika No. 1
</t>
  </si>
  <si>
    <t>E0353</t>
  </si>
  <si>
    <t>Gg. Ahmad Dahlan No. 89</t>
  </si>
  <si>
    <t>D0840</t>
  </si>
  <si>
    <t xml:space="preserve">Gg. H.J Maemunah No. 3
</t>
  </si>
  <si>
    <t>F0234</t>
  </si>
  <si>
    <t xml:space="preserve">Jalan Gegerkalong Hilir No. 0
</t>
  </si>
  <si>
    <t>D0102</t>
  </si>
  <si>
    <t>Gg. K.H. Wahid Hasyim No. 78</t>
  </si>
  <si>
    <t>F0914</t>
  </si>
  <si>
    <t>Gg. HOS. Cokroaminoto No. 95</t>
  </si>
  <si>
    <t>B0662</t>
  </si>
  <si>
    <t xml:space="preserve">Jl. Pasteur No. 4
</t>
  </si>
  <si>
    <t>F0172</t>
  </si>
  <si>
    <t>Jl. Cikapayang No. 52</t>
  </si>
  <si>
    <t>D0382</t>
  </si>
  <si>
    <t>Gg. Erlangga No. 85</t>
  </si>
  <si>
    <t>F0410</t>
  </si>
  <si>
    <t>Jl. Rajawali Barat No. 19</t>
  </si>
  <si>
    <t>B0784</t>
  </si>
  <si>
    <t>Jalan Monginsidi No. 21</t>
  </si>
  <si>
    <t>Tangerang Selatan</t>
  </si>
  <si>
    <t>D0163</t>
  </si>
  <si>
    <t xml:space="preserve">Gg. Tebet Barat Dalam No. 6
</t>
  </si>
  <si>
    <t>D0983</t>
  </si>
  <si>
    <t>Gg. Astana Anyar No. 05</t>
  </si>
  <si>
    <t>F0611</t>
  </si>
  <si>
    <t xml:space="preserve">Jl. Monginsidi No. 4
</t>
  </si>
  <si>
    <t>E0560</t>
  </si>
  <si>
    <t>Gang Soekarno Hatta No. 47</t>
  </si>
  <si>
    <t>E0254</t>
  </si>
  <si>
    <t>Jalan Otto Iskandardinata No. 85</t>
  </si>
  <si>
    <t>E0145</t>
  </si>
  <si>
    <t xml:space="preserve">Jl. Rumah Sakit No. 8
</t>
  </si>
  <si>
    <t>C0602</t>
  </si>
  <si>
    <t>Gang Moch. Ramdan No. 25</t>
  </si>
  <si>
    <t>C0406</t>
  </si>
  <si>
    <t>Jalan Setiabudhi No. 75</t>
  </si>
  <si>
    <t>D0114</t>
  </si>
  <si>
    <t>Gang Dr. Djunjunan No. 37</t>
  </si>
  <si>
    <t>B0705</t>
  </si>
  <si>
    <t>Gg. Monginsidi No. 76</t>
  </si>
  <si>
    <t>C0086</t>
  </si>
  <si>
    <t xml:space="preserve">Gang Peta No. 5
</t>
  </si>
  <si>
    <t>B0542</t>
  </si>
  <si>
    <t xml:space="preserve">Gg. Tebet Barat Dalam No. 8
</t>
  </si>
  <si>
    <t>D0558</t>
  </si>
  <si>
    <t xml:space="preserve">Jalan Gedebage Selatan No. 5
</t>
  </si>
  <si>
    <t>Sukabumi</t>
  </si>
  <si>
    <t>D0555</t>
  </si>
  <si>
    <t>Jl. Surapati No. 98</t>
  </si>
  <si>
    <t>A0239</t>
  </si>
  <si>
    <t>Gg. Rajawali Barat No. 45</t>
  </si>
  <si>
    <t>A0861</t>
  </si>
  <si>
    <t>Jl. Sukajadi No. 80</t>
  </si>
  <si>
    <t>Kendari</t>
  </si>
  <si>
    <t>D0421</t>
  </si>
  <si>
    <t xml:space="preserve">Jalan Cikutra Barat No. 0
</t>
  </si>
  <si>
    <t>B0523</t>
  </si>
  <si>
    <t xml:space="preserve">Gang Sentot Alibasa No. 4
</t>
  </si>
  <si>
    <t>F0701</t>
  </si>
  <si>
    <t>Gang Otto Iskandardinata No. 06</t>
  </si>
  <si>
    <t>B0035</t>
  </si>
  <si>
    <t>Gang Antapani Lama No. 00</t>
  </si>
  <si>
    <t>C0626</t>
  </si>
  <si>
    <t xml:space="preserve">Jalan Surapati No. 6
</t>
  </si>
  <si>
    <t>D0266</t>
  </si>
  <si>
    <t>Gg. Otto Iskandardinata No. 43</t>
  </si>
  <si>
    <t>A0978</t>
  </si>
  <si>
    <t>Jalan KH Amin Jasuta No. 27</t>
  </si>
  <si>
    <t>B0621</t>
  </si>
  <si>
    <t>Jalan Pelajar Pejuang No. 01</t>
  </si>
  <si>
    <t>B0847</t>
  </si>
  <si>
    <t>Jl. Pasir Koja No. 51</t>
  </si>
  <si>
    <t>B0530</t>
  </si>
  <si>
    <t>Jl. Soekarno Hatta No. 82</t>
  </si>
  <si>
    <t>E0080</t>
  </si>
  <si>
    <t>Gang Astana Anyar No. 20</t>
  </si>
  <si>
    <t>E0569</t>
  </si>
  <si>
    <t>Gg. Stasiun Wonokromo No. 34</t>
  </si>
  <si>
    <t>C0985</t>
  </si>
  <si>
    <t>Gg. Jend. A. Yani No. 66</t>
  </si>
  <si>
    <t>E0176</t>
  </si>
  <si>
    <t xml:space="preserve">Gang Lembong No. 8
</t>
  </si>
  <si>
    <t>C0800</t>
  </si>
  <si>
    <t>Gang Rajawali Barat No. 56</t>
  </si>
  <si>
    <t>C0494</t>
  </si>
  <si>
    <t>Jl. Ir. H. Djuanda No. 77</t>
  </si>
  <si>
    <t>E0968</t>
  </si>
  <si>
    <t xml:space="preserve">Jl. Jakarta No. 2
</t>
  </si>
  <si>
    <t>C0646</t>
  </si>
  <si>
    <t xml:space="preserve">Gg. Stasiun Wonokromo No. 5
</t>
  </si>
  <si>
    <t>B0625</t>
  </si>
  <si>
    <t>Jl. Ahmad Yani No. 43</t>
  </si>
  <si>
    <t>B0637</t>
  </si>
  <si>
    <t>Gg. BKR No. 13</t>
  </si>
  <si>
    <t>E0574</t>
  </si>
  <si>
    <t xml:space="preserve">Jalan Jakarta No. 9
</t>
  </si>
  <si>
    <t>Kota Administrasi Jakarta Pusat</t>
  </si>
  <si>
    <t>B0456</t>
  </si>
  <si>
    <t>Jalan Cikapayang No. 41</t>
  </si>
  <si>
    <t>C0397</t>
  </si>
  <si>
    <t xml:space="preserve">Jl. Moch. Ramdan No. 5
</t>
  </si>
  <si>
    <t>B0439</t>
  </si>
  <si>
    <t>Gang Jend. Sudirman No. 63</t>
  </si>
  <si>
    <t>B0518</t>
  </si>
  <si>
    <t xml:space="preserve">Jl. Kebonjati No. 5
</t>
  </si>
  <si>
    <t>E0605</t>
  </si>
  <si>
    <t>Jl. Laswi No. 87</t>
  </si>
  <si>
    <t>A0969</t>
  </si>
  <si>
    <t>B0480</t>
  </si>
  <si>
    <t>Jl. Otto Iskandardinata No. 70</t>
  </si>
  <si>
    <t>B0568</t>
  </si>
  <si>
    <t>Jl. Soekarno Hatta No. 88</t>
  </si>
  <si>
    <t>A0536</t>
  </si>
  <si>
    <t>Jalan Gardujati No. 82</t>
  </si>
  <si>
    <t>A0596</t>
  </si>
  <si>
    <t>Gg. Astana Anyar No. 49</t>
  </si>
  <si>
    <t>Ambon</t>
  </si>
  <si>
    <t>C0357</t>
  </si>
  <si>
    <t>Gang Cikapayang No. 76</t>
  </si>
  <si>
    <t>D0165</t>
  </si>
  <si>
    <t>Jl. Yos Sudarso No. 26</t>
  </si>
  <si>
    <t>E0285</t>
  </si>
  <si>
    <t>C0842</t>
  </si>
  <si>
    <t>Gg. Rumah Sakit No. 60</t>
  </si>
  <si>
    <t>D0571</t>
  </si>
  <si>
    <t>Jl. Abdul Muis No. 96</t>
  </si>
  <si>
    <t>B0619</t>
  </si>
  <si>
    <t>Gang Siliwangi No. 32</t>
  </si>
  <si>
    <t>C0121</t>
  </si>
  <si>
    <t xml:space="preserve">Gg. Rajawali Barat No. 7
</t>
  </si>
  <si>
    <t>F0162</t>
  </si>
  <si>
    <t>Gang Cihampelas No. 05</t>
  </si>
  <si>
    <t>C0752</t>
  </si>
  <si>
    <t xml:space="preserve">Gang W.R. Supratman No. 0
</t>
  </si>
  <si>
    <t>C0481</t>
  </si>
  <si>
    <t>Gg. Asia Afrika No. 12</t>
  </si>
  <si>
    <t>E0669</t>
  </si>
  <si>
    <t xml:space="preserve">Gg. Setiabudhi No. 3
</t>
  </si>
  <si>
    <t>D0991</t>
  </si>
  <si>
    <t xml:space="preserve">Gang Kutai No. 1
</t>
  </si>
  <si>
    <t>A0964</t>
  </si>
  <si>
    <t>Jalan Surapati No. 19</t>
  </si>
  <si>
    <t>C0085</t>
  </si>
  <si>
    <t xml:space="preserve">Gg. Kiaracondong No. 9
</t>
  </si>
  <si>
    <t>E0826</t>
  </si>
  <si>
    <t>Gang Jamika No. 82</t>
  </si>
  <si>
    <t>B0495</t>
  </si>
  <si>
    <t>Jalan Suryakencana No. 20</t>
  </si>
  <si>
    <t>F0356</t>
  </si>
  <si>
    <t>Jalan Pacuan Kuda No. 81</t>
  </si>
  <si>
    <t>C0398</t>
  </si>
  <si>
    <t>Jl. Suniaraja No. 37</t>
  </si>
  <si>
    <t>C0151</t>
  </si>
  <si>
    <t>Jalan Bangka Raya No. 36</t>
  </si>
  <si>
    <t>A0609</t>
  </si>
  <si>
    <t xml:space="preserve">Gg. Ahmad Yani No. 8
</t>
  </si>
  <si>
    <t>F0946</t>
  </si>
  <si>
    <t xml:space="preserve">Jl. PHH. Mustofa No. 9
</t>
  </si>
  <si>
    <t>Bima</t>
  </si>
  <si>
    <t>C0647</t>
  </si>
  <si>
    <t>Gang Dipatiukur No. 95</t>
  </si>
  <si>
    <t>B0684</t>
  </si>
  <si>
    <t xml:space="preserve">Gang W.R. Supratman No. 9
</t>
  </si>
  <si>
    <t>D0400</t>
  </si>
  <si>
    <t xml:space="preserve">Jalan Yos Sudarso No. 5
</t>
  </si>
  <si>
    <t>E0089</t>
  </si>
  <si>
    <t>Gang M.T Haryono No. 25</t>
  </si>
  <si>
    <t>A0970</t>
  </si>
  <si>
    <t xml:space="preserve">Gg. Ahmad Yani No. 0
</t>
  </si>
  <si>
    <t>C0788</t>
  </si>
  <si>
    <t xml:space="preserve">Gg. M.H Thamrin No. 5
</t>
  </si>
  <si>
    <t>A0041</t>
  </si>
  <si>
    <t>Jl. Otto Iskandardinata No. 19</t>
  </si>
  <si>
    <t>B0810</t>
  </si>
  <si>
    <t>Gang Gegerkalong Hilir No. 40</t>
  </si>
  <si>
    <t>F0785</t>
  </si>
  <si>
    <t>Jl. Rajiman No. 51</t>
  </si>
  <si>
    <t>A0680</t>
  </si>
  <si>
    <t>Gang Raya Setiabudhi No. 20</t>
  </si>
  <si>
    <t>C0298</t>
  </si>
  <si>
    <t xml:space="preserve">Gang Jend. Sudirman No. 8
</t>
  </si>
  <si>
    <t>B0629</t>
  </si>
  <si>
    <t xml:space="preserve">Jl. Abdul Muis No. 6
</t>
  </si>
  <si>
    <t>E0961</t>
  </si>
  <si>
    <t xml:space="preserve">Gang Waringin No. 6
</t>
  </si>
  <si>
    <t>Pasuruan</t>
  </si>
  <si>
    <t>C0064</t>
  </si>
  <si>
    <t>Gg. Antapani Lama No. 19</t>
  </si>
  <si>
    <t>C0952</t>
  </si>
  <si>
    <t xml:space="preserve">Jl. Rajawali Timur No. 4
</t>
  </si>
  <si>
    <t>C0535</t>
  </si>
  <si>
    <t>Jl. Moch. Toha No. 79</t>
  </si>
  <si>
    <t>D0531</t>
  </si>
  <si>
    <t xml:space="preserve">Gang Antapani Lama No. 7
</t>
  </si>
  <si>
    <t>E0335</t>
  </si>
  <si>
    <t>Gang R.E Martadinata No. 17</t>
  </si>
  <si>
    <t>C0997</t>
  </si>
  <si>
    <t>Gg. Monginsidi No. 39</t>
  </si>
  <si>
    <t>Tegal</t>
  </si>
  <si>
    <t>B0943</t>
  </si>
  <si>
    <t xml:space="preserve">Gg. Asia Afrika No. 3
</t>
  </si>
  <si>
    <t>F0025</t>
  </si>
  <si>
    <t>Jl. Joyoboyo No. 21</t>
  </si>
  <si>
    <t>A0797</t>
  </si>
  <si>
    <t>Jl. Tebet Barat Dalam No. 01</t>
  </si>
  <si>
    <t>C0835</t>
  </si>
  <si>
    <t>Jl. Abdul Muis No. 10</t>
  </si>
  <si>
    <t>C0258</t>
  </si>
  <si>
    <t>Gang Lembong No. 72</t>
  </si>
  <si>
    <t>D0514</t>
  </si>
  <si>
    <t>Jalan Rajawali Timur No. 33</t>
  </si>
  <si>
    <t>C0863</t>
  </si>
  <si>
    <t>Jl. Raya Ujungberung No. 00</t>
  </si>
  <si>
    <t>A0399</t>
  </si>
  <si>
    <t xml:space="preserve">Gang Pasir Koja No. 1
</t>
  </si>
  <si>
    <t>E0703</t>
  </si>
  <si>
    <t>Gang Tebet Barat Dalam No. 83</t>
  </si>
  <si>
    <t>D0318</t>
  </si>
  <si>
    <t>Gang Stasiun Wonokromo No. 16</t>
  </si>
  <si>
    <t>D0786</t>
  </si>
  <si>
    <t>Gang Rawamangun No. 44</t>
  </si>
  <si>
    <t>A0197</t>
  </si>
  <si>
    <t>Jl. Rajawali Timur No. 25</t>
  </si>
  <si>
    <t>A0561</t>
  </si>
  <si>
    <t>Jl. Sukajadi No. 74</t>
  </si>
  <si>
    <t>E0492</t>
  </si>
  <si>
    <t>Gang Sadang Serang No. 63</t>
  </si>
  <si>
    <t>E0161</t>
  </si>
  <si>
    <t xml:space="preserve">Jl. Gedebage Selatan No. 4
</t>
  </si>
  <si>
    <t>A0020</t>
  </si>
  <si>
    <t xml:space="preserve">Gg. Stasiun Wonokromo No. 6
</t>
  </si>
  <si>
    <t>C0896</t>
  </si>
  <si>
    <t xml:space="preserve">Gg. Bangka Raya No. 9
</t>
  </si>
  <si>
    <t>E0967</t>
  </si>
  <si>
    <t>Gang Soekarno Hatta No. 75</t>
  </si>
  <si>
    <t>E0081</t>
  </si>
  <si>
    <t>Jl. KH Amin Jasuta No. 87</t>
  </si>
  <si>
    <t>D0972</t>
  </si>
  <si>
    <t>C0324</t>
  </si>
  <si>
    <t>Jalan Sentot Alibasa No. 17</t>
  </si>
  <si>
    <t>D0779</t>
  </si>
  <si>
    <t xml:space="preserve">Gg. Raya Ujungberung No. 7
</t>
  </si>
  <si>
    <t>D0057</t>
  </si>
  <si>
    <t xml:space="preserve">Gg. Kebonjati No. 4
</t>
  </si>
  <si>
    <t>E0894</t>
  </si>
  <si>
    <t>Gg. Dipatiukur No. 58</t>
  </si>
  <si>
    <t>D0546</t>
  </si>
  <si>
    <t>Gg. Laswi No. 86</t>
  </si>
  <si>
    <t>B0751</t>
  </si>
  <si>
    <t>Jl. Kiaracondong No. 99</t>
  </si>
  <si>
    <t>B0472</t>
  </si>
  <si>
    <t>Gang KH Amin Jasuta No. 44</t>
  </si>
  <si>
    <t>B0125</t>
  </si>
  <si>
    <t xml:space="preserve">Jalan Kebonjati No. 7
</t>
  </si>
  <si>
    <t>D0425</t>
  </si>
  <si>
    <t>Gg. Cempaka No. 15</t>
  </si>
  <si>
    <t>Tanjungpinang</t>
  </si>
  <si>
    <t>A0525</t>
  </si>
  <si>
    <t>Gang Ciwastra No. 42</t>
  </si>
  <si>
    <t>E0267</t>
  </si>
  <si>
    <t>Jalan Yos Sudarso No. 57</t>
  </si>
  <si>
    <t>F0376</t>
  </si>
  <si>
    <t>Gg. Moch. Ramdan No. 55</t>
  </si>
  <si>
    <t>B0521</t>
  </si>
  <si>
    <t>Gang Veteran No. 39</t>
  </si>
  <si>
    <t>Sawahlunto</t>
  </si>
  <si>
    <t>A0358</t>
  </si>
  <si>
    <t>Jalan Monginsidi No. 10</t>
  </si>
  <si>
    <t>F0888</t>
  </si>
  <si>
    <t>Gang Ronggowarsito No. 37</t>
  </si>
  <si>
    <t>B0056</t>
  </si>
  <si>
    <t xml:space="preserve">Gg. Joyoboyo No. 5
</t>
  </si>
  <si>
    <t>A0671</t>
  </si>
  <si>
    <t>Gg. Pasir Koja No. 65</t>
  </si>
  <si>
    <t>A0526</t>
  </si>
  <si>
    <t xml:space="preserve">Jalan K.H. Wahid Hasyim No. 4
</t>
  </si>
  <si>
    <t>A0482</t>
  </si>
  <si>
    <t>Jl. Tubagus Ismail No. 55</t>
  </si>
  <si>
    <t>F0937</t>
  </si>
  <si>
    <t xml:space="preserve">Gg. Cihampelas No. 5
</t>
  </si>
  <si>
    <t>C0379</t>
  </si>
  <si>
    <t>Jl. Cikapayang No. 43</t>
  </si>
  <si>
    <t>F0117</t>
  </si>
  <si>
    <t xml:space="preserve">Gang Rajawali Timur No. 3
</t>
  </si>
  <si>
    <t>F0211</t>
  </si>
  <si>
    <t xml:space="preserve">Jalan Astana Anyar No. 5
</t>
  </si>
  <si>
    <t>F0986</t>
  </si>
  <si>
    <t>Gg. Suniaraja No. 09</t>
  </si>
  <si>
    <t>C0247</t>
  </si>
  <si>
    <t>Gg. Pacuan Kuda No. 56</t>
  </si>
  <si>
    <t>D0903</t>
  </si>
  <si>
    <t>Gg. Ahmad Dahlan No. 15</t>
  </si>
  <si>
    <t>B0037</t>
  </si>
  <si>
    <t xml:space="preserve">Gang M.T Haryono No. 0
</t>
  </si>
  <si>
    <t>C0372</t>
  </si>
  <si>
    <t>Gg. PHH. Mustofa No. 87</t>
  </si>
  <si>
    <t>E0159</t>
  </si>
  <si>
    <t>Jalan Ahmad Dahlan No. 26</t>
  </si>
  <si>
    <t>F0866</t>
  </si>
  <si>
    <t xml:space="preserve">Jalan Peta No. 8
</t>
  </si>
  <si>
    <t>E0248</t>
  </si>
  <si>
    <t>Gang Merdeka No. 60</t>
  </si>
  <si>
    <t>F0524</t>
  </si>
  <si>
    <t xml:space="preserve">Gang Medokan Ayu No. 4
</t>
  </si>
  <si>
    <t>A0737</t>
  </si>
  <si>
    <t xml:space="preserve">Gang K.H. Wahid Hasyim No. 1
</t>
  </si>
  <si>
    <t>B0935</t>
  </si>
  <si>
    <t>Gg. Kiaracondong No. 32</t>
  </si>
  <si>
    <t>F0895</t>
  </si>
  <si>
    <t>Gg. Pasteur No. 57</t>
  </si>
  <si>
    <t>Sabang</t>
  </si>
  <si>
    <t>E0106</t>
  </si>
  <si>
    <t xml:space="preserve">Gg. Ciumbuleuit No. 9
</t>
  </si>
  <si>
    <t>E0200</t>
  </si>
  <si>
    <t xml:space="preserve">Jalan Surapati No. 2
</t>
  </si>
  <si>
    <t>B0231</t>
  </si>
  <si>
    <t>Jl. Ahmad Dahlan No. 75</t>
  </si>
  <si>
    <t>B0628</t>
  </si>
  <si>
    <t>Jl. Medokan Ayu No. 42</t>
  </si>
  <si>
    <t>A0497</t>
  </si>
  <si>
    <t>Jl. Merdeka No. 68</t>
  </si>
  <si>
    <t>F0040</t>
  </si>
  <si>
    <t>Jl. Kiaracondong No. 29</t>
  </si>
  <si>
    <t>E0107</t>
  </si>
  <si>
    <t xml:space="preserve">Jl. PHH. Mustofa No. 3
</t>
  </si>
  <si>
    <t>F0255</t>
  </si>
  <si>
    <t>Jl. Jakarta No. 19</t>
  </si>
  <si>
    <t>C0363</t>
  </si>
  <si>
    <t>Jalan Rajiman No. 44</t>
  </si>
  <si>
    <t>D0832</t>
  </si>
  <si>
    <t>Gg. Kiaracondong No. 19</t>
  </si>
  <si>
    <t>F0811</t>
  </si>
  <si>
    <t xml:space="preserve">Jl. W.R. Supratman No. 0
</t>
  </si>
  <si>
    <t>E0462</t>
  </si>
  <si>
    <t xml:space="preserve">Jl. Astana Anyar No. 9
</t>
  </si>
  <si>
    <t>E0544</t>
  </si>
  <si>
    <t>B0767</t>
  </si>
  <si>
    <t>Gg. Rungkut Industri No. 31</t>
  </si>
  <si>
    <t>C0354</t>
  </si>
  <si>
    <t>Jl. Pasteur No. 87</t>
  </si>
  <si>
    <t>F0186</t>
  </si>
  <si>
    <t xml:space="preserve">Jalan H.J Maemunah No. 5
</t>
  </si>
  <si>
    <t>E0944</t>
  </si>
  <si>
    <t>Jalan Cikapayang No. 13</t>
  </si>
  <si>
    <t>D0987</t>
  </si>
  <si>
    <t>Gg. Pasteur No. 47</t>
  </si>
  <si>
    <t>D0005</t>
  </si>
  <si>
    <t>Gg. Rungkut Industri No. 00</t>
  </si>
  <si>
    <t>F0845</t>
  </si>
  <si>
    <t>Gang Cikapayang No. 22</t>
  </si>
  <si>
    <t>B0711</t>
  </si>
  <si>
    <t>Gg. Lembong No. 31</t>
  </si>
  <si>
    <t>D0220</t>
  </si>
  <si>
    <t>Gg. Pacuan Kuda No. 19</t>
  </si>
  <si>
    <t>C0908</t>
  </si>
  <si>
    <t xml:space="preserve">Jl. Pelajar Pejuang No. 7
</t>
  </si>
  <si>
    <t>F0198</t>
  </si>
  <si>
    <t>Gg. Kutai No. 02</t>
  </si>
  <si>
    <t>A0022</t>
  </si>
  <si>
    <t>Gg. Surapati No. 68</t>
  </si>
  <si>
    <t>A0759</t>
  </si>
  <si>
    <t>Gg. Indragiri No. 23</t>
  </si>
  <si>
    <t>C0423</t>
  </si>
  <si>
    <t>Gang S. Parman No. 64</t>
  </si>
  <si>
    <t>A0992</t>
  </si>
  <si>
    <t xml:space="preserve">Gg. Gegerkalong Hilir No. 4
</t>
  </si>
  <si>
    <t>A0299</t>
  </si>
  <si>
    <t xml:space="preserve">Gg. Rajawali Barat No. 5
</t>
  </si>
  <si>
    <t>F0930</t>
  </si>
  <si>
    <t>Jalan Dr. Djunjunan No. 96</t>
  </si>
  <si>
    <t>D0236</t>
  </si>
  <si>
    <t>Jalan Ciwastra No. 53</t>
  </si>
  <si>
    <t>B0311</t>
  </si>
  <si>
    <t xml:space="preserve">Jl. Sukajadi No. 6
</t>
  </si>
  <si>
    <t>F0670</t>
  </si>
  <si>
    <t xml:space="preserve">Gang Jend. A. Yani No. 5
</t>
  </si>
  <si>
    <t>A0879</t>
  </si>
  <si>
    <t xml:space="preserve">Gang Moch. Toha No. 6
</t>
  </si>
  <si>
    <t>A0980</t>
  </si>
  <si>
    <t>Gg. BKR No. 46</t>
  </si>
  <si>
    <t>A0432</t>
  </si>
  <si>
    <t>Gg. Dipatiukur No. 86</t>
  </si>
  <si>
    <t>D0988</t>
  </si>
  <si>
    <t xml:space="preserve">Gang Pacuan Kuda No. 9
</t>
  </si>
  <si>
    <t>B0476</t>
  </si>
  <si>
    <t>Gang Sukabumi No. 16</t>
  </si>
  <si>
    <t>C0302</t>
  </si>
  <si>
    <t>Gang Medokan Ayu No. 60</t>
  </si>
  <si>
    <t>F0642</t>
  </si>
  <si>
    <t>B0945</t>
  </si>
  <si>
    <t xml:space="preserve">Jl. Rajawali Barat No. 7
</t>
  </si>
  <si>
    <t>E0581</t>
  </si>
  <si>
    <t>Gang H.J Maemunah No. 15</t>
  </si>
  <si>
    <t>C0230</t>
  </si>
  <si>
    <t xml:space="preserve">Jalan Pacuan Kuda No. 0
</t>
  </si>
  <si>
    <t>B0132</t>
  </si>
  <si>
    <t>Gang Moch. Ramdan No. 09</t>
  </si>
  <si>
    <t>E0622</t>
  </si>
  <si>
    <t>Gang Rajawali Barat No. 01</t>
  </si>
  <si>
    <t>D0884</t>
  </si>
  <si>
    <t>Jalan Jakarta No. 90</t>
  </si>
  <si>
    <t>A0196</t>
  </si>
  <si>
    <t>Gang Ahmad Dahlan No. 96</t>
  </si>
  <si>
    <t>C0877</t>
  </si>
  <si>
    <t>Gang Jayawijaya No. 49</t>
  </si>
  <si>
    <t>E0305</t>
  </si>
  <si>
    <t xml:space="preserve">Gg. Sukabumi No. 4
</t>
  </si>
  <si>
    <t>A0693</t>
  </si>
  <si>
    <t>Jalan Erlangga No. 58</t>
  </si>
  <si>
    <t>F0579</t>
  </si>
  <si>
    <t>Jalan Dipenogoro No. 63</t>
  </si>
  <si>
    <t>A0695</t>
  </si>
  <si>
    <t>Gang Surapati No. 48</t>
  </si>
  <si>
    <t>A0051</t>
  </si>
  <si>
    <t>Jl. Gedebage Selatan No. 60</t>
  </si>
  <si>
    <t>D0898</t>
  </si>
  <si>
    <t xml:space="preserve">Jalan Jend. A. Yani No. 9
</t>
  </si>
  <si>
    <t>F0329</t>
  </si>
  <si>
    <t xml:space="preserve">Gang Joyoboyo No. 6
</t>
  </si>
  <si>
    <t>E0115</t>
  </si>
  <si>
    <t>Gang Merdeka No. 47</t>
  </si>
  <si>
    <t>A0407</t>
  </si>
  <si>
    <t xml:space="preserve">Gang Sukabumi No. 7
</t>
  </si>
  <si>
    <t>A0100</t>
  </si>
  <si>
    <t>Gang H.J Maemunah No. 43</t>
  </si>
  <si>
    <t>A0659</t>
  </si>
  <si>
    <t>Jl. Surapati No. 17</t>
  </si>
  <si>
    <t>D0815</t>
  </si>
  <si>
    <t xml:space="preserve">Gg. PHH. Mustofa No. 6
</t>
  </si>
  <si>
    <t>D0427</t>
  </si>
  <si>
    <t>Jl. Erlangga No. 49</t>
  </si>
  <si>
    <t>E0798</t>
  </si>
  <si>
    <t xml:space="preserve">Jalan Wonoayu No. 1
</t>
  </si>
  <si>
    <t>F0369</t>
  </si>
  <si>
    <t xml:space="preserve">Gang Suryakencana No. 9
</t>
  </si>
  <si>
    <t>A0812</t>
  </si>
  <si>
    <t>Jl. Peta No. 41</t>
  </si>
  <si>
    <t>C0687</t>
  </si>
  <si>
    <t xml:space="preserve">Gg. Antapani Lama No. 4
</t>
  </si>
  <si>
    <t>C0541</t>
  </si>
  <si>
    <t>Jl. H.J Maemunah No. 90</t>
  </si>
  <si>
    <t>F0277</t>
  </si>
  <si>
    <t xml:space="preserve">Jalan Cempaka No. 8
</t>
  </si>
  <si>
    <t>B0920</t>
  </si>
  <si>
    <t xml:space="preserve">Jl. Pasir Koja No. 6
</t>
  </si>
  <si>
    <t>F0627</t>
  </si>
  <si>
    <t xml:space="preserve">Jalan HOS. Cokroaminoto No. 2
</t>
  </si>
  <si>
    <t>A0156</t>
  </si>
  <si>
    <t>Jalan Raya Ujungberung No. 34</t>
  </si>
  <si>
    <t>E0469</t>
  </si>
  <si>
    <t>Jl. Laswi No. 24</t>
  </si>
  <si>
    <t>E0386</t>
  </si>
  <si>
    <t>Gang Dipatiukur No. 63</t>
  </si>
  <si>
    <t>F0017</t>
  </si>
  <si>
    <t>Jl. Gedebage Selatan No. 18</t>
  </si>
  <si>
    <t>E0060</t>
  </si>
  <si>
    <t>Jl. Kutai No. 34</t>
  </si>
  <si>
    <t>B0012</t>
  </si>
  <si>
    <t>Jl. Cikutra Timur No. 25</t>
  </si>
  <si>
    <t>D0007</t>
  </si>
  <si>
    <t xml:space="preserve">Gang Setiabudhi No. 0
</t>
  </si>
  <si>
    <t>A0355</t>
  </si>
  <si>
    <t>Gg. Kutai No. 84</t>
  </si>
  <si>
    <t>F0913</t>
  </si>
  <si>
    <t>Jalan Dipatiukur No. 16</t>
  </si>
  <si>
    <t>D0454</t>
  </si>
  <si>
    <t>Jl. Ronggowarsito No. 02</t>
  </si>
  <si>
    <t>B0280</t>
  </si>
  <si>
    <t xml:space="preserve">Jl. Raya Ujungberung No. 0
</t>
  </si>
  <si>
    <t>D0666</t>
  </si>
  <si>
    <t>Jl. KH Amin Jasuta No. 34</t>
  </si>
  <si>
    <t>B0830</t>
  </si>
  <si>
    <t>Gang Pelajar Pejuang No. 27</t>
  </si>
  <si>
    <t>B0507</t>
  </si>
  <si>
    <t>Jl. Jayawijaya No. 87</t>
  </si>
  <si>
    <t>E0075</t>
  </si>
  <si>
    <t xml:space="preserve">Jl. Kapten Muslihat No. 1
</t>
  </si>
  <si>
    <t>B0714</t>
  </si>
  <si>
    <t>Jl. Siliwangi No. 84</t>
  </si>
  <si>
    <t>E0700</t>
  </si>
  <si>
    <t>Jalan Sukabumi No. 61</t>
  </si>
  <si>
    <t>A0192</t>
  </si>
  <si>
    <t xml:space="preserve">Gang Cihampelas No. 8
</t>
  </si>
  <si>
    <t>D0906</t>
  </si>
  <si>
    <t>Gg. Pasirkoja No. 95</t>
  </si>
  <si>
    <t>C0590</t>
  </si>
  <si>
    <t>Jalan Yos Sudarso No. 41</t>
  </si>
  <si>
    <t>C0339</t>
  </si>
  <si>
    <t>Gg. Tebet Barat Dalam No. 45</t>
  </si>
  <si>
    <t>A0813</t>
  </si>
  <si>
    <t>Gg. Surapati No. 92</t>
  </si>
  <si>
    <t>B0594</t>
  </si>
  <si>
    <t>Jl. Cikapayang No. 81</t>
  </si>
  <si>
    <t>F0976</t>
  </si>
  <si>
    <t>Jl. Merdeka No. 40</t>
  </si>
  <si>
    <t>E0464</t>
  </si>
  <si>
    <t>Gang BKR No. 89</t>
  </si>
  <si>
    <t>E0833</t>
  </si>
  <si>
    <t>Jalan Cikapayang No. 30</t>
  </si>
  <si>
    <t>F0444</t>
  </si>
  <si>
    <t>Gg. Suryakencana No. 76</t>
  </si>
  <si>
    <t>C0340</t>
  </si>
  <si>
    <t>Gang Yos Sudarso No. 81</t>
  </si>
  <si>
    <t>A0111</t>
  </si>
  <si>
    <t>Gang Cikutra Barat No. 63</t>
  </si>
  <si>
    <t>D0634</t>
  </si>
  <si>
    <t xml:space="preserve">Gang Kutai No. 8
</t>
  </si>
  <si>
    <t>E0429</t>
  </si>
  <si>
    <t>A0084</t>
  </si>
  <si>
    <t>Jl. M.H Thamrin No. 81</t>
  </si>
  <si>
    <t>C0979</t>
  </si>
  <si>
    <t xml:space="preserve">Gg. S. Parman No. 5
</t>
  </si>
  <si>
    <t>A0694</t>
  </si>
  <si>
    <t>Jalan Sukajadi No. 92</t>
  </si>
  <si>
    <t>F0723</t>
  </si>
  <si>
    <t xml:space="preserve">Gg. Erlangga No. 6
</t>
  </si>
  <si>
    <t>D0024</t>
  </si>
  <si>
    <t xml:space="preserve">Gg. Rawamangun No. 9
</t>
  </si>
  <si>
    <t>C0941</t>
  </si>
  <si>
    <t xml:space="preserve">Gg. Rungkut Industri No. 2
</t>
  </si>
  <si>
    <t>A0503</t>
  </si>
  <si>
    <t>Gang Pasir Koja No. 61</t>
  </si>
  <si>
    <t>A0364</t>
  </si>
  <si>
    <t>Jalan Antapani Lama No. 17</t>
  </si>
  <si>
    <t>E0721</t>
  </si>
  <si>
    <t>Gg. Jamika No. 10</t>
  </si>
  <si>
    <t>C0216</t>
  </si>
  <si>
    <t xml:space="preserve">Jalan BKR No. 3
</t>
  </si>
  <si>
    <t>C0273</t>
  </si>
  <si>
    <t xml:space="preserve">Jalan Gedebage Selatan No. 8
</t>
  </si>
  <si>
    <t>F0593</t>
  </si>
  <si>
    <t>Jl. Veteran No. 54</t>
  </si>
  <si>
    <t>A0319</t>
  </si>
  <si>
    <t>Gang Waringin No. 28</t>
  </si>
  <si>
    <t>B0831</t>
  </si>
  <si>
    <t>Jalan Ir. H. Djuanda No. 25</t>
  </si>
  <si>
    <t>A0722</t>
  </si>
  <si>
    <t>Jl. Rawamangun No. 71</t>
  </si>
  <si>
    <t>C0240</t>
  </si>
  <si>
    <t xml:space="preserve">Jl. S. Parman No. 4
</t>
  </si>
  <si>
    <t>D0850</t>
  </si>
  <si>
    <t>Jl. Rajiman No. 09</t>
  </si>
  <si>
    <t>C0112</t>
  </si>
  <si>
    <t>Jl. Gardujati No. 16</t>
  </si>
  <si>
    <t>B0554</t>
  </si>
  <si>
    <t>Jalan Cihampelas No. 17</t>
  </si>
  <si>
    <t>B0336</t>
  </si>
  <si>
    <t>Gang Tubagus Ismail No. 27</t>
  </si>
  <si>
    <t>F0990</t>
  </si>
  <si>
    <t>Jalan Cikutra Timur No. 22</t>
  </si>
  <si>
    <t>F0228</t>
  </si>
  <si>
    <t>Gang Astana Anyar No. 45</t>
  </si>
  <si>
    <t>A0187</t>
  </si>
  <si>
    <t>Gg. Wonoayu No. 30</t>
  </si>
  <si>
    <t>F0243</t>
  </si>
  <si>
    <t>Jalan HOS. Cokroaminoto No. 30</t>
  </si>
  <si>
    <t>D0809</t>
  </si>
  <si>
    <t>Jalan Rajawali Timur No. 19</t>
  </si>
  <si>
    <t>E0919</t>
  </si>
  <si>
    <t>Jalan Ciwastra No. 18</t>
  </si>
  <si>
    <t>C0565</t>
  </si>
  <si>
    <t xml:space="preserve">Gg. Cikutra Barat No. 2
</t>
  </si>
  <si>
    <t>B0885</t>
  </si>
  <si>
    <t xml:space="preserve">Jl. Pasir Koja No. 2
</t>
  </si>
  <si>
    <t>A0922</t>
  </si>
  <si>
    <t xml:space="preserve">Gang Raya Ujungberung No. 6
</t>
  </si>
  <si>
    <t>C0603</t>
  </si>
  <si>
    <t>Jl. Veteran No. 85</t>
  </si>
  <si>
    <t>E0338</t>
  </si>
  <si>
    <t>Gang Gardujati No. 63</t>
  </si>
  <si>
    <t>D0103</t>
  </si>
  <si>
    <t>Gang HOS. Cokroaminoto No. 57</t>
  </si>
  <si>
    <t>F0996</t>
  </si>
  <si>
    <t xml:space="preserve">Jl. Abdul Muis No. 4
</t>
  </si>
  <si>
    <t>C0900</t>
  </si>
  <si>
    <t>Gang Stasiun Wonokromo No. 62</t>
  </si>
  <si>
    <t>A0209</t>
  </si>
  <si>
    <t>Gang Asia Afrika No. 94</t>
  </si>
  <si>
    <t>B0532</t>
  </si>
  <si>
    <t>Jalan Asia Afrika No. 94</t>
  </si>
  <si>
    <t>F0496</t>
  </si>
  <si>
    <t xml:space="preserve">Gg. Cikutra Timur No. 7
</t>
  </si>
  <si>
    <t>Serang</t>
  </si>
  <si>
    <t>E0152</t>
  </si>
  <si>
    <t xml:space="preserve">Jalan Ciwastra No. 0
</t>
  </si>
  <si>
    <t>B0098</t>
  </si>
  <si>
    <t xml:space="preserve">Jalan Lembong No. 0
</t>
  </si>
  <si>
    <t>F0538</t>
  </si>
  <si>
    <t>Jl. Tubagus Ismail No. 10</t>
  </si>
  <si>
    <t>D0923</t>
  </si>
  <si>
    <t>Jl. Bangka Raya No. 76</t>
  </si>
  <si>
    <t>A0741</t>
  </si>
  <si>
    <t>C0580</t>
  </si>
  <si>
    <t>Jl. Kiaracondong No. 07</t>
  </si>
  <si>
    <t>B0411</t>
  </si>
  <si>
    <t>Jalan Cihampelas No. 91</t>
  </si>
  <si>
    <t>E0350</t>
  </si>
  <si>
    <t>Gang Dipenogoro No. 04</t>
  </si>
  <si>
    <t>F0912</t>
  </si>
  <si>
    <t>Gg. Kutisari Selatan No. 05</t>
  </si>
  <si>
    <t>E0652</t>
  </si>
  <si>
    <t xml:space="preserve">Jl. Dr. Djunjunan No. 3
</t>
  </si>
  <si>
    <t>E0257</t>
  </si>
  <si>
    <t>Jl. Bangka Raya No. 62</t>
  </si>
  <si>
    <t>A0083</t>
  </si>
  <si>
    <t xml:space="preserve">Jalan Ahmad Dahlan No. 3
</t>
  </si>
  <si>
    <t>F0261</t>
  </si>
  <si>
    <t>Gang M.H Thamrin No. 30</t>
  </si>
  <si>
    <t>D0232</t>
  </si>
  <si>
    <t>Gang Gegerkalong Hilir No. 66</t>
  </si>
  <si>
    <t>E0108</t>
  </si>
  <si>
    <t xml:space="preserve">Jl. Suryakencana No. 3
</t>
  </si>
  <si>
    <t>E0223</t>
  </si>
  <si>
    <t>Jalan Dipenogoro No. 04</t>
  </si>
  <si>
    <t>F0221</t>
  </si>
  <si>
    <t>Jl. Pacuan Kuda No. 55</t>
  </si>
  <si>
    <t>F0333</t>
  </si>
  <si>
    <t xml:space="preserve">Jl. Gegerkalong Hilir No. 8
</t>
  </si>
  <si>
    <t>A0728</t>
  </si>
  <si>
    <t xml:space="preserve">Jalan Kiaracondong No. 9
</t>
  </si>
  <si>
    <t>A0688</t>
  </si>
  <si>
    <t>Jalan Kendalsari No. 04</t>
  </si>
  <si>
    <t>B0618</t>
  </si>
  <si>
    <t>Gang Raya Setiabudhi No. 58</t>
  </si>
  <si>
    <t>D0380</t>
  </si>
  <si>
    <t>C0118</t>
  </si>
  <si>
    <t xml:space="preserve">Gang Waringin No. 9
</t>
  </si>
  <si>
    <t>C0170</t>
  </si>
  <si>
    <t>Jl. Moch. Toha No. 97</t>
  </si>
  <si>
    <t>A0031</t>
  </si>
  <si>
    <t>Jalan Sukajadi No. 65</t>
  </si>
  <si>
    <t>A0871</t>
  </si>
  <si>
    <t>Jl. M.H Thamrin No. 58</t>
  </si>
  <si>
    <t>A0834</t>
  </si>
  <si>
    <t>Jl. Abdul Muis No. 40</t>
  </si>
  <si>
    <t>F0147</t>
  </si>
  <si>
    <t>Gang Setiabudhi No. 17</t>
  </si>
  <si>
    <t>D0002</t>
  </si>
  <si>
    <t>Jl. Merdeka No. 55</t>
  </si>
  <si>
    <t>F0392</t>
  </si>
  <si>
    <t>Jalan Sukajadi No. 78</t>
  </si>
  <si>
    <t>D0199</t>
  </si>
  <si>
    <t>Jalan Pasirkoja No. 32</t>
  </si>
  <si>
    <t>D0807</t>
  </si>
  <si>
    <t>Gang Kiaracondong No. 04</t>
  </si>
  <si>
    <t>A0144</t>
  </si>
  <si>
    <t xml:space="preserve">Jalan Jend. A. Yani No. 2
</t>
  </si>
  <si>
    <t>A0725</t>
  </si>
  <si>
    <t>Gg. Yos Sudarso No. 38</t>
  </si>
  <si>
    <t>E0947</t>
  </si>
  <si>
    <t xml:space="preserve">Jalan Dipenogoro No. 9
</t>
  </si>
  <si>
    <t>D0148</t>
  </si>
  <si>
    <t xml:space="preserve">Jl. Moch. Toha No. 4
</t>
  </si>
  <si>
    <t>B0649</t>
  </si>
  <si>
    <t>Jl. Rajiman No. 19</t>
  </si>
  <si>
    <t>C0391</t>
  </si>
  <si>
    <t xml:space="preserve">Jalan H.J Maemunah No. 4
</t>
  </si>
  <si>
    <t>D0777</t>
  </si>
  <si>
    <t>Gg. Rumah Sakit No. 35</t>
  </si>
  <si>
    <t>D0613</t>
  </si>
  <si>
    <t xml:space="preserve">Jl. Ahmad Dahlan No. 1
</t>
  </si>
  <si>
    <t>A0712</t>
  </si>
  <si>
    <t>Gang Sadang Serang No. 57</t>
  </si>
  <si>
    <t>C0274</t>
  </si>
  <si>
    <t>Gang Moch. Toha No. 30</t>
  </si>
  <si>
    <t>D0651</t>
  </si>
  <si>
    <t>Gg. Ir. H. Djuanda No. 36</t>
  </si>
  <si>
    <t>C0237</t>
  </si>
  <si>
    <t xml:space="preserve">Jl. Rungkut Industri No. 0
</t>
  </si>
  <si>
    <t>B0641</t>
  </si>
  <si>
    <t>Jl. Cempaka No. 14</t>
  </si>
  <si>
    <t>D0547</t>
  </si>
  <si>
    <t>Jl. Rawamangun No. 82</t>
  </si>
  <si>
    <t>F0769</t>
  </si>
  <si>
    <t xml:space="preserve">Jalan Dipatiukur No. 0
</t>
  </si>
  <si>
    <t>C0455</t>
  </si>
  <si>
    <t>Jl. KH Amin Jasuta No. 26</t>
  </si>
  <si>
    <t>B0715</t>
  </si>
  <si>
    <t>Jl. Antapani Lama No. 09</t>
  </si>
  <si>
    <t>B0713</t>
  </si>
  <si>
    <t xml:space="preserve">Jl. Erlangga No. 5
</t>
  </si>
  <si>
    <t>C0883</t>
  </si>
  <si>
    <t xml:space="preserve">Gang Ahmad Yani No. 0
</t>
  </si>
  <si>
    <t>A0470</t>
  </si>
  <si>
    <t>Jl. Kebonjati No. 75</t>
  </si>
  <si>
    <t>E0058</t>
  </si>
  <si>
    <t xml:space="preserve">Jalan Ahmad Dahlan No. 4
</t>
  </si>
  <si>
    <t>C0113</t>
  </si>
  <si>
    <t>Jl. Rajiman No. 46</t>
  </si>
  <si>
    <t>F0673</t>
  </si>
  <si>
    <t>Gang Suryakencana No. 71</t>
  </si>
  <si>
    <t>C0575</t>
  </si>
  <si>
    <t xml:space="preserve">Jalan Raya Ujungberung No. 3
</t>
  </si>
  <si>
    <t>E0294</t>
  </si>
  <si>
    <t>Jl. Jakarta No. 92</t>
  </si>
  <si>
    <t>D0667</t>
  </si>
  <si>
    <t>Gg. Antapani Lama No. 96</t>
  </si>
  <si>
    <t>C0490</t>
  </si>
  <si>
    <t>Jl. Jend. A. Yani No. 23</t>
  </si>
  <si>
    <t>A0582</t>
  </si>
  <si>
    <t xml:space="preserve">Jl. M.T Haryono No. 5
</t>
  </si>
  <si>
    <t>D0001</t>
  </si>
  <si>
    <t xml:space="preserve">Gg. M.H Thamrin No. 8
</t>
  </si>
  <si>
    <t>E0543</t>
  </si>
  <si>
    <t xml:space="preserve">Jalan KH Amin Jasuta No. 6
</t>
  </si>
  <si>
    <t>C0516</t>
  </si>
  <si>
    <t>Jalan Sukajadi No. 48</t>
  </si>
  <si>
    <t>F0853</t>
  </si>
  <si>
    <t>Jalan M.H Thamrin No. 28</t>
  </si>
  <si>
    <t>A0607</t>
  </si>
  <si>
    <t xml:space="preserve">Jalan Veteran No. 3
</t>
  </si>
  <si>
    <t>E0781</t>
  </si>
  <si>
    <t>Jalan Bangka Raya No. 21</t>
  </si>
  <si>
    <t>A0321</t>
  </si>
  <si>
    <t>Gg. Cempaka No. 99</t>
  </si>
  <si>
    <t>E0146</t>
  </si>
  <si>
    <t>Jalan Wonoayu No. 69</t>
  </si>
  <si>
    <t>A0217</t>
  </si>
  <si>
    <t xml:space="preserve">Gang Ir. H. Djuanda No. 0
</t>
  </si>
  <si>
    <t>F0599</t>
  </si>
  <si>
    <t>Gg. Lembong No. 64</t>
  </si>
  <si>
    <t>D0167</t>
  </si>
  <si>
    <t>Jl. Medokan Ayu No. 70</t>
  </si>
  <si>
    <t>F0088</t>
  </si>
  <si>
    <t>Gang PHH. Mustofa No. 71</t>
  </si>
  <si>
    <t>A0915</t>
  </si>
  <si>
    <t>Gg. Cikutra Barat No. 75</t>
  </si>
  <si>
    <t>F0219</t>
  </si>
  <si>
    <t xml:space="preserve">Jalan Waringin No. 1
</t>
  </si>
  <si>
    <t>B0011</t>
  </si>
  <si>
    <t>Gang Suryakencana No. 35</t>
  </si>
  <si>
    <t>D0259</t>
  </si>
  <si>
    <t xml:space="preserve">Jalan Gegerkalong Hilir No. 5
</t>
  </si>
  <si>
    <t>F0225</t>
  </si>
  <si>
    <t xml:space="preserve">Gang Siliwangi No. 5
</t>
  </si>
  <si>
    <t>D0537</t>
  </si>
  <si>
    <t>Jalan Cikutra Barat No. 09</t>
  </si>
  <si>
    <t>C0837</t>
  </si>
  <si>
    <t xml:space="preserve">Jalan Ahmad Yani No. 3
</t>
  </si>
  <si>
    <t>C0892</t>
  </si>
  <si>
    <t>Jalan Abdul Muis No. 75</t>
  </si>
  <si>
    <t>F0750</t>
  </si>
  <si>
    <t>Jl. Jamika No. 98</t>
  </si>
  <si>
    <t>E0014</t>
  </si>
  <si>
    <t>Gang Siliwangi No. 93</t>
  </si>
  <si>
    <t>C0317</t>
  </si>
  <si>
    <t xml:space="preserve">Gg. Jend. Sudirman No. 7
</t>
  </si>
  <si>
    <t>C0951</t>
  </si>
  <si>
    <t xml:space="preserve">Gg. KH Amin Jasuta No. 8
</t>
  </si>
  <si>
    <t>A0475</t>
  </si>
  <si>
    <t xml:space="preserve">Gg. Surapati No. 5
</t>
  </si>
  <si>
    <t>C0434</t>
  </si>
  <si>
    <t>Gg. Raya Setiabudhi No. 69</t>
  </si>
  <si>
    <t>B0697</t>
  </si>
  <si>
    <t>Jl. Suryakencana No. 82</t>
  </si>
  <si>
    <t>E0178</t>
  </si>
  <si>
    <t xml:space="preserve">Gang Dipenogoro No. 9
</t>
  </si>
  <si>
    <t>E0264</t>
  </si>
  <si>
    <t xml:space="preserve">Gg. PHH. Mustofa No. 2
</t>
  </si>
  <si>
    <t>D0995</t>
  </si>
  <si>
    <t xml:space="preserve">Jl. Kendalsari No. 4
</t>
  </si>
  <si>
    <t>C0461</t>
  </si>
  <si>
    <t>Jalan Moch. Toha No. 29</t>
  </si>
  <si>
    <t>A0821</t>
  </si>
  <si>
    <t>Jalan Cikutra Timur No. 80</t>
  </si>
  <si>
    <t>D0342</t>
  </si>
  <si>
    <t>Gg. Ahmad Dahlan No. 65</t>
  </si>
  <si>
    <t>F0428</t>
  </si>
  <si>
    <t>Jl. Dr. Djunjunan No. 75</t>
  </si>
  <si>
    <t>A0753</t>
  </si>
  <si>
    <t>Gg. M.T Haryono No. 15</t>
  </si>
  <si>
    <t>D0570</t>
  </si>
  <si>
    <t>Jalan Gedebage Selatan No. 31</t>
  </si>
  <si>
    <t>B0740</t>
  </si>
  <si>
    <t xml:space="preserve">Jalan Monginsidi No. 6
</t>
  </si>
  <si>
    <t>C0177</t>
  </si>
  <si>
    <t>Jalan Bangka Raya No. 33</t>
  </si>
  <si>
    <t>B0295</t>
  </si>
  <si>
    <t>Jalan Sukabumi No. 64</t>
  </si>
  <si>
    <t>D0477</t>
  </si>
  <si>
    <t xml:space="preserve">Jl. Yos Sudarso No. 5
</t>
  </si>
  <si>
    <t>A0880</t>
  </si>
  <si>
    <t>Jalan Dipenogoro No. 30</t>
  </si>
  <si>
    <t>F0917</t>
  </si>
  <si>
    <t>Jalan Bangka Raya No. 88</t>
  </si>
  <si>
    <t>F0249</t>
  </si>
  <si>
    <t>Gang Jend. A. Yani No. 86</t>
  </si>
  <si>
    <t>D0576</t>
  </si>
  <si>
    <t xml:space="preserve">Gang Peta No. 1
</t>
  </si>
  <si>
    <t>C0517</t>
  </si>
  <si>
    <t>Gg. Indragiri No. 16</t>
  </si>
  <si>
    <t>C0562</t>
  </si>
  <si>
    <t>Gang Ahmad Yani No. 42</t>
  </si>
  <si>
    <t>B0252</t>
  </si>
  <si>
    <t xml:space="preserve">Jalan Sukabumi No. 8
</t>
  </si>
  <si>
    <t>F0325</t>
  </si>
  <si>
    <t>Jl. M.H Thamrin No. 55</t>
  </si>
  <si>
    <t>B0087</t>
  </si>
  <si>
    <t xml:space="preserve">Jalan Kutai No. 7
</t>
  </si>
  <si>
    <t>A0415</t>
  </si>
  <si>
    <t>Jl. Ir. H. Djuanda No. 05</t>
  </si>
  <si>
    <t>E0202</t>
  </si>
  <si>
    <t xml:space="preserve">Gang Sadang Serang No. 5
</t>
  </si>
  <si>
    <t>B0973</t>
  </si>
  <si>
    <t>Gang Rawamangun No. 30</t>
  </si>
  <si>
    <t>F0736</t>
  </si>
  <si>
    <t xml:space="preserve">Jl. Jend. Sudirman No. 5
</t>
  </si>
  <si>
    <t>B0377</t>
  </si>
  <si>
    <t xml:space="preserve">Jl. Joyoboyo No. 0
</t>
  </si>
  <si>
    <t>B0749</t>
  </si>
  <si>
    <t>Jalan Pasir Koja No. 95</t>
  </si>
  <si>
    <t>E0768</t>
  </si>
  <si>
    <t>Gg. Pasir Koja No. 91</t>
  </si>
  <si>
    <t>A0763</t>
  </si>
  <si>
    <t xml:space="preserve">Jl. Rajawali Timur No. 7
</t>
  </si>
  <si>
    <t>A0664</t>
  </si>
  <si>
    <t xml:space="preserve">Jl. Merdeka No. 4
</t>
  </si>
  <si>
    <t>F0856</t>
  </si>
  <si>
    <t xml:space="preserve">Gang PHH. Mustofa No. 8
</t>
  </si>
  <si>
    <t>E0123</t>
  </si>
  <si>
    <t>Jl. Rungkut Industri No. 93</t>
  </si>
  <si>
    <t>C0401</t>
  </si>
  <si>
    <t>Jl. Jend. A. Yani No. 89</t>
  </si>
  <si>
    <t>C0309</t>
  </si>
  <si>
    <t>Jalan Astana Anyar No. 45</t>
  </si>
  <si>
    <t>A0938</t>
  </si>
  <si>
    <t>Gang Sadang Serang No. 87</t>
  </si>
  <si>
    <t>E0827</t>
  </si>
  <si>
    <t>Jl. Dipatiukur No. 23</t>
  </si>
  <si>
    <t>F0999</t>
  </si>
  <si>
    <t>Jl. Jakarta No. 43</t>
  </si>
  <si>
    <t>F0293</t>
  </si>
  <si>
    <t>Gg. Peta No. 79</t>
  </si>
  <si>
    <t>E0586</t>
  </si>
  <si>
    <t>Gg. Kendalsari No. 59</t>
  </si>
  <si>
    <t>D0052</t>
  </si>
  <si>
    <t>Gg. Astana Anyar No. 74</t>
  </si>
  <si>
    <t>D0731</t>
  </si>
  <si>
    <t>Gg. Gardujati No. 57</t>
  </si>
  <si>
    <t>E0459</t>
  </si>
  <si>
    <t xml:space="preserve">Gang Laswi No. 2
</t>
  </si>
  <si>
    <t>B0886</t>
  </si>
  <si>
    <t>Jl. Ciumbuleuit No. 87</t>
  </si>
  <si>
    <t>D0332</t>
  </si>
  <si>
    <t xml:space="preserve">Jalan H.J Maemunah No. 0
</t>
  </si>
  <si>
    <t>A0904</t>
  </si>
  <si>
    <t>Jl. Sukabumi No. 61</t>
  </si>
  <si>
    <t>D0062</t>
  </si>
  <si>
    <t>Jalan Pasirkoja No. 20</t>
  </si>
  <si>
    <t>E0771</t>
  </si>
  <si>
    <t xml:space="preserve">Jalan Erlangga No. 8
</t>
  </si>
  <si>
    <t>A0584</t>
  </si>
  <si>
    <t>Jalan Moch. Toha No. 73</t>
  </si>
  <si>
    <t>D0348</t>
  </si>
  <si>
    <t xml:space="preserve">Gang Bangka Raya No. 7
</t>
  </si>
  <si>
    <t>E0754</t>
  </si>
  <si>
    <t>Jalan H.J Maemunah No. 82</t>
  </si>
  <si>
    <t>A0633</t>
  </si>
  <si>
    <t>Jalan Wonoayu No. 77</t>
  </si>
  <si>
    <t>B0268</t>
  </si>
  <si>
    <t>Jl. Pasirkoja No. 44</t>
  </si>
  <si>
    <t>B0748</t>
  </si>
  <si>
    <t>Gang Ronggowarsito No. 54</t>
  </si>
  <si>
    <t>E0478</t>
  </si>
  <si>
    <t>Jalan Rumah Sakit No. 92</t>
  </si>
  <si>
    <t>F0506</t>
  </si>
  <si>
    <t>Jl. Joyoboyo No. 20</t>
  </si>
  <si>
    <t>A0931</t>
  </si>
  <si>
    <t>B0155</t>
  </si>
  <si>
    <t>Gang Rawamangun No. 98</t>
  </si>
  <si>
    <t>E0608</t>
  </si>
  <si>
    <t>Jl. Setiabudhi No. 78</t>
  </si>
  <si>
    <t>C0275</t>
  </si>
  <si>
    <t>Gang Gardujati No. 55</t>
  </si>
  <si>
    <t>D0897</t>
  </si>
  <si>
    <t>Jalan Kutai No. 84</t>
  </si>
  <si>
    <t>C0128</t>
  </si>
  <si>
    <t xml:space="preserve">Gang Gardujati No. 0
</t>
  </si>
  <si>
    <t>A0803</t>
  </si>
  <si>
    <t>Gg. Wonoayu No. 90</t>
  </si>
  <si>
    <t>D0709</t>
  </si>
  <si>
    <t xml:space="preserve">Gg. K.H. Wahid Hasyim No. 1
</t>
  </si>
  <si>
    <t>A0207</t>
  </si>
  <si>
    <t>Jl. Gedebage Selatan No. 21</t>
  </si>
  <si>
    <t>D0468</t>
  </si>
  <si>
    <t>E0572</t>
  </si>
  <si>
    <t>Gang Jamika No. 17</t>
  </si>
  <si>
    <t>C0927</t>
  </si>
  <si>
    <t xml:space="preserve">Gang Rajawali Timur No. 5
</t>
  </si>
  <si>
    <t>C0203</t>
  </si>
  <si>
    <t>Jl. H.J Maemunah No. 28</t>
  </si>
  <si>
    <t>D0644</t>
  </si>
  <si>
    <t>Gang Kiaracondong No. 53</t>
  </si>
  <si>
    <t>C0286</t>
  </si>
  <si>
    <t xml:space="preserve">Gang Rumah Sakit No. 9
</t>
  </si>
  <si>
    <t>D0726</t>
  </si>
  <si>
    <t>Gang Moch. Ramdan No. 87</t>
  </si>
  <si>
    <t>B0718</t>
  </si>
  <si>
    <t>Gang Suniaraja No. 24</t>
  </si>
  <si>
    <t>D0508</t>
  </si>
  <si>
    <t>Jalan Dipatiukur No. 11</t>
  </si>
  <si>
    <t>D0739</t>
  </si>
  <si>
    <t>Gg. Rawamangun No. 30</t>
  </si>
  <si>
    <t>C0069</t>
  </si>
  <si>
    <t xml:space="preserve">Gang Stasiun Wonokromo No. 1
</t>
  </si>
  <si>
    <t>C0313</t>
  </si>
  <si>
    <t xml:space="preserve">Gg. M.T Haryono No. 5
</t>
  </si>
  <si>
    <t>D0158</t>
  </si>
  <si>
    <t>Gang Suryakencana No. 15</t>
  </si>
  <si>
    <t>F0164</t>
  </si>
  <si>
    <t>B0993</t>
  </si>
  <si>
    <t>Jl. Veteran No. 94</t>
  </si>
  <si>
    <t>D0323</t>
  </si>
  <si>
    <t>Jalan PHH. Mustofa No. 25</t>
  </si>
  <si>
    <t>C0836</t>
  </si>
  <si>
    <t xml:space="preserve">Gang Moch. Ramdan No. 6
</t>
  </si>
  <si>
    <t>F0465</t>
  </si>
  <si>
    <t>Gg. Joyoboyo No. 02</t>
  </si>
  <si>
    <t>E0540</t>
  </si>
  <si>
    <t xml:space="preserve">Jalan Soekarno Hatta No. 7
</t>
  </si>
  <si>
    <t>D0304</t>
  </si>
  <si>
    <t>Jalan Kendalsari No. 53</t>
  </si>
  <si>
    <t>A0493</t>
  </si>
  <si>
    <t>C0557</t>
  </si>
  <si>
    <t>Gang Peta No. 67</t>
  </si>
  <si>
    <t>D0564</t>
  </si>
  <si>
    <t xml:space="preserve">Jl. Sukabumi No. 4
</t>
  </si>
  <si>
    <t>E0365</t>
  </si>
  <si>
    <t xml:space="preserve">Jl. Antapani Lama No. 3
</t>
  </si>
  <si>
    <t>A0977</t>
  </si>
  <si>
    <t xml:space="preserve">Jalan Rumah Sakit No. 7
</t>
  </si>
  <si>
    <t>D0194</t>
  </si>
  <si>
    <t>Gg. Raya Ujungberung No. 99</t>
  </si>
  <si>
    <t>D0870</t>
  </si>
  <si>
    <t xml:space="preserve">Jl. Veteran No. 9
</t>
  </si>
  <si>
    <t>C0706</t>
  </si>
  <si>
    <t>Jl. Antapani Lama No. 52</t>
  </si>
  <si>
    <t>D0097</t>
  </si>
  <si>
    <t>Gang Kendalsari No. 85</t>
  </si>
  <si>
    <t>B0925</t>
  </si>
  <si>
    <t>Gg. W.R. Supratman No. 94</t>
  </si>
  <si>
    <t>B0389</t>
  </si>
  <si>
    <t xml:space="preserve">Jalan Gedebage Selatan No. 2
</t>
  </si>
  <si>
    <t>E1000</t>
  </si>
  <si>
    <t>Gg. Suniaraja No. 72</t>
  </si>
  <si>
    <t>F0091</t>
  </si>
  <si>
    <t xml:space="preserve">Gang Waringin No. 2
</t>
  </si>
  <si>
    <t>C0448</t>
  </si>
  <si>
    <t xml:space="preserve">Jl. Otto Iskandardinata No. 4
</t>
  </si>
  <si>
    <t>D0440</t>
  </si>
  <si>
    <t>Jalan Joyoboyo No. 51</t>
  </si>
  <si>
    <t>C0341</t>
  </si>
  <si>
    <t xml:space="preserve">Gang Asia Afrika No. 4
</t>
  </si>
  <si>
    <t>A0174</t>
  </si>
  <si>
    <t>Gang Raya Setiabudhi No. 61</t>
  </si>
  <si>
    <t>B0120</t>
  </si>
  <si>
    <t xml:space="preserve">Gang Peta No. 0
</t>
  </si>
  <si>
    <t>B0206</t>
  </si>
  <si>
    <t>Jl. Otto Iskandardinata No. 35</t>
  </si>
  <si>
    <t>E0504</t>
  </si>
  <si>
    <t>Gg. Peta No. 85</t>
  </si>
  <si>
    <t>D0511</t>
  </si>
  <si>
    <t xml:space="preserve">Gg. Abdul Muis No. 9
</t>
  </si>
  <si>
    <t>B0048</t>
  </si>
  <si>
    <t>Jl. Ciumbuleuit No. 10</t>
  </si>
  <si>
    <t>F0585</t>
  </si>
  <si>
    <t>Jalan Wonoayu No. 31</t>
  </si>
  <si>
    <t>D0875</t>
  </si>
  <si>
    <t>Jl. Siliwangi No. 20</t>
  </si>
  <si>
    <t>D0262</t>
  </si>
  <si>
    <t>Jalan M.T Haryono No. 69</t>
  </si>
  <si>
    <t>D0624</t>
  </si>
  <si>
    <t xml:space="preserve">Jl. Jend. Sudirman No. 4
</t>
  </si>
  <si>
    <t>F0361</t>
  </si>
  <si>
    <t>Gg. Ciwastra No. 36</t>
  </si>
  <si>
    <t>B0910</t>
  </si>
  <si>
    <t>Gg. Peta No. 50</t>
  </si>
  <si>
    <t>B0076</t>
  </si>
  <si>
    <t>Jalan Cikutra Timur No. 51</t>
  </si>
  <si>
    <t>A0034</t>
  </si>
  <si>
    <t>Gg. Rawamangun No. 15</t>
  </si>
  <si>
    <t>E0077</t>
  </si>
  <si>
    <t xml:space="preserve">Jalan M.H Thamrin No. 4
</t>
  </si>
  <si>
    <t>A0566</t>
  </si>
  <si>
    <t xml:space="preserve">Jalan Antapani Lama No. 7
</t>
  </si>
  <si>
    <t>E0734</t>
  </si>
  <si>
    <t>Gg. Antapani Lama No. 68</t>
  </si>
  <si>
    <t>F0755</t>
  </si>
  <si>
    <t xml:space="preserve">Gg. Ir. H. Djuanda No. 4
</t>
  </si>
  <si>
    <t>F0435</t>
  </si>
  <si>
    <t>Gang Pelajar Pejuang No. 06</t>
  </si>
  <si>
    <t>C0328</t>
  </si>
  <si>
    <t>Gang Tebet Barat Dalam No. 45</t>
  </si>
  <si>
    <t>F0195</t>
  </si>
  <si>
    <t xml:space="preserve">Gang Jayawijaya No. 7
</t>
  </si>
  <si>
    <t>F0615</t>
  </si>
  <si>
    <t xml:space="preserve">Jl. Gedebage Selatan No. 6
</t>
  </si>
  <si>
    <t>D0510</t>
  </si>
  <si>
    <t>Jalan Kendalsari No. 30</t>
  </si>
  <si>
    <t>D0942</t>
  </si>
  <si>
    <t xml:space="preserve">Gang Dipenogoro No. 5
</t>
  </si>
  <si>
    <t>B0418</t>
  </si>
  <si>
    <t xml:space="preserve">Jalan Pasirkoja No. 0
</t>
  </si>
  <si>
    <t>C0899</t>
  </si>
  <si>
    <t>Jl. Erlangga No. 90</t>
  </si>
  <si>
    <t>F0235</t>
  </si>
  <si>
    <t>Gang Rajawali Timur No. 87</t>
  </si>
  <si>
    <t>E0218</t>
  </si>
  <si>
    <t>Jalan Indragiri No. 95</t>
  </si>
  <si>
    <t>E0808</t>
  </si>
  <si>
    <t>D0241</t>
  </si>
  <si>
    <t xml:space="preserve">Jalan Otto Iskandardinata No. 9
</t>
  </si>
  <si>
    <t>C0929</t>
  </si>
  <si>
    <t>Jalan Dipenogoro No. 55</t>
  </si>
  <si>
    <t>D0787</t>
  </si>
  <si>
    <t>Jalan Cihampelas No. 50</t>
  </si>
  <si>
    <t>E0933</t>
  </si>
  <si>
    <t>B0466</t>
  </si>
  <si>
    <t>Gg. Bangka Raya No. 27</t>
  </si>
  <si>
    <t>F0463</t>
  </si>
  <si>
    <t>Gg. Siliwangi No. 53</t>
  </si>
  <si>
    <t>C0932</t>
  </si>
  <si>
    <t xml:space="preserve">Gg. Monginsidi No. 7
</t>
  </si>
  <si>
    <t>F0036</t>
  </si>
  <si>
    <t>Gang Cempaka No. 14</t>
  </si>
  <si>
    <t>D0479</t>
  </si>
  <si>
    <t xml:space="preserve">Jl. Wonoayu No. 1
</t>
  </si>
  <si>
    <t>A0638</t>
  </si>
  <si>
    <t>Jl. Ciwastra No. 45</t>
  </si>
  <si>
    <t>D0315</t>
  </si>
  <si>
    <t xml:space="preserve">Jl. Dipenogoro No. 8
</t>
  </si>
  <si>
    <t>E0191</t>
  </si>
  <si>
    <t>Gang Erlangga No. 11</t>
  </si>
  <si>
    <t>F0539</t>
  </si>
  <si>
    <t>Gang Rajawali Timur No. 81</t>
  </si>
  <si>
    <t>B0229</t>
  </si>
  <si>
    <t>Gg. Rawamangun No. 80</t>
  </si>
  <si>
    <t>A0926</t>
  </si>
  <si>
    <t>Jalan Abdul Muis No. 57</t>
  </si>
  <si>
    <t>E0028</t>
  </si>
  <si>
    <t>Jalan Gegerkalong Hilir No. 96</t>
  </si>
  <si>
    <t>C0250</t>
  </si>
  <si>
    <t>Gang Kutai No. 51</t>
  </si>
  <si>
    <t>D0445</t>
  </si>
  <si>
    <t xml:space="preserve">Gg. Indragiri No. 7
</t>
  </si>
  <si>
    <t>C0138</t>
  </si>
  <si>
    <t xml:space="preserve">Gang Jamika No. 6
</t>
  </si>
  <si>
    <t>F0306</t>
  </si>
  <si>
    <t>Gg. Ahmad Dahlan No. 90</t>
  </si>
  <si>
    <t>D0378</t>
  </si>
  <si>
    <t xml:space="preserve">Gang Dipatiukur No. 7
</t>
  </si>
  <si>
    <t>C0253</t>
  </si>
  <si>
    <t>Gg. Gardujati No. 90</t>
  </si>
  <si>
    <t>C0501</t>
  </si>
  <si>
    <t xml:space="preserve">Jl. Suniaraja No. 5
</t>
  </si>
  <si>
    <t>C0054</t>
  </si>
  <si>
    <t xml:space="preserve">Gg. Stasiun Wonokromo No. 8
</t>
  </si>
  <si>
    <t>F0889</t>
  </si>
  <si>
    <t>D0716</t>
  </si>
  <si>
    <t xml:space="preserve">Gg. Abdul Muis No. 4
</t>
  </si>
  <si>
    <t>F0838</t>
  </si>
  <si>
    <t>Gang Cikapayang No. 69</t>
  </si>
  <si>
    <t>E0519</t>
  </si>
  <si>
    <t>Gg. Astana Anyar No. 10</t>
  </si>
  <si>
    <t>A0653</t>
  </si>
  <si>
    <t xml:space="preserve">Gang Suryakencana No. 2
</t>
  </si>
  <si>
    <t>E0578</t>
  </si>
  <si>
    <t>Gang Cikutra Timur No. 64</t>
  </si>
  <si>
    <t>F0735</t>
  </si>
  <si>
    <t>Jalan Ir. H. Djuanda No. 13</t>
  </si>
  <si>
    <t>B0791</t>
  </si>
  <si>
    <t>Jl. Ronggowarsito No. 59</t>
  </si>
  <si>
    <t>D0070</t>
  </si>
  <si>
    <t xml:space="preserve">Gang Sentot Alibasa No. 6
</t>
  </si>
  <si>
    <t>D0950</t>
  </si>
  <si>
    <t>Jalan Laswi No. 49</t>
  </si>
  <si>
    <t>F0074</t>
  </si>
  <si>
    <t>Jl. Stasiun Wonokromo No. 77</t>
  </si>
  <si>
    <t>C0426</t>
  </si>
  <si>
    <t>Gg. M.T Haryono No. 33</t>
  </si>
  <si>
    <t>C0290</t>
  </si>
  <si>
    <t>Jl. Sukajadi No. 67</t>
  </si>
  <si>
    <t>F0038</t>
  </si>
  <si>
    <t>Gg. PHH. Mustofa No. 57</t>
  </si>
  <si>
    <t>E0046</t>
  </si>
  <si>
    <t>Gg. M.H Thamrin No. 37</t>
  </si>
  <si>
    <t>F0408</t>
  </si>
  <si>
    <t xml:space="preserve">Jl. Laswi No. 8
</t>
  </si>
  <si>
    <t>B0881</t>
  </si>
  <si>
    <t>Jalan Jend. A. Yani No. 43</t>
  </si>
  <si>
    <t>A0213</t>
  </si>
  <si>
    <t>Gang Pasteur No. 81</t>
  </si>
  <si>
    <t>D0334</t>
  </si>
  <si>
    <t>Jl. Raya Ujungberung No. 67</t>
  </si>
  <si>
    <t>F0263</t>
  </si>
  <si>
    <t>Jl. Raya Setiabudhi No. 98</t>
  </si>
  <si>
    <t>F0679</t>
  </si>
  <si>
    <t>Gg. Bangka Raya No. 15</t>
  </si>
  <si>
    <t>C0214</t>
  </si>
  <si>
    <t>Jalan Tubagus Ismail No. 99</t>
  </si>
  <si>
    <t>E0630</t>
  </si>
  <si>
    <t xml:space="preserve">Gang Surapati No. 7
</t>
  </si>
  <si>
    <t>B0527</t>
  </si>
  <si>
    <t xml:space="preserve">Gang Rawamangun No. 7
</t>
  </si>
  <si>
    <t>B0600</t>
  </si>
  <si>
    <t>Jalan Merdeka No. 87</t>
  </si>
  <si>
    <t>B0352</t>
  </si>
  <si>
    <t>B0140</t>
  </si>
  <si>
    <t>Jalan Jamika No. 77</t>
  </si>
  <si>
    <t>A0534</t>
  </si>
  <si>
    <t xml:space="preserve">Jl. Rajawali Timur No. 1
</t>
  </si>
  <si>
    <t>B0133</t>
  </si>
  <si>
    <t>Jl. Laswi No. 49</t>
  </si>
  <si>
    <t>D0949</t>
  </si>
  <si>
    <t>Gang BKR No. 08</t>
  </si>
  <si>
    <t>D0044</t>
  </si>
  <si>
    <t>Gg. Cihampelas No. 96</t>
  </si>
  <si>
    <t>D0707</t>
  </si>
  <si>
    <t xml:space="preserve">Gang R.E Martadinata No. 8
</t>
  </si>
  <si>
    <t>E0316</t>
  </si>
  <si>
    <t xml:space="preserve">Gang Jamika No. 9
</t>
  </si>
  <si>
    <t>A0137</t>
  </si>
  <si>
    <t xml:space="preserve">Gg. Gedebage Selatan No. 6
</t>
  </si>
  <si>
    <t>E0636</t>
  </si>
  <si>
    <t xml:space="preserve">Gg. Kutai No. 3
</t>
  </si>
  <si>
    <t>A0185</t>
  </si>
  <si>
    <t>Gang Moch. Ramdan No. 47</t>
  </si>
  <si>
    <t>B0416</t>
  </si>
  <si>
    <t xml:space="preserve">Gg. Rungkut Industri No. 6
</t>
  </si>
  <si>
    <t>C0330</t>
  </si>
  <si>
    <t xml:space="preserve">Gg. Tubagus Ismail No. 9
</t>
  </si>
  <si>
    <t>D0733</t>
  </si>
  <si>
    <t xml:space="preserve">Gang BKR No. 6
</t>
  </si>
  <si>
    <t>F0210</t>
  </si>
  <si>
    <t>Jl. Otto Iskandardinata No. 46</t>
  </si>
  <si>
    <t>E0522</t>
  </si>
  <si>
    <t xml:space="preserve">Jalan Antapani Lama No. 6
</t>
  </si>
  <si>
    <t>B0855</t>
  </si>
  <si>
    <t>Gg. Surapati No. 93</t>
  </si>
  <si>
    <t>E0104</t>
  </si>
  <si>
    <t>Jalan Ahmad Dahlan No. 74</t>
  </si>
  <si>
    <t>C0533</t>
  </si>
  <si>
    <t xml:space="preserve">Gg. BKR No. 3
</t>
  </si>
  <si>
    <t>A0696</t>
  </si>
  <si>
    <t>Gang Joyoboyo No. 21</t>
  </si>
  <si>
    <t>E0119</t>
  </si>
  <si>
    <t xml:space="preserve">Gang HOS. Cokroaminoto No. 5
</t>
  </si>
  <si>
    <t>E0381</t>
  </si>
  <si>
    <t>Gang Asia Afrika No. 97</t>
  </si>
  <si>
    <t>F0802</t>
  </si>
  <si>
    <t xml:space="preserve">Jalan Tubagus Ismail No. 7
</t>
  </si>
  <si>
    <t>E0796</t>
  </si>
  <si>
    <t>Gang Astana Anyar No. 51</t>
  </si>
  <si>
    <t>F0307</t>
  </si>
  <si>
    <t xml:space="preserve">Gang Kutai No. 3
</t>
  </si>
  <si>
    <t>E0708</t>
  </si>
  <si>
    <t xml:space="preserve">Gg. Sentot Alibasa No. 1
</t>
  </si>
  <si>
    <t>F0441</t>
  </si>
  <si>
    <t>F0109</t>
  </si>
  <si>
    <t xml:space="preserve">Gang Rawamangun No. 2
</t>
  </si>
  <si>
    <t>E0402</t>
  </si>
  <si>
    <t>Jl. Indragiri No. 66</t>
  </si>
  <si>
    <t>B0939</t>
  </si>
  <si>
    <t>Jalan Asia Afrika No. 36</t>
  </si>
  <si>
    <t>F0953</t>
  </si>
  <si>
    <t xml:space="preserve">Gang BKR No. 7
</t>
  </si>
  <si>
    <t>A0181</t>
  </si>
  <si>
    <t>Gang Kendalsari No. 87</t>
  </si>
  <si>
    <t>E0520</t>
  </si>
  <si>
    <t>Gang Moch. Toha No. 06</t>
  </si>
  <si>
    <t>F0878</t>
  </si>
  <si>
    <t xml:space="preserve">Jl. KH Amin Jasuta No. 9
</t>
  </si>
  <si>
    <t>F0742</t>
  </si>
  <si>
    <t>Gg. Bangka Raya No. 76</t>
  </si>
  <si>
    <t>B0656</t>
  </si>
  <si>
    <t xml:space="preserve">Gg. Pacuan Kuda No. 1
</t>
  </si>
  <si>
    <t>A0681</t>
  </si>
  <si>
    <t>Jalan BKR No. 90</t>
  </si>
  <si>
    <t>E0419</t>
  </si>
  <si>
    <t>Jl. Kiaracondong No. 45</t>
  </si>
  <si>
    <t>A0063</t>
  </si>
  <si>
    <t>Jalan Ahmad Dahlan No. 88</t>
  </si>
  <si>
    <t>C0449</t>
  </si>
  <si>
    <t xml:space="preserve">Gang Otto Iskandardinata No. 1
</t>
  </si>
  <si>
    <t>A0026</t>
  </si>
  <si>
    <t xml:space="preserve">Gg. Erlangga No. 9
</t>
  </si>
  <si>
    <t>F0182</t>
  </si>
  <si>
    <t xml:space="preserve">Jalan Yos Sudarso No. 8
</t>
  </si>
  <si>
    <t>A0940</t>
  </si>
  <si>
    <t xml:space="preserve">Gg. Monginsidi No. 5
</t>
  </si>
  <si>
    <t>B0893</t>
  </si>
  <si>
    <t>Gg. Sukabumi No. 75</t>
  </si>
  <si>
    <t>E0595</t>
  </si>
  <si>
    <t>Jalan Ahmad Dahlan No. 36</t>
  </si>
  <si>
    <t>B0502</t>
  </si>
  <si>
    <t xml:space="preserve">Jalan Wonoayu No. 0
</t>
  </si>
  <si>
    <t>E0367</t>
  </si>
  <si>
    <t xml:space="preserve">Jl. Gedebage Selatan No. 9
</t>
  </si>
  <si>
    <t>F0498</t>
  </si>
  <si>
    <t>Gg. W.R. Supratman No. 58</t>
  </si>
  <si>
    <t>E0390</t>
  </si>
  <si>
    <t xml:space="preserve">Gang H.J Maemunah No. 5
</t>
  </si>
  <si>
    <t>F0053</t>
  </si>
  <si>
    <t>Jalan Tubagus Ismail No. 73</t>
  </si>
  <si>
    <t>A0488</t>
  </si>
  <si>
    <t>Jalan Kapten Muslihat No. 07</t>
  </si>
  <si>
    <t>F0222</t>
  </si>
  <si>
    <t xml:space="preserve">Jl. HOS. Cokroaminoto No. 4
</t>
  </si>
  <si>
    <t>E0310</t>
  </si>
  <si>
    <t>Jl. Bangka Raya No. 78</t>
  </si>
  <si>
    <t>E0848</t>
  </si>
  <si>
    <t>Jl. Ciwastra No. 38</t>
  </si>
  <si>
    <t>C0179</t>
  </si>
  <si>
    <t>Jalan Rumah Sakit No. 66</t>
  </si>
  <si>
    <t>E0975</t>
  </si>
  <si>
    <t xml:space="preserve">Gg. Dipenogoro No. 2
</t>
  </si>
  <si>
    <t>C0067</t>
  </si>
  <si>
    <t>Jalan Sadang Serang No. 54</t>
  </si>
  <si>
    <t>D0772</t>
  </si>
  <si>
    <t>Jl. Jend. A. Yani No. 60</t>
  </si>
  <si>
    <t>B0371</t>
  </si>
  <si>
    <t>Jalan KH Amin Jasuta No. 68</t>
  </si>
  <si>
    <t>C0859</t>
  </si>
  <si>
    <t>Gang Veteran No. 08</t>
  </si>
  <si>
    <t>A0272</t>
  </si>
  <si>
    <t xml:space="preserve">Jl. Pasteur No. 5
</t>
  </si>
  <si>
    <t>D0801</t>
  </si>
  <si>
    <t xml:space="preserve">Jalan Pasteur No. 6
</t>
  </si>
  <si>
    <t>C0487</t>
  </si>
  <si>
    <t>Jl. Peta No. 31</t>
  </si>
  <si>
    <t>C0665</t>
  </si>
  <si>
    <t xml:space="preserve">Jl. Abdul Muis No. 9
</t>
  </si>
  <si>
    <t>C0430</t>
  </si>
  <si>
    <t>Gang R.E Martadinata No. 04</t>
  </si>
  <si>
    <t>F0168</t>
  </si>
  <si>
    <t xml:space="preserve">Gang Abdul Muis No. 2
</t>
  </si>
  <si>
    <t>C0614</t>
  </si>
  <si>
    <t>Gang Jayawijaya No. 00</t>
  </si>
  <si>
    <t>A0868</t>
  </si>
  <si>
    <t>Gang Rajawali Timur No. 93</t>
  </si>
  <si>
    <t>A0805</t>
  </si>
  <si>
    <t xml:space="preserve">Jalan Gardujati No. 5
</t>
  </si>
  <si>
    <t>D0513</t>
  </si>
  <si>
    <t>Gg. KH Amin Jasuta No. 08</t>
  </si>
  <si>
    <t>E0643</t>
  </si>
  <si>
    <t>Jalan Kutisari Selatan No. 41</t>
  </si>
  <si>
    <t>D0412</t>
  </si>
  <si>
    <t>Gg. Gedebage Selatan No. 46</t>
  </si>
  <si>
    <t>D0136</t>
  </si>
  <si>
    <t>Gg. Pasteur No. 26</t>
  </si>
  <si>
    <t>C0414</t>
  </si>
  <si>
    <t xml:space="preserve">Jalan Kutisari Selatan No. 3
</t>
  </si>
  <si>
    <t>F0957</t>
  </si>
  <si>
    <t>Jalan Kutisari Selatan No. 76</t>
  </si>
  <si>
    <t>F0184</t>
  </si>
  <si>
    <t>Jalan Erlangga No. 87</t>
  </si>
  <si>
    <t>A0692</t>
  </si>
  <si>
    <t>Jl. Kiaracondong No. 50</t>
  </si>
  <si>
    <t>C0139</t>
  </si>
  <si>
    <t xml:space="preserve">Gang Pasirkoja No. 7
</t>
  </si>
  <si>
    <t>A0201</t>
  </si>
  <si>
    <t xml:space="preserve">Jalan Indragiri No. 9
</t>
  </si>
  <si>
    <t>E0345</t>
  </si>
  <si>
    <t xml:space="preserve">Jl. Pelajar Pejuang No. 0
</t>
  </si>
  <si>
    <t>D0928</t>
  </si>
  <si>
    <t>Gg. Erlangga No. 38</t>
  </si>
  <si>
    <t>E0190</t>
  </si>
  <si>
    <t>Jalan Pasir Koja No. 85</t>
  </si>
  <si>
    <t>C0661</t>
  </si>
  <si>
    <t xml:space="preserve">Jalan Rumah Sakit No. 6
</t>
  </si>
  <si>
    <t>D0617</t>
  </si>
  <si>
    <t>Jl. Sukajadi No. 73</t>
  </si>
  <si>
    <t>F0828</t>
  </si>
  <si>
    <t>Jalan W.R. Supratman No. 28</t>
  </si>
  <si>
    <t>B0814</t>
  </si>
  <si>
    <t>Jl. H.J Maemunah No. 30</t>
  </si>
  <si>
    <t>F0823</t>
  </si>
  <si>
    <t xml:space="preserve">Gg. K.H. Wahid Hasyim No. 4
</t>
  </si>
  <si>
    <t>E0143</t>
  </si>
  <si>
    <t xml:space="preserve">Jl. Cikutra Barat No. 2
</t>
  </si>
  <si>
    <t>C0764</t>
  </si>
  <si>
    <t>Jalan Stasiun Wonokromo No. 38</t>
  </si>
  <si>
    <t>C0587</t>
  </si>
  <si>
    <t xml:space="preserve">Jalan K.H. Wahid Hasyim No. 6
</t>
  </si>
  <si>
    <t>E0291</t>
  </si>
  <si>
    <t xml:space="preserve">Jl. Suniaraja No. 3
</t>
  </si>
  <si>
    <t>E0409</t>
  </si>
  <si>
    <t>Jalan W.R. Supratman No. 90</t>
  </si>
  <si>
    <t>B0458</t>
  </si>
  <si>
    <t>Gg. Suryakencana No. 91</t>
  </si>
  <si>
    <t>E0045</t>
  </si>
  <si>
    <t>Gg. Waringin No. 37</t>
  </si>
  <si>
    <t>D0948</t>
  </si>
  <si>
    <t>Jalan Sukajadi No. 84</t>
  </si>
  <si>
    <t>F0256</t>
  </si>
  <si>
    <t>Gg. Stasiun Wonokromo No. 18</t>
  </si>
  <si>
    <t>E0685</t>
  </si>
  <si>
    <t>Gg. Dipatiukur No. 31</t>
  </si>
  <si>
    <t>D0131</t>
  </si>
  <si>
    <t>Jl. Raya Setiabudhi No. 90</t>
  </si>
  <si>
    <t>B0782</t>
  </si>
  <si>
    <t>Jl. Rumah Sakit No. 75</t>
  </si>
  <si>
    <t>A0563</t>
  </si>
  <si>
    <t>Gang Otto Iskandardinata No. 68</t>
  </si>
  <si>
    <t>D0902</t>
  </si>
  <si>
    <t>Gang S. Parman No. 79</t>
  </si>
  <si>
    <t>F0346</t>
  </si>
  <si>
    <t xml:space="preserve">Jl. Kiaracondong No. 2
</t>
  </si>
  <si>
    <t>B0512</t>
  </si>
  <si>
    <t xml:space="preserve">Gg. Indragiri No. 9
</t>
  </si>
  <si>
    <t>D0757</t>
  </si>
  <si>
    <t>Jl. Moch. Toha No. 55</t>
  </si>
  <si>
    <t>D0872</t>
  </si>
  <si>
    <t>Gang HOS. Cokroaminoto No. 33</t>
  </si>
  <si>
    <t>D0849</t>
  </si>
  <si>
    <t>Jl. Rajawali Timur No. 82</t>
  </si>
  <si>
    <t>C0839</t>
  </si>
  <si>
    <t>Jl. Dipatiukur No. 28</t>
  </si>
  <si>
    <t>E0387</t>
  </si>
  <si>
    <t>Gg. Cikutra Barat No. 80</t>
  </si>
  <si>
    <t>F0443</t>
  </si>
  <si>
    <t xml:space="preserve">Jalan Jakarta No. 1
</t>
  </si>
  <si>
    <t>E0059</t>
  </si>
  <si>
    <t>Gg. PHH. Mustofa No. 89</t>
  </si>
  <si>
    <t>B0717</t>
  </si>
  <si>
    <t>Jl. Suryakencana No. 91</t>
  </si>
  <si>
    <t>B0635</t>
  </si>
  <si>
    <t xml:space="preserve">Jl. Gegerkalong Hilir No. 0
</t>
  </si>
  <si>
    <t>A0094</t>
  </si>
  <si>
    <t>Jl. Sukajadi No. 95</t>
  </si>
  <si>
    <t>D0096</t>
  </si>
  <si>
    <t xml:space="preserve">Gg. Gegerkalong Hilir No. 7
</t>
  </si>
  <si>
    <t>D0489</t>
  </si>
  <si>
    <t>Jalan Rajawali Timur No. 17</t>
  </si>
  <si>
    <t>A0281</t>
  </si>
  <si>
    <t xml:space="preserve">Gang Moch. Ramdan No. 0
</t>
  </si>
  <si>
    <t>B0864</t>
  </si>
  <si>
    <t>Gg. Asia Afrika No. 28</t>
  </si>
  <si>
    <t>C0383</t>
  </si>
  <si>
    <t>Jalan W.R. Supratman No. 21</t>
  </si>
  <si>
    <t>D0271</t>
  </si>
  <si>
    <t>Jalan Suryakencana No. 23</t>
  </si>
  <si>
    <t>D0817</t>
  </si>
  <si>
    <t xml:space="preserve">Jl. S. Parman No. 2
</t>
  </si>
  <si>
    <t>F0597</t>
  </si>
  <si>
    <t>F0936</t>
  </si>
  <si>
    <t>D0283</t>
  </si>
  <si>
    <t>Jalan Indragiri No. 33</t>
  </si>
  <si>
    <t>B0226</t>
  </si>
  <si>
    <t>Jalan S. Parman No. 75</t>
  </si>
  <si>
    <t>E0567</t>
  </si>
  <si>
    <t xml:space="preserve">Gg. Jend. Sudirman No. 8
</t>
  </si>
  <si>
    <t>F0326</t>
  </si>
  <si>
    <t xml:space="preserve">Gang Dipenogoro No. 0
</t>
  </si>
  <si>
    <t>C0698</t>
  </si>
  <si>
    <t>Gg. Bangka Raya No. 25</t>
  </si>
  <si>
    <t>C0149</t>
  </si>
  <si>
    <t xml:space="preserve">Jl. S. Parman No. 0
</t>
  </si>
  <si>
    <t>D0141</t>
  </si>
  <si>
    <t>Gang Kendalsari No. 67</t>
  </si>
  <si>
    <t>B0729</t>
  </si>
  <si>
    <t>Jl. Moch. Toha No. 26</t>
  </si>
  <si>
    <t>F0592</t>
  </si>
  <si>
    <t xml:space="preserve">Gg. Monginsidi No. 6
</t>
  </si>
  <si>
    <t>D0792</t>
  </si>
  <si>
    <t>Jalan Raya Setiabudhi No. 63</t>
  </si>
  <si>
    <t>C0436</t>
  </si>
  <si>
    <t>B0023</t>
  </si>
  <si>
    <t xml:space="preserve">Gg. Kutisari Selatan No. 5
</t>
  </si>
  <si>
    <t>B0857</t>
  </si>
  <si>
    <t>Jl. Rungkut Industri No. 62</t>
  </si>
  <si>
    <t>A0758</t>
  </si>
  <si>
    <t>Jl. Kutisari Selatan No. 35</t>
  </si>
  <si>
    <t>B0483</t>
  </si>
  <si>
    <t>Gang Rajawali Timur No. 42</t>
  </si>
  <si>
    <t>D0730</t>
  </si>
  <si>
    <t>Gg. KH Amin Jasuta No. 20</t>
  </si>
  <si>
    <t>E0010</t>
  </si>
  <si>
    <t xml:space="preserve">Gang Erlangga No. 8
</t>
  </si>
  <si>
    <t>C0413</t>
  </si>
  <si>
    <t xml:space="preserve">Jalan Dr. Djunjunan No. 8
</t>
  </si>
  <si>
    <t>C0577</t>
  </si>
  <si>
    <t>Jalan Kebonjati No. 08</t>
  </si>
  <si>
    <t>C0055</t>
  </si>
  <si>
    <t>Gg. Cihampelas No. 45</t>
  </si>
  <si>
    <t>B0092</t>
  </si>
  <si>
    <t>Jalan Moch. Ramdan No. 07</t>
  </si>
  <si>
    <t>F0719</t>
  </si>
  <si>
    <t>Jl. Suryakencana No. 18</t>
  </si>
  <si>
    <t>B0690</t>
  </si>
  <si>
    <t>Jalan Jamika No. 37</t>
  </si>
  <si>
    <t>F0958</t>
  </si>
  <si>
    <t>Jl. Pacuan Kuda No. 72</t>
  </si>
  <si>
    <t>B0921</t>
  </si>
  <si>
    <t xml:space="preserve">Gang PHH. Mustofa No. 2
</t>
  </si>
  <si>
    <t>C0654</t>
  </si>
  <si>
    <t>Gg. Suryakencana No. 67</t>
  </si>
  <si>
    <t>A0188</t>
  </si>
  <si>
    <t>Gang Merdeka No. 34</t>
  </si>
  <si>
    <t>D0686</t>
  </si>
  <si>
    <t>Gg. Cikutra Barat No. 24</t>
  </si>
  <si>
    <t>A0682</t>
  </si>
  <si>
    <t xml:space="preserve">Jl. Dr. Djunjunan No. 2
</t>
  </si>
  <si>
    <t>D0303</t>
  </si>
  <si>
    <t>Jl. Raya Ujungberung No. 69</t>
  </si>
  <si>
    <t>D0072</t>
  </si>
  <si>
    <t>Gg. R.E Martadinata No. 43</t>
  </si>
  <si>
    <t>A0110</t>
  </si>
  <si>
    <t>Jl. Moch. Ramdan No. 70</t>
  </si>
  <si>
    <t>A0288</t>
  </si>
  <si>
    <t>Jl. Indragiri No. 63</t>
  </si>
  <si>
    <t>D0160</t>
  </si>
  <si>
    <t>Jl. Dipenogoro No. 36</t>
  </si>
  <si>
    <t>E0756</t>
  </si>
  <si>
    <t>C0632</t>
  </si>
  <si>
    <t xml:space="preserve">Jalan Gedebage Selatan No. 9
</t>
  </si>
  <si>
    <t>F0212</t>
  </si>
  <si>
    <t>Jl. Kutisari Selatan No. 90</t>
  </si>
  <si>
    <t>C0994</t>
  </si>
  <si>
    <t>Jalan Kendalsari No. 22</t>
  </si>
  <si>
    <t>D0822</t>
  </si>
  <si>
    <t xml:space="preserve">Jalan Veteran No. 9
</t>
  </si>
  <si>
    <t>C0858</t>
  </si>
  <si>
    <t xml:space="preserve">Gang Kendalsari No. 7
</t>
  </si>
  <si>
    <t>A0588</t>
  </si>
  <si>
    <t>Gang Tubagus Ismail No. 63</t>
  </si>
  <si>
    <t>B0331</t>
  </si>
  <si>
    <t>Jl. Monginsidi No. 07</t>
  </si>
  <si>
    <t>F0727</t>
  </si>
  <si>
    <t>Jl. Sukajadi No. 34</t>
  </si>
  <si>
    <t>C0122</t>
  </si>
  <si>
    <t>Jl. Surapati No. 64</t>
  </si>
  <si>
    <t>D0135</t>
  </si>
  <si>
    <t xml:space="preserve">Jalan Ciwastra No. 4
</t>
  </si>
  <si>
    <t>B0343</t>
  </si>
  <si>
    <t>Jalan Surapati No. 77</t>
  </si>
  <si>
    <t>A0150</t>
  </si>
  <si>
    <t>Jalan Sukabumi No. 33</t>
  </si>
  <si>
    <t>E0093</t>
  </si>
  <si>
    <t>Gg. Moch. Toha No. 61</t>
  </si>
  <si>
    <t>B0208</t>
  </si>
  <si>
    <t xml:space="preserve">Gg. Laswi No. 6
</t>
  </si>
  <si>
    <t>E0824</t>
  </si>
  <si>
    <t xml:space="preserve">Gg. Kutisari Selatan No. 7
</t>
  </si>
  <si>
    <t>A0169</t>
  </si>
  <si>
    <t>Jl. Kapten Muslihat No. 27</t>
  </si>
  <si>
    <t>C0865</t>
  </si>
  <si>
    <t>Jalan Tebet Barat Dalam No. 39</t>
  </si>
  <si>
    <t>C0388</t>
  </si>
  <si>
    <t>A0674</t>
  </si>
  <si>
    <t>Jl. Laswi No. 15</t>
  </si>
  <si>
    <t>B0142</t>
  </si>
  <si>
    <t>Jalan Kiaracondong No. 15</t>
  </si>
  <si>
    <t>F0420</t>
  </si>
  <si>
    <t xml:space="preserve">Jalan Cihampelas No. 5
</t>
  </si>
  <si>
    <t>B0954</t>
  </si>
  <si>
    <t>Jalan Peta No. 59</t>
  </si>
  <si>
    <t>D0344</t>
  </si>
  <si>
    <t>Gang Pasirkoja No. 56</t>
  </si>
  <si>
    <t>B0606</t>
  </si>
  <si>
    <t xml:space="preserve">Gg. Tebet Barat Dalam No. 9
</t>
  </si>
  <si>
    <t>C0528</t>
  </si>
  <si>
    <t>Jalan S. Parman No. 85</t>
  </si>
  <si>
    <t>E0013</t>
  </si>
  <si>
    <t>Jl. Jakarta No. 26</t>
  </si>
  <si>
    <t>A0916</t>
  </si>
  <si>
    <t>Jalan Joyoboyo No. 04</t>
  </si>
  <si>
    <t>C0545</t>
  </si>
  <si>
    <t>Gang Medokan Ayu No. 30</t>
  </si>
  <si>
    <t>D0795</t>
  </si>
  <si>
    <t xml:space="preserve">Gg. Cikutra Barat No. 1
</t>
  </si>
  <si>
    <t>A0691</t>
  </si>
  <si>
    <t>Gang Pasir Koja No. 23</t>
  </si>
  <si>
    <t>F0384</t>
  </si>
  <si>
    <t>Tanggal Absen</t>
  </si>
  <si>
    <t>Bulan</t>
  </si>
  <si>
    <t>Nomor</t>
  </si>
  <si>
    <t>List Jurusan</t>
  </si>
  <si>
    <r>
      <t xml:space="preserve">Isi sheet </t>
    </r>
    <r>
      <rPr>
        <b/>
        <sz val="11"/>
        <color theme="1"/>
        <rFont val="Calibri"/>
        <family val="2"/>
        <scheme val="minor"/>
      </rPr>
      <t>Helper</t>
    </r>
    <r>
      <rPr>
        <sz val="11"/>
        <color theme="1"/>
        <rFont val="Calibri"/>
        <family val="2"/>
        <scheme val="minor"/>
      </rPr>
      <t xml:space="preserve"> dengan nilai yang valid (ada nilai valid apa di kolom Jurusan)</t>
    </r>
  </si>
  <si>
    <r>
      <t xml:space="preserve">Cek apakah ada data invalid dari sheet </t>
    </r>
    <r>
      <rPr>
        <b/>
        <sz val="11"/>
        <color theme="1"/>
        <rFont val="Calibri"/>
        <family val="2"/>
        <scheme val="minor"/>
      </rPr>
      <t>Main</t>
    </r>
    <r>
      <rPr>
        <sz val="11"/>
        <color theme="1"/>
        <rFont val="Calibri"/>
        <family val="2"/>
        <scheme val="minor"/>
      </rPr>
      <t xml:space="preserve"> berdasarkan kamus yang ada di sheet </t>
    </r>
    <r>
      <rPr>
        <b/>
        <sz val="11"/>
        <color theme="1"/>
        <rFont val="Calibri"/>
        <family val="2"/>
        <scheme val="minor"/>
      </rPr>
      <t>Helper</t>
    </r>
    <r>
      <rPr>
        <sz val="11"/>
        <color theme="1"/>
        <rFont val="Calibri"/>
        <family val="2"/>
        <scheme val="minor"/>
      </rPr>
      <t>, jika ada silahkan ditandai dengan lingkaran</t>
    </r>
  </si>
  <si>
    <r>
      <t xml:space="preserve">Jawab pertanyaan nomor 1-3 dari sheet </t>
    </r>
    <r>
      <rPr>
        <b/>
        <sz val="11"/>
        <color theme="1"/>
        <rFont val="Calibri"/>
        <family val="2"/>
        <scheme val="minor"/>
      </rPr>
      <t>Soal</t>
    </r>
  </si>
  <si>
    <r>
      <t xml:space="preserve">Perbaiki data yang invalid sehingga semua data dari sheet Main menjadi valid (berdasarkan sheet </t>
    </r>
    <r>
      <rPr>
        <b/>
        <sz val="11"/>
        <color theme="1"/>
        <rFont val="Calibri"/>
        <family val="2"/>
        <scheme val="minor"/>
      </rPr>
      <t>Helper</t>
    </r>
    <r>
      <rPr>
        <sz val="11"/>
        <color theme="1"/>
        <rFont val="Calibri"/>
        <family val="2"/>
        <scheme val="minor"/>
      </rPr>
      <t>)</t>
    </r>
  </si>
  <si>
    <t>Buat 3 grafik dengan contoh seperti ini</t>
  </si>
  <si>
    <r>
      <t xml:space="preserve">Jawab pertanyaan nomor 4-6 dari sheet </t>
    </r>
    <r>
      <rPr>
        <b/>
        <sz val="11"/>
        <color theme="1"/>
        <rFont val="Calibri"/>
        <family val="2"/>
        <scheme val="minor"/>
      </rPr>
      <t>Soal</t>
    </r>
  </si>
  <si>
    <r>
      <t xml:space="preserve">Buat ID Mahasiswa dari Sheet </t>
    </r>
    <r>
      <rPr>
        <b/>
        <sz val="11"/>
        <color theme="1"/>
        <rFont val="Calibri"/>
        <family val="2"/>
        <scheme val="minor"/>
      </rPr>
      <t>Main</t>
    </r>
    <r>
      <rPr>
        <sz val="11"/>
        <color theme="1"/>
        <rFont val="Calibri"/>
        <family val="2"/>
        <scheme val="minor"/>
      </rPr>
      <t xml:space="preserve"> berdasarkan Kode Jurusan + Nomor mereka</t>
    </r>
  </si>
  <si>
    <r>
      <t xml:space="preserve">Isi kolom Absen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Absen</t>
    </r>
  </si>
  <si>
    <t>Jawab pertanyaan nomor 7-9 dari sheet Soal</t>
  </si>
  <si>
    <r>
      <t xml:space="preserve">Isi kolom </t>
    </r>
    <r>
      <rPr>
        <b/>
        <sz val="11"/>
        <color theme="1"/>
        <rFont val="Calibri"/>
        <family val="2"/>
        <scheme val="minor"/>
      </rPr>
      <t>Nilai Akhir</t>
    </r>
    <r>
      <rPr>
        <sz val="11"/>
        <color theme="1"/>
        <rFont val="Calibri"/>
        <family val="2"/>
        <scheme val="minor"/>
      </rPr>
      <t xml:space="preserve"> dengan kriteria berikut</t>
    </r>
  </si>
  <si>
    <t>Yes</t>
  </si>
  <si>
    <t>80-10= 70</t>
  </si>
  <si>
    <r>
      <t xml:space="preserve">Untuk mahasiswa yang pernah absen mengurangi nilai </t>
    </r>
    <r>
      <rPr>
        <b/>
        <sz val="11"/>
        <color theme="1"/>
        <rFont val="Calibri"/>
        <family val="2"/>
        <scheme val="minor"/>
      </rPr>
      <t>Tugas</t>
    </r>
    <r>
      <rPr>
        <sz val="11"/>
        <color theme="1"/>
        <rFont val="Calibri"/>
        <family val="2"/>
        <scheme val="minor"/>
      </rPr>
      <t xml:space="preserve"> sebanyak 10</t>
    </r>
  </si>
  <si>
    <r>
      <t xml:space="preserve">Isi kolom Nama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Detail</t>
    </r>
  </si>
  <si>
    <r>
      <t xml:space="preserve">Jawab pertanyaan nomor 10-12 dari sheet </t>
    </r>
    <r>
      <rPr>
        <b/>
        <sz val="11"/>
        <color theme="1"/>
        <rFont val="Calibri"/>
        <family val="2"/>
        <scheme val="minor"/>
      </rPr>
      <t>Soal</t>
    </r>
  </si>
  <si>
    <r>
      <t xml:space="preserve">Jawab pertanyaan nomor 13-15 dari sheet </t>
    </r>
    <r>
      <rPr>
        <b/>
        <sz val="11"/>
        <color theme="1"/>
        <rFont val="Calibri"/>
        <family val="2"/>
        <scheme val="minor"/>
      </rPr>
      <t>Soal</t>
    </r>
  </si>
  <si>
    <t>Jawaban</t>
  </si>
  <si>
    <t>Check</t>
  </si>
  <si>
    <t>Nama</t>
  </si>
  <si>
    <t>Berapa data dari Jurusan Fisika yang Invalid (Tidak Valid)?</t>
  </si>
  <si>
    <t>Berapa selisih dari rata rata Ujian 4 dan rata rata Ujian 3 untuk Jurusan Aktuaria? (2 angka dibelakang koma)</t>
  </si>
  <si>
    <t>Absen</t>
  </si>
  <si>
    <t>Jika mahasiswa berada di data Absen, isi dengan tanggal dia absen</t>
  </si>
  <si>
    <r>
      <t xml:space="preserve">Jika tidak ada, isi dengan kalimat </t>
    </r>
    <r>
      <rPr>
        <b/>
        <sz val="11"/>
        <color theme="1"/>
        <rFont val="Calibri"/>
        <family val="2"/>
        <scheme val="minor"/>
      </rPr>
      <t>No</t>
    </r>
  </si>
  <si>
    <t>Berapa mahasiswa jurusan Statistika yang pernah absen?</t>
  </si>
  <si>
    <t>Berapa persen mahasiswa jurusan Biologi yang tidak pernah absen?</t>
  </si>
  <si>
    <t>Tugas Update</t>
  </si>
  <si>
    <t>Berapa Nilai Akhir dari mahasiswi Irfan Nababan? (1 angka dibelakang koma)</t>
  </si>
  <si>
    <t>Jurusan apa yang memiliki rata-rata Nilai Akhir terendah?</t>
  </si>
  <si>
    <t>Berapa mahasiswa yang mendapatkan Grade B?</t>
  </si>
  <si>
    <t>Berapa persen mahasiswa yang mendapatkan Grade D?</t>
  </si>
  <si>
    <t>Berapa mahasiswa yang mendapatkan Grade A dan berada di Jurusan Aktuaria?</t>
  </si>
  <si>
    <t>Langkah Pengerjaan (NB: Bagi yang sebelumnya sudah sempat mengerjakan dan hasilnya masih X, bisa di copy paste rumusnya kesini ya, jika secara rumus benar maka akan mendapatkan hasil yang benar juga, mohon maaf atas ketidaknyamanannya)</t>
  </si>
  <si>
    <t>Berapa rata rata UTS dari Jurusan Statistika? (1 angka dibelakang koma)</t>
  </si>
  <si>
    <t>Berapa jumlah Ujian 2 dari jurusan Fisika?</t>
  </si>
  <si>
    <t>Berapa mahasiswa yang absen di bulan Oktober 2022?</t>
  </si>
  <si>
    <t>F</t>
  </si>
  <si>
    <t xml:space="preserve">Jurusan </t>
  </si>
  <si>
    <t>Rata - Rata UTS</t>
  </si>
  <si>
    <t>Jumlah Ujian 2</t>
  </si>
  <si>
    <t>Rata-Rata  Ujian 3</t>
  </si>
  <si>
    <t>Rata - Rata Ujian 4</t>
  </si>
  <si>
    <t>Selisih</t>
  </si>
  <si>
    <t>Kode Jurusan</t>
  </si>
  <si>
    <t>Rata-Rata Nilai Akhir</t>
  </si>
  <si>
    <t>Rata - Rata tinggi badan mahasiswa dari surabaya</t>
  </si>
  <si>
    <t>Bu Dwi</t>
  </si>
  <si>
    <t>Pak Krisna</t>
  </si>
  <si>
    <t>Pak Budi</t>
  </si>
  <si>
    <t>Bu Ratna</t>
  </si>
  <si>
    <t>Bu Made</t>
  </si>
  <si>
    <t>Pak Andi</t>
  </si>
  <si>
    <t>No Urut</t>
  </si>
  <si>
    <t>BU Ratna</t>
  </si>
  <si>
    <t>BU Made</t>
  </si>
  <si>
    <t>Dosen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</si>
</sst>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
    <numFmt numFmtId="165" formatCode="0.0%"/>
    <numFmt numFmtId="166" formatCode="0.0"/>
  </numFmts>
  <fonts count="9"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font>
    <font>
      <sz val="11"/>
      <color theme="1"/>
      <name val="Calibri"/>
      <family val="2"/>
      <scheme val="minor"/>
    </font>
    <font>
      <sz val="9"/>
      <color rgb="FF202124"/>
      <name val="Roboto"/>
    </font>
    <font>
      <sz val="11"/>
      <color rgb="FF202124"/>
      <name val="Roboto"/>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4" fillId="0" borderId="0" applyFont="0" applyFill="0" applyBorder="0" applyAlignment="0" applyProtection="0"/>
  </cellStyleXfs>
  <cellXfs count="58">
    <xf numFmtId="0" fontId="0" fillId="0" borderId="0" xfId="0"/>
    <xf numFmtId="0" fontId="0" fillId="0" borderId="0" xfId="0" applyAlignment="1">
      <alignment horizontal="left"/>
    </xf>
    <xf numFmtId="0" fontId="0" fillId="0" borderId="0" xfId="0" applyProtection="1">
      <protection locked="0"/>
    </xf>
    <xf numFmtId="14" fontId="2" fillId="0" borderId="0" xfId="0" applyNumberFormat="1" applyFont="1"/>
    <xf numFmtId="0" fontId="2" fillId="0" borderId="0" xfId="0" applyFont="1"/>
    <xf numFmtId="14"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top"/>
    </xf>
    <xf numFmtId="0" fontId="1" fillId="0" borderId="0" xfId="0" applyFont="1"/>
    <xf numFmtId="0" fontId="1" fillId="0" borderId="1" xfId="0" applyFont="1" applyBorder="1"/>
    <xf numFmtId="0" fontId="0" fillId="0" borderId="1" xfId="0" applyBorder="1"/>
    <xf numFmtId="9" fontId="1" fillId="0" borderId="1" xfId="0" applyNumberFormat="1" applyFont="1" applyBorder="1"/>
    <xf numFmtId="9" fontId="0" fillId="0" borderId="1" xfId="0" applyNumberFormat="1" applyBorder="1"/>
    <xf numFmtId="0" fontId="0" fillId="0" borderId="0" xfId="0" applyAlignment="1">
      <alignment horizontal="left"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xf numFmtId="0" fontId="0" fillId="3" borderId="0" xfId="0" applyFill="1" applyAlignment="1">
      <alignment vertical="center"/>
    </xf>
    <xf numFmtId="0" fontId="0" fillId="3" borderId="0" xfId="0" applyFill="1" applyAlignment="1">
      <alignment horizontal="left" vertical="center" wrapText="1"/>
    </xf>
    <xf numFmtId="0" fontId="0" fillId="3" borderId="0" xfId="0" applyFill="1"/>
    <xf numFmtId="0" fontId="0" fillId="4" borderId="0" xfId="0" applyFill="1"/>
    <xf numFmtId="0" fontId="0" fillId="4" borderId="0" xfId="0" applyFill="1" applyAlignment="1">
      <alignment vertical="center"/>
    </xf>
    <xf numFmtId="0" fontId="0" fillId="4" borderId="0" xfId="0" applyFill="1" applyAlignment="1">
      <alignment horizontal="left" vertical="center" wrapText="1"/>
    </xf>
    <xf numFmtId="0" fontId="0" fillId="5" borderId="0" xfId="0" applyFill="1"/>
    <xf numFmtId="0" fontId="0" fillId="5" borderId="0" xfId="0" applyFill="1" applyAlignment="1">
      <alignment vertical="center"/>
    </xf>
    <xf numFmtId="0" fontId="0" fillId="5" borderId="0" xfId="0" applyFill="1" applyAlignment="1">
      <alignment horizontal="left" vertical="center" wrapText="1"/>
    </xf>
    <xf numFmtId="0" fontId="0" fillId="6" borderId="0" xfId="0" applyFill="1" applyAlignment="1">
      <alignment vertical="center"/>
    </xf>
    <xf numFmtId="0" fontId="0" fillId="6" borderId="0" xfId="0" applyFill="1" applyAlignment="1">
      <alignment horizontal="left" vertical="center" wrapText="1"/>
    </xf>
    <xf numFmtId="0" fontId="0" fillId="6" borderId="0" xfId="0" applyFill="1"/>
    <xf numFmtId="0" fontId="1" fillId="0" borderId="0" xfId="0" applyFont="1" applyAlignment="1">
      <alignment horizontal="center" vertical="center" wrapText="1"/>
    </xf>
    <xf numFmtId="0" fontId="1" fillId="0" borderId="0" xfId="0" applyFont="1" applyAlignment="1" applyProtection="1">
      <alignment horizontal="center"/>
      <protection locked="0"/>
    </xf>
    <xf numFmtId="9" fontId="0" fillId="0" borderId="0" xfId="0" applyNumberFormat="1" applyProtection="1">
      <protection locked="0"/>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164" fontId="0" fillId="0" borderId="0" xfId="0" applyNumberFormat="1" applyProtection="1">
      <protection locked="0"/>
    </xf>
    <xf numFmtId="14" fontId="0" fillId="0" borderId="0" xfId="0" applyNumberFormat="1"/>
    <xf numFmtId="10" fontId="0" fillId="0" borderId="0" xfId="0" applyNumberFormat="1"/>
    <xf numFmtId="165" fontId="0" fillId="0" borderId="0" xfId="1" applyNumberFormat="1" applyFont="1"/>
    <xf numFmtId="10" fontId="0" fillId="0" borderId="0" xfId="1" applyNumberFormat="1" applyFont="1" applyProtection="1">
      <protection locked="0"/>
    </xf>
    <xf numFmtId="0" fontId="0" fillId="0" borderId="0" xfId="1" applyNumberFormat="1" applyFont="1" applyProtection="1">
      <protection locked="0"/>
    </xf>
    <xf numFmtId="166" fontId="0" fillId="0" borderId="1" xfId="0" applyNumberFormat="1" applyBorder="1"/>
    <xf numFmtId="2" fontId="0" fillId="0" borderId="1" xfId="0" applyNumberFormat="1" applyBorder="1"/>
    <xf numFmtId="2"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5" fillId="0" borderId="0" xfId="0" applyFont="1"/>
    <xf numFmtId="0" fontId="6" fillId="0" borderId="0" xfId="0" applyFont="1"/>
    <xf numFmtId="9" fontId="0" fillId="0" borderId="0" xfId="1" applyFont="1"/>
    <xf numFmtId="0" fontId="7" fillId="0" borderId="0" xfId="0" applyFont="1" applyAlignment="1">
      <alignment horizontal="center" vertical="center"/>
    </xf>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0" fontId="8" fillId="0" borderId="0" xfId="0" applyFont="1"/>
    <xf numFmtId="0" fontId="8" fillId="0" borderId="0" xfId="0" applyFont="1" applyAlignment="1">
      <alignment vertical="center"/>
    </xf>
    <xf numFmtId="0" fontId="1" fillId="0" borderId="2" xfId="0" applyFont="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vertical="center"/>
    </xf>
  </cellXfs>
  <cellStyles count="2">
    <cellStyle name="Normal" xfId="0" builtinId="0"/>
    <cellStyle name="Percent" xfId="1" builtinId="5"/>
  </cellStyles>
  <dxfs count="3">
    <dxf>
      <font>
        <color rgb="FF9C0006"/>
      </font>
      <fill>
        <patternFill>
          <bgColor rgb="FFFFC7CE"/>
        </patternFill>
      </fill>
    </dxf>
    <dxf>
      <fill>
        <patternFill>
          <bgColor rgb="FF92D050"/>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Visualisasi!$B$1</c:f>
              <c:strCache>
                <c:ptCount val="1"/>
                <c:pt idx="0">
                  <c:v>Rata - Rata UTS</c:v>
                </c:pt>
              </c:strCache>
            </c:strRef>
          </c:tx>
          <c:spPr>
            <a:solidFill>
              <a:schemeClr val="accent1"/>
            </a:solidFill>
            <a:ln>
              <a:noFill/>
            </a:ln>
            <a:effectLst/>
          </c:spPr>
          <c:invertIfNegative val="0"/>
          <c:cat>
            <c:strRef>
              <c:f>Visualisasi!$A$2:$A$7</c:f>
              <c:strCache>
                <c:ptCount val="6"/>
                <c:pt idx="0">
                  <c:v>Aktuaria</c:v>
                </c:pt>
                <c:pt idx="1">
                  <c:v>Biologi</c:v>
                </c:pt>
                <c:pt idx="2">
                  <c:v>Fisika</c:v>
                </c:pt>
                <c:pt idx="3">
                  <c:v>Kimia</c:v>
                </c:pt>
                <c:pt idx="4">
                  <c:v>Matematika</c:v>
                </c:pt>
                <c:pt idx="5">
                  <c:v>Statistika</c:v>
                </c:pt>
              </c:strCache>
            </c:strRef>
          </c:cat>
          <c:val>
            <c:numRef>
              <c:f>Visualisasi!$B$2:$B$7</c:f>
              <c:numCache>
                <c:formatCode>0.0</c:formatCode>
                <c:ptCount val="6"/>
                <c:pt idx="0">
                  <c:v>65.128834355828218</c:v>
                </c:pt>
                <c:pt idx="1">
                  <c:v>62.322580645161288</c:v>
                </c:pt>
                <c:pt idx="2">
                  <c:v>62.825000000000003</c:v>
                </c:pt>
                <c:pt idx="3">
                  <c:v>63.719298245614034</c:v>
                </c:pt>
                <c:pt idx="4">
                  <c:v>63.793750000000003</c:v>
                </c:pt>
                <c:pt idx="5">
                  <c:v>62.193750000000001</c:v>
                </c:pt>
              </c:numCache>
            </c:numRef>
          </c:val>
          <c:extLst>
            <c:ext xmlns:c16="http://schemas.microsoft.com/office/drawing/2014/chart" uri="{C3380CC4-5D6E-409C-BE32-E72D297353CC}">
              <c16:uniqueId val="{00000000-9E4E-4067-A83A-0A1341C232C5}"/>
            </c:ext>
          </c:extLst>
        </c:ser>
        <c:dLbls>
          <c:showLegendKey val="0"/>
          <c:showVal val="0"/>
          <c:showCatName val="0"/>
          <c:showSerName val="0"/>
          <c:showPercent val="0"/>
          <c:showBubbleSize val="0"/>
        </c:dLbls>
        <c:gapWidth val="219"/>
        <c:overlap val="-27"/>
        <c:axId val="125305983"/>
        <c:axId val="133022783"/>
      </c:barChart>
      <c:catAx>
        <c:axId val="12530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2783"/>
        <c:crosses val="autoZero"/>
        <c:auto val="1"/>
        <c:lblAlgn val="ctr"/>
        <c:lblOffset val="100"/>
        <c:noMultiLvlLbl val="0"/>
      </c:catAx>
      <c:valAx>
        <c:axId val="1330227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Visualisasi!$B$10</c:f>
              <c:strCache>
                <c:ptCount val="1"/>
                <c:pt idx="0">
                  <c:v>Jumlah Ujian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A2-4A45-80DF-D448A240E9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A2-4A45-80DF-D448A240E9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A2-4A45-80DF-D448A240E9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A2-4A45-80DF-D448A240E9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A2-4A45-80DF-D448A240E9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A2-4A45-80DF-D448A240E9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Visualisasi!$A$11:$A$16</c:f>
              <c:strCache>
                <c:ptCount val="6"/>
                <c:pt idx="0">
                  <c:v>Aktuaria</c:v>
                </c:pt>
                <c:pt idx="1">
                  <c:v>Biologi</c:v>
                </c:pt>
                <c:pt idx="2">
                  <c:v>Fisika</c:v>
                </c:pt>
                <c:pt idx="3">
                  <c:v>Kimia</c:v>
                </c:pt>
                <c:pt idx="4">
                  <c:v>Matematika</c:v>
                </c:pt>
                <c:pt idx="5">
                  <c:v>Statistika</c:v>
                </c:pt>
              </c:strCache>
            </c:strRef>
          </c:cat>
          <c:val>
            <c:numRef>
              <c:f>Visualisasi!$B$11:$B$16</c:f>
              <c:numCache>
                <c:formatCode>General</c:formatCode>
                <c:ptCount val="6"/>
                <c:pt idx="0">
                  <c:v>9493</c:v>
                </c:pt>
                <c:pt idx="1">
                  <c:v>10745</c:v>
                </c:pt>
                <c:pt idx="2">
                  <c:v>9022</c:v>
                </c:pt>
                <c:pt idx="3">
                  <c:v>9966</c:v>
                </c:pt>
                <c:pt idx="4">
                  <c:v>9119</c:v>
                </c:pt>
                <c:pt idx="5">
                  <c:v>8949</c:v>
                </c:pt>
              </c:numCache>
            </c:numRef>
          </c:val>
          <c:extLst>
            <c:ext xmlns:c16="http://schemas.microsoft.com/office/drawing/2014/chart" uri="{C3380CC4-5D6E-409C-BE32-E72D297353CC}">
              <c16:uniqueId val="{00000000-D4C3-409E-8B3C-95BFB25881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Rata-Rata Ujian 3 vs Ujian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Visualisasi!$B$19</c:f>
              <c:strCache>
                <c:ptCount val="1"/>
                <c:pt idx="0">
                  <c:v>Rata-Rata  Ujian 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Visualisasi!$A$20:$A$25</c:f>
              <c:strCache>
                <c:ptCount val="6"/>
                <c:pt idx="0">
                  <c:v>Aktuaria</c:v>
                </c:pt>
                <c:pt idx="1">
                  <c:v>Biologi</c:v>
                </c:pt>
                <c:pt idx="2">
                  <c:v>Fisika</c:v>
                </c:pt>
                <c:pt idx="3">
                  <c:v>Kimia</c:v>
                </c:pt>
                <c:pt idx="4">
                  <c:v>Matematika</c:v>
                </c:pt>
                <c:pt idx="5">
                  <c:v>Statistika</c:v>
                </c:pt>
              </c:strCache>
            </c:strRef>
          </c:cat>
          <c:val>
            <c:numRef>
              <c:f>Visualisasi!$B$20:$B$25</c:f>
              <c:numCache>
                <c:formatCode>0.00</c:formatCode>
                <c:ptCount val="6"/>
                <c:pt idx="0">
                  <c:v>62.128834355828218</c:v>
                </c:pt>
                <c:pt idx="1">
                  <c:v>62.494623655913976</c:v>
                </c:pt>
                <c:pt idx="2">
                  <c:v>63.106250000000003</c:v>
                </c:pt>
                <c:pt idx="3">
                  <c:v>62.064327485380119</c:v>
                </c:pt>
                <c:pt idx="4">
                  <c:v>62.674999999999997</c:v>
                </c:pt>
                <c:pt idx="5">
                  <c:v>62.362499999999997</c:v>
                </c:pt>
              </c:numCache>
            </c:numRef>
          </c:val>
          <c:extLst>
            <c:ext xmlns:c16="http://schemas.microsoft.com/office/drawing/2014/chart" uri="{C3380CC4-5D6E-409C-BE32-E72D297353CC}">
              <c16:uniqueId val="{00000000-1D5A-45E5-A4EE-620847581F28}"/>
            </c:ext>
          </c:extLst>
        </c:ser>
        <c:ser>
          <c:idx val="1"/>
          <c:order val="1"/>
          <c:tx>
            <c:strRef>
              <c:f>Visualisasi!$C$19</c:f>
              <c:strCache>
                <c:ptCount val="1"/>
                <c:pt idx="0">
                  <c:v>Rata - Rata Ujian 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Visualisasi!$A$20:$A$25</c:f>
              <c:strCache>
                <c:ptCount val="6"/>
                <c:pt idx="0">
                  <c:v>Aktuaria</c:v>
                </c:pt>
                <c:pt idx="1">
                  <c:v>Biologi</c:v>
                </c:pt>
                <c:pt idx="2">
                  <c:v>Fisika</c:v>
                </c:pt>
                <c:pt idx="3">
                  <c:v>Kimia</c:v>
                </c:pt>
                <c:pt idx="4">
                  <c:v>Matematika</c:v>
                </c:pt>
                <c:pt idx="5">
                  <c:v>Statistika</c:v>
                </c:pt>
              </c:strCache>
            </c:strRef>
          </c:cat>
          <c:val>
            <c:numRef>
              <c:f>Visualisasi!$C$20:$C$25</c:f>
              <c:numCache>
                <c:formatCode>0.00</c:formatCode>
                <c:ptCount val="6"/>
                <c:pt idx="0">
                  <c:v>73.521472392638032</c:v>
                </c:pt>
                <c:pt idx="1">
                  <c:v>70.215053763440864</c:v>
                </c:pt>
                <c:pt idx="2">
                  <c:v>71.924999999999997</c:v>
                </c:pt>
                <c:pt idx="3">
                  <c:v>72.760233918128648</c:v>
                </c:pt>
                <c:pt idx="4">
                  <c:v>71.368750000000006</c:v>
                </c:pt>
                <c:pt idx="5">
                  <c:v>73.310126582278485</c:v>
                </c:pt>
              </c:numCache>
            </c:numRef>
          </c:val>
          <c:extLst>
            <c:ext xmlns:c16="http://schemas.microsoft.com/office/drawing/2014/chart" uri="{C3380CC4-5D6E-409C-BE32-E72D297353CC}">
              <c16:uniqueId val="{00000001-1D5A-45E5-A4EE-620847581F28}"/>
            </c:ext>
          </c:extLst>
        </c:ser>
        <c:dLbls>
          <c:dLblPos val="outEnd"/>
          <c:showLegendKey val="0"/>
          <c:showVal val="1"/>
          <c:showCatName val="0"/>
          <c:showSerName val="0"/>
          <c:showPercent val="0"/>
          <c:showBubbleSize val="0"/>
        </c:dLbls>
        <c:gapWidth val="182"/>
        <c:axId val="138132063"/>
        <c:axId val="133022303"/>
      </c:barChart>
      <c:catAx>
        <c:axId val="13813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2303"/>
        <c:crosses val="autoZero"/>
        <c:auto val="1"/>
        <c:lblAlgn val="ctr"/>
        <c:lblOffset val="100"/>
        <c:noMultiLvlLbl val="0"/>
      </c:catAx>
      <c:valAx>
        <c:axId val="1330223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605518</xdr:colOff>
      <xdr:row>6</xdr:row>
      <xdr:rowOff>13607</xdr:rowOff>
    </xdr:from>
    <xdr:to>
      <xdr:col>3</xdr:col>
      <xdr:colOff>334073</xdr:colOff>
      <xdr:row>16</xdr:row>
      <xdr:rowOff>13606</xdr:rowOff>
    </xdr:to>
    <xdr:pic>
      <xdr:nvPicPr>
        <xdr:cNvPr id="4" name="Picture 3">
          <a:extLst>
            <a:ext uri="{FF2B5EF4-FFF2-40B4-BE49-F238E27FC236}">
              <a16:creationId xmlns:a16="http://schemas.microsoft.com/office/drawing/2014/main" id="{FD722EB0-3BA1-92DD-1B24-193616ED0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518" y="1156607"/>
          <a:ext cx="3171162" cy="1904999"/>
        </a:xfrm>
        <a:prstGeom prst="rect">
          <a:avLst/>
        </a:prstGeom>
      </xdr:spPr>
    </xdr:pic>
    <xdr:clientData/>
  </xdr:twoCellAnchor>
  <xdr:twoCellAnchor editAs="oneCell">
    <xdr:from>
      <xdr:col>3</xdr:col>
      <xdr:colOff>428626</xdr:colOff>
      <xdr:row>5</xdr:row>
      <xdr:rowOff>176893</xdr:rowOff>
    </xdr:from>
    <xdr:to>
      <xdr:col>8</xdr:col>
      <xdr:colOff>312965</xdr:colOff>
      <xdr:row>16</xdr:row>
      <xdr:rowOff>10496</xdr:rowOff>
    </xdr:to>
    <xdr:pic>
      <xdr:nvPicPr>
        <xdr:cNvPr id="3" name="Picture 2">
          <a:extLst>
            <a:ext uri="{FF2B5EF4-FFF2-40B4-BE49-F238E27FC236}">
              <a16:creationId xmlns:a16="http://schemas.microsoft.com/office/drawing/2014/main" id="{9E5681E7-C2C1-1D31-E142-4D6E396334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71233" y="1129393"/>
          <a:ext cx="3211286" cy="1929103"/>
        </a:xfrm>
        <a:prstGeom prst="rect">
          <a:avLst/>
        </a:prstGeom>
      </xdr:spPr>
    </xdr:pic>
    <xdr:clientData/>
  </xdr:twoCellAnchor>
  <xdr:twoCellAnchor editAs="oneCell">
    <xdr:from>
      <xdr:col>9</xdr:col>
      <xdr:colOff>1</xdr:colOff>
      <xdr:row>6</xdr:row>
      <xdr:rowOff>0</xdr:rowOff>
    </xdr:from>
    <xdr:to>
      <xdr:col>14</xdr:col>
      <xdr:colOff>115662</xdr:colOff>
      <xdr:row>16</xdr:row>
      <xdr:rowOff>3667</xdr:rowOff>
    </xdr:to>
    <xdr:pic>
      <xdr:nvPicPr>
        <xdr:cNvPr id="8" name="Picture 7">
          <a:extLst>
            <a:ext uri="{FF2B5EF4-FFF2-40B4-BE49-F238E27FC236}">
              <a16:creationId xmlns:a16="http://schemas.microsoft.com/office/drawing/2014/main" id="{C5544C47-07D1-1CAC-23B9-E8BDB39694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81876" y="1143000"/>
          <a:ext cx="3177268" cy="1908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0</xdr:row>
      <xdr:rowOff>133350</xdr:rowOff>
    </xdr:from>
    <xdr:to>
      <xdr:col>9</xdr:col>
      <xdr:colOff>312420</xdr:colOff>
      <xdr:row>15</xdr:row>
      <xdr:rowOff>133350</xdr:rowOff>
    </xdr:to>
    <xdr:graphicFrame macro="">
      <xdr:nvGraphicFramePr>
        <xdr:cNvPr id="2" name="Chart 1">
          <a:extLst>
            <a:ext uri="{FF2B5EF4-FFF2-40B4-BE49-F238E27FC236}">
              <a16:creationId xmlns:a16="http://schemas.microsoft.com/office/drawing/2014/main" id="{88755E7A-3DBB-410D-0B63-27E0B0FCB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0</xdr:row>
      <xdr:rowOff>133350</xdr:rowOff>
    </xdr:from>
    <xdr:to>
      <xdr:col>17</xdr:col>
      <xdr:colOff>213360</xdr:colOff>
      <xdr:row>15</xdr:row>
      <xdr:rowOff>133350</xdr:rowOff>
    </xdr:to>
    <xdr:graphicFrame macro="">
      <xdr:nvGraphicFramePr>
        <xdr:cNvPr id="4" name="Chart 3">
          <a:extLst>
            <a:ext uri="{FF2B5EF4-FFF2-40B4-BE49-F238E27FC236}">
              <a16:creationId xmlns:a16="http://schemas.microsoft.com/office/drawing/2014/main" id="{3A3C63F4-90E4-9539-DE48-D9122633E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17</xdr:row>
      <xdr:rowOff>11430</xdr:rowOff>
    </xdr:from>
    <xdr:to>
      <xdr:col>12</xdr:col>
      <xdr:colOff>320040</xdr:colOff>
      <xdr:row>32</xdr:row>
      <xdr:rowOff>11430</xdr:rowOff>
    </xdr:to>
    <xdr:graphicFrame macro="">
      <xdr:nvGraphicFramePr>
        <xdr:cNvPr id="5" name="Chart 4">
          <a:extLst>
            <a:ext uri="{FF2B5EF4-FFF2-40B4-BE49-F238E27FC236}">
              <a16:creationId xmlns:a16="http://schemas.microsoft.com/office/drawing/2014/main" id="{48A0DCD0-C61A-99D4-156F-1A65436D2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C1F7-0D93-4761-9E40-EEAA1E144E07}">
  <dimension ref="A1:D50"/>
  <sheetViews>
    <sheetView topLeftCell="A31" zoomScale="109" zoomScaleNormal="180" workbookViewId="0">
      <selection activeCell="D44" sqref="D44"/>
    </sheetView>
  </sheetViews>
  <sheetFormatPr defaultRowHeight="14.4" x14ac:dyDescent="0.3"/>
  <cols>
    <col min="2" max="2" width="20" customWidth="1"/>
    <col min="3" max="3" width="22.44140625" customWidth="1"/>
    <col min="4" max="4" width="13.109375" bestFit="1" customWidth="1"/>
  </cols>
  <sheetData>
    <row r="1" spans="1:2" x14ac:dyDescent="0.3">
      <c r="A1" s="8" t="s">
        <v>3174</v>
      </c>
    </row>
    <row r="2" spans="1:2" x14ac:dyDescent="0.3">
      <c r="A2">
        <v>1</v>
      </c>
      <c r="B2" t="s">
        <v>3142</v>
      </c>
    </row>
    <row r="3" spans="1:2" x14ac:dyDescent="0.3">
      <c r="A3">
        <v>2</v>
      </c>
      <c r="B3" t="s">
        <v>3143</v>
      </c>
    </row>
    <row r="4" spans="1:2" x14ac:dyDescent="0.3">
      <c r="A4" s="17">
        <v>3</v>
      </c>
      <c r="B4" t="s">
        <v>3144</v>
      </c>
    </row>
    <row r="5" spans="1:2" x14ac:dyDescent="0.3">
      <c r="A5">
        <v>4</v>
      </c>
      <c r="B5" t="s">
        <v>3145</v>
      </c>
    </row>
    <row r="6" spans="1:2" x14ac:dyDescent="0.3">
      <c r="A6">
        <v>5</v>
      </c>
      <c r="B6" t="s">
        <v>3146</v>
      </c>
    </row>
    <row r="18" spans="1:4" x14ac:dyDescent="0.3">
      <c r="A18" s="20">
        <v>6</v>
      </c>
      <c r="B18" t="s">
        <v>3147</v>
      </c>
    </row>
    <row r="19" spans="1:4" x14ac:dyDescent="0.3">
      <c r="A19">
        <v>7</v>
      </c>
      <c r="B19" t="s">
        <v>3148</v>
      </c>
    </row>
    <row r="20" spans="1:4" x14ac:dyDescent="0.3">
      <c r="B20" t="s">
        <v>1027</v>
      </c>
    </row>
    <row r="21" spans="1:4" x14ac:dyDescent="0.3">
      <c r="B21" s="9" t="s">
        <v>3140</v>
      </c>
      <c r="C21" s="9" t="s">
        <v>1009</v>
      </c>
      <c r="D21" s="9" t="s">
        <v>1055</v>
      </c>
    </row>
    <row r="22" spans="1:4" x14ac:dyDescent="0.3">
      <c r="B22" s="10">
        <v>1</v>
      </c>
      <c r="C22" s="10" t="s">
        <v>1015</v>
      </c>
      <c r="D22" s="10" t="s">
        <v>1029</v>
      </c>
    </row>
    <row r="23" spans="1:4" x14ac:dyDescent="0.3">
      <c r="B23" s="10">
        <v>10</v>
      </c>
      <c r="C23" s="10" t="s">
        <v>1014</v>
      </c>
      <c r="D23" s="10" t="s">
        <v>1030</v>
      </c>
    </row>
    <row r="24" spans="1:4" x14ac:dyDescent="0.3">
      <c r="B24" s="10">
        <v>100</v>
      </c>
      <c r="C24" s="10" t="s">
        <v>1012</v>
      </c>
      <c r="D24" s="10" t="s">
        <v>1031</v>
      </c>
    </row>
    <row r="25" spans="1:4" x14ac:dyDescent="0.3">
      <c r="B25" s="10">
        <v>1000</v>
      </c>
      <c r="C25" s="10" t="s">
        <v>1013</v>
      </c>
      <c r="D25" s="10" t="s">
        <v>1032</v>
      </c>
    </row>
    <row r="26" spans="1:4" x14ac:dyDescent="0.3">
      <c r="B26" s="10">
        <v>98</v>
      </c>
      <c r="C26" s="10" t="s">
        <v>1010</v>
      </c>
      <c r="D26" s="10" t="s">
        <v>1033</v>
      </c>
    </row>
    <row r="27" spans="1:4" x14ac:dyDescent="0.3">
      <c r="B27" s="10">
        <v>908</v>
      </c>
      <c r="C27" s="10" t="s">
        <v>1011</v>
      </c>
      <c r="D27" s="10" t="s">
        <v>1034</v>
      </c>
    </row>
    <row r="28" spans="1:4" x14ac:dyDescent="0.3">
      <c r="A28">
        <v>8</v>
      </c>
      <c r="B28" t="s">
        <v>3149</v>
      </c>
    </row>
    <row r="29" spans="1:4" x14ac:dyDescent="0.3">
      <c r="B29" t="s">
        <v>3164</v>
      </c>
    </row>
    <row r="30" spans="1:4" x14ac:dyDescent="0.3">
      <c r="B30" t="s">
        <v>3165</v>
      </c>
    </row>
    <row r="31" spans="1:4" x14ac:dyDescent="0.3">
      <c r="A31" s="21">
        <v>9</v>
      </c>
      <c r="B31" t="s">
        <v>3150</v>
      </c>
    </row>
    <row r="32" spans="1:4" x14ac:dyDescent="0.3">
      <c r="A32">
        <v>10</v>
      </c>
      <c r="B32" t="s">
        <v>3151</v>
      </c>
    </row>
    <row r="33" spans="1:3" x14ac:dyDescent="0.3">
      <c r="B33" s="11" t="s">
        <v>1036</v>
      </c>
      <c r="C33" s="10" t="s">
        <v>1039</v>
      </c>
    </row>
    <row r="34" spans="1:3" x14ac:dyDescent="0.3">
      <c r="B34" s="9" t="s">
        <v>1037</v>
      </c>
      <c r="C34" s="10" t="s">
        <v>1038</v>
      </c>
    </row>
    <row r="35" spans="1:3" x14ac:dyDescent="0.3">
      <c r="B35" s="9" t="s">
        <v>1025</v>
      </c>
      <c r="C35" s="12">
        <v>0.1</v>
      </c>
    </row>
    <row r="36" spans="1:3" x14ac:dyDescent="0.3">
      <c r="B36" t="s">
        <v>3154</v>
      </c>
    </row>
    <row r="37" spans="1:3" x14ac:dyDescent="0.3">
      <c r="B37" t="s">
        <v>1040</v>
      </c>
    </row>
    <row r="38" spans="1:3" x14ac:dyDescent="0.3">
      <c r="B38" s="8" t="s">
        <v>1025</v>
      </c>
      <c r="C38" s="1">
        <v>80</v>
      </c>
    </row>
    <row r="39" spans="1:3" x14ac:dyDescent="0.3">
      <c r="B39" s="8" t="s">
        <v>1041</v>
      </c>
      <c r="C39" s="1" t="s">
        <v>3152</v>
      </c>
    </row>
    <row r="40" spans="1:3" x14ac:dyDescent="0.3">
      <c r="B40" s="8" t="s">
        <v>1025</v>
      </c>
      <c r="C40" s="1" t="s">
        <v>3153</v>
      </c>
    </row>
    <row r="41" spans="1:3" x14ac:dyDescent="0.3">
      <c r="A41">
        <v>11</v>
      </c>
      <c r="B41" t="s">
        <v>3155</v>
      </c>
    </row>
    <row r="42" spans="1:3" x14ac:dyDescent="0.3">
      <c r="A42" s="24">
        <v>12</v>
      </c>
      <c r="B42" t="s">
        <v>3156</v>
      </c>
    </row>
    <row r="43" spans="1:3" x14ac:dyDescent="0.3">
      <c r="A43">
        <v>13</v>
      </c>
      <c r="B43" t="s">
        <v>1043</v>
      </c>
    </row>
    <row r="44" spans="1:3" x14ac:dyDescent="0.3">
      <c r="B44" t="s">
        <v>1</v>
      </c>
      <c r="C44" t="s">
        <v>1044</v>
      </c>
    </row>
    <row r="45" spans="1:3" x14ac:dyDescent="0.3">
      <c r="B45" t="s">
        <v>1045</v>
      </c>
      <c r="C45" t="s">
        <v>1048</v>
      </c>
    </row>
    <row r="46" spans="1:3" x14ac:dyDescent="0.3">
      <c r="B46" t="s">
        <v>1046</v>
      </c>
      <c r="C46" t="s">
        <v>1049</v>
      </c>
    </row>
    <row r="47" spans="1:3" x14ac:dyDescent="0.3">
      <c r="B47" t="s">
        <v>1047</v>
      </c>
      <c r="C47" t="s">
        <v>1050</v>
      </c>
    </row>
    <row r="48" spans="1:3" x14ac:dyDescent="0.3">
      <c r="B48" t="s">
        <v>1051</v>
      </c>
      <c r="C48" t="s">
        <v>1052</v>
      </c>
    </row>
    <row r="49" spans="1:3" x14ac:dyDescent="0.3">
      <c r="B49" t="s">
        <v>1053</v>
      </c>
      <c r="C49" t="s">
        <v>1054</v>
      </c>
    </row>
    <row r="50" spans="1:3" x14ac:dyDescent="0.3">
      <c r="A50" s="29">
        <v>14</v>
      </c>
      <c r="B50" t="s">
        <v>3157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0C52-091B-43F1-BE2C-DDC04AD215DA}">
  <dimension ref="A1:AC1002"/>
  <sheetViews>
    <sheetView zoomScale="67" zoomScaleNormal="100" workbookViewId="0">
      <selection activeCell="P27" sqref="P27"/>
    </sheetView>
  </sheetViews>
  <sheetFormatPr defaultRowHeight="14.4" x14ac:dyDescent="0.3"/>
  <cols>
    <col min="1" max="1" width="7.109375" bestFit="1" customWidth="1"/>
    <col min="2" max="2" width="16.6640625" customWidth="1"/>
    <col min="3" max="3" width="11.5546875" bestFit="1" customWidth="1"/>
    <col min="4" max="4" width="23.109375" bestFit="1" customWidth="1"/>
    <col min="12" max="12" width="11.5546875" style="36" bestFit="1" customWidth="1"/>
    <col min="13" max="13" width="15.44140625" style="44" bestFit="1" customWidth="1"/>
    <col min="14" max="14" width="12.5546875" style="44" bestFit="1" customWidth="1"/>
    <col min="15" max="15" width="11.77734375" customWidth="1"/>
    <col min="16" max="16" width="14.6640625" bestFit="1" customWidth="1"/>
    <col min="17" max="17" width="31.21875" bestFit="1" customWidth="1"/>
    <col min="18" max="18" width="14.44140625" bestFit="1" customWidth="1"/>
    <col min="19" max="19" width="13.88671875" bestFit="1" customWidth="1"/>
    <col min="20" max="20" width="30.5546875" bestFit="1" customWidth="1"/>
    <col min="21" max="21" width="17.5546875" bestFit="1" customWidth="1"/>
    <col min="22" max="22" width="12.5546875" customWidth="1"/>
  </cols>
  <sheetData>
    <row r="1" spans="1:29" ht="100.8" x14ac:dyDescent="0.3">
      <c r="A1" s="50"/>
      <c r="B1" s="51" t="str">
        <f ca="1">_xlfn.FORMULATEXT(B3)</f>
        <v>=CONCATENATE(VLOOKUP(C3;Helper!$A$1:$B$7;2;FALSE);TEXT(A3;"0000"))</v>
      </c>
      <c r="C1" s="50"/>
      <c r="D1" s="51" t="str">
        <f ca="1">_xlfn.FORMULATEXT(D3)</f>
        <v>=INDEX(Detail!H:H;MATCH(B3;Detail!G:G;0))</v>
      </c>
      <c r="E1" s="50"/>
      <c r="F1" s="50"/>
      <c r="G1" s="50"/>
      <c r="H1" s="50"/>
      <c r="I1" s="50"/>
      <c r="J1" s="50"/>
      <c r="K1" s="50"/>
      <c r="L1" s="52" t="str">
        <f t="shared" ref="L1:V1" ca="1" si="0">_xlfn.FORMULATEXT(L3)</f>
        <v>=IFERROR(VLOOKUP(B3;Absen!$A$1:$B$501;2;FALSE);"No")</v>
      </c>
      <c r="M1" s="51" t="str">
        <f t="shared" ca="1" si="0"/>
        <v>=IF(L3="No";K3;K3-10)</v>
      </c>
      <c r="N1" s="51" t="str">
        <f t="shared" ca="1" si="0"/>
        <v>=((E3+F3+H3+I3)*0,125)+((G3+J3)*0,2)+(M3*0,1)</v>
      </c>
      <c r="O1" s="51" t="str">
        <f t="shared" ca="1" si="0"/>
        <v>=IF(N3&gt;90;"A+";IF(N3&gt;80;"A";IF(N3&gt;70;"B";IF(N3&gt;60;"C";IF(N3&gt;40;"D";"E")))))</v>
      </c>
      <c r="P1" s="51" t="str">
        <f t="shared" ca="1" si="0"/>
        <v>=INDEX(Detail!A:A;MATCH(D3;Detail!H:H;0))</v>
      </c>
      <c r="Q1" s="51" t="str">
        <f t="shared" ca="1" si="0"/>
        <v>=INDEX(Detail!F:F;MATCH(D3;Detail!H:H;0))</v>
      </c>
      <c r="R1" s="51" t="str">
        <f t="shared" ca="1" si="0"/>
        <v>=INDEX(Detail!C:C;MATCH(D3;Detail!H:H;0))</v>
      </c>
      <c r="S1" s="51" t="str">
        <f t="shared" ca="1" si="0"/>
        <v>=INDEX(Detail!D:D;MATCH(D3;Detail!H:H;0))</v>
      </c>
      <c r="T1" s="51" t="str">
        <f t="shared" ca="1" si="0"/>
        <v>=INDEX(Detail!E:E;MATCH(D3;Detail!H:H;0))</v>
      </c>
      <c r="U1" s="51" t="str">
        <f t="shared" ca="1" si="0"/>
        <v>=INDEX(Detail!B:B;MATCH(D3;Detail!H:H;0))</v>
      </c>
      <c r="V1" s="51" t="str">
        <f t="shared" ca="1" si="0"/>
        <v>=VLOOKUP(C3;Dosen!$A$3:$E$8;MATCH(Main!A3;Dosen!$A$2:$E$2;1);FALSE)</v>
      </c>
    </row>
    <row r="2" spans="1:29" x14ac:dyDescent="0.3">
      <c r="A2" t="s">
        <v>3140</v>
      </c>
      <c r="B2" t="s">
        <v>1055</v>
      </c>
      <c r="C2" t="s">
        <v>1009</v>
      </c>
      <c r="D2" t="s">
        <v>3160</v>
      </c>
      <c r="E2" t="s">
        <v>1019</v>
      </c>
      <c r="F2" t="s">
        <v>1020</v>
      </c>
      <c r="G2" t="s">
        <v>1021</v>
      </c>
      <c r="H2" t="s">
        <v>1022</v>
      </c>
      <c r="I2" t="s">
        <v>1023</v>
      </c>
      <c r="J2" t="s">
        <v>1024</v>
      </c>
      <c r="K2" t="s">
        <v>1025</v>
      </c>
      <c r="L2" s="36" t="s">
        <v>3163</v>
      </c>
      <c r="M2" s="44" t="s">
        <v>3168</v>
      </c>
      <c r="N2" s="44" t="s">
        <v>1026</v>
      </c>
      <c r="O2" t="s">
        <v>1035</v>
      </c>
      <c r="P2" t="s">
        <v>1008</v>
      </c>
      <c r="Q2" t="s">
        <v>1060</v>
      </c>
      <c r="R2" t="s">
        <v>1057</v>
      </c>
      <c r="S2" t="s">
        <v>1058</v>
      </c>
      <c r="T2" t="s">
        <v>1059</v>
      </c>
      <c r="U2" t="s">
        <v>1056</v>
      </c>
      <c r="V2" t="s">
        <v>3197</v>
      </c>
    </row>
    <row r="3" spans="1:29" x14ac:dyDescent="0.3">
      <c r="A3">
        <v>1</v>
      </c>
      <c r="B3" t="str">
        <f>CONCATENATE(VLOOKUP(C3,Helper!$A$1:$B$7,2,FALSE),TEXT(A3,"0000"))</f>
        <v>D0001</v>
      </c>
      <c r="C3" t="s">
        <v>1013</v>
      </c>
      <c r="D3" t="str">
        <f>INDEX(Detail!H:H,MATCH(B3,Detail!G:G,0))</f>
        <v>Legawa Riyanti</v>
      </c>
      <c r="E3">
        <v>79</v>
      </c>
      <c r="F3">
        <v>49</v>
      </c>
      <c r="G3">
        <v>66</v>
      </c>
      <c r="H3">
        <v>52</v>
      </c>
      <c r="I3">
        <v>52</v>
      </c>
      <c r="J3">
        <v>98</v>
      </c>
      <c r="K3">
        <v>85</v>
      </c>
      <c r="L3" s="36">
        <f>IFERROR(VLOOKUP(B3,Absen!$A$1:$B$501,2,FALSE),"No")</f>
        <v>44855</v>
      </c>
      <c r="M3" s="44">
        <f>IF(L3="No",K3,K3-10)</f>
        <v>75</v>
      </c>
      <c r="N3" s="44">
        <f>((E3+F3+H3+I3)*0.125)+((G3+J3)*0.2)+(M3*0.1)</f>
        <v>69.300000000000011</v>
      </c>
      <c r="O3" s="44" t="str">
        <f>IF(N3&gt;90,"A+",IF(N3&gt;80,"A",IF(N3&gt;70,"B",IF(N3&gt;60,"C",IF(N3&gt;40,"D","E")))))</f>
        <v>C</v>
      </c>
      <c r="P3" s="36">
        <f>INDEX(Detail!A:A,MATCH(D3,Detail!H:H,0))</f>
        <v>37335</v>
      </c>
      <c r="Q3" t="str">
        <f>INDEX(Detail!F:F,MATCH(D3,Detail!H:H,0))</f>
        <v>Probolinggo</v>
      </c>
      <c r="R3">
        <f>INDEX(Detail!C:C,MATCH(D3,Detail!H:H,0))</f>
        <v>166</v>
      </c>
      <c r="S3">
        <f>INDEX(Detail!D:D,MATCH(D3,Detail!H:H,0))</f>
        <v>95</v>
      </c>
      <c r="T3" t="str">
        <f>INDEX(Detail!E:E,MATCH(D3,Detail!H:H,0))</f>
        <v xml:space="preserve">Jl. M.T Haryono No. 5
</v>
      </c>
      <c r="U3" t="str">
        <f>INDEX(Detail!B:B,MATCH(D3,Detail!H:H,0))</f>
        <v>A+</v>
      </c>
      <c r="V3" t="str">
        <f>VLOOKUP(C3,Dosen!$A$3:$E$8,MATCH(Main!A3,Dosen!$A$2:$E$2,1),FALSE)</f>
        <v>Bu Ratna</v>
      </c>
      <c r="W3" s="8"/>
      <c r="X3" s="37"/>
      <c r="Y3" s="37"/>
      <c r="Z3" s="37"/>
      <c r="AA3" s="37"/>
      <c r="AB3" s="37"/>
      <c r="AC3" s="37"/>
    </row>
    <row r="4" spans="1:29" x14ac:dyDescent="0.3">
      <c r="A4">
        <v>2</v>
      </c>
      <c r="B4" t="str">
        <f>CONCATENATE(VLOOKUP(C4,Helper!$A$1:$B$7,2,FALSE),TEXT(A4,"0000"))</f>
        <v>D0002</v>
      </c>
      <c r="C4" t="s">
        <v>1013</v>
      </c>
      <c r="D4" t="str">
        <f>INDEX(Detail!H:H,MATCH(B4,Detail!G:G,0))</f>
        <v>Kunthara Halimah</v>
      </c>
      <c r="E4">
        <v>65</v>
      </c>
      <c r="F4">
        <v>47</v>
      </c>
      <c r="G4">
        <v>72</v>
      </c>
      <c r="H4">
        <v>71</v>
      </c>
      <c r="I4">
        <v>70</v>
      </c>
      <c r="J4">
        <v>73</v>
      </c>
      <c r="K4">
        <v>82</v>
      </c>
      <c r="L4" s="36">
        <f>IFERROR(VLOOKUP(B4,Absen!$A$1:$B$501,2,FALSE),"No")</f>
        <v>44816</v>
      </c>
      <c r="M4" s="44">
        <f t="shared" ref="M4:M67" si="1">IF(L4="No",K4,K4-10)</f>
        <v>72</v>
      </c>
      <c r="N4" s="44">
        <f t="shared" ref="N4:N67" si="2">((E4+F4+H4+I4)*0.125)+((G4+J4)*0.2)+(M4*0.1)</f>
        <v>67.825000000000003</v>
      </c>
      <c r="O4" s="44" t="str">
        <f t="shared" ref="O4:O67" si="3">IF(N4&gt;90,"A+",IF(N4&gt;80,"A",IF(N4&gt;70,"B",IF(N4&gt;60,"C",IF(N4&gt;40,"D","E")))))</f>
        <v>C</v>
      </c>
      <c r="P4" s="36">
        <f>INDEX(Detail!A:A,MATCH(D4,Detail!H:H,0))</f>
        <v>38428</v>
      </c>
      <c r="Q4" t="str">
        <f>INDEX(Detail!F:F,MATCH(D4,Detail!H:H,0))</f>
        <v>Tangerang Selatan</v>
      </c>
      <c r="R4">
        <f>INDEX(Detail!C:C,MATCH(D4,Detail!H:H,0))</f>
        <v>175</v>
      </c>
      <c r="S4">
        <f>INDEX(Detail!D:D,MATCH(D4,Detail!H:H,0))</f>
        <v>55</v>
      </c>
      <c r="T4" t="str">
        <f>INDEX(Detail!E:E,MATCH(D4,Detail!H:H,0))</f>
        <v>Gang Setiabudhi No. 17</v>
      </c>
      <c r="U4" t="str">
        <f>INDEX(Detail!B:B,MATCH(D4,Detail!H:H,0))</f>
        <v>AB-</v>
      </c>
      <c r="V4" t="str">
        <f>VLOOKUP(C4,Dosen!$A$3:$E$8,MATCH(Main!A4,Dosen!$A$2:$E$2,1),FALSE)</f>
        <v>Bu Ratna</v>
      </c>
      <c r="X4" s="37"/>
    </row>
    <row r="5" spans="1:29" x14ac:dyDescent="0.3">
      <c r="A5">
        <v>3</v>
      </c>
      <c r="B5" t="str">
        <f>CONCATENATE(VLOOKUP(C5,Helper!$A$1:$B$7,2,FALSE),TEXT(A5,"0000"))</f>
        <v>D0003</v>
      </c>
      <c r="C5" t="s">
        <v>1013</v>
      </c>
      <c r="D5" t="str">
        <f>INDEX(Detail!H:H,MATCH(B5,Detail!G:G,0))</f>
        <v>Cakrawangsa Adriansyah</v>
      </c>
      <c r="E5">
        <v>89</v>
      </c>
      <c r="F5">
        <v>48</v>
      </c>
      <c r="G5">
        <v>36</v>
      </c>
      <c r="H5">
        <v>73</v>
      </c>
      <c r="I5">
        <v>82</v>
      </c>
      <c r="J5">
        <v>67</v>
      </c>
      <c r="K5">
        <v>79</v>
      </c>
      <c r="L5" s="36">
        <f>IFERROR(VLOOKUP(B5,Absen!$A$1:$B$501,2,FALSE),"No")</f>
        <v>44762</v>
      </c>
      <c r="M5" s="44">
        <f t="shared" si="1"/>
        <v>69</v>
      </c>
      <c r="N5" s="44">
        <f t="shared" si="2"/>
        <v>64</v>
      </c>
      <c r="O5" s="44" t="str">
        <f t="shared" si="3"/>
        <v>C</v>
      </c>
      <c r="P5" s="36">
        <f>INDEX(Detail!A:A,MATCH(D5,Detail!H:H,0))</f>
        <v>37865</v>
      </c>
      <c r="Q5" t="str">
        <f>INDEX(Detail!F:F,MATCH(D5,Detail!H:H,0))</f>
        <v>Malang</v>
      </c>
      <c r="R5">
        <f>INDEX(Detail!C:C,MATCH(D5,Detail!H:H,0))</f>
        <v>167</v>
      </c>
      <c r="S5">
        <f>INDEX(Detail!D:D,MATCH(D5,Detail!H:H,0))</f>
        <v>56</v>
      </c>
      <c r="T5" t="str">
        <f>INDEX(Detail!E:E,MATCH(D5,Detail!H:H,0))</f>
        <v xml:space="preserve">Jl. Jayawijaya No. 7
</v>
      </c>
      <c r="U5" t="str">
        <f>INDEX(Detail!B:B,MATCH(D5,Detail!H:H,0))</f>
        <v>O+</v>
      </c>
      <c r="V5" t="str">
        <f>VLOOKUP(C5,Dosen!$A$3:$E$8,MATCH(Main!A5,Dosen!$A$2:$E$2,1),FALSE)</f>
        <v>Bu Ratna</v>
      </c>
      <c r="X5" s="37"/>
    </row>
    <row r="6" spans="1:29" x14ac:dyDescent="0.3">
      <c r="A6">
        <v>4</v>
      </c>
      <c r="B6" t="str">
        <f>CONCATENATE(VLOOKUP(C6,Helper!$A$1:$B$7,2,FALSE),TEXT(A6,"0000"))</f>
        <v>D0004</v>
      </c>
      <c r="C6" t="s">
        <v>1013</v>
      </c>
      <c r="D6" t="str">
        <f>INDEX(Detail!H:H,MATCH(B6,Detail!G:G,0))</f>
        <v>Daliono Sudiati</v>
      </c>
      <c r="E6">
        <v>78</v>
      </c>
      <c r="F6">
        <v>44</v>
      </c>
      <c r="G6">
        <v>36</v>
      </c>
      <c r="H6">
        <v>74</v>
      </c>
      <c r="I6">
        <v>59</v>
      </c>
      <c r="J6">
        <v>90</v>
      </c>
      <c r="K6">
        <v>100</v>
      </c>
      <c r="L6" s="36" t="str">
        <f>IFERROR(VLOOKUP(B6,Absen!$A$1:$B$501,2,FALSE),"No")</f>
        <v>No</v>
      </c>
      <c r="M6" s="44">
        <f t="shared" si="1"/>
        <v>100</v>
      </c>
      <c r="N6" s="44">
        <f t="shared" si="2"/>
        <v>67.075000000000003</v>
      </c>
      <c r="O6" s="44" t="str">
        <f t="shared" si="3"/>
        <v>C</v>
      </c>
      <c r="P6" s="36">
        <f>INDEX(Detail!A:A,MATCH(D6,Detail!H:H,0))</f>
        <v>37613</v>
      </c>
      <c r="Q6" t="str">
        <f>INDEX(Detail!F:F,MATCH(D6,Detail!H:H,0))</f>
        <v>Padangpanjang</v>
      </c>
      <c r="R6">
        <f>INDEX(Detail!C:C,MATCH(D6,Detail!H:H,0))</f>
        <v>176</v>
      </c>
      <c r="S6">
        <f>INDEX(Detail!D:D,MATCH(D6,Detail!H:H,0))</f>
        <v>63</v>
      </c>
      <c r="T6" t="str">
        <f>INDEX(Detail!E:E,MATCH(D6,Detail!H:H,0))</f>
        <v xml:space="preserve">Gang Ahmad Dahlan No. 7
</v>
      </c>
      <c r="U6" t="str">
        <f>INDEX(Detail!B:B,MATCH(D6,Detail!H:H,0))</f>
        <v>B+</v>
      </c>
      <c r="V6" t="str">
        <f>VLOOKUP(C6,Dosen!$A$3:$E$8,MATCH(Main!A6,Dosen!$A$2:$E$2,1),FALSE)</f>
        <v>Bu Ratna</v>
      </c>
      <c r="X6" s="37"/>
    </row>
    <row r="7" spans="1:29" x14ac:dyDescent="0.3">
      <c r="A7">
        <v>5</v>
      </c>
      <c r="B7" t="str">
        <f>CONCATENATE(VLOOKUP(C7,Helper!$A$1:$B$7,2,FALSE),TEXT(A7,"0000"))</f>
        <v>D0005</v>
      </c>
      <c r="C7" t="s">
        <v>1013</v>
      </c>
      <c r="D7" t="str">
        <f>INDEX(Detail!H:H,MATCH(B7,Detail!G:G,0))</f>
        <v>Ilsa Hakim</v>
      </c>
      <c r="E7">
        <v>73</v>
      </c>
      <c r="F7">
        <v>48</v>
      </c>
      <c r="G7">
        <v>35</v>
      </c>
      <c r="H7">
        <v>62</v>
      </c>
      <c r="I7">
        <v>72</v>
      </c>
      <c r="J7">
        <v>51</v>
      </c>
      <c r="K7">
        <v>70</v>
      </c>
      <c r="L7" s="36">
        <f>IFERROR(VLOOKUP(B7,Absen!$A$1:$B$501,2,FALSE),"No")</f>
        <v>44771</v>
      </c>
      <c r="M7" s="44">
        <f t="shared" si="1"/>
        <v>60</v>
      </c>
      <c r="N7" s="44">
        <f t="shared" si="2"/>
        <v>55.075000000000003</v>
      </c>
      <c r="O7" s="44" t="str">
        <f t="shared" si="3"/>
        <v>D</v>
      </c>
      <c r="P7" s="36">
        <f>INDEX(Detail!A:A,MATCH(D7,Detail!H:H,0))</f>
        <v>37464</v>
      </c>
      <c r="Q7" t="str">
        <f>INDEX(Detail!F:F,MATCH(D7,Detail!H:H,0))</f>
        <v>Langsa</v>
      </c>
      <c r="R7">
        <f>INDEX(Detail!C:C,MATCH(D7,Detail!H:H,0))</f>
        <v>165</v>
      </c>
      <c r="S7">
        <f>INDEX(Detail!D:D,MATCH(D7,Detail!H:H,0))</f>
        <v>49</v>
      </c>
      <c r="T7" t="str">
        <f>INDEX(Detail!E:E,MATCH(D7,Detail!H:H,0))</f>
        <v>Gg. Pasteur No. 47</v>
      </c>
      <c r="U7" t="str">
        <f>INDEX(Detail!B:B,MATCH(D7,Detail!H:H,0))</f>
        <v>A+</v>
      </c>
      <c r="V7" t="str">
        <f>VLOOKUP(C7,Dosen!$A$3:$E$8,MATCH(Main!A7,Dosen!$A$2:$E$2,1),FALSE)</f>
        <v>Bu Ratna</v>
      </c>
      <c r="X7" s="37"/>
    </row>
    <row r="8" spans="1:29" x14ac:dyDescent="0.3">
      <c r="A8">
        <v>6</v>
      </c>
      <c r="B8" t="str">
        <f>CONCATENATE(VLOOKUP(C8,Helper!$A$1:$B$7,2,FALSE),TEXT(A8,"0000"))</f>
        <v>D0006</v>
      </c>
      <c r="C8" t="s">
        <v>1013</v>
      </c>
      <c r="D8" t="str">
        <f>INDEX(Detail!H:H,MATCH(B8,Detail!G:G,0))</f>
        <v>Artawan Lazuardi</v>
      </c>
      <c r="E8">
        <v>77</v>
      </c>
      <c r="F8">
        <v>53</v>
      </c>
      <c r="G8">
        <v>94</v>
      </c>
      <c r="H8">
        <v>65</v>
      </c>
      <c r="I8">
        <v>70</v>
      </c>
      <c r="J8">
        <v>57</v>
      </c>
      <c r="K8">
        <v>71</v>
      </c>
      <c r="L8" s="36" t="str">
        <f>IFERROR(VLOOKUP(B8,Absen!$A$1:$B$501,2,FALSE),"No")</f>
        <v>No</v>
      </c>
      <c r="M8" s="44">
        <f t="shared" si="1"/>
        <v>71</v>
      </c>
      <c r="N8" s="44">
        <f t="shared" si="2"/>
        <v>70.424999999999997</v>
      </c>
      <c r="O8" s="44" t="str">
        <f t="shared" si="3"/>
        <v>B</v>
      </c>
      <c r="P8" s="36">
        <f>INDEX(Detail!A:A,MATCH(D8,Detail!H:H,0))</f>
        <v>38070</v>
      </c>
      <c r="Q8" t="str">
        <f>INDEX(Detail!F:F,MATCH(D8,Detail!H:H,0))</f>
        <v>Kota Administrasi Jakarta Timur</v>
      </c>
      <c r="R8">
        <f>INDEX(Detail!C:C,MATCH(D8,Detail!H:H,0))</f>
        <v>178</v>
      </c>
      <c r="S8">
        <f>INDEX(Detail!D:D,MATCH(D8,Detail!H:H,0))</f>
        <v>49</v>
      </c>
      <c r="T8" t="str">
        <f>INDEX(Detail!E:E,MATCH(D8,Detail!H:H,0))</f>
        <v xml:space="preserve">Jalan Wonoayu No. 5
</v>
      </c>
      <c r="U8" t="str">
        <f>INDEX(Detail!B:B,MATCH(D8,Detail!H:H,0))</f>
        <v>B-</v>
      </c>
      <c r="V8" t="str">
        <f>VLOOKUP(C8,Dosen!$A$3:$E$8,MATCH(Main!A8,Dosen!$A$2:$E$2,1),FALSE)</f>
        <v>Bu Ratna</v>
      </c>
      <c r="X8" s="37"/>
    </row>
    <row r="9" spans="1:29" x14ac:dyDescent="0.3">
      <c r="A9">
        <v>7</v>
      </c>
      <c r="B9" t="str">
        <f>CONCATENATE(VLOOKUP(C9,Helper!$A$1:$B$7,2,FALSE),TEXT(A9,"0000"))</f>
        <v>D0007</v>
      </c>
      <c r="C9" t="s">
        <v>1013</v>
      </c>
      <c r="D9" t="str">
        <f>INDEX(Detail!H:H,MATCH(B9,Detail!G:G,0))</f>
        <v>Jatmiko Nasyidah</v>
      </c>
      <c r="E9">
        <v>58</v>
      </c>
      <c r="F9">
        <v>61</v>
      </c>
      <c r="G9">
        <v>95</v>
      </c>
      <c r="H9">
        <v>54</v>
      </c>
      <c r="I9">
        <v>77</v>
      </c>
      <c r="J9">
        <v>65</v>
      </c>
      <c r="K9">
        <v>87</v>
      </c>
      <c r="L9" s="36" t="str">
        <f>IFERROR(VLOOKUP(B9,Absen!$A$1:$B$501,2,FALSE),"No")</f>
        <v>No</v>
      </c>
      <c r="M9" s="44">
        <f t="shared" si="1"/>
        <v>87</v>
      </c>
      <c r="N9" s="44">
        <f t="shared" si="2"/>
        <v>71.95</v>
      </c>
      <c r="O9" s="44" t="str">
        <f t="shared" si="3"/>
        <v>B</v>
      </c>
      <c r="P9" s="36">
        <f>INDEX(Detail!A:A,MATCH(D9,Detail!H:H,0))</f>
        <v>37117</v>
      </c>
      <c r="Q9" t="str">
        <f>INDEX(Detail!F:F,MATCH(D9,Detail!H:H,0))</f>
        <v>Sibolga</v>
      </c>
      <c r="R9">
        <f>INDEX(Detail!C:C,MATCH(D9,Detail!H:H,0))</f>
        <v>170</v>
      </c>
      <c r="S9">
        <f>INDEX(Detail!D:D,MATCH(D9,Detail!H:H,0))</f>
        <v>48</v>
      </c>
      <c r="T9" t="str">
        <f>INDEX(Detail!E:E,MATCH(D9,Detail!H:H,0))</f>
        <v>Jl. Cikutra Timur No. 25</v>
      </c>
      <c r="U9" t="str">
        <f>INDEX(Detail!B:B,MATCH(D9,Detail!H:H,0))</f>
        <v>O-</v>
      </c>
      <c r="V9" t="str">
        <f>VLOOKUP(C9,Dosen!$A$3:$E$8,MATCH(Main!A9,Dosen!$A$2:$E$2,1),FALSE)</f>
        <v>Bu Ratna</v>
      </c>
      <c r="W9" s="38"/>
      <c r="X9" s="38"/>
      <c r="Y9" s="38"/>
      <c r="Z9" s="38"/>
      <c r="AA9" s="38"/>
      <c r="AB9" s="38"/>
    </row>
    <row r="10" spans="1:29" x14ac:dyDescent="0.3">
      <c r="A10">
        <v>8</v>
      </c>
      <c r="B10" t="str">
        <f>CONCATENATE(VLOOKUP(C10,Helper!$A$1:$B$7,2,FALSE),TEXT(A10,"0000"))</f>
        <v>F0008</v>
      </c>
      <c r="C10" t="s">
        <v>1011</v>
      </c>
      <c r="D10" t="str">
        <f>INDEX(Detail!H:H,MATCH(B10,Detail!G:G,0))</f>
        <v>Dadap Winarsih</v>
      </c>
      <c r="E10">
        <v>92</v>
      </c>
      <c r="F10">
        <v>75</v>
      </c>
      <c r="G10">
        <v>70</v>
      </c>
      <c r="H10">
        <v>70</v>
      </c>
      <c r="I10">
        <v>68</v>
      </c>
      <c r="J10">
        <v>65</v>
      </c>
      <c r="K10">
        <v>84</v>
      </c>
      <c r="L10" s="36" t="str">
        <f>IFERROR(VLOOKUP(B10,Absen!$A$1:$B$501,2,FALSE),"No")</f>
        <v>No</v>
      </c>
      <c r="M10" s="44">
        <f t="shared" si="1"/>
        <v>84</v>
      </c>
      <c r="N10" s="44">
        <f t="shared" si="2"/>
        <v>73.525000000000006</v>
      </c>
      <c r="O10" s="44" t="str">
        <f t="shared" si="3"/>
        <v>B</v>
      </c>
      <c r="P10" s="36">
        <f>INDEX(Detail!A:A,MATCH(D10,Detail!H:H,0))</f>
        <v>38387</v>
      </c>
      <c r="Q10" t="str">
        <f>INDEX(Detail!F:F,MATCH(D10,Detail!H:H,0))</f>
        <v>Pematangsiantar</v>
      </c>
      <c r="R10">
        <f>INDEX(Detail!C:C,MATCH(D10,Detail!H:H,0))</f>
        <v>178</v>
      </c>
      <c r="S10">
        <f>INDEX(Detail!D:D,MATCH(D10,Detail!H:H,0))</f>
        <v>54</v>
      </c>
      <c r="T10" t="str">
        <f>INDEX(Detail!E:E,MATCH(D10,Detail!H:H,0))</f>
        <v xml:space="preserve">Gg. Suryakencana No. 0
</v>
      </c>
      <c r="U10" t="str">
        <f>INDEX(Detail!B:B,MATCH(D10,Detail!H:H,0))</f>
        <v>AB+</v>
      </c>
      <c r="V10" t="str">
        <f>VLOOKUP(C10,Dosen!$A$3:$E$8,MATCH(Main!A10,Dosen!$A$2:$E$2,1),FALSE)</f>
        <v>Pak Andi</v>
      </c>
    </row>
    <row r="11" spans="1:29" x14ac:dyDescent="0.3">
      <c r="A11">
        <v>9</v>
      </c>
      <c r="B11" t="str">
        <f>CONCATENATE(VLOOKUP(C11,Helper!$A$1:$B$7,2,FALSE),TEXT(A11,"0000"))</f>
        <v>B0009</v>
      </c>
      <c r="C11" t="s">
        <v>1014</v>
      </c>
      <c r="D11" t="str">
        <f>INDEX(Detail!H:H,MATCH(B11,Detail!G:G,0))</f>
        <v>Dina Wahyudin</v>
      </c>
      <c r="E11">
        <v>77</v>
      </c>
      <c r="F11">
        <v>40</v>
      </c>
      <c r="G11">
        <v>95</v>
      </c>
      <c r="H11">
        <v>75</v>
      </c>
      <c r="I11">
        <v>60</v>
      </c>
      <c r="J11">
        <v>81</v>
      </c>
      <c r="K11">
        <v>73</v>
      </c>
      <c r="L11" s="36">
        <f>IFERROR(VLOOKUP(B11,Absen!$A$1:$B$501,2,FALSE),"No")</f>
        <v>44807</v>
      </c>
      <c r="M11" s="44">
        <f t="shared" si="1"/>
        <v>63</v>
      </c>
      <c r="N11" s="44">
        <f t="shared" si="2"/>
        <v>73</v>
      </c>
      <c r="O11" s="44" t="str">
        <f t="shared" si="3"/>
        <v>B</v>
      </c>
      <c r="P11" s="36">
        <f>INDEX(Detail!A:A,MATCH(D11,Detail!H:H,0))</f>
        <v>37544</v>
      </c>
      <c r="Q11" t="str">
        <f>INDEX(Detail!F:F,MATCH(D11,Detail!H:H,0))</f>
        <v>Gorontalo</v>
      </c>
      <c r="R11">
        <f>INDEX(Detail!C:C,MATCH(D11,Detail!H:H,0))</f>
        <v>158</v>
      </c>
      <c r="S11">
        <f>INDEX(Detail!D:D,MATCH(D11,Detail!H:H,0))</f>
        <v>76</v>
      </c>
      <c r="T11" t="str">
        <f>INDEX(Detail!E:E,MATCH(D11,Detail!H:H,0))</f>
        <v>Gg. Cempaka No. 58</v>
      </c>
      <c r="U11" t="str">
        <f>INDEX(Detail!B:B,MATCH(D11,Detail!H:H,0))</f>
        <v>AB+</v>
      </c>
      <c r="V11" t="str">
        <f>VLOOKUP(C11,Dosen!$A$3:$E$8,MATCH(Main!A11,Dosen!$A$2:$E$2,1),FALSE)</f>
        <v>Pak Krisna</v>
      </c>
    </row>
    <row r="12" spans="1:29" x14ac:dyDescent="0.3">
      <c r="A12">
        <v>10</v>
      </c>
      <c r="B12" t="str">
        <f>CONCATENATE(VLOOKUP(C12,Helper!$A$1:$B$7,2,FALSE),TEXT(A12,"0000"))</f>
        <v>E0010</v>
      </c>
      <c r="C12" t="s">
        <v>1010</v>
      </c>
      <c r="D12" t="str">
        <f>INDEX(Detail!H:H,MATCH(B12,Detail!G:G,0))</f>
        <v>Wardi Hasanah</v>
      </c>
      <c r="E12">
        <v>59</v>
      </c>
      <c r="F12">
        <v>63</v>
      </c>
      <c r="G12">
        <v>91</v>
      </c>
      <c r="H12">
        <v>67</v>
      </c>
      <c r="I12">
        <v>67</v>
      </c>
      <c r="J12">
        <v>89</v>
      </c>
      <c r="K12">
        <v>96</v>
      </c>
      <c r="L12" s="36" t="str">
        <f>IFERROR(VLOOKUP(B12,Absen!$A$1:$B$501,2,FALSE),"No")</f>
        <v>No</v>
      </c>
      <c r="M12" s="44">
        <f t="shared" si="1"/>
        <v>96</v>
      </c>
      <c r="N12" s="44">
        <f t="shared" si="2"/>
        <v>77.599999999999994</v>
      </c>
      <c r="O12" s="44" t="str">
        <f t="shared" si="3"/>
        <v>B</v>
      </c>
      <c r="P12" s="36">
        <f>INDEX(Detail!A:A,MATCH(D12,Detail!H:H,0))</f>
        <v>37028</v>
      </c>
      <c r="Q12" t="str">
        <f>INDEX(Detail!F:F,MATCH(D12,Detail!H:H,0))</f>
        <v>Pangkalpinang</v>
      </c>
      <c r="R12">
        <f>INDEX(Detail!C:C,MATCH(D12,Detail!H:H,0))</f>
        <v>178</v>
      </c>
      <c r="S12">
        <f>INDEX(Detail!D:D,MATCH(D12,Detail!H:H,0))</f>
        <v>70</v>
      </c>
      <c r="T12" t="str">
        <f>INDEX(Detail!E:E,MATCH(D12,Detail!H:H,0))</f>
        <v>Gg. KH Amin Jasuta No. 20</v>
      </c>
      <c r="U12" t="str">
        <f>INDEX(Detail!B:B,MATCH(D12,Detail!H:H,0))</f>
        <v>O-</v>
      </c>
      <c r="V12" t="str">
        <f>VLOOKUP(C12,Dosen!$A$3:$E$8,MATCH(Main!A12,Dosen!$A$2:$E$2,1),FALSE)</f>
        <v>Bu Made</v>
      </c>
    </row>
    <row r="13" spans="1:29" x14ac:dyDescent="0.3">
      <c r="A13">
        <v>11</v>
      </c>
      <c r="B13" t="str">
        <f>CONCATENATE(VLOOKUP(C13,Helper!$A$1:$B$7,2,FALSE),TEXT(A13,"0000"))</f>
        <v>B0011</v>
      </c>
      <c r="C13" t="s">
        <v>1014</v>
      </c>
      <c r="D13" t="str">
        <f>INDEX(Detail!H:H,MATCH(B13,Detail!G:G,0))</f>
        <v>Lukita Anggriawan</v>
      </c>
      <c r="E13">
        <v>80</v>
      </c>
      <c r="F13">
        <v>75</v>
      </c>
      <c r="G13">
        <v>51</v>
      </c>
      <c r="H13">
        <v>52</v>
      </c>
      <c r="I13">
        <v>54</v>
      </c>
      <c r="J13">
        <v>51</v>
      </c>
      <c r="K13">
        <v>79</v>
      </c>
      <c r="L13" s="36" t="str">
        <f>IFERROR(VLOOKUP(B13,Absen!$A$1:$B$501,2,FALSE),"No")</f>
        <v>No</v>
      </c>
      <c r="M13" s="44">
        <f t="shared" si="1"/>
        <v>79</v>
      </c>
      <c r="N13" s="44">
        <f t="shared" si="2"/>
        <v>60.925000000000004</v>
      </c>
      <c r="O13" s="44" t="str">
        <f t="shared" si="3"/>
        <v>C</v>
      </c>
      <c r="P13" s="36">
        <f>INDEX(Detail!A:A,MATCH(D13,Detail!H:H,0))</f>
        <v>37860</v>
      </c>
      <c r="Q13" t="str">
        <f>INDEX(Detail!F:F,MATCH(D13,Detail!H:H,0))</f>
        <v>Binjai</v>
      </c>
      <c r="R13">
        <f>INDEX(Detail!C:C,MATCH(D13,Detail!H:H,0))</f>
        <v>158</v>
      </c>
      <c r="S13">
        <f>INDEX(Detail!D:D,MATCH(D13,Detail!H:H,0))</f>
        <v>70</v>
      </c>
      <c r="T13" t="str">
        <f>INDEX(Detail!E:E,MATCH(D13,Detail!H:H,0))</f>
        <v xml:space="preserve">Jalan Waringin No. 1
</v>
      </c>
      <c r="U13" t="str">
        <f>INDEX(Detail!B:B,MATCH(D13,Detail!H:H,0))</f>
        <v>A+</v>
      </c>
      <c r="V13" t="str">
        <f>VLOOKUP(C13,Dosen!$A$3:$E$8,MATCH(Main!A13,Dosen!$A$2:$E$2,1),FALSE)</f>
        <v>Pak Krisna</v>
      </c>
    </row>
    <row r="14" spans="1:29" x14ac:dyDescent="0.3">
      <c r="A14">
        <v>12</v>
      </c>
      <c r="B14" t="str">
        <f>CONCATENATE(VLOOKUP(C14,Helper!$A$1:$B$7,2,FALSE),TEXT(A14,"0000"))</f>
        <v>B0012</v>
      </c>
      <c r="C14" t="s">
        <v>1014</v>
      </c>
      <c r="D14" t="str">
        <f>INDEX(Detail!H:H,MATCH(B14,Detail!G:G,0))</f>
        <v>Jatmiko Halimah</v>
      </c>
      <c r="E14">
        <v>89</v>
      </c>
      <c r="F14">
        <v>66</v>
      </c>
      <c r="G14">
        <v>58</v>
      </c>
      <c r="H14">
        <v>56</v>
      </c>
      <c r="I14">
        <v>72</v>
      </c>
      <c r="J14">
        <v>40</v>
      </c>
      <c r="K14">
        <v>66</v>
      </c>
      <c r="L14" s="36">
        <f>IFERROR(VLOOKUP(B14,Absen!$A$1:$B$501,2,FALSE),"No")</f>
        <v>44826</v>
      </c>
      <c r="M14" s="44">
        <f t="shared" si="1"/>
        <v>56</v>
      </c>
      <c r="N14" s="44">
        <f t="shared" si="2"/>
        <v>60.575000000000003</v>
      </c>
      <c r="O14" s="44" t="str">
        <f t="shared" si="3"/>
        <v>C</v>
      </c>
      <c r="P14" s="36">
        <f>INDEX(Detail!A:A,MATCH(D14,Detail!H:H,0))</f>
        <v>37738</v>
      </c>
      <c r="Q14" t="str">
        <f>INDEX(Detail!F:F,MATCH(D14,Detail!H:H,0))</f>
        <v>Pekalongan</v>
      </c>
      <c r="R14">
        <f>INDEX(Detail!C:C,MATCH(D14,Detail!H:H,0))</f>
        <v>167</v>
      </c>
      <c r="S14">
        <f>INDEX(Detail!D:D,MATCH(D14,Detail!H:H,0))</f>
        <v>78</v>
      </c>
      <c r="T14" t="str">
        <f>INDEX(Detail!E:E,MATCH(D14,Detail!H:H,0))</f>
        <v>Jl. Kutai No. 34</v>
      </c>
      <c r="U14" t="str">
        <f>INDEX(Detail!B:B,MATCH(D14,Detail!H:H,0))</f>
        <v>AB-</v>
      </c>
      <c r="V14" t="str">
        <f>VLOOKUP(C14,Dosen!$A$3:$E$8,MATCH(Main!A14,Dosen!$A$2:$E$2,1),FALSE)</f>
        <v>Pak Krisna</v>
      </c>
    </row>
    <row r="15" spans="1:29" x14ac:dyDescent="0.3">
      <c r="A15">
        <v>13</v>
      </c>
      <c r="B15" t="str">
        <f>CONCATENATE(VLOOKUP(C15,Helper!$A$1:$B$7,2,FALSE),TEXT(A15,"0000"))</f>
        <v>E0013</v>
      </c>
      <c r="C15" t="s">
        <v>1010</v>
      </c>
      <c r="D15" t="str">
        <f>INDEX(Detail!H:H,MATCH(B15,Detail!G:G,0))</f>
        <v>Zulaikha Hasanah</v>
      </c>
      <c r="E15">
        <v>87</v>
      </c>
      <c r="F15">
        <v>62</v>
      </c>
      <c r="G15">
        <v>79</v>
      </c>
      <c r="H15">
        <v>53</v>
      </c>
      <c r="I15">
        <v>76</v>
      </c>
      <c r="J15">
        <v>99</v>
      </c>
      <c r="K15">
        <v>67</v>
      </c>
      <c r="L15" s="36" t="str">
        <f>IFERROR(VLOOKUP(B15,Absen!$A$1:$B$501,2,FALSE),"No")</f>
        <v>No</v>
      </c>
      <c r="M15" s="44">
        <f t="shared" si="1"/>
        <v>67</v>
      </c>
      <c r="N15" s="44">
        <f t="shared" si="2"/>
        <v>77.05</v>
      </c>
      <c r="O15" s="44" t="str">
        <f t="shared" si="3"/>
        <v>B</v>
      </c>
      <c r="P15" s="36">
        <f>INDEX(Detail!A:A,MATCH(D15,Detail!H:H,0))</f>
        <v>37641</v>
      </c>
      <c r="Q15" t="str">
        <f>INDEX(Detail!F:F,MATCH(D15,Detail!H:H,0))</f>
        <v>Cilegon</v>
      </c>
      <c r="R15">
        <f>INDEX(Detail!C:C,MATCH(D15,Detail!H:H,0))</f>
        <v>179</v>
      </c>
      <c r="S15">
        <f>INDEX(Detail!D:D,MATCH(D15,Detail!H:H,0))</f>
        <v>76</v>
      </c>
      <c r="T15" t="str">
        <f>INDEX(Detail!E:E,MATCH(D15,Detail!H:H,0))</f>
        <v>Jalan S. Parman No. 85</v>
      </c>
      <c r="U15" t="str">
        <f>INDEX(Detail!B:B,MATCH(D15,Detail!H:H,0))</f>
        <v>O+</v>
      </c>
      <c r="V15" t="str">
        <f>VLOOKUP(C15,Dosen!$A$3:$E$8,MATCH(Main!A15,Dosen!$A$2:$E$2,1),FALSE)</f>
        <v>Bu Made</v>
      </c>
    </row>
    <row r="16" spans="1:29" x14ac:dyDescent="0.3">
      <c r="A16">
        <v>14</v>
      </c>
      <c r="B16" t="str">
        <f>CONCATENATE(VLOOKUP(C16,Helper!$A$1:$B$7,2,FALSE),TEXT(A16,"0000"))</f>
        <v>E0014</v>
      </c>
      <c r="C16" t="s">
        <v>1010</v>
      </c>
      <c r="D16" t="str">
        <f>INDEX(Detail!H:H,MATCH(B16,Detail!G:G,0))</f>
        <v>Mahdi Prasetyo</v>
      </c>
      <c r="E16">
        <v>86</v>
      </c>
      <c r="F16">
        <v>69</v>
      </c>
      <c r="G16">
        <v>85</v>
      </c>
      <c r="H16">
        <v>62</v>
      </c>
      <c r="I16">
        <v>73</v>
      </c>
      <c r="J16">
        <v>92</v>
      </c>
      <c r="K16">
        <v>66</v>
      </c>
      <c r="L16" s="36">
        <f>IFERROR(VLOOKUP(B16,Absen!$A$1:$B$501,2,FALSE),"No")</f>
        <v>44879</v>
      </c>
      <c r="M16" s="44">
        <f t="shared" si="1"/>
        <v>56</v>
      </c>
      <c r="N16" s="44">
        <f t="shared" si="2"/>
        <v>77.25</v>
      </c>
      <c r="O16" s="44" t="str">
        <f t="shared" si="3"/>
        <v>B</v>
      </c>
      <c r="P16" s="36">
        <f>INDEX(Detail!A:A,MATCH(D16,Detail!H:H,0))</f>
        <v>37139</v>
      </c>
      <c r="Q16" t="str">
        <f>INDEX(Detail!F:F,MATCH(D16,Detail!H:H,0))</f>
        <v>Kotamobagu</v>
      </c>
      <c r="R16">
        <f>INDEX(Detail!C:C,MATCH(D16,Detail!H:H,0))</f>
        <v>166</v>
      </c>
      <c r="S16">
        <f>INDEX(Detail!D:D,MATCH(D16,Detail!H:H,0))</f>
        <v>60</v>
      </c>
      <c r="T16" t="str">
        <f>INDEX(Detail!E:E,MATCH(D16,Detail!H:H,0))</f>
        <v>Jl. Jamika No. 98</v>
      </c>
      <c r="U16" t="str">
        <f>INDEX(Detail!B:B,MATCH(D16,Detail!H:H,0))</f>
        <v>B+</v>
      </c>
      <c r="V16" t="str">
        <f>VLOOKUP(C16,Dosen!$A$3:$E$8,MATCH(Main!A16,Dosen!$A$2:$E$2,1),FALSE)</f>
        <v>Bu Made</v>
      </c>
    </row>
    <row r="17" spans="1:22" x14ac:dyDescent="0.3">
      <c r="A17">
        <v>15</v>
      </c>
      <c r="B17" t="str">
        <f>CONCATENATE(VLOOKUP(C17,Helper!$A$1:$B$7,2,FALSE),TEXT(A17,"0000"))</f>
        <v>F0015</v>
      </c>
      <c r="C17" t="s">
        <v>1011</v>
      </c>
      <c r="D17" t="str">
        <f>INDEX(Detail!H:H,MATCH(B17,Detail!G:G,0))</f>
        <v>Adinata Permata</v>
      </c>
      <c r="E17">
        <v>81</v>
      </c>
      <c r="F17">
        <v>48</v>
      </c>
      <c r="G17">
        <v>61</v>
      </c>
      <c r="H17">
        <v>53</v>
      </c>
      <c r="I17">
        <v>85</v>
      </c>
      <c r="J17">
        <v>70</v>
      </c>
      <c r="K17">
        <v>60</v>
      </c>
      <c r="L17" s="36">
        <f>IFERROR(VLOOKUP(B17,Absen!$A$1:$B$501,2,FALSE),"No")</f>
        <v>44756</v>
      </c>
      <c r="M17" s="44">
        <f t="shared" si="1"/>
        <v>50</v>
      </c>
      <c r="N17" s="44">
        <f t="shared" si="2"/>
        <v>64.575000000000003</v>
      </c>
      <c r="O17" s="44" t="str">
        <f t="shared" si="3"/>
        <v>C</v>
      </c>
      <c r="P17" s="36">
        <f>INDEX(Detail!A:A,MATCH(D17,Detail!H:H,0))</f>
        <v>38005</v>
      </c>
      <c r="Q17" t="str">
        <f>INDEX(Detail!F:F,MATCH(D17,Detail!H:H,0))</f>
        <v>Pontianak</v>
      </c>
      <c r="R17">
        <f>INDEX(Detail!C:C,MATCH(D17,Detail!H:H,0))</f>
        <v>158</v>
      </c>
      <c r="S17">
        <f>INDEX(Detail!D:D,MATCH(D17,Detail!H:H,0))</f>
        <v>82</v>
      </c>
      <c r="T17" t="str">
        <f>INDEX(Detail!E:E,MATCH(D17,Detail!H:H,0))</f>
        <v xml:space="preserve">Jl. Rungkut Industri No. 5
</v>
      </c>
      <c r="U17" t="str">
        <f>INDEX(Detail!B:B,MATCH(D17,Detail!H:H,0))</f>
        <v>A-</v>
      </c>
      <c r="V17" t="str">
        <f>VLOOKUP(C17,Dosen!$A$3:$E$8,MATCH(Main!A17,Dosen!$A$2:$E$2,1),FALSE)</f>
        <v>Pak Andi</v>
      </c>
    </row>
    <row r="18" spans="1:22" x14ac:dyDescent="0.3">
      <c r="A18">
        <v>16</v>
      </c>
      <c r="B18" t="str">
        <f>CONCATENATE(VLOOKUP(C18,Helper!$A$1:$B$7,2,FALSE),TEXT(A18,"0000"))</f>
        <v>A0016</v>
      </c>
      <c r="C18" t="s">
        <v>1015</v>
      </c>
      <c r="D18" t="str">
        <f>INDEX(Detail!H:H,MATCH(B18,Detail!G:G,0))</f>
        <v>Baktiono Kurniawan</v>
      </c>
      <c r="E18">
        <v>72</v>
      </c>
      <c r="F18">
        <v>64</v>
      </c>
      <c r="G18">
        <v>79</v>
      </c>
      <c r="H18">
        <v>59</v>
      </c>
      <c r="I18">
        <v>82</v>
      </c>
      <c r="J18">
        <v>88</v>
      </c>
      <c r="K18">
        <v>69</v>
      </c>
      <c r="L18" s="36">
        <f>IFERROR(VLOOKUP(B18,Absen!$A$1:$B$501,2,FALSE),"No")</f>
        <v>44828</v>
      </c>
      <c r="M18" s="44">
        <f t="shared" si="1"/>
        <v>59</v>
      </c>
      <c r="N18" s="44">
        <f t="shared" si="2"/>
        <v>73.925000000000011</v>
      </c>
      <c r="O18" s="44" t="str">
        <f t="shared" si="3"/>
        <v>B</v>
      </c>
      <c r="P18" s="36">
        <f>INDEX(Detail!A:A,MATCH(D18,Detail!H:H,0))</f>
        <v>37464</v>
      </c>
      <c r="Q18" t="str">
        <f>INDEX(Detail!F:F,MATCH(D18,Detail!H:H,0))</f>
        <v>Padangpanjang</v>
      </c>
      <c r="R18">
        <f>INDEX(Detail!C:C,MATCH(D18,Detail!H:H,0))</f>
        <v>159</v>
      </c>
      <c r="S18">
        <f>INDEX(Detail!D:D,MATCH(D18,Detail!H:H,0))</f>
        <v>56</v>
      </c>
      <c r="T18" t="str">
        <f>INDEX(Detail!E:E,MATCH(D18,Detail!H:H,0))</f>
        <v>Gang Ahmad Dahlan No. 37</v>
      </c>
      <c r="U18" t="str">
        <f>INDEX(Detail!B:B,MATCH(D18,Detail!H:H,0))</f>
        <v>O-</v>
      </c>
      <c r="V18" t="str">
        <f>VLOOKUP(C18,Dosen!$A$3:$E$8,MATCH(Main!A18,Dosen!$A$2:$E$2,1),FALSE)</f>
        <v>Bu Dwi</v>
      </c>
    </row>
    <row r="19" spans="1:22" x14ac:dyDescent="0.3">
      <c r="A19">
        <v>17</v>
      </c>
      <c r="B19" t="str">
        <f>CONCATENATE(VLOOKUP(C19,Helper!$A$1:$B$7,2,FALSE),TEXT(A19,"0000"))</f>
        <v>F0017</v>
      </c>
      <c r="C19" t="s">
        <v>1011</v>
      </c>
      <c r="D19" t="str">
        <f>INDEX(Detail!H:H,MATCH(B19,Detail!G:G,0))</f>
        <v>Jati Suwarno</v>
      </c>
      <c r="E19">
        <v>60</v>
      </c>
      <c r="F19">
        <v>46</v>
      </c>
      <c r="G19">
        <v>85</v>
      </c>
      <c r="H19">
        <v>66</v>
      </c>
      <c r="I19">
        <v>73</v>
      </c>
      <c r="J19">
        <v>47</v>
      </c>
      <c r="K19">
        <v>62</v>
      </c>
      <c r="L19" s="36" t="str">
        <f>IFERROR(VLOOKUP(B19,Absen!$A$1:$B$501,2,FALSE),"No")</f>
        <v>No</v>
      </c>
      <c r="M19" s="44">
        <f t="shared" si="1"/>
        <v>62</v>
      </c>
      <c r="N19" s="44">
        <f t="shared" si="2"/>
        <v>63.225000000000009</v>
      </c>
      <c r="O19" s="44" t="str">
        <f t="shared" si="3"/>
        <v>C</v>
      </c>
      <c r="P19" s="36">
        <f>INDEX(Detail!A:A,MATCH(D19,Detail!H:H,0))</f>
        <v>38285</v>
      </c>
      <c r="Q19" t="str">
        <f>INDEX(Detail!F:F,MATCH(D19,Detail!H:H,0))</f>
        <v>Pekanbaru</v>
      </c>
      <c r="R19">
        <f>INDEX(Detail!C:C,MATCH(D19,Detail!H:H,0))</f>
        <v>165</v>
      </c>
      <c r="S19">
        <f>INDEX(Detail!D:D,MATCH(D19,Detail!H:H,0))</f>
        <v>90</v>
      </c>
      <c r="T19" t="str">
        <f>INDEX(Detail!E:E,MATCH(D19,Detail!H:H,0))</f>
        <v>Gang Dipatiukur No. 63</v>
      </c>
      <c r="U19" t="str">
        <f>INDEX(Detail!B:B,MATCH(D19,Detail!H:H,0))</f>
        <v>A-</v>
      </c>
      <c r="V19" t="str">
        <f>VLOOKUP(C19,Dosen!$A$3:$E$8,MATCH(Main!A19,Dosen!$A$2:$E$2,1),FALSE)</f>
        <v>Pak Andi</v>
      </c>
    </row>
    <row r="20" spans="1:22" x14ac:dyDescent="0.3">
      <c r="A20">
        <v>18</v>
      </c>
      <c r="B20" t="str">
        <f>CONCATENATE(VLOOKUP(C20,Helper!$A$1:$B$7,2,FALSE),TEXT(A20,"0000"))</f>
        <v>E0018</v>
      </c>
      <c r="C20" t="s">
        <v>1010</v>
      </c>
      <c r="D20" t="str">
        <f>INDEX(Detail!H:H,MATCH(B20,Detail!G:G,0))</f>
        <v>Artanto Sitorus</v>
      </c>
      <c r="E20">
        <v>53</v>
      </c>
      <c r="F20">
        <v>41</v>
      </c>
      <c r="G20">
        <v>64</v>
      </c>
      <c r="H20">
        <v>57</v>
      </c>
      <c r="I20">
        <v>80</v>
      </c>
      <c r="J20">
        <v>74</v>
      </c>
      <c r="K20">
        <v>95</v>
      </c>
      <c r="L20" s="36" t="str">
        <f>IFERROR(VLOOKUP(B20,Absen!$A$1:$B$501,2,FALSE),"No")</f>
        <v>No</v>
      </c>
      <c r="M20" s="44">
        <f t="shared" si="1"/>
        <v>95</v>
      </c>
      <c r="N20" s="44">
        <f t="shared" si="2"/>
        <v>65.974999999999994</v>
      </c>
      <c r="O20" s="44" t="str">
        <f t="shared" si="3"/>
        <v>C</v>
      </c>
      <c r="P20" s="36">
        <f>INDEX(Detail!A:A,MATCH(D20,Detail!H:H,0))</f>
        <v>38096</v>
      </c>
      <c r="Q20" t="str">
        <f>INDEX(Detail!F:F,MATCH(D20,Detail!H:H,0))</f>
        <v>Kota Administrasi Jakarta Timur</v>
      </c>
      <c r="R20">
        <f>INDEX(Detail!C:C,MATCH(D20,Detail!H:H,0))</f>
        <v>150</v>
      </c>
      <c r="S20">
        <f>INDEX(Detail!D:D,MATCH(D20,Detail!H:H,0))</f>
        <v>83</v>
      </c>
      <c r="T20" t="str">
        <f>INDEX(Detail!E:E,MATCH(D20,Detail!H:H,0))</f>
        <v>Jl. M.T Haryono No. 56</v>
      </c>
      <c r="U20" t="str">
        <f>INDEX(Detail!B:B,MATCH(D20,Detail!H:H,0))</f>
        <v>O+</v>
      </c>
      <c r="V20" t="str">
        <f>VLOOKUP(C20,Dosen!$A$3:$E$8,MATCH(Main!A20,Dosen!$A$2:$E$2,1),FALSE)</f>
        <v>Bu Made</v>
      </c>
    </row>
    <row r="21" spans="1:22" x14ac:dyDescent="0.3">
      <c r="A21">
        <v>19</v>
      </c>
      <c r="B21" t="str">
        <f>CONCATENATE(VLOOKUP(C21,Helper!$A$1:$B$7,2,FALSE),TEXT(A21,"0000"))</f>
        <v>C0019</v>
      </c>
      <c r="C21" t="s">
        <v>1012</v>
      </c>
      <c r="D21" t="str">
        <f>INDEX(Detail!H:H,MATCH(B21,Detail!G:G,0))</f>
        <v>Daniswara Manullang</v>
      </c>
      <c r="E21">
        <v>85</v>
      </c>
      <c r="F21">
        <v>63</v>
      </c>
      <c r="G21">
        <v>93</v>
      </c>
      <c r="H21">
        <v>65</v>
      </c>
      <c r="I21">
        <v>84</v>
      </c>
      <c r="J21">
        <v>48</v>
      </c>
      <c r="K21">
        <v>89</v>
      </c>
      <c r="L21" s="36">
        <f>IFERROR(VLOOKUP(B21,Absen!$A$1:$B$501,2,FALSE),"No")</f>
        <v>44846</v>
      </c>
      <c r="M21" s="44">
        <f t="shared" si="1"/>
        <v>79</v>
      </c>
      <c r="N21" s="44">
        <f t="shared" si="2"/>
        <v>73.225000000000009</v>
      </c>
      <c r="O21" s="44" t="str">
        <f t="shared" si="3"/>
        <v>B</v>
      </c>
      <c r="P21" s="36">
        <f>INDEX(Detail!A:A,MATCH(D21,Detail!H:H,0))</f>
        <v>38185</v>
      </c>
      <c r="Q21" t="str">
        <f>INDEX(Detail!F:F,MATCH(D21,Detail!H:H,0))</f>
        <v>Banda Aceh</v>
      </c>
      <c r="R21">
        <f>INDEX(Detail!C:C,MATCH(D21,Detail!H:H,0))</f>
        <v>161</v>
      </c>
      <c r="S21">
        <f>INDEX(Detail!D:D,MATCH(D21,Detail!H:H,0))</f>
        <v>89</v>
      </c>
      <c r="T21" t="str">
        <f>INDEX(Detail!E:E,MATCH(D21,Detail!H:H,0))</f>
        <v>Jalan Dipenogoro No. 70</v>
      </c>
      <c r="U21" t="str">
        <f>INDEX(Detail!B:B,MATCH(D21,Detail!H:H,0))</f>
        <v>AB+</v>
      </c>
      <c r="V21" t="str">
        <f>VLOOKUP(C21,Dosen!$A$3:$E$8,MATCH(Main!A21,Dosen!$A$2:$E$2,1),FALSE)</f>
        <v>Pak Budi</v>
      </c>
    </row>
    <row r="22" spans="1:22" x14ac:dyDescent="0.3">
      <c r="A22">
        <v>20</v>
      </c>
      <c r="B22" t="str">
        <f>CONCATENATE(VLOOKUP(C22,Helper!$A$1:$B$7,2,FALSE),TEXT(A22,"0000"))</f>
        <v>A0020</v>
      </c>
      <c r="C22" t="s">
        <v>1015</v>
      </c>
      <c r="D22" t="str">
        <f>INDEX(Detail!H:H,MATCH(B22,Detail!G:G,0))</f>
        <v>Halima Marbun</v>
      </c>
      <c r="E22">
        <v>60</v>
      </c>
      <c r="F22">
        <v>69</v>
      </c>
      <c r="G22">
        <v>93</v>
      </c>
      <c r="H22">
        <v>72</v>
      </c>
      <c r="I22">
        <v>60</v>
      </c>
      <c r="J22">
        <v>100</v>
      </c>
      <c r="K22">
        <v>70</v>
      </c>
      <c r="L22" s="36">
        <f>IFERROR(VLOOKUP(B22,Absen!$A$1:$B$501,2,FALSE),"No")</f>
        <v>44762</v>
      </c>
      <c r="M22" s="44">
        <f t="shared" si="1"/>
        <v>60</v>
      </c>
      <c r="N22" s="44">
        <f t="shared" si="2"/>
        <v>77.224999999999994</v>
      </c>
      <c r="O22" s="44" t="str">
        <f t="shared" si="3"/>
        <v>B</v>
      </c>
      <c r="P22" s="36">
        <f>INDEX(Detail!A:A,MATCH(D22,Detail!H:H,0))</f>
        <v>37957</v>
      </c>
      <c r="Q22" t="str">
        <f>INDEX(Detail!F:F,MATCH(D22,Detail!H:H,0))</f>
        <v>Palu</v>
      </c>
      <c r="R22">
        <f>INDEX(Detail!C:C,MATCH(D22,Detail!H:H,0))</f>
        <v>160</v>
      </c>
      <c r="S22">
        <f>INDEX(Detail!D:D,MATCH(D22,Detail!H:H,0))</f>
        <v>73</v>
      </c>
      <c r="T22" t="str">
        <f>INDEX(Detail!E:E,MATCH(D22,Detail!H:H,0))</f>
        <v xml:space="preserve">Jl. Gedebage Selatan No. 4
</v>
      </c>
      <c r="U22" t="str">
        <f>INDEX(Detail!B:B,MATCH(D22,Detail!H:H,0))</f>
        <v>O+</v>
      </c>
      <c r="V22" t="str">
        <f>VLOOKUP(C22,Dosen!$A$3:$E$8,MATCH(Main!A22,Dosen!$A$2:$E$2,1),FALSE)</f>
        <v>Bu Dwi</v>
      </c>
    </row>
    <row r="23" spans="1:22" x14ac:dyDescent="0.3">
      <c r="A23">
        <v>21</v>
      </c>
      <c r="B23" t="str">
        <f>CONCATENATE(VLOOKUP(C23,Helper!$A$1:$B$7,2,FALSE),TEXT(A23,"0000"))</f>
        <v>E0021</v>
      </c>
      <c r="C23" t="s">
        <v>1010</v>
      </c>
      <c r="D23" t="str">
        <f>INDEX(Detail!H:H,MATCH(B23,Detail!G:G,0))</f>
        <v>Asmuni Nainggolan</v>
      </c>
      <c r="E23">
        <v>75</v>
      </c>
      <c r="F23">
        <v>42</v>
      </c>
      <c r="G23">
        <v>35</v>
      </c>
      <c r="H23">
        <v>65</v>
      </c>
      <c r="I23">
        <v>86</v>
      </c>
      <c r="J23">
        <v>94</v>
      </c>
      <c r="K23">
        <v>96</v>
      </c>
      <c r="L23" s="36">
        <f>IFERROR(VLOOKUP(B23,Absen!$A$1:$B$501,2,FALSE),"No")</f>
        <v>44863</v>
      </c>
      <c r="M23" s="44">
        <f t="shared" si="1"/>
        <v>86</v>
      </c>
      <c r="N23" s="44">
        <f t="shared" si="2"/>
        <v>67.899999999999991</v>
      </c>
      <c r="O23" s="44" t="str">
        <f t="shared" si="3"/>
        <v>C</v>
      </c>
      <c r="P23" s="36">
        <f>INDEX(Detail!A:A,MATCH(D23,Detail!H:H,0))</f>
        <v>37098</v>
      </c>
      <c r="Q23" t="str">
        <f>INDEX(Detail!F:F,MATCH(D23,Detail!H:H,0))</f>
        <v>Cirebon</v>
      </c>
      <c r="R23">
        <f>INDEX(Detail!C:C,MATCH(D23,Detail!H:H,0))</f>
        <v>172</v>
      </c>
      <c r="S23">
        <f>INDEX(Detail!D:D,MATCH(D23,Detail!H:H,0))</f>
        <v>49</v>
      </c>
      <c r="T23" t="str">
        <f>INDEX(Detail!E:E,MATCH(D23,Detail!H:H,0))</f>
        <v xml:space="preserve">Jl. Asia Afrika No. 4
</v>
      </c>
      <c r="U23" t="str">
        <f>INDEX(Detail!B:B,MATCH(D23,Detail!H:H,0))</f>
        <v>O-</v>
      </c>
      <c r="V23" t="str">
        <f>VLOOKUP(C23,Dosen!$A$3:$E$8,MATCH(Main!A23,Dosen!$A$2:$E$2,1),FALSE)</f>
        <v>Bu Made</v>
      </c>
    </row>
    <row r="24" spans="1:22" x14ac:dyDescent="0.3">
      <c r="A24">
        <v>22</v>
      </c>
      <c r="B24" t="str">
        <f>CONCATENATE(VLOOKUP(C24,Helper!$A$1:$B$7,2,FALSE),TEXT(A24,"0000"))</f>
        <v>A0022</v>
      </c>
      <c r="C24" t="s">
        <v>1015</v>
      </c>
      <c r="D24" t="str">
        <f>INDEX(Detail!H:H,MATCH(B24,Detail!G:G,0))</f>
        <v>Ira Firgantoro</v>
      </c>
      <c r="E24">
        <v>51</v>
      </c>
      <c r="F24">
        <v>42</v>
      </c>
      <c r="G24">
        <v>38</v>
      </c>
      <c r="H24">
        <v>73</v>
      </c>
      <c r="I24">
        <v>63</v>
      </c>
      <c r="J24">
        <v>52</v>
      </c>
      <c r="K24">
        <v>71</v>
      </c>
      <c r="L24" s="36" t="str">
        <f>IFERROR(VLOOKUP(B24,Absen!$A$1:$B$501,2,FALSE),"No")</f>
        <v>No</v>
      </c>
      <c r="M24" s="44">
        <f t="shared" si="1"/>
        <v>71</v>
      </c>
      <c r="N24" s="44">
        <f t="shared" si="2"/>
        <v>53.725000000000001</v>
      </c>
      <c r="O24" s="44" t="str">
        <f t="shared" si="3"/>
        <v>D</v>
      </c>
      <c r="P24" s="36">
        <f>INDEX(Detail!A:A,MATCH(D24,Detail!H:H,0))</f>
        <v>37815</v>
      </c>
      <c r="Q24" t="str">
        <f>INDEX(Detail!F:F,MATCH(D24,Detail!H:H,0))</f>
        <v>Banjarbaru</v>
      </c>
      <c r="R24">
        <f>INDEX(Detail!C:C,MATCH(D24,Detail!H:H,0))</f>
        <v>173</v>
      </c>
      <c r="S24">
        <f>INDEX(Detail!D:D,MATCH(D24,Detail!H:H,0))</f>
        <v>86</v>
      </c>
      <c r="T24" t="str">
        <f>INDEX(Detail!E:E,MATCH(D24,Detail!H:H,0))</f>
        <v>Gg. Kutai No. 02</v>
      </c>
      <c r="U24" t="str">
        <f>INDEX(Detail!B:B,MATCH(D24,Detail!H:H,0))</f>
        <v>AB-</v>
      </c>
      <c r="V24" t="str">
        <f>VLOOKUP(C24,Dosen!$A$3:$E$8,MATCH(Main!A24,Dosen!$A$2:$E$2,1),FALSE)</f>
        <v>Bu Dwi</v>
      </c>
    </row>
    <row r="25" spans="1:22" x14ac:dyDescent="0.3">
      <c r="A25">
        <v>23</v>
      </c>
      <c r="B25" t="str">
        <f>CONCATENATE(VLOOKUP(C25,Helper!$A$1:$B$7,2,FALSE),TEXT(A25,"0000"))</f>
        <v>B0023</v>
      </c>
      <c r="C25" t="s">
        <v>1014</v>
      </c>
      <c r="D25" t="str">
        <f>INDEX(Detail!H:H,MATCH(B25,Detail!G:G,0))</f>
        <v>Wakiman Prastuti</v>
      </c>
      <c r="E25">
        <v>84</v>
      </c>
      <c r="F25">
        <v>49</v>
      </c>
      <c r="G25">
        <v>87</v>
      </c>
      <c r="H25">
        <v>56</v>
      </c>
      <c r="I25">
        <v>64</v>
      </c>
      <c r="J25">
        <v>60</v>
      </c>
      <c r="K25">
        <v>73</v>
      </c>
      <c r="L25" s="36" t="str">
        <f>IFERROR(VLOOKUP(B25,Absen!$A$1:$B$501,2,FALSE),"No")</f>
        <v>No</v>
      </c>
      <c r="M25" s="44">
        <f t="shared" si="1"/>
        <v>73</v>
      </c>
      <c r="N25" s="44">
        <f t="shared" si="2"/>
        <v>68.325000000000003</v>
      </c>
      <c r="O25" s="44" t="str">
        <f t="shared" si="3"/>
        <v>C</v>
      </c>
      <c r="P25" s="36">
        <f>INDEX(Detail!A:A,MATCH(D25,Detail!H:H,0))</f>
        <v>38066</v>
      </c>
      <c r="Q25" t="str">
        <f>INDEX(Detail!F:F,MATCH(D25,Detail!H:H,0))</f>
        <v>Batu</v>
      </c>
      <c r="R25">
        <f>INDEX(Detail!C:C,MATCH(D25,Detail!H:H,0))</f>
        <v>166</v>
      </c>
      <c r="S25">
        <f>INDEX(Detail!D:D,MATCH(D25,Detail!H:H,0))</f>
        <v>50</v>
      </c>
      <c r="T25" t="str">
        <f>INDEX(Detail!E:E,MATCH(D25,Detail!H:H,0))</f>
        <v xml:space="preserve">Jl. PHH. Mustofa No. 9
</v>
      </c>
      <c r="U25" t="str">
        <f>INDEX(Detail!B:B,MATCH(D25,Detail!H:H,0))</f>
        <v>O-</v>
      </c>
      <c r="V25" t="str">
        <f>VLOOKUP(C25,Dosen!$A$3:$E$8,MATCH(Main!A25,Dosen!$A$2:$E$2,1),FALSE)</f>
        <v>Pak Krisna</v>
      </c>
    </row>
    <row r="26" spans="1:22" x14ac:dyDescent="0.3">
      <c r="A26">
        <v>24</v>
      </c>
      <c r="B26" t="str">
        <f>CONCATENATE(VLOOKUP(C26,Helper!$A$1:$B$7,2,FALSE),TEXT(A26,"0000"))</f>
        <v>D0024</v>
      </c>
      <c r="C26" t="s">
        <v>1013</v>
      </c>
      <c r="D26" t="str">
        <f>INDEX(Detail!H:H,MATCH(B26,Detail!G:G,0))</f>
        <v>Kajen Pudjiastuti</v>
      </c>
      <c r="E26">
        <v>56</v>
      </c>
      <c r="F26">
        <v>57</v>
      </c>
      <c r="G26">
        <v>59</v>
      </c>
      <c r="H26">
        <v>56</v>
      </c>
      <c r="I26">
        <v>83</v>
      </c>
      <c r="J26">
        <v>48</v>
      </c>
      <c r="K26">
        <v>68</v>
      </c>
      <c r="L26" s="36" t="str">
        <f>IFERROR(VLOOKUP(B26,Absen!$A$1:$B$501,2,FALSE),"No")</f>
        <v>No</v>
      </c>
      <c r="M26" s="44">
        <f t="shared" si="1"/>
        <v>68</v>
      </c>
      <c r="N26" s="44">
        <f t="shared" si="2"/>
        <v>59.7</v>
      </c>
      <c r="O26" s="44" t="str">
        <f t="shared" si="3"/>
        <v>D</v>
      </c>
      <c r="P26" s="36">
        <f>INDEX(Detail!A:A,MATCH(D26,Detail!H:H,0))</f>
        <v>37270</v>
      </c>
      <c r="Q26" t="str">
        <f>INDEX(Detail!F:F,MATCH(D26,Detail!H:H,0))</f>
        <v>Kendari</v>
      </c>
      <c r="R26">
        <f>INDEX(Detail!C:C,MATCH(D26,Detail!H:H,0))</f>
        <v>158</v>
      </c>
      <c r="S26">
        <f>INDEX(Detail!D:D,MATCH(D26,Detail!H:H,0))</f>
        <v>56</v>
      </c>
      <c r="T26" t="str">
        <f>INDEX(Detail!E:E,MATCH(D26,Detail!H:H,0))</f>
        <v xml:space="preserve">Gg. Erlangga No. 6
</v>
      </c>
      <c r="U26" t="str">
        <f>INDEX(Detail!B:B,MATCH(D26,Detail!H:H,0))</f>
        <v>AB+</v>
      </c>
      <c r="V26" t="str">
        <f>VLOOKUP(C26,Dosen!$A$3:$E$8,MATCH(Main!A26,Dosen!$A$2:$E$2,1),FALSE)</f>
        <v>Bu Ratna</v>
      </c>
    </row>
    <row r="27" spans="1:22" x14ac:dyDescent="0.3">
      <c r="A27">
        <v>25</v>
      </c>
      <c r="B27" t="str">
        <f>CONCATENATE(VLOOKUP(C27,Helper!$A$1:$B$7,2,FALSE),TEXT(A27,"0000"))</f>
        <v>F0025</v>
      </c>
      <c r="C27" t="s">
        <v>1011</v>
      </c>
      <c r="D27" t="str">
        <f>INDEX(Detail!H:H,MATCH(B27,Detail!G:G,0))</f>
        <v>Ghaliyati Kurniawan</v>
      </c>
      <c r="E27">
        <v>73</v>
      </c>
      <c r="F27">
        <v>68</v>
      </c>
      <c r="G27">
        <v>56</v>
      </c>
      <c r="H27">
        <v>53</v>
      </c>
      <c r="I27">
        <v>63</v>
      </c>
      <c r="J27">
        <v>56</v>
      </c>
      <c r="K27">
        <v>78</v>
      </c>
      <c r="L27" s="36" t="str">
        <f>IFERROR(VLOOKUP(B27,Absen!$A$1:$B$501,2,FALSE),"No")</f>
        <v>No</v>
      </c>
      <c r="M27" s="44">
        <f t="shared" si="1"/>
        <v>78</v>
      </c>
      <c r="N27" s="44">
        <f t="shared" si="2"/>
        <v>62.325000000000003</v>
      </c>
      <c r="O27" s="44" t="str">
        <f t="shared" si="3"/>
        <v>C</v>
      </c>
      <c r="P27" s="36">
        <f>INDEX(Detail!A:A,MATCH(D27,Detail!H:H,0))</f>
        <v>37879</v>
      </c>
      <c r="Q27" t="str">
        <f>INDEX(Detail!F:F,MATCH(D27,Detail!H:H,0))</f>
        <v>Gorontalo</v>
      </c>
      <c r="R27">
        <f>INDEX(Detail!C:C,MATCH(D27,Detail!H:H,0))</f>
        <v>180</v>
      </c>
      <c r="S27">
        <f>INDEX(Detail!D:D,MATCH(D27,Detail!H:H,0))</f>
        <v>74</v>
      </c>
      <c r="T27" t="str">
        <f>INDEX(Detail!E:E,MATCH(D27,Detail!H:H,0))</f>
        <v xml:space="preserve">Gg. Asia Afrika No. 3
</v>
      </c>
      <c r="U27" t="str">
        <f>INDEX(Detail!B:B,MATCH(D27,Detail!H:H,0))</f>
        <v>A-</v>
      </c>
      <c r="V27" t="str">
        <f>VLOOKUP(C27,Dosen!$A$3:$E$8,MATCH(Main!A27,Dosen!$A$2:$E$2,1),FALSE)</f>
        <v>Pak Andi</v>
      </c>
    </row>
    <row r="28" spans="1:22" x14ac:dyDescent="0.3">
      <c r="A28">
        <v>26</v>
      </c>
      <c r="B28" t="str">
        <f>CONCATENATE(VLOOKUP(C28,Helper!$A$1:$B$7,2,FALSE),TEXT(A28,"0000"))</f>
        <v>A0026</v>
      </c>
      <c r="C28" t="s">
        <v>1015</v>
      </c>
      <c r="D28" t="str">
        <f>INDEX(Detail!H:H,MATCH(B28,Detail!G:G,0))</f>
        <v>Samsul Kusmawati</v>
      </c>
      <c r="E28">
        <v>74</v>
      </c>
      <c r="F28">
        <v>57</v>
      </c>
      <c r="G28">
        <v>49</v>
      </c>
      <c r="H28">
        <v>53</v>
      </c>
      <c r="I28">
        <v>70</v>
      </c>
      <c r="J28">
        <v>57</v>
      </c>
      <c r="K28">
        <v>63</v>
      </c>
      <c r="L28" s="36">
        <f>IFERROR(VLOOKUP(B28,Absen!$A$1:$B$501,2,FALSE),"No")</f>
        <v>44811</v>
      </c>
      <c r="M28" s="44">
        <f t="shared" si="1"/>
        <v>53</v>
      </c>
      <c r="N28" s="44">
        <f t="shared" si="2"/>
        <v>58.25</v>
      </c>
      <c r="O28" s="44" t="str">
        <f t="shared" si="3"/>
        <v>D</v>
      </c>
      <c r="P28" s="36">
        <f>INDEX(Detail!A:A,MATCH(D28,Detail!H:H,0))</f>
        <v>37135</v>
      </c>
      <c r="Q28" t="str">
        <f>INDEX(Detail!F:F,MATCH(D28,Detail!H:H,0))</f>
        <v>Lubuklinggau</v>
      </c>
      <c r="R28">
        <f>INDEX(Detail!C:C,MATCH(D28,Detail!H:H,0))</f>
        <v>156</v>
      </c>
      <c r="S28">
        <f>INDEX(Detail!D:D,MATCH(D28,Detail!H:H,0))</f>
        <v>86</v>
      </c>
      <c r="T28" t="str">
        <f>INDEX(Detail!E:E,MATCH(D28,Detail!H:H,0))</f>
        <v xml:space="preserve">Gang Otto Iskandardinata No. 1
</v>
      </c>
      <c r="U28" t="str">
        <f>INDEX(Detail!B:B,MATCH(D28,Detail!H:H,0))</f>
        <v>A+</v>
      </c>
      <c r="V28" t="str">
        <f>VLOOKUP(C28,Dosen!$A$3:$E$8,MATCH(Main!A28,Dosen!$A$2:$E$2,1),FALSE)</f>
        <v>Bu Dwi</v>
      </c>
    </row>
    <row r="29" spans="1:22" x14ac:dyDescent="0.3">
      <c r="A29">
        <v>27</v>
      </c>
      <c r="B29" t="str">
        <f>CONCATENATE(VLOOKUP(C29,Helper!$A$1:$B$7,2,FALSE),TEXT(A29,"0000"))</f>
        <v>D0027</v>
      </c>
      <c r="C29" t="s">
        <v>1013</v>
      </c>
      <c r="D29" t="str">
        <f>INDEX(Detail!H:H,MATCH(B29,Detail!G:G,0))</f>
        <v>Danang Pratiwi</v>
      </c>
      <c r="E29">
        <v>77</v>
      </c>
      <c r="F29">
        <v>54</v>
      </c>
      <c r="G29">
        <v>72</v>
      </c>
      <c r="H29">
        <v>52</v>
      </c>
      <c r="I29">
        <v>82</v>
      </c>
      <c r="J29">
        <v>73</v>
      </c>
      <c r="K29">
        <v>89</v>
      </c>
      <c r="L29" s="36">
        <f>IFERROR(VLOOKUP(B29,Absen!$A$1:$B$501,2,FALSE),"No")</f>
        <v>44824</v>
      </c>
      <c r="M29" s="44">
        <f t="shared" si="1"/>
        <v>79</v>
      </c>
      <c r="N29" s="44">
        <f t="shared" si="2"/>
        <v>70.025000000000006</v>
      </c>
      <c r="O29" s="44" t="str">
        <f t="shared" si="3"/>
        <v>B</v>
      </c>
      <c r="P29" s="36">
        <f>INDEX(Detail!A:A,MATCH(D29,Detail!H:H,0))</f>
        <v>37067</v>
      </c>
      <c r="Q29" t="str">
        <f>INDEX(Detail!F:F,MATCH(D29,Detail!H:H,0))</f>
        <v>Tarakan</v>
      </c>
      <c r="R29">
        <f>INDEX(Detail!C:C,MATCH(D29,Detail!H:H,0))</f>
        <v>153</v>
      </c>
      <c r="S29">
        <f>INDEX(Detail!D:D,MATCH(D29,Detail!H:H,0))</f>
        <v>84</v>
      </c>
      <c r="T29" t="str">
        <f>INDEX(Detail!E:E,MATCH(D29,Detail!H:H,0))</f>
        <v>Gang Pelajar Pejuang No. 49</v>
      </c>
      <c r="U29" t="str">
        <f>INDEX(Detail!B:B,MATCH(D29,Detail!H:H,0))</f>
        <v>AB-</v>
      </c>
      <c r="V29" t="str">
        <f>VLOOKUP(C29,Dosen!$A$3:$E$8,MATCH(Main!A29,Dosen!$A$2:$E$2,1),FALSE)</f>
        <v>Bu Ratna</v>
      </c>
    </row>
    <row r="30" spans="1:22" x14ac:dyDescent="0.3">
      <c r="A30">
        <v>28</v>
      </c>
      <c r="B30" t="str">
        <f>CONCATENATE(VLOOKUP(C30,Helper!$A$1:$B$7,2,FALSE),TEXT(A30,"0000"))</f>
        <v>E0028</v>
      </c>
      <c r="C30" t="s">
        <v>1010</v>
      </c>
      <c r="D30" t="str">
        <f>INDEX(Detail!H:H,MATCH(B30,Detail!G:G,0))</f>
        <v>Putu Manullang</v>
      </c>
      <c r="E30">
        <v>68</v>
      </c>
      <c r="F30">
        <v>66</v>
      </c>
      <c r="G30">
        <v>34</v>
      </c>
      <c r="H30">
        <v>66</v>
      </c>
      <c r="I30">
        <v>73</v>
      </c>
      <c r="J30">
        <v>92</v>
      </c>
      <c r="K30">
        <v>86</v>
      </c>
      <c r="L30" s="36" t="str">
        <f>IFERROR(VLOOKUP(B30,Absen!$A$1:$B$501,2,FALSE),"No")</f>
        <v>No</v>
      </c>
      <c r="M30" s="44">
        <f t="shared" si="1"/>
        <v>86</v>
      </c>
      <c r="N30" s="44">
        <f t="shared" si="2"/>
        <v>67.924999999999997</v>
      </c>
      <c r="O30" s="44" t="str">
        <f t="shared" si="3"/>
        <v>C</v>
      </c>
      <c r="P30" s="36">
        <f>INDEX(Detail!A:A,MATCH(D30,Detail!H:H,0))</f>
        <v>37047</v>
      </c>
      <c r="Q30" t="str">
        <f>INDEX(Detail!F:F,MATCH(D30,Detail!H:H,0))</f>
        <v>Kota Administrasi Jakarta Timur</v>
      </c>
      <c r="R30">
        <f>INDEX(Detail!C:C,MATCH(D30,Detail!H:H,0))</f>
        <v>172</v>
      </c>
      <c r="S30">
        <f>INDEX(Detail!D:D,MATCH(D30,Detail!H:H,0))</f>
        <v>85</v>
      </c>
      <c r="T30" t="str">
        <f>INDEX(Detail!E:E,MATCH(D30,Detail!H:H,0))</f>
        <v>Jalan Abdul Muis No. 57</v>
      </c>
      <c r="U30" t="str">
        <f>INDEX(Detail!B:B,MATCH(D30,Detail!H:H,0))</f>
        <v>O-</v>
      </c>
      <c r="V30" t="str">
        <f>VLOOKUP(C30,Dosen!$A$3:$E$8,MATCH(Main!A30,Dosen!$A$2:$E$2,1),FALSE)</f>
        <v>Bu Made</v>
      </c>
    </row>
    <row r="31" spans="1:22" x14ac:dyDescent="0.3">
      <c r="A31">
        <v>29</v>
      </c>
      <c r="B31" t="str">
        <f>CONCATENATE(VLOOKUP(C31,Helper!$A$1:$B$7,2,FALSE),TEXT(A31,"0000"))</f>
        <v>C0029</v>
      </c>
      <c r="C31" t="s">
        <v>1012</v>
      </c>
      <c r="D31" t="str">
        <f>INDEX(Detail!H:H,MATCH(B31,Detail!G:G,0))</f>
        <v>Banawi Laksita</v>
      </c>
      <c r="E31">
        <v>72</v>
      </c>
      <c r="F31">
        <v>51</v>
      </c>
      <c r="G31">
        <v>43</v>
      </c>
      <c r="H31">
        <v>74</v>
      </c>
      <c r="I31">
        <v>56</v>
      </c>
      <c r="J31">
        <v>50</v>
      </c>
      <c r="K31">
        <v>79</v>
      </c>
      <c r="L31" s="36">
        <f>IFERROR(VLOOKUP(B31,Absen!$A$1:$B$501,2,FALSE),"No")</f>
        <v>44772</v>
      </c>
      <c r="M31" s="44">
        <f t="shared" si="1"/>
        <v>69</v>
      </c>
      <c r="N31" s="44">
        <f t="shared" si="2"/>
        <v>57.125</v>
      </c>
      <c r="O31" s="44" t="str">
        <f t="shared" si="3"/>
        <v>D</v>
      </c>
      <c r="P31" s="36">
        <f>INDEX(Detail!A:A,MATCH(D31,Detail!H:H,0))</f>
        <v>37209</v>
      </c>
      <c r="Q31" t="str">
        <f>INDEX(Detail!F:F,MATCH(D31,Detail!H:H,0))</f>
        <v>Langsa</v>
      </c>
      <c r="R31">
        <f>INDEX(Detail!C:C,MATCH(D31,Detail!H:H,0))</f>
        <v>150</v>
      </c>
      <c r="S31">
        <f>INDEX(Detail!D:D,MATCH(D31,Detail!H:H,0))</f>
        <v>82</v>
      </c>
      <c r="T31" t="str">
        <f>INDEX(Detail!E:E,MATCH(D31,Detail!H:H,0))</f>
        <v xml:space="preserve">Gang Rajawali Timur No. 4
</v>
      </c>
      <c r="U31" t="str">
        <f>INDEX(Detail!B:B,MATCH(D31,Detail!H:H,0))</f>
        <v>A-</v>
      </c>
      <c r="V31" t="str">
        <f>VLOOKUP(C31,Dosen!$A$3:$E$8,MATCH(Main!A31,Dosen!$A$2:$E$2,1),FALSE)</f>
        <v>Pak Budi</v>
      </c>
    </row>
    <row r="32" spans="1:22" x14ac:dyDescent="0.3">
      <c r="A32">
        <v>30</v>
      </c>
      <c r="B32" t="str">
        <f>CONCATENATE(VLOOKUP(C32,Helper!$A$1:$B$7,2,FALSE),TEXT(A32,"0000"))</f>
        <v>C0030</v>
      </c>
      <c r="C32" t="s">
        <v>1012</v>
      </c>
      <c r="D32" t="str">
        <f>INDEX(Detail!H:H,MATCH(B32,Detail!G:G,0))</f>
        <v>Dewi Budiman</v>
      </c>
      <c r="E32">
        <v>59</v>
      </c>
      <c r="F32">
        <v>46</v>
      </c>
      <c r="G32">
        <v>87</v>
      </c>
      <c r="H32">
        <v>71</v>
      </c>
      <c r="I32">
        <v>57</v>
      </c>
      <c r="J32">
        <v>48</v>
      </c>
      <c r="K32">
        <v>71</v>
      </c>
      <c r="L32" s="36">
        <f>IFERROR(VLOOKUP(B32,Absen!$A$1:$B$501,2,FALSE),"No")</f>
        <v>44883</v>
      </c>
      <c r="M32" s="44">
        <f t="shared" si="1"/>
        <v>61</v>
      </c>
      <c r="N32" s="44">
        <f t="shared" si="2"/>
        <v>62.225000000000001</v>
      </c>
      <c r="O32" s="44" t="str">
        <f t="shared" si="3"/>
        <v>C</v>
      </c>
      <c r="P32" s="36">
        <f>INDEX(Detail!A:A,MATCH(D32,Detail!H:H,0))</f>
        <v>38444</v>
      </c>
      <c r="Q32" t="str">
        <f>INDEX(Detail!F:F,MATCH(D32,Detail!H:H,0))</f>
        <v>Samarinda</v>
      </c>
      <c r="R32">
        <f>INDEX(Detail!C:C,MATCH(D32,Detail!H:H,0))</f>
        <v>180</v>
      </c>
      <c r="S32">
        <f>INDEX(Detail!D:D,MATCH(D32,Detail!H:H,0))</f>
        <v>86</v>
      </c>
      <c r="T32" t="str">
        <f>INDEX(Detail!E:E,MATCH(D32,Detail!H:H,0))</f>
        <v>Jl. Medokan Ayu No. 73</v>
      </c>
      <c r="U32" t="str">
        <f>INDEX(Detail!B:B,MATCH(D32,Detail!H:H,0))</f>
        <v>A-</v>
      </c>
      <c r="V32" t="str">
        <f>VLOOKUP(C32,Dosen!$A$3:$E$8,MATCH(Main!A32,Dosen!$A$2:$E$2,1),FALSE)</f>
        <v>Pak Budi</v>
      </c>
    </row>
    <row r="33" spans="1:22" x14ac:dyDescent="0.3">
      <c r="A33">
        <v>31</v>
      </c>
      <c r="B33" t="str">
        <f>CONCATENATE(VLOOKUP(C33,Helper!$A$1:$B$7,2,FALSE),TEXT(A33,"0000"))</f>
        <v>A0031</v>
      </c>
      <c r="C33" t="s">
        <v>1015</v>
      </c>
      <c r="D33" t="str">
        <f>INDEX(Detail!H:H,MATCH(B33,Detail!G:G,0))</f>
        <v>Koko Suartini</v>
      </c>
      <c r="E33">
        <v>75</v>
      </c>
      <c r="F33">
        <v>60</v>
      </c>
      <c r="G33">
        <v>55</v>
      </c>
      <c r="H33">
        <v>74</v>
      </c>
      <c r="I33">
        <v>91</v>
      </c>
      <c r="J33">
        <v>65</v>
      </c>
      <c r="K33">
        <v>81</v>
      </c>
      <c r="L33" s="36" t="str">
        <f>IFERROR(VLOOKUP(B33,Absen!$A$1:$B$501,2,FALSE),"No")</f>
        <v>No</v>
      </c>
      <c r="M33" s="44">
        <f t="shared" si="1"/>
        <v>81</v>
      </c>
      <c r="N33" s="44">
        <f t="shared" si="2"/>
        <v>69.599999999999994</v>
      </c>
      <c r="O33" s="44" t="str">
        <f t="shared" si="3"/>
        <v>C</v>
      </c>
      <c r="P33" s="36">
        <f>INDEX(Detail!A:A,MATCH(D33,Detail!H:H,0))</f>
        <v>38316</v>
      </c>
      <c r="Q33" t="str">
        <f>INDEX(Detail!F:F,MATCH(D33,Detail!H:H,0))</f>
        <v>Lubuklinggau</v>
      </c>
      <c r="R33">
        <f>INDEX(Detail!C:C,MATCH(D33,Detail!H:H,0))</f>
        <v>175</v>
      </c>
      <c r="S33">
        <f>INDEX(Detail!D:D,MATCH(D33,Detail!H:H,0))</f>
        <v>87</v>
      </c>
      <c r="T33" t="str">
        <f>INDEX(Detail!E:E,MATCH(D33,Detail!H:H,0))</f>
        <v>Jl. Moch. Toha No. 97</v>
      </c>
      <c r="U33" t="str">
        <f>INDEX(Detail!B:B,MATCH(D33,Detail!H:H,0))</f>
        <v>O+</v>
      </c>
      <c r="V33" t="str">
        <f>VLOOKUP(C33,Dosen!$A$3:$E$8,MATCH(Main!A33,Dosen!$A$2:$E$2,1),FALSE)</f>
        <v>Bu Dwi</v>
      </c>
    </row>
    <row r="34" spans="1:22" x14ac:dyDescent="0.3">
      <c r="A34">
        <v>32</v>
      </c>
      <c r="B34" t="str">
        <f>CONCATENATE(VLOOKUP(C34,Helper!$A$1:$B$7,2,FALSE),TEXT(A34,"0000"))</f>
        <v>E0032</v>
      </c>
      <c r="C34" t="s">
        <v>1010</v>
      </c>
      <c r="D34" t="str">
        <f>INDEX(Detail!H:H,MATCH(B34,Detail!G:G,0))</f>
        <v>Bakianto Tarihoran</v>
      </c>
      <c r="E34">
        <v>95</v>
      </c>
      <c r="F34">
        <v>48</v>
      </c>
      <c r="G34">
        <v>88</v>
      </c>
      <c r="H34">
        <v>61</v>
      </c>
      <c r="I34">
        <v>91</v>
      </c>
      <c r="J34">
        <v>88</v>
      </c>
      <c r="K34">
        <v>82</v>
      </c>
      <c r="L34" s="36">
        <f>IFERROR(VLOOKUP(B34,Absen!$A$1:$B$501,2,FALSE),"No")</f>
        <v>44895</v>
      </c>
      <c r="M34" s="44">
        <f t="shared" si="1"/>
        <v>72</v>
      </c>
      <c r="N34" s="44">
        <f t="shared" si="2"/>
        <v>79.275000000000006</v>
      </c>
      <c r="O34" s="44" t="str">
        <f t="shared" si="3"/>
        <v>B</v>
      </c>
      <c r="P34" s="36">
        <f>INDEX(Detail!A:A,MATCH(D34,Detail!H:H,0))</f>
        <v>37962</v>
      </c>
      <c r="Q34" t="str">
        <f>INDEX(Detail!F:F,MATCH(D34,Detail!H:H,0))</f>
        <v>Palangkaraya</v>
      </c>
      <c r="R34">
        <f>INDEX(Detail!C:C,MATCH(D34,Detail!H:H,0))</f>
        <v>151</v>
      </c>
      <c r="S34">
        <f>INDEX(Detail!D:D,MATCH(D34,Detail!H:H,0))</f>
        <v>50</v>
      </c>
      <c r="T34" t="str">
        <f>INDEX(Detail!E:E,MATCH(D34,Detail!H:H,0))</f>
        <v>Jl. Sadang Serang No. 60</v>
      </c>
      <c r="U34" t="str">
        <f>INDEX(Detail!B:B,MATCH(D34,Detail!H:H,0))</f>
        <v>B+</v>
      </c>
      <c r="V34" t="str">
        <f>VLOOKUP(C34,Dosen!$A$3:$E$8,MATCH(Main!A34,Dosen!$A$2:$E$2,1),FALSE)</f>
        <v>Bu Made</v>
      </c>
    </row>
    <row r="35" spans="1:22" x14ac:dyDescent="0.3">
      <c r="A35">
        <v>33</v>
      </c>
      <c r="B35" t="str">
        <f>CONCATENATE(VLOOKUP(C35,Helper!$A$1:$B$7,2,FALSE),TEXT(A35,"0000"))</f>
        <v>A0033</v>
      </c>
      <c r="C35" t="s">
        <v>1015</v>
      </c>
      <c r="D35" t="str">
        <f>INDEX(Detail!H:H,MATCH(B35,Detail!G:G,0))</f>
        <v>Dalimin Natsir</v>
      </c>
      <c r="E35">
        <v>73</v>
      </c>
      <c r="F35">
        <v>64</v>
      </c>
      <c r="G35">
        <v>40</v>
      </c>
      <c r="H35">
        <v>61</v>
      </c>
      <c r="I35">
        <v>89</v>
      </c>
      <c r="J35">
        <v>75</v>
      </c>
      <c r="K35">
        <v>65</v>
      </c>
      <c r="L35" s="36">
        <f>IFERROR(VLOOKUP(B35,Absen!$A$1:$B$501,2,FALSE),"No")</f>
        <v>44880</v>
      </c>
      <c r="M35" s="44">
        <f t="shared" si="1"/>
        <v>55</v>
      </c>
      <c r="N35" s="44">
        <f t="shared" si="2"/>
        <v>64.375</v>
      </c>
      <c r="O35" s="44" t="str">
        <f t="shared" si="3"/>
        <v>C</v>
      </c>
      <c r="P35" s="36">
        <f>INDEX(Detail!A:A,MATCH(D35,Detail!H:H,0))</f>
        <v>37644</v>
      </c>
      <c r="Q35" t="str">
        <f>INDEX(Detail!F:F,MATCH(D35,Detail!H:H,0))</f>
        <v>Padang Sidempuan</v>
      </c>
      <c r="R35">
        <f>INDEX(Detail!C:C,MATCH(D35,Detail!H:H,0))</f>
        <v>174</v>
      </c>
      <c r="S35">
        <f>INDEX(Detail!D:D,MATCH(D35,Detail!H:H,0))</f>
        <v>86</v>
      </c>
      <c r="T35" t="str">
        <f>INDEX(Detail!E:E,MATCH(D35,Detail!H:H,0))</f>
        <v>Jalan Jayawijaya No. 91</v>
      </c>
      <c r="U35" t="str">
        <f>INDEX(Detail!B:B,MATCH(D35,Detail!H:H,0))</f>
        <v>B-</v>
      </c>
      <c r="V35" t="str">
        <f>VLOOKUP(C35,Dosen!$A$3:$E$8,MATCH(Main!A35,Dosen!$A$2:$E$2,1),FALSE)</f>
        <v>Bu Dwi</v>
      </c>
    </row>
    <row r="36" spans="1:22" x14ac:dyDescent="0.3">
      <c r="A36">
        <v>34</v>
      </c>
      <c r="B36" t="str">
        <f>CONCATENATE(VLOOKUP(C36,Helper!$A$1:$B$7,2,FALSE),TEXT(A36,"0000"))</f>
        <v>A0034</v>
      </c>
      <c r="C36" t="s">
        <v>1015</v>
      </c>
      <c r="D36" t="str">
        <f>INDEX(Detail!H:H,MATCH(B36,Detail!G:G,0))</f>
        <v>Paulin Januar</v>
      </c>
      <c r="E36">
        <v>58</v>
      </c>
      <c r="F36">
        <v>57</v>
      </c>
      <c r="G36">
        <v>78</v>
      </c>
      <c r="H36">
        <v>55</v>
      </c>
      <c r="I36">
        <v>63</v>
      </c>
      <c r="J36">
        <v>49</v>
      </c>
      <c r="K36">
        <v>94</v>
      </c>
      <c r="L36" s="36">
        <f>IFERROR(VLOOKUP(B36,Absen!$A$1:$B$501,2,FALSE),"No")</f>
        <v>44765</v>
      </c>
      <c r="M36" s="44">
        <f t="shared" si="1"/>
        <v>84</v>
      </c>
      <c r="N36" s="44">
        <f t="shared" si="2"/>
        <v>62.925000000000004</v>
      </c>
      <c r="O36" s="44" t="str">
        <f t="shared" si="3"/>
        <v>C</v>
      </c>
      <c r="P36" s="36">
        <f>INDEX(Detail!A:A,MATCH(D36,Detail!H:H,0))</f>
        <v>38456</v>
      </c>
      <c r="Q36" t="str">
        <f>INDEX(Detail!F:F,MATCH(D36,Detail!H:H,0))</f>
        <v>Kota Administrasi Jakarta Selatan</v>
      </c>
      <c r="R36">
        <f>INDEX(Detail!C:C,MATCH(D36,Detail!H:H,0))</f>
        <v>151</v>
      </c>
      <c r="S36">
        <f>INDEX(Detail!D:D,MATCH(D36,Detail!H:H,0))</f>
        <v>72</v>
      </c>
      <c r="T36" t="str">
        <f>INDEX(Detail!E:E,MATCH(D36,Detail!H:H,0))</f>
        <v>Jalan Cikutra Timur No. 51</v>
      </c>
      <c r="U36" t="str">
        <f>INDEX(Detail!B:B,MATCH(D36,Detail!H:H,0))</f>
        <v>AB-</v>
      </c>
      <c r="V36" t="str">
        <f>VLOOKUP(C36,Dosen!$A$3:$E$8,MATCH(Main!A36,Dosen!$A$2:$E$2,1),FALSE)</f>
        <v>Bu Dwi</v>
      </c>
    </row>
    <row r="37" spans="1:22" x14ac:dyDescent="0.3">
      <c r="A37">
        <v>35</v>
      </c>
      <c r="B37" t="str">
        <f>CONCATENATE(VLOOKUP(C37,Helper!$A$1:$B$7,2,FALSE),TEXT(A37,"0000"))</f>
        <v>B0035</v>
      </c>
      <c r="C37" t="s">
        <v>1014</v>
      </c>
      <c r="D37" t="str">
        <f>INDEX(Detail!H:H,MATCH(B37,Detail!G:G,0))</f>
        <v>Embuh Adriansyah</v>
      </c>
      <c r="E37">
        <v>70</v>
      </c>
      <c r="F37">
        <v>53</v>
      </c>
      <c r="G37">
        <v>88</v>
      </c>
      <c r="H37">
        <v>67</v>
      </c>
      <c r="I37">
        <v>75</v>
      </c>
      <c r="J37">
        <v>60</v>
      </c>
      <c r="K37">
        <v>63</v>
      </c>
      <c r="L37" s="36">
        <f>IFERROR(VLOOKUP(B37,Absen!$A$1:$B$501,2,FALSE),"No")</f>
        <v>44789</v>
      </c>
      <c r="M37" s="44">
        <f t="shared" si="1"/>
        <v>53</v>
      </c>
      <c r="N37" s="44">
        <f t="shared" si="2"/>
        <v>68.025000000000006</v>
      </c>
      <c r="O37" s="44" t="str">
        <f t="shared" si="3"/>
        <v>C</v>
      </c>
      <c r="P37" s="36">
        <f>INDEX(Detail!A:A,MATCH(D37,Detail!H:H,0))</f>
        <v>37906</v>
      </c>
      <c r="Q37" t="str">
        <f>INDEX(Detail!F:F,MATCH(D37,Detail!H:H,0))</f>
        <v>Bitung</v>
      </c>
      <c r="R37">
        <f>INDEX(Detail!C:C,MATCH(D37,Detail!H:H,0))</f>
        <v>171</v>
      </c>
      <c r="S37">
        <f>INDEX(Detail!D:D,MATCH(D37,Detail!H:H,0))</f>
        <v>67</v>
      </c>
      <c r="T37" t="str">
        <f>INDEX(Detail!E:E,MATCH(D37,Detail!H:H,0))</f>
        <v>Gang Otto Iskandardinata No. 06</v>
      </c>
      <c r="U37" t="str">
        <f>INDEX(Detail!B:B,MATCH(D37,Detail!H:H,0))</f>
        <v>O+</v>
      </c>
      <c r="V37" t="str">
        <f>VLOOKUP(C37,Dosen!$A$3:$E$8,MATCH(Main!A37,Dosen!$A$2:$E$2,1),FALSE)</f>
        <v>Pak Krisna</v>
      </c>
    </row>
    <row r="38" spans="1:22" x14ac:dyDescent="0.3">
      <c r="A38">
        <v>36</v>
      </c>
      <c r="B38" t="str">
        <f>CONCATENATE(VLOOKUP(C38,Helper!$A$1:$B$7,2,FALSE),TEXT(A38,"0000"))</f>
        <v>F0036</v>
      </c>
      <c r="C38" t="s">
        <v>1011</v>
      </c>
      <c r="D38" t="str">
        <f>INDEX(Detail!H:H,MATCH(B38,Detail!G:G,0))</f>
        <v>Purwadi Sinaga</v>
      </c>
      <c r="E38">
        <v>53</v>
      </c>
      <c r="F38">
        <v>45</v>
      </c>
      <c r="G38">
        <v>87</v>
      </c>
      <c r="H38">
        <v>57</v>
      </c>
      <c r="I38">
        <v>90</v>
      </c>
      <c r="J38">
        <v>43</v>
      </c>
      <c r="K38">
        <v>75</v>
      </c>
      <c r="L38" s="36">
        <f>IFERROR(VLOOKUP(B38,Absen!$A$1:$B$501,2,FALSE),"No")</f>
        <v>44784</v>
      </c>
      <c r="M38" s="44">
        <f t="shared" si="1"/>
        <v>65</v>
      </c>
      <c r="N38" s="44">
        <f t="shared" si="2"/>
        <v>63.125</v>
      </c>
      <c r="O38" s="44" t="str">
        <f t="shared" si="3"/>
        <v>C</v>
      </c>
      <c r="P38" s="36">
        <f>INDEX(Detail!A:A,MATCH(D38,Detail!H:H,0))</f>
        <v>38171</v>
      </c>
      <c r="Q38" t="str">
        <f>INDEX(Detail!F:F,MATCH(D38,Detail!H:H,0))</f>
        <v>Pagaralam</v>
      </c>
      <c r="R38">
        <f>INDEX(Detail!C:C,MATCH(D38,Detail!H:H,0))</f>
        <v>168</v>
      </c>
      <c r="S38">
        <f>INDEX(Detail!D:D,MATCH(D38,Detail!H:H,0))</f>
        <v>86</v>
      </c>
      <c r="T38" t="str">
        <f>INDEX(Detail!E:E,MATCH(D38,Detail!H:H,0))</f>
        <v xml:space="preserve">Gg. Monginsidi No. 7
</v>
      </c>
      <c r="U38" t="str">
        <f>INDEX(Detail!B:B,MATCH(D38,Detail!H:H,0))</f>
        <v>B-</v>
      </c>
      <c r="V38" t="str">
        <f>VLOOKUP(C38,Dosen!$A$3:$E$8,MATCH(Main!A38,Dosen!$A$2:$E$2,1),FALSE)</f>
        <v>Pak Andi</v>
      </c>
    </row>
    <row r="39" spans="1:22" x14ac:dyDescent="0.3">
      <c r="A39">
        <v>37</v>
      </c>
      <c r="B39" t="str">
        <f>CONCATENATE(VLOOKUP(C39,Helper!$A$1:$B$7,2,FALSE),TEXT(A39,"0000"))</f>
        <v>B0037</v>
      </c>
      <c r="C39" t="s">
        <v>1014</v>
      </c>
      <c r="D39" t="str">
        <f>INDEX(Detail!H:H,MATCH(B39,Detail!G:G,0))</f>
        <v>Hendra Pratama</v>
      </c>
      <c r="E39">
        <v>72</v>
      </c>
      <c r="F39">
        <v>54</v>
      </c>
      <c r="G39">
        <v>55</v>
      </c>
      <c r="H39">
        <v>58</v>
      </c>
      <c r="I39">
        <v>72</v>
      </c>
      <c r="J39">
        <v>73</v>
      </c>
      <c r="K39">
        <v>82</v>
      </c>
      <c r="L39" s="36" t="str">
        <f>IFERROR(VLOOKUP(B39,Absen!$A$1:$B$501,2,FALSE),"No")</f>
        <v>No</v>
      </c>
      <c r="M39" s="44">
        <f t="shared" si="1"/>
        <v>82</v>
      </c>
      <c r="N39" s="44">
        <f t="shared" si="2"/>
        <v>65.8</v>
      </c>
      <c r="O39" s="44" t="str">
        <f t="shared" si="3"/>
        <v>C</v>
      </c>
      <c r="P39" s="36">
        <f>INDEX(Detail!A:A,MATCH(D39,Detail!H:H,0))</f>
        <v>37192</v>
      </c>
      <c r="Q39" t="str">
        <f>INDEX(Detail!F:F,MATCH(D39,Detail!H:H,0))</f>
        <v>Tual</v>
      </c>
      <c r="R39">
        <f>INDEX(Detail!C:C,MATCH(D39,Detail!H:H,0))</f>
        <v>174</v>
      </c>
      <c r="S39">
        <f>INDEX(Detail!D:D,MATCH(D39,Detail!H:H,0))</f>
        <v>57</v>
      </c>
      <c r="T39" t="str">
        <f>INDEX(Detail!E:E,MATCH(D39,Detail!H:H,0))</f>
        <v>Gg. Ahmad Dahlan No. 15</v>
      </c>
      <c r="U39" t="str">
        <f>INDEX(Detail!B:B,MATCH(D39,Detail!H:H,0))</f>
        <v>A+</v>
      </c>
      <c r="V39" t="str">
        <f>VLOOKUP(C39,Dosen!$A$3:$E$8,MATCH(Main!A39,Dosen!$A$2:$E$2,1),FALSE)</f>
        <v>Pak Krisna</v>
      </c>
    </row>
    <row r="40" spans="1:22" x14ac:dyDescent="0.3">
      <c r="A40">
        <v>38</v>
      </c>
      <c r="B40" t="str">
        <f>CONCATENATE(VLOOKUP(C40,Helper!$A$1:$B$7,2,FALSE),TEXT(A40,"0000"))</f>
        <v>F0038</v>
      </c>
      <c r="C40" t="s">
        <v>1011</v>
      </c>
      <c r="D40" t="str">
        <f>INDEX(Detail!H:H,MATCH(B40,Detail!G:G,0))</f>
        <v>Rahmi Pratiwi</v>
      </c>
      <c r="E40">
        <v>95</v>
      </c>
      <c r="F40">
        <v>49</v>
      </c>
      <c r="G40">
        <v>70</v>
      </c>
      <c r="H40">
        <v>61</v>
      </c>
      <c r="I40">
        <v>53</v>
      </c>
      <c r="J40">
        <v>40</v>
      </c>
      <c r="K40">
        <v>94</v>
      </c>
      <c r="L40" s="36">
        <f>IFERROR(VLOOKUP(B40,Absen!$A$1:$B$501,2,FALSE),"No")</f>
        <v>44801</v>
      </c>
      <c r="M40" s="44">
        <f t="shared" si="1"/>
        <v>84</v>
      </c>
      <c r="N40" s="44">
        <f t="shared" si="2"/>
        <v>62.65</v>
      </c>
      <c r="O40" s="44" t="str">
        <f t="shared" si="3"/>
        <v>C</v>
      </c>
      <c r="P40" s="36">
        <f>INDEX(Detail!A:A,MATCH(D40,Detail!H:H,0))</f>
        <v>38086</v>
      </c>
      <c r="Q40" t="str">
        <f>INDEX(Detail!F:F,MATCH(D40,Detail!H:H,0))</f>
        <v>Kota Administrasi Jakarta Barat</v>
      </c>
      <c r="R40">
        <f>INDEX(Detail!C:C,MATCH(D40,Detail!H:H,0))</f>
        <v>151</v>
      </c>
      <c r="S40">
        <f>INDEX(Detail!D:D,MATCH(D40,Detail!H:H,0))</f>
        <v>95</v>
      </c>
      <c r="T40" t="str">
        <f>INDEX(Detail!E:E,MATCH(D40,Detail!H:H,0))</f>
        <v>Jl. Sukajadi No. 67</v>
      </c>
      <c r="U40" t="str">
        <f>INDEX(Detail!B:B,MATCH(D40,Detail!H:H,0))</f>
        <v>AB-</v>
      </c>
      <c r="V40" t="str">
        <f>VLOOKUP(C40,Dosen!$A$3:$E$8,MATCH(Main!A40,Dosen!$A$2:$E$2,1),FALSE)</f>
        <v>Pak Andi</v>
      </c>
    </row>
    <row r="41" spans="1:22" x14ac:dyDescent="0.3">
      <c r="A41">
        <v>39</v>
      </c>
      <c r="B41" t="str">
        <f>CONCATENATE(VLOOKUP(C41,Helper!$A$1:$B$7,2,FALSE),TEXT(A41,"0000"))</f>
        <v>D0039</v>
      </c>
      <c r="C41" t="s">
        <v>1013</v>
      </c>
      <c r="D41" t="str">
        <f>INDEX(Detail!H:H,MATCH(B41,Detail!G:G,0))</f>
        <v>Dinda Pranowo</v>
      </c>
      <c r="E41">
        <v>72</v>
      </c>
      <c r="F41">
        <v>48</v>
      </c>
      <c r="G41">
        <v>71</v>
      </c>
      <c r="H41">
        <v>71</v>
      </c>
      <c r="I41">
        <v>81</v>
      </c>
      <c r="J41">
        <v>44</v>
      </c>
      <c r="K41">
        <v>68</v>
      </c>
      <c r="L41" s="36">
        <f>IFERROR(VLOOKUP(B41,Absen!$A$1:$B$501,2,FALSE),"No")</f>
        <v>44764</v>
      </c>
      <c r="M41" s="44">
        <f t="shared" si="1"/>
        <v>58</v>
      </c>
      <c r="N41" s="44">
        <f t="shared" si="2"/>
        <v>62.8</v>
      </c>
      <c r="O41" s="44" t="str">
        <f t="shared" si="3"/>
        <v>C</v>
      </c>
      <c r="P41" s="36">
        <f>INDEX(Detail!A:A,MATCH(D41,Detail!H:H,0))</f>
        <v>38232</v>
      </c>
      <c r="Q41" t="str">
        <f>INDEX(Detail!F:F,MATCH(D41,Detail!H:H,0))</f>
        <v>Tangerang</v>
      </c>
      <c r="R41">
        <f>INDEX(Detail!C:C,MATCH(D41,Detail!H:H,0))</f>
        <v>171</v>
      </c>
      <c r="S41">
        <f>INDEX(Detail!D:D,MATCH(D41,Detail!H:H,0))</f>
        <v>68</v>
      </c>
      <c r="T41" t="str">
        <f>INDEX(Detail!E:E,MATCH(D41,Detail!H:H,0))</f>
        <v>Gg. Dipatiukur No. 10</v>
      </c>
      <c r="U41" t="str">
        <f>INDEX(Detail!B:B,MATCH(D41,Detail!H:H,0))</f>
        <v>B+</v>
      </c>
      <c r="V41" t="str">
        <f>VLOOKUP(C41,Dosen!$A$3:$E$8,MATCH(Main!A41,Dosen!$A$2:$E$2,1),FALSE)</f>
        <v>Bu Ratna</v>
      </c>
    </row>
    <row r="42" spans="1:22" x14ac:dyDescent="0.3">
      <c r="A42">
        <v>40</v>
      </c>
      <c r="B42" t="str">
        <f>CONCATENATE(VLOOKUP(C42,Helper!$A$1:$B$7,2,FALSE),TEXT(A42,"0000"))</f>
        <v>F0040</v>
      </c>
      <c r="C42" t="s">
        <v>1011</v>
      </c>
      <c r="D42" t="str">
        <f>INDEX(Detail!H:H,MATCH(B42,Detail!G:G,0))</f>
        <v>Ibun Kusmawati</v>
      </c>
      <c r="E42">
        <v>68</v>
      </c>
      <c r="F42">
        <v>54</v>
      </c>
      <c r="G42">
        <v>80</v>
      </c>
      <c r="H42">
        <v>54</v>
      </c>
      <c r="I42">
        <v>50</v>
      </c>
      <c r="J42">
        <v>54</v>
      </c>
      <c r="K42">
        <v>65</v>
      </c>
      <c r="L42" s="36">
        <f>IFERROR(VLOOKUP(B42,Absen!$A$1:$B$501,2,FALSE),"No")</f>
        <v>44856</v>
      </c>
      <c r="M42" s="44">
        <f t="shared" si="1"/>
        <v>55</v>
      </c>
      <c r="N42" s="44">
        <f t="shared" si="2"/>
        <v>60.55</v>
      </c>
      <c r="O42" s="44" t="str">
        <f t="shared" si="3"/>
        <v>C</v>
      </c>
      <c r="P42" s="36">
        <f>INDEX(Detail!A:A,MATCH(D42,Detail!H:H,0))</f>
        <v>37266</v>
      </c>
      <c r="Q42" t="str">
        <f>INDEX(Detail!F:F,MATCH(D42,Detail!H:H,0))</f>
        <v>Medan</v>
      </c>
      <c r="R42">
        <f>INDEX(Detail!C:C,MATCH(D42,Detail!H:H,0))</f>
        <v>165</v>
      </c>
      <c r="S42">
        <f>INDEX(Detail!D:D,MATCH(D42,Detail!H:H,0))</f>
        <v>61</v>
      </c>
      <c r="T42" t="str">
        <f>INDEX(Detail!E:E,MATCH(D42,Detail!H:H,0))</f>
        <v>Jl. Merdeka No. 68</v>
      </c>
      <c r="U42" t="str">
        <f>INDEX(Detail!B:B,MATCH(D42,Detail!H:H,0))</f>
        <v>B-</v>
      </c>
      <c r="V42" t="str">
        <f>VLOOKUP(C42,Dosen!$A$3:$E$8,MATCH(Main!A42,Dosen!$A$2:$E$2,1),FALSE)</f>
        <v>Pak Andi</v>
      </c>
    </row>
    <row r="43" spans="1:22" x14ac:dyDescent="0.3">
      <c r="A43">
        <v>41</v>
      </c>
      <c r="B43" t="str">
        <f>CONCATENATE(VLOOKUP(C43,Helper!$A$1:$B$7,2,FALSE),TEXT(A43,"0000"))</f>
        <v>A0041</v>
      </c>
      <c r="C43" t="s">
        <v>1015</v>
      </c>
      <c r="D43" t="str">
        <f>INDEX(Detail!H:H,MATCH(B43,Detail!G:G,0))</f>
        <v>Gangsa Riyanti</v>
      </c>
      <c r="E43">
        <v>53</v>
      </c>
      <c r="F43">
        <v>48</v>
      </c>
      <c r="G43">
        <v>88</v>
      </c>
      <c r="H43">
        <v>59</v>
      </c>
      <c r="I43">
        <v>90</v>
      </c>
      <c r="J43">
        <v>49</v>
      </c>
      <c r="K43">
        <v>70</v>
      </c>
      <c r="L43" s="36" t="str">
        <f>IFERROR(VLOOKUP(B43,Absen!$A$1:$B$501,2,FALSE),"No")</f>
        <v>No</v>
      </c>
      <c r="M43" s="44">
        <f t="shared" si="1"/>
        <v>70</v>
      </c>
      <c r="N43" s="44">
        <f t="shared" si="2"/>
        <v>65.650000000000006</v>
      </c>
      <c r="O43" s="44" t="str">
        <f t="shared" si="3"/>
        <v>C</v>
      </c>
      <c r="P43" s="36">
        <f>INDEX(Detail!A:A,MATCH(D43,Detail!H:H,0))</f>
        <v>37504</v>
      </c>
      <c r="Q43" t="str">
        <f>INDEX(Detail!F:F,MATCH(D43,Detail!H:H,0))</f>
        <v>Kota Administrasi Jakarta Timur</v>
      </c>
      <c r="R43">
        <f>INDEX(Detail!C:C,MATCH(D43,Detail!H:H,0))</f>
        <v>156</v>
      </c>
      <c r="S43">
        <f>INDEX(Detail!D:D,MATCH(D43,Detail!H:H,0))</f>
        <v>95</v>
      </c>
      <c r="T43" t="str">
        <f>INDEX(Detail!E:E,MATCH(D43,Detail!H:H,0))</f>
        <v xml:space="preserve">Gg. M.H Thamrin No. 5
</v>
      </c>
      <c r="U43" t="str">
        <f>INDEX(Detail!B:B,MATCH(D43,Detail!H:H,0))</f>
        <v>B+</v>
      </c>
      <c r="V43" t="str">
        <f>VLOOKUP(C43,Dosen!$A$3:$E$8,MATCH(Main!A43,Dosen!$A$2:$E$2,1),FALSE)</f>
        <v>Bu Dwi</v>
      </c>
    </row>
    <row r="44" spans="1:22" x14ac:dyDescent="0.3">
      <c r="A44">
        <v>42</v>
      </c>
      <c r="B44" t="str">
        <f>CONCATENATE(VLOOKUP(C44,Helper!$A$1:$B$7,2,FALSE),TEXT(A44,"0000"))</f>
        <v>B0042</v>
      </c>
      <c r="C44" t="s">
        <v>1014</v>
      </c>
      <c r="D44" t="str">
        <f>INDEX(Detail!H:H,MATCH(B44,Detail!G:G,0))</f>
        <v>Darijan Zulkarnain</v>
      </c>
      <c r="E44">
        <v>78</v>
      </c>
      <c r="F44">
        <v>52</v>
      </c>
      <c r="G44">
        <v>94</v>
      </c>
      <c r="H44">
        <v>69</v>
      </c>
      <c r="I44">
        <v>86</v>
      </c>
      <c r="J44">
        <v>68</v>
      </c>
      <c r="K44">
        <v>89</v>
      </c>
      <c r="L44" s="36" t="str">
        <f>IFERROR(VLOOKUP(B44,Absen!$A$1:$B$501,2,FALSE),"No")</f>
        <v>No</v>
      </c>
      <c r="M44" s="44">
        <f t="shared" si="1"/>
        <v>89</v>
      </c>
      <c r="N44" s="44">
        <f t="shared" si="2"/>
        <v>76.925000000000011</v>
      </c>
      <c r="O44" s="44" t="str">
        <f t="shared" si="3"/>
        <v>B</v>
      </c>
      <c r="P44" s="36">
        <f>INDEX(Detail!A:A,MATCH(D44,Detail!H:H,0))</f>
        <v>38412</v>
      </c>
      <c r="Q44" t="str">
        <f>INDEX(Detail!F:F,MATCH(D44,Detail!H:H,0))</f>
        <v>Balikpapan</v>
      </c>
      <c r="R44">
        <f>INDEX(Detail!C:C,MATCH(D44,Detail!H:H,0))</f>
        <v>150</v>
      </c>
      <c r="S44">
        <f>INDEX(Detail!D:D,MATCH(D44,Detail!H:H,0))</f>
        <v>85</v>
      </c>
      <c r="T44" t="str">
        <f>INDEX(Detail!E:E,MATCH(D44,Detail!H:H,0))</f>
        <v>Gang Surapati No. 95</v>
      </c>
      <c r="U44" t="str">
        <f>INDEX(Detail!B:B,MATCH(D44,Detail!H:H,0))</f>
        <v>A+</v>
      </c>
      <c r="V44" t="str">
        <f>VLOOKUP(C44,Dosen!$A$3:$E$8,MATCH(Main!A44,Dosen!$A$2:$E$2,1),FALSE)</f>
        <v>Pak Krisna</v>
      </c>
    </row>
    <row r="45" spans="1:22" x14ac:dyDescent="0.3">
      <c r="A45">
        <v>43</v>
      </c>
      <c r="B45" t="str">
        <f>CONCATENATE(VLOOKUP(C45,Helper!$A$1:$B$7,2,FALSE),TEXT(A45,"0000"))</f>
        <v>E0043</v>
      </c>
      <c r="C45" t="s">
        <v>1010</v>
      </c>
      <c r="D45" t="str">
        <f>INDEX(Detail!H:H,MATCH(B45,Detail!G:G,0))</f>
        <v>Capa Usada</v>
      </c>
      <c r="E45">
        <v>50</v>
      </c>
      <c r="F45">
        <v>41</v>
      </c>
      <c r="G45">
        <v>81</v>
      </c>
      <c r="H45">
        <v>57</v>
      </c>
      <c r="I45">
        <v>75</v>
      </c>
      <c r="J45">
        <v>43</v>
      </c>
      <c r="K45">
        <v>98</v>
      </c>
      <c r="L45" s="36" t="str">
        <f>IFERROR(VLOOKUP(B45,Absen!$A$1:$B$501,2,FALSE),"No")</f>
        <v>No</v>
      </c>
      <c r="M45" s="44">
        <f t="shared" si="1"/>
        <v>98</v>
      </c>
      <c r="N45" s="44">
        <f t="shared" si="2"/>
        <v>62.474999999999994</v>
      </c>
      <c r="O45" s="44" t="str">
        <f t="shared" si="3"/>
        <v>C</v>
      </c>
      <c r="P45" s="36">
        <f>INDEX(Detail!A:A,MATCH(D45,Detail!H:H,0))</f>
        <v>37919</v>
      </c>
      <c r="Q45" t="str">
        <f>INDEX(Detail!F:F,MATCH(D45,Detail!H:H,0))</f>
        <v>Parepare</v>
      </c>
      <c r="R45">
        <f>INDEX(Detail!C:C,MATCH(D45,Detail!H:H,0))</f>
        <v>172</v>
      </c>
      <c r="S45">
        <f>INDEX(Detail!D:D,MATCH(D45,Detail!H:H,0))</f>
        <v>56</v>
      </c>
      <c r="T45" t="str">
        <f>INDEX(Detail!E:E,MATCH(D45,Detail!H:H,0))</f>
        <v>Jalan Waringin No. 50</v>
      </c>
      <c r="U45" t="str">
        <f>INDEX(Detail!B:B,MATCH(D45,Detail!H:H,0))</f>
        <v>B-</v>
      </c>
      <c r="V45" t="str">
        <f>VLOOKUP(C45,Dosen!$A$3:$E$8,MATCH(Main!A45,Dosen!$A$2:$E$2,1),FALSE)</f>
        <v>Bu Made</v>
      </c>
    </row>
    <row r="46" spans="1:22" x14ac:dyDescent="0.3">
      <c r="A46">
        <v>44</v>
      </c>
      <c r="B46" t="str">
        <f>CONCATENATE(VLOOKUP(C46,Helper!$A$1:$B$7,2,FALSE),TEXT(A46,"0000"))</f>
        <v>D0044</v>
      </c>
      <c r="C46" t="s">
        <v>1013</v>
      </c>
      <c r="D46" t="str">
        <f>INDEX(Detail!H:H,MATCH(B46,Detail!G:G,0))</f>
        <v>Restu Wibisono</v>
      </c>
      <c r="E46">
        <v>90</v>
      </c>
      <c r="F46">
        <v>43</v>
      </c>
      <c r="G46">
        <v>52</v>
      </c>
      <c r="H46">
        <v>71</v>
      </c>
      <c r="I46">
        <v>63</v>
      </c>
      <c r="J46">
        <v>83</v>
      </c>
      <c r="K46">
        <v>100</v>
      </c>
      <c r="L46" s="36">
        <f>IFERROR(VLOOKUP(B46,Absen!$A$1:$B$501,2,FALSE),"No")</f>
        <v>44888</v>
      </c>
      <c r="M46" s="44">
        <f t="shared" si="1"/>
        <v>90</v>
      </c>
      <c r="N46" s="44">
        <f t="shared" si="2"/>
        <v>69.375</v>
      </c>
      <c r="O46" s="44" t="str">
        <f t="shared" si="3"/>
        <v>C</v>
      </c>
      <c r="P46" s="36">
        <f>INDEX(Detail!A:A,MATCH(D46,Detail!H:H,0))</f>
        <v>37202</v>
      </c>
      <c r="Q46" t="str">
        <f>INDEX(Detail!F:F,MATCH(D46,Detail!H:H,0))</f>
        <v>Bengkulu</v>
      </c>
      <c r="R46">
        <f>INDEX(Detail!C:C,MATCH(D46,Detail!H:H,0))</f>
        <v>163</v>
      </c>
      <c r="S46">
        <f>INDEX(Detail!D:D,MATCH(D46,Detail!H:H,0))</f>
        <v>51</v>
      </c>
      <c r="T46" t="str">
        <f>INDEX(Detail!E:E,MATCH(D46,Detail!H:H,0))</f>
        <v>Gang BKR No. 08</v>
      </c>
      <c r="U46" t="str">
        <f>INDEX(Detail!B:B,MATCH(D46,Detail!H:H,0))</f>
        <v>A+</v>
      </c>
      <c r="V46" t="str">
        <f>VLOOKUP(C46,Dosen!$A$3:$E$8,MATCH(Main!A46,Dosen!$A$2:$E$2,1),FALSE)</f>
        <v>Bu Ratna</v>
      </c>
    </row>
    <row r="47" spans="1:22" x14ac:dyDescent="0.3">
      <c r="A47">
        <v>45</v>
      </c>
      <c r="B47" t="str">
        <f>CONCATENATE(VLOOKUP(C47,Helper!$A$1:$B$7,2,FALSE),TEXT(A47,"0000"))</f>
        <v>E0045</v>
      </c>
      <c r="C47" t="s">
        <v>1010</v>
      </c>
      <c r="D47" t="str">
        <f>INDEX(Detail!H:H,MATCH(B47,Detail!G:G,0))</f>
        <v>Tina Rahimah</v>
      </c>
      <c r="E47">
        <v>89</v>
      </c>
      <c r="F47">
        <v>42</v>
      </c>
      <c r="G47">
        <v>56</v>
      </c>
      <c r="H47">
        <v>66</v>
      </c>
      <c r="I47">
        <v>56</v>
      </c>
      <c r="J47">
        <v>91</v>
      </c>
      <c r="K47">
        <v>72</v>
      </c>
      <c r="L47" s="36">
        <f>IFERROR(VLOOKUP(B47,Absen!$A$1:$B$501,2,FALSE),"No")</f>
        <v>44852</v>
      </c>
      <c r="M47" s="44">
        <f t="shared" si="1"/>
        <v>62</v>
      </c>
      <c r="N47" s="44">
        <f t="shared" si="2"/>
        <v>67.225000000000009</v>
      </c>
      <c r="O47" s="44" t="str">
        <f t="shared" si="3"/>
        <v>C</v>
      </c>
      <c r="P47" s="36">
        <f>INDEX(Detail!A:A,MATCH(D47,Detail!H:H,0))</f>
        <v>37198</v>
      </c>
      <c r="Q47" t="str">
        <f>INDEX(Detail!F:F,MATCH(D47,Detail!H:H,0))</f>
        <v>Tual</v>
      </c>
      <c r="R47">
        <f>INDEX(Detail!C:C,MATCH(D47,Detail!H:H,0))</f>
        <v>174</v>
      </c>
      <c r="S47">
        <f>INDEX(Detail!D:D,MATCH(D47,Detail!H:H,0))</f>
        <v>78</v>
      </c>
      <c r="T47" t="str">
        <f>INDEX(Detail!E:E,MATCH(D47,Detail!H:H,0))</f>
        <v>Gg. Suryakencana No. 91</v>
      </c>
      <c r="U47" t="str">
        <f>INDEX(Detail!B:B,MATCH(D47,Detail!H:H,0))</f>
        <v>B-</v>
      </c>
      <c r="V47" t="str">
        <f>VLOOKUP(C47,Dosen!$A$3:$E$8,MATCH(Main!A47,Dosen!$A$2:$E$2,1),FALSE)</f>
        <v>Bu Made</v>
      </c>
    </row>
    <row r="48" spans="1:22" x14ac:dyDescent="0.3">
      <c r="A48">
        <v>46</v>
      </c>
      <c r="B48" t="str">
        <f>CONCATENATE(VLOOKUP(C48,Helper!$A$1:$B$7,2,FALSE),TEXT(A48,"0000"))</f>
        <v>E0046</v>
      </c>
      <c r="C48" t="s">
        <v>1010</v>
      </c>
      <c r="D48" t="str">
        <f>INDEX(Detail!H:H,MATCH(B48,Detail!G:G,0))</f>
        <v>Raihan Lailasari</v>
      </c>
      <c r="E48">
        <v>66</v>
      </c>
      <c r="F48">
        <v>59</v>
      </c>
      <c r="G48">
        <v>30</v>
      </c>
      <c r="H48">
        <v>67</v>
      </c>
      <c r="I48">
        <v>57</v>
      </c>
      <c r="J48">
        <v>69</v>
      </c>
      <c r="K48">
        <v>62</v>
      </c>
      <c r="L48" s="36" t="str">
        <f>IFERROR(VLOOKUP(B48,Absen!$A$1:$B$501,2,FALSE),"No")</f>
        <v>No</v>
      </c>
      <c r="M48" s="44">
        <f t="shared" si="1"/>
        <v>62</v>
      </c>
      <c r="N48" s="44">
        <f t="shared" si="2"/>
        <v>57.125</v>
      </c>
      <c r="O48" s="44" t="str">
        <f t="shared" si="3"/>
        <v>D</v>
      </c>
      <c r="P48" s="36">
        <f>INDEX(Detail!A:A,MATCH(D48,Detail!H:H,0))</f>
        <v>37923</v>
      </c>
      <c r="Q48" t="str">
        <f>INDEX(Detail!F:F,MATCH(D48,Detail!H:H,0))</f>
        <v>Banjarbaru</v>
      </c>
      <c r="R48">
        <f>INDEX(Detail!C:C,MATCH(D48,Detail!H:H,0))</f>
        <v>151</v>
      </c>
      <c r="S48">
        <f>INDEX(Detail!D:D,MATCH(D48,Detail!H:H,0))</f>
        <v>94</v>
      </c>
      <c r="T48" t="str">
        <f>INDEX(Detail!E:E,MATCH(D48,Detail!H:H,0))</f>
        <v>Gg. PHH. Mustofa No. 57</v>
      </c>
      <c r="U48" t="str">
        <f>INDEX(Detail!B:B,MATCH(D48,Detail!H:H,0))</f>
        <v>AB+</v>
      </c>
      <c r="V48" t="str">
        <f>VLOOKUP(C48,Dosen!$A$3:$E$8,MATCH(Main!A48,Dosen!$A$2:$E$2,1),FALSE)</f>
        <v>Bu Made</v>
      </c>
    </row>
    <row r="49" spans="1:22" x14ac:dyDescent="0.3">
      <c r="A49">
        <v>47</v>
      </c>
      <c r="B49" t="str">
        <f>CONCATENATE(VLOOKUP(C49,Helper!$A$1:$B$7,2,FALSE),TEXT(A49,"0000"))</f>
        <v>F0047</v>
      </c>
      <c r="C49" t="s">
        <v>1011</v>
      </c>
      <c r="D49" t="str">
        <f>INDEX(Detail!H:H,MATCH(B49,Detail!G:G,0))</f>
        <v>Daliman Thamrin</v>
      </c>
      <c r="E49">
        <v>84</v>
      </c>
      <c r="F49">
        <v>44</v>
      </c>
      <c r="G49">
        <v>94</v>
      </c>
      <c r="H49">
        <v>65</v>
      </c>
      <c r="I49">
        <v>75</v>
      </c>
      <c r="J49">
        <v>44</v>
      </c>
      <c r="K49">
        <v>85</v>
      </c>
      <c r="L49" s="36">
        <f>IFERROR(VLOOKUP(B49,Absen!$A$1:$B$501,2,FALSE),"No")</f>
        <v>44784</v>
      </c>
      <c r="M49" s="44">
        <f t="shared" si="1"/>
        <v>75</v>
      </c>
      <c r="N49" s="44">
        <f t="shared" si="2"/>
        <v>68.599999999999994</v>
      </c>
      <c r="O49" s="44" t="str">
        <f t="shared" si="3"/>
        <v>C</v>
      </c>
      <c r="P49" s="36">
        <f>INDEX(Detail!A:A,MATCH(D49,Detail!H:H,0))</f>
        <v>37964</v>
      </c>
      <c r="Q49" t="str">
        <f>INDEX(Detail!F:F,MATCH(D49,Detail!H:H,0))</f>
        <v>Probolinggo</v>
      </c>
      <c r="R49">
        <f>INDEX(Detail!C:C,MATCH(D49,Detail!H:H,0))</f>
        <v>166</v>
      </c>
      <c r="S49">
        <f>INDEX(Detail!D:D,MATCH(D49,Detail!H:H,0))</f>
        <v>51</v>
      </c>
      <c r="T49" t="str">
        <f>INDEX(Detail!E:E,MATCH(D49,Detail!H:H,0))</f>
        <v xml:space="preserve">Gang Gardujati No. 1
</v>
      </c>
      <c r="U49" t="str">
        <f>INDEX(Detail!B:B,MATCH(D49,Detail!H:H,0))</f>
        <v>AB-</v>
      </c>
      <c r="V49" t="str">
        <f>VLOOKUP(C49,Dosen!$A$3:$E$8,MATCH(Main!A49,Dosen!$A$2:$E$2,1),FALSE)</f>
        <v>Pak Andi</v>
      </c>
    </row>
    <row r="50" spans="1:22" x14ac:dyDescent="0.3">
      <c r="A50">
        <v>48</v>
      </c>
      <c r="B50" t="str">
        <f>CONCATENATE(VLOOKUP(C50,Helper!$A$1:$B$7,2,FALSE),TEXT(A50,"0000"))</f>
        <v>B0048</v>
      </c>
      <c r="C50" t="s">
        <v>1014</v>
      </c>
      <c r="D50" t="str">
        <f>INDEX(Detail!H:H,MATCH(B50,Detail!G:G,0))</f>
        <v>Pandu Laksmiwati</v>
      </c>
      <c r="E50">
        <v>77</v>
      </c>
      <c r="F50">
        <v>49</v>
      </c>
      <c r="G50">
        <v>40</v>
      </c>
      <c r="H50">
        <v>67</v>
      </c>
      <c r="I50">
        <v>77</v>
      </c>
      <c r="J50">
        <v>62</v>
      </c>
      <c r="K50">
        <v>89</v>
      </c>
      <c r="L50" s="36" t="str">
        <f>IFERROR(VLOOKUP(B50,Absen!$A$1:$B$501,2,FALSE),"No")</f>
        <v>No</v>
      </c>
      <c r="M50" s="44">
        <f t="shared" si="1"/>
        <v>89</v>
      </c>
      <c r="N50" s="44">
        <f t="shared" si="2"/>
        <v>63.050000000000004</v>
      </c>
      <c r="O50" s="44" t="str">
        <f t="shared" si="3"/>
        <v>C</v>
      </c>
      <c r="P50" s="36">
        <f>INDEX(Detail!A:A,MATCH(D50,Detail!H:H,0))</f>
        <v>37255</v>
      </c>
      <c r="Q50" t="str">
        <f>INDEX(Detail!F:F,MATCH(D50,Detail!H:H,0))</f>
        <v>Bau-Bau</v>
      </c>
      <c r="R50">
        <f>INDEX(Detail!C:C,MATCH(D50,Detail!H:H,0))</f>
        <v>159</v>
      </c>
      <c r="S50">
        <f>INDEX(Detail!D:D,MATCH(D50,Detail!H:H,0))</f>
        <v>56</v>
      </c>
      <c r="T50" t="str">
        <f>INDEX(Detail!E:E,MATCH(D50,Detail!H:H,0))</f>
        <v xml:space="preserve">Gg. Abdul Muis No. 9
</v>
      </c>
      <c r="U50" t="str">
        <f>INDEX(Detail!B:B,MATCH(D50,Detail!H:H,0))</f>
        <v>O+</v>
      </c>
      <c r="V50" t="str">
        <f>VLOOKUP(C50,Dosen!$A$3:$E$8,MATCH(Main!A50,Dosen!$A$2:$E$2,1),FALSE)</f>
        <v>Pak Krisna</v>
      </c>
    </row>
    <row r="51" spans="1:22" x14ac:dyDescent="0.3">
      <c r="A51">
        <v>49</v>
      </c>
      <c r="B51" t="str">
        <f>CONCATENATE(VLOOKUP(C51,Helper!$A$1:$B$7,2,FALSE),TEXT(A51,"0000"))</f>
        <v>C0049</v>
      </c>
      <c r="C51" t="s">
        <v>1012</v>
      </c>
      <c r="D51" t="str">
        <f>INDEX(Detail!H:H,MATCH(B51,Detail!G:G,0))</f>
        <v>Cecep Mansur</v>
      </c>
      <c r="E51">
        <v>51</v>
      </c>
      <c r="F51">
        <v>62</v>
      </c>
      <c r="G51">
        <v>51</v>
      </c>
      <c r="H51">
        <v>54</v>
      </c>
      <c r="I51">
        <v>68</v>
      </c>
      <c r="J51">
        <v>100</v>
      </c>
      <c r="K51">
        <v>82</v>
      </c>
      <c r="L51" s="36" t="str">
        <f>IFERROR(VLOOKUP(B51,Absen!$A$1:$B$501,2,FALSE),"No")</f>
        <v>No</v>
      </c>
      <c r="M51" s="44">
        <f t="shared" si="1"/>
        <v>82</v>
      </c>
      <c r="N51" s="44">
        <f t="shared" si="2"/>
        <v>67.775000000000006</v>
      </c>
      <c r="O51" s="44" t="str">
        <f t="shared" si="3"/>
        <v>C</v>
      </c>
      <c r="P51" s="36">
        <f>INDEX(Detail!A:A,MATCH(D51,Detail!H:H,0))</f>
        <v>37102</v>
      </c>
      <c r="Q51" t="str">
        <f>INDEX(Detail!F:F,MATCH(D51,Detail!H:H,0))</f>
        <v>Magelang</v>
      </c>
      <c r="R51">
        <f>INDEX(Detail!C:C,MATCH(D51,Detail!H:H,0))</f>
        <v>180</v>
      </c>
      <c r="S51">
        <f>INDEX(Detail!D:D,MATCH(D51,Detail!H:H,0))</f>
        <v>56</v>
      </c>
      <c r="T51" t="str">
        <f>INDEX(Detail!E:E,MATCH(D51,Detail!H:H,0))</f>
        <v>Jl. Indragiri No. 50</v>
      </c>
      <c r="U51" t="str">
        <f>INDEX(Detail!B:B,MATCH(D51,Detail!H:H,0))</f>
        <v>A+</v>
      </c>
      <c r="V51" t="str">
        <f>VLOOKUP(C51,Dosen!$A$3:$E$8,MATCH(Main!A51,Dosen!$A$2:$E$2,1),FALSE)</f>
        <v>Pak Budi</v>
      </c>
    </row>
    <row r="52" spans="1:22" x14ac:dyDescent="0.3">
      <c r="A52">
        <v>50</v>
      </c>
      <c r="B52" t="str">
        <f>CONCATENATE(VLOOKUP(C52,Helper!$A$1:$B$7,2,FALSE),TEXT(A52,"0000"))</f>
        <v>E0050</v>
      </c>
      <c r="C52" t="s">
        <v>1010</v>
      </c>
      <c r="D52" t="str">
        <f>INDEX(Detail!H:H,MATCH(B52,Detail!G:G,0))</f>
        <v>Cinthia Zulkarnain</v>
      </c>
      <c r="E52">
        <v>82</v>
      </c>
      <c r="F52">
        <v>61</v>
      </c>
      <c r="G52">
        <v>43</v>
      </c>
      <c r="H52">
        <v>70</v>
      </c>
      <c r="I52">
        <v>94</v>
      </c>
      <c r="J52">
        <v>100</v>
      </c>
      <c r="K52">
        <v>94</v>
      </c>
      <c r="L52" s="36">
        <f>IFERROR(VLOOKUP(B52,Absen!$A$1:$B$501,2,FALSE),"No")</f>
        <v>44804</v>
      </c>
      <c r="M52" s="44">
        <f t="shared" si="1"/>
        <v>84</v>
      </c>
      <c r="N52" s="44">
        <f t="shared" si="2"/>
        <v>75.375</v>
      </c>
      <c r="O52" s="44" t="str">
        <f t="shared" si="3"/>
        <v>B</v>
      </c>
      <c r="P52" s="36">
        <f>INDEX(Detail!A:A,MATCH(D52,Detail!H:H,0))</f>
        <v>37523</v>
      </c>
      <c r="Q52" t="str">
        <f>INDEX(Detail!F:F,MATCH(D52,Detail!H:H,0))</f>
        <v>Tangerang</v>
      </c>
      <c r="R52">
        <f>INDEX(Detail!C:C,MATCH(D52,Detail!H:H,0))</f>
        <v>160</v>
      </c>
      <c r="S52">
        <f>INDEX(Detail!D:D,MATCH(D52,Detail!H:H,0))</f>
        <v>67</v>
      </c>
      <c r="T52" t="str">
        <f>INDEX(Detail!E:E,MATCH(D52,Detail!H:H,0))</f>
        <v>Gg. Surapati No. 82</v>
      </c>
      <c r="U52" t="str">
        <f>INDEX(Detail!B:B,MATCH(D52,Detail!H:H,0))</f>
        <v>A+</v>
      </c>
      <c r="V52" t="str">
        <f>VLOOKUP(C52,Dosen!$A$3:$E$8,MATCH(Main!A52,Dosen!$A$2:$E$2,1),FALSE)</f>
        <v>Bu Made</v>
      </c>
    </row>
    <row r="53" spans="1:22" x14ac:dyDescent="0.3">
      <c r="A53">
        <v>51</v>
      </c>
      <c r="B53" t="str">
        <f>CONCATENATE(VLOOKUP(C53,Helper!$A$1:$B$7,2,FALSE),TEXT(A53,"0000"))</f>
        <v>A0051</v>
      </c>
      <c r="C53" t="s">
        <v>1015</v>
      </c>
      <c r="D53" t="str">
        <f>INDEX(Detail!H:H,MATCH(B53,Detail!G:G,0))</f>
        <v>Jamalia Zulaika</v>
      </c>
      <c r="E53">
        <v>65</v>
      </c>
      <c r="F53">
        <v>64</v>
      </c>
      <c r="G53">
        <v>62</v>
      </c>
      <c r="H53">
        <v>54</v>
      </c>
      <c r="I53">
        <v>79</v>
      </c>
      <c r="J53">
        <v>82</v>
      </c>
      <c r="K53">
        <v>76</v>
      </c>
      <c r="L53" s="36">
        <f>IFERROR(VLOOKUP(B53,Absen!$A$1:$B$501,2,FALSE),"No")</f>
        <v>44771</v>
      </c>
      <c r="M53" s="44">
        <f t="shared" si="1"/>
        <v>66</v>
      </c>
      <c r="N53" s="44">
        <f t="shared" si="2"/>
        <v>68.149999999999991</v>
      </c>
      <c r="O53" s="44" t="str">
        <f t="shared" si="3"/>
        <v>C</v>
      </c>
      <c r="P53" s="36">
        <f>INDEX(Detail!A:A,MATCH(D53,Detail!H:H,0))</f>
        <v>37719</v>
      </c>
      <c r="Q53" t="str">
        <f>INDEX(Detail!F:F,MATCH(D53,Detail!H:H,0))</f>
        <v>Tanjungbalai</v>
      </c>
      <c r="R53">
        <f>INDEX(Detail!C:C,MATCH(D53,Detail!H:H,0))</f>
        <v>171</v>
      </c>
      <c r="S53">
        <f>INDEX(Detail!D:D,MATCH(D53,Detail!H:H,0))</f>
        <v>79</v>
      </c>
      <c r="T53" t="str">
        <f>INDEX(Detail!E:E,MATCH(D53,Detail!H:H,0))</f>
        <v>Gang Surapati No. 48</v>
      </c>
      <c r="U53" t="str">
        <f>INDEX(Detail!B:B,MATCH(D53,Detail!H:H,0))</f>
        <v>O+</v>
      </c>
      <c r="V53" t="str">
        <f>VLOOKUP(C53,Dosen!$A$3:$E$8,MATCH(Main!A53,Dosen!$A$2:$E$2,1),FALSE)</f>
        <v>Bu Dwi</v>
      </c>
    </row>
    <row r="54" spans="1:22" x14ac:dyDescent="0.3">
      <c r="A54">
        <v>52</v>
      </c>
      <c r="B54" t="str">
        <f>CONCATENATE(VLOOKUP(C54,Helper!$A$1:$B$7,2,FALSE),TEXT(A54,"0000"))</f>
        <v>D0052</v>
      </c>
      <c r="C54" t="s">
        <v>1013</v>
      </c>
      <c r="D54" t="str">
        <f>INDEX(Detail!H:H,MATCH(B54,Detail!G:G,0))</f>
        <v>Muhammad Suryatmi</v>
      </c>
      <c r="E54">
        <v>63</v>
      </c>
      <c r="F54">
        <v>73</v>
      </c>
      <c r="G54">
        <v>37</v>
      </c>
      <c r="H54">
        <v>69</v>
      </c>
      <c r="I54">
        <v>82</v>
      </c>
      <c r="J54">
        <v>70</v>
      </c>
      <c r="K54">
        <v>94</v>
      </c>
      <c r="L54" s="36" t="str">
        <f>IFERROR(VLOOKUP(B54,Absen!$A$1:$B$501,2,FALSE),"No")</f>
        <v>No</v>
      </c>
      <c r="M54" s="44">
        <f t="shared" si="1"/>
        <v>94</v>
      </c>
      <c r="N54" s="44">
        <f t="shared" si="2"/>
        <v>66.675000000000011</v>
      </c>
      <c r="O54" s="44" t="str">
        <f t="shared" si="3"/>
        <v>C</v>
      </c>
      <c r="P54" s="36">
        <f>INDEX(Detail!A:A,MATCH(D54,Detail!H:H,0))</f>
        <v>38077</v>
      </c>
      <c r="Q54" t="str">
        <f>INDEX(Detail!F:F,MATCH(D54,Detail!H:H,0))</f>
        <v>Pontianak</v>
      </c>
      <c r="R54">
        <f>INDEX(Detail!C:C,MATCH(D54,Detail!H:H,0))</f>
        <v>164</v>
      </c>
      <c r="S54">
        <f>INDEX(Detail!D:D,MATCH(D54,Detail!H:H,0))</f>
        <v>78</v>
      </c>
      <c r="T54" t="str">
        <f>INDEX(Detail!E:E,MATCH(D54,Detail!H:H,0))</f>
        <v>Gg. Kendalsari No. 59</v>
      </c>
      <c r="U54" t="str">
        <f>INDEX(Detail!B:B,MATCH(D54,Detail!H:H,0))</f>
        <v>O-</v>
      </c>
      <c r="V54" t="str">
        <f>VLOOKUP(C54,Dosen!$A$3:$E$8,MATCH(Main!A54,Dosen!$A$2:$E$2,1),FALSE)</f>
        <v>Bu Ratna</v>
      </c>
    </row>
    <row r="55" spans="1:22" x14ac:dyDescent="0.3">
      <c r="A55">
        <v>53</v>
      </c>
      <c r="B55" t="str">
        <f>CONCATENATE(VLOOKUP(C55,Helper!$A$1:$B$7,2,FALSE),TEXT(A55,"0000"))</f>
        <v>F0053</v>
      </c>
      <c r="C55" t="s">
        <v>1011</v>
      </c>
      <c r="D55" t="str">
        <f>INDEX(Detail!H:H,MATCH(B55,Detail!G:G,0))</f>
        <v>Setya Suryatmi</v>
      </c>
      <c r="E55">
        <v>68</v>
      </c>
      <c r="F55">
        <v>70</v>
      </c>
      <c r="G55">
        <v>31</v>
      </c>
      <c r="H55">
        <v>64</v>
      </c>
      <c r="I55">
        <v>80</v>
      </c>
      <c r="J55">
        <v>75</v>
      </c>
      <c r="K55">
        <v>96</v>
      </c>
      <c r="L55" s="36" t="str">
        <f>IFERROR(VLOOKUP(B55,Absen!$A$1:$B$501,2,FALSE),"No")</f>
        <v>No</v>
      </c>
      <c r="M55" s="44">
        <f t="shared" si="1"/>
        <v>96</v>
      </c>
      <c r="N55" s="44">
        <f t="shared" si="2"/>
        <v>66.050000000000011</v>
      </c>
      <c r="O55" s="44" t="str">
        <f t="shared" si="3"/>
        <v>C</v>
      </c>
      <c r="P55" s="36">
        <f>INDEX(Detail!A:A,MATCH(D55,Detail!H:H,0))</f>
        <v>38124</v>
      </c>
      <c r="Q55" t="str">
        <f>INDEX(Detail!F:F,MATCH(D55,Detail!H:H,0))</f>
        <v>Kota Administrasi Jakarta Utara</v>
      </c>
      <c r="R55">
        <f>INDEX(Detail!C:C,MATCH(D55,Detail!H:H,0))</f>
        <v>180</v>
      </c>
      <c r="S55">
        <f>INDEX(Detail!D:D,MATCH(D55,Detail!H:H,0))</f>
        <v>94</v>
      </c>
      <c r="T55" t="str">
        <f>INDEX(Detail!E:E,MATCH(D55,Detail!H:H,0))</f>
        <v xml:space="preserve">Gang H.J Maemunah No. 5
</v>
      </c>
      <c r="U55" t="str">
        <f>INDEX(Detail!B:B,MATCH(D55,Detail!H:H,0))</f>
        <v>AB-</v>
      </c>
      <c r="V55" t="str">
        <f>VLOOKUP(C55,Dosen!$A$3:$E$8,MATCH(Main!A55,Dosen!$A$2:$E$2,1),FALSE)</f>
        <v>Pak Andi</v>
      </c>
    </row>
    <row r="56" spans="1:22" x14ac:dyDescent="0.3">
      <c r="A56">
        <v>54</v>
      </c>
      <c r="B56" t="str">
        <f>CONCATENATE(VLOOKUP(C56,Helper!$A$1:$B$7,2,FALSE),TEXT(A56,"0000"))</f>
        <v>C0054</v>
      </c>
      <c r="C56" t="s">
        <v>1012</v>
      </c>
      <c r="D56" t="str">
        <f>INDEX(Detail!H:H,MATCH(B56,Detail!G:G,0))</f>
        <v>Radika Aryani</v>
      </c>
      <c r="E56">
        <v>77</v>
      </c>
      <c r="F56">
        <v>69</v>
      </c>
      <c r="G56">
        <v>61</v>
      </c>
      <c r="H56">
        <v>73</v>
      </c>
      <c r="I56">
        <v>52</v>
      </c>
      <c r="J56">
        <v>99</v>
      </c>
      <c r="K56">
        <v>91</v>
      </c>
      <c r="L56" s="36">
        <f>IFERROR(VLOOKUP(B56,Absen!$A$1:$B$501,2,FALSE),"No")</f>
        <v>44847</v>
      </c>
      <c r="M56" s="44">
        <f t="shared" si="1"/>
        <v>81</v>
      </c>
      <c r="N56" s="44">
        <f t="shared" si="2"/>
        <v>73.974999999999994</v>
      </c>
      <c r="O56" s="44" t="str">
        <f t="shared" si="3"/>
        <v>B</v>
      </c>
      <c r="P56" s="36">
        <f>INDEX(Detail!A:A,MATCH(D56,Detail!H:H,0))</f>
        <v>37113</v>
      </c>
      <c r="Q56" t="str">
        <f>INDEX(Detail!F:F,MATCH(D56,Detail!H:H,0))</f>
        <v>Cimahi</v>
      </c>
      <c r="R56">
        <f>INDEX(Detail!C:C,MATCH(D56,Detail!H:H,0))</f>
        <v>179</v>
      </c>
      <c r="S56">
        <f>INDEX(Detail!D:D,MATCH(D56,Detail!H:H,0))</f>
        <v>57</v>
      </c>
      <c r="T56" t="str">
        <f>INDEX(Detail!E:E,MATCH(D56,Detail!H:H,0))</f>
        <v xml:space="preserve">Jl. Suniaraja No. 5
</v>
      </c>
      <c r="U56" t="str">
        <f>INDEX(Detail!B:B,MATCH(D56,Detail!H:H,0))</f>
        <v>O-</v>
      </c>
      <c r="V56" t="str">
        <f>VLOOKUP(C56,Dosen!$A$3:$E$8,MATCH(Main!A56,Dosen!$A$2:$E$2,1),FALSE)</f>
        <v>Pak Budi</v>
      </c>
    </row>
    <row r="57" spans="1:22" x14ac:dyDescent="0.3">
      <c r="A57">
        <v>55</v>
      </c>
      <c r="B57" t="str">
        <f>CONCATENATE(VLOOKUP(C57,Helper!$A$1:$B$7,2,FALSE),TEXT(A57,"0000"))</f>
        <v>C0055</v>
      </c>
      <c r="C57" t="s">
        <v>1012</v>
      </c>
      <c r="D57" t="str">
        <f>INDEX(Detail!H:H,MATCH(B57,Detail!G:G,0))</f>
        <v>Warji Wahyudin</v>
      </c>
      <c r="E57">
        <v>68</v>
      </c>
      <c r="F57">
        <v>72</v>
      </c>
      <c r="G57">
        <v>58</v>
      </c>
      <c r="H57">
        <v>64</v>
      </c>
      <c r="I57">
        <v>56</v>
      </c>
      <c r="J57">
        <v>42</v>
      </c>
      <c r="K57">
        <v>74</v>
      </c>
      <c r="L57" s="36" t="str">
        <f>IFERROR(VLOOKUP(B57,Absen!$A$1:$B$501,2,FALSE),"No")</f>
        <v>No</v>
      </c>
      <c r="M57" s="44">
        <f t="shared" si="1"/>
        <v>74</v>
      </c>
      <c r="N57" s="44">
        <f t="shared" si="2"/>
        <v>59.9</v>
      </c>
      <c r="O57" s="44" t="str">
        <f t="shared" si="3"/>
        <v>D</v>
      </c>
      <c r="P57" s="36">
        <f>INDEX(Detail!A:A,MATCH(D57,Detail!H:H,0))</f>
        <v>38369</v>
      </c>
      <c r="Q57" t="str">
        <f>INDEX(Detail!F:F,MATCH(D57,Detail!H:H,0))</f>
        <v>Lhokseumawe</v>
      </c>
      <c r="R57">
        <f>INDEX(Detail!C:C,MATCH(D57,Detail!H:H,0))</f>
        <v>155</v>
      </c>
      <c r="S57">
        <f>INDEX(Detail!D:D,MATCH(D57,Detail!H:H,0))</f>
        <v>73</v>
      </c>
      <c r="T57" t="str">
        <f>INDEX(Detail!E:E,MATCH(D57,Detail!H:H,0))</f>
        <v>Jalan Kebonjati No. 08</v>
      </c>
      <c r="U57" t="str">
        <f>INDEX(Detail!B:B,MATCH(D57,Detail!H:H,0))</f>
        <v>B-</v>
      </c>
      <c r="V57" t="str">
        <f>VLOOKUP(C57,Dosen!$A$3:$E$8,MATCH(Main!A57,Dosen!$A$2:$E$2,1),FALSE)</f>
        <v>Pak Budi</v>
      </c>
    </row>
    <row r="58" spans="1:22" x14ac:dyDescent="0.3">
      <c r="A58">
        <v>56</v>
      </c>
      <c r="B58" t="str">
        <f>CONCATENATE(VLOOKUP(C58,Helper!$A$1:$B$7,2,FALSE),TEXT(A58,"0000"))</f>
        <v>B0056</v>
      </c>
      <c r="C58" t="s">
        <v>1014</v>
      </c>
      <c r="D58" t="str">
        <f>INDEX(Detail!H:H,MATCH(B58,Detail!G:G,0))</f>
        <v>Hartana Astuti</v>
      </c>
      <c r="E58">
        <v>59</v>
      </c>
      <c r="F58">
        <v>44</v>
      </c>
      <c r="G58">
        <v>81</v>
      </c>
      <c r="H58">
        <v>69</v>
      </c>
      <c r="I58">
        <v>57</v>
      </c>
      <c r="J58">
        <v>44</v>
      </c>
      <c r="K58">
        <v>91</v>
      </c>
      <c r="L58" s="36">
        <f>IFERROR(VLOOKUP(B58,Absen!$A$1:$B$501,2,FALSE),"No")</f>
        <v>44767</v>
      </c>
      <c r="M58" s="44">
        <f t="shared" si="1"/>
        <v>81</v>
      </c>
      <c r="N58" s="44">
        <f t="shared" si="2"/>
        <v>61.725000000000001</v>
      </c>
      <c r="O58" s="44" t="str">
        <f t="shared" si="3"/>
        <v>C</v>
      </c>
      <c r="P58" s="36">
        <f>INDEX(Detail!A:A,MATCH(D58,Detail!H:H,0))</f>
        <v>37336</v>
      </c>
      <c r="Q58" t="str">
        <f>INDEX(Detail!F:F,MATCH(D58,Detail!H:H,0))</f>
        <v>Tarakan</v>
      </c>
      <c r="R58">
        <f>INDEX(Detail!C:C,MATCH(D58,Detail!H:H,0))</f>
        <v>168</v>
      </c>
      <c r="S58">
        <f>INDEX(Detail!D:D,MATCH(D58,Detail!H:H,0))</f>
        <v>51</v>
      </c>
      <c r="T58" t="str">
        <f>INDEX(Detail!E:E,MATCH(D58,Detail!H:H,0))</f>
        <v>Gang Ronggowarsito No. 37</v>
      </c>
      <c r="U58" t="str">
        <f>INDEX(Detail!B:B,MATCH(D58,Detail!H:H,0))</f>
        <v>A-</v>
      </c>
      <c r="V58" t="str">
        <f>VLOOKUP(C58,Dosen!$A$3:$E$8,MATCH(Main!A58,Dosen!$A$2:$E$2,1),FALSE)</f>
        <v>Pak Krisna</v>
      </c>
    </row>
    <row r="59" spans="1:22" x14ac:dyDescent="0.3">
      <c r="A59">
        <v>57</v>
      </c>
      <c r="B59" t="str">
        <f>CONCATENATE(VLOOKUP(C59,Helper!$A$1:$B$7,2,FALSE),TEXT(A59,"0000"))</f>
        <v>D0057</v>
      </c>
      <c r="C59" t="s">
        <v>1013</v>
      </c>
      <c r="D59" t="str">
        <f>INDEX(Detail!H:H,MATCH(B59,Detail!G:G,0))</f>
        <v>Hari Aryani</v>
      </c>
      <c r="E59">
        <v>86</v>
      </c>
      <c r="F59">
        <v>64</v>
      </c>
      <c r="G59">
        <v>44</v>
      </c>
      <c r="H59">
        <v>61</v>
      </c>
      <c r="I59">
        <v>55</v>
      </c>
      <c r="J59">
        <v>56</v>
      </c>
      <c r="K59">
        <v>93</v>
      </c>
      <c r="L59" s="36" t="str">
        <f>IFERROR(VLOOKUP(B59,Absen!$A$1:$B$501,2,FALSE),"No")</f>
        <v>No</v>
      </c>
      <c r="M59" s="44">
        <f t="shared" si="1"/>
        <v>93</v>
      </c>
      <c r="N59" s="44">
        <f t="shared" si="2"/>
        <v>62.55</v>
      </c>
      <c r="O59" s="44" t="str">
        <f t="shared" si="3"/>
        <v>C</v>
      </c>
      <c r="P59" s="36">
        <f>INDEX(Detail!A:A,MATCH(D59,Detail!H:H,0))</f>
        <v>37256</v>
      </c>
      <c r="Q59" t="str">
        <f>INDEX(Detail!F:F,MATCH(D59,Detail!H:H,0))</f>
        <v>Dumai</v>
      </c>
      <c r="R59">
        <f>INDEX(Detail!C:C,MATCH(D59,Detail!H:H,0))</f>
        <v>172</v>
      </c>
      <c r="S59">
        <f>INDEX(Detail!D:D,MATCH(D59,Detail!H:H,0))</f>
        <v>48</v>
      </c>
      <c r="T59" t="str">
        <f>INDEX(Detail!E:E,MATCH(D59,Detail!H:H,0))</f>
        <v xml:space="preserve">Gg. Raya Ujungberung No. 7
</v>
      </c>
      <c r="U59" t="str">
        <f>INDEX(Detail!B:B,MATCH(D59,Detail!H:H,0))</f>
        <v>B+</v>
      </c>
      <c r="V59" t="str">
        <f>VLOOKUP(C59,Dosen!$A$3:$E$8,MATCH(Main!A59,Dosen!$A$2:$E$2,1),FALSE)</f>
        <v>Bu Ratna</v>
      </c>
    </row>
    <row r="60" spans="1:22" x14ac:dyDescent="0.3">
      <c r="A60">
        <v>58</v>
      </c>
      <c r="B60" t="str">
        <f>CONCATENATE(VLOOKUP(C60,Helper!$A$1:$B$7,2,FALSE),TEXT(A60,"0000"))</f>
        <v>E0058</v>
      </c>
      <c r="C60" t="s">
        <v>1010</v>
      </c>
      <c r="D60" t="str">
        <f>INDEX(Detail!H:H,MATCH(B60,Detail!G:G,0))</f>
        <v>Lantar Melani</v>
      </c>
      <c r="E60">
        <v>79</v>
      </c>
      <c r="F60">
        <v>67</v>
      </c>
      <c r="G60">
        <v>41</v>
      </c>
      <c r="H60">
        <v>55</v>
      </c>
      <c r="I60">
        <v>54</v>
      </c>
      <c r="J60">
        <v>69</v>
      </c>
      <c r="K60">
        <v>99</v>
      </c>
      <c r="L60" s="36" t="str">
        <f>IFERROR(VLOOKUP(B60,Absen!$A$1:$B$501,2,FALSE),"No")</f>
        <v>No</v>
      </c>
      <c r="M60" s="44">
        <f t="shared" si="1"/>
        <v>99</v>
      </c>
      <c r="N60" s="44">
        <f t="shared" si="2"/>
        <v>63.774999999999999</v>
      </c>
      <c r="O60" s="44" t="str">
        <f t="shared" si="3"/>
        <v>C</v>
      </c>
      <c r="P60" s="36">
        <f>INDEX(Detail!A:A,MATCH(D60,Detail!H:H,0))</f>
        <v>38007</v>
      </c>
      <c r="Q60" t="str">
        <f>INDEX(Detail!F:F,MATCH(D60,Detail!H:H,0))</f>
        <v>Tual</v>
      </c>
      <c r="R60">
        <f>INDEX(Detail!C:C,MATCH(D60,Detail!H:H,0))</f>
        <v>156</v>
      </c>
      <c r="S60">
        <f>INDEX(Detail!D:D,MATCH(D60,Detail!H:H,0))</f>
        <v>94</v>
      </c>
      <c r="T60" t="str">
        <f>INDEX(Detail!E:E,MATCH(D60,Detail!H:H,0))</f>
        <v>Jl. Kebonjati No. 75</v>
      </c>
      <c r="U60" t="str">
        <f>INDEX(Detail!B:B,MATCH(D60,Detail!H:H,0))</f>
        <v>AB-</v>
      </c>
      <c r="V60" t="str">
        <f>VLOOKUP(C60,Dosen!$A$3:$E$8,MATCH(Main!A60,Dosen!$A$2:$E$2,1),FALSE)</f>
        <v>Bu Made</v>
      </c>
    </row>
    <row r="61" spans="1:22" x14ac:dyDescent="0.3">
      <c r="A61">
        <v>59</v>
      </c>
      <c r="B61" t="str">
        <f>CONCATENATE(VLOOKUP(C61,Helper!$A$1:$B$7,2,FALSE),TEXT(A61,"0000"))</f>
        <v>E0059</v>
      </c>
      <c r="C61" t="s">
        <v>1010</v>
      </c>
      <c r="D61" t="str">
        <f>INDEX(Detail!H:H,MATCH(B61,Detail!G:G,0))</f>
        <v>Umay Habibi</v>
      </c>
      <c r="E61">
        <v>88</v>
      </c>
      <c r="F61">
        <v>74</v>
      </c>
      <c r="G61">
        <v>41</v>
      </c>
      <c r="H61">
        <v>58</v>
      </c>
      <c r="I61">
        <v>57</v>
      </c>
      <c r="J61">
        <v>99</v>
      </c>
      <c r="K61">
        <v>76</v>
      </c>
      <c r="L61" s="36" t="str">
        <f>IFERROR(VLOOKUP(B61,Absen!$A$1:$B$501,2,FALSE),"No")</f>
        <v>No</v>
      </c>
      <c r="M61" s="44">
        <f t="shared" si="1"/>
        <v>76</v>
      </c>
      <c r="N61" s="44">
        <f t="shared" si="2"/>
        <v>70.224999999999994</v>
      </c>
      <c r="O61" s="44" t="str">
        <f t="shared" si="3"/>
        <v>B</v>
      </c>
      <c r="P61" s="36">
        <f>INDEX(Detail!A:A,MATCH(D61,Detail!H:H,0))</f>
        <v>37474</v>
      </c>
      <c r="Q61" t="str">
        <f>INDEX(Detail!F:F,MATCH(D61,Detail!H:H,0))</f>
        <v>Padangpanjang</v>
      </c>
      <c r="R61">
        <f>INDEX(Detail!C:C,MATCH(D61,Detail!H:H,0))</f>
        <v>169</v>
      </c>
      <c r="S61">
        <f>INDEX(Detail!D:D,MATCH(D61,Detail!H:H,0))</f>
        <v>47</v>
      </c>
      <c r="T61" t="str">
        <f>INDEX(Detail!E:E,MATCH(D61,Detail!H:H,0))</f>
        <v xml:space="preserve">Jalan Jakarta No. 1
</v>
      </c>
      <c r="U61" t="str">
        <f>INDEX(Detail!B:B,MATCH(D61,Detail!H:H,0))</f>
        <v>AB-</v>
      </c>
      <c r="V61" t="str">
        <f>VLOOKUP(C61,Dosen!$A$3:$E$8,MATCH(Main!A61,Dosen!$A$2:$E$2,1),FALSE)</f>
        <v>Bu Made</v>
      </c>
    </row>
    <row r="62" spans="1:22" x14ac:dyDescent="0.3">
      <c r="A62">
        <v>60</v>
      </c>
      <c r="B62" t="str">
        <f>CONCATENATE(VLOOKUP(C62,Helper!$A$1:$B$7,2,FALSE),TEXT(A62,"0000"))</f>
        <v>E0060</v>
      </c>
      <c r="C62" t="s">
        <v>1010</v>
      </c>
      <c r="D62" t="str">
        <f>INDEX(Detail!H:H,MATCH(B62,Detail!G:G,0))</f>
        <v>Jati Yulianti</v>
      </c>
      <c r="E62">
        <v>71</v>
      </c>
      <c r="F62">
        <v>75</v>
      </c>
      <c r="G62">
        <v>72</v>
      </c>
      <c r="H62">
        <v>55</v>
      </c>
      <c r="I62">
        <v>51</v>
      </c>
      <c r="J62">
        <v>55</v>
      </c>
      <c r="K62">
        <v>72</v>
      </c>
      <c r="L62" s="36" t="str">
        <f>IFERROR(VLOOKUP(B62,Absen!$A$1:$B$501,2,FALSE),"No")</f>
        <v>No</v>
      </c>
      <c r="M62" s="44">
        <f t="shared" si="1"/>
        <v>72</v>
      </c>
      <c r="N62" s="44">
        <f t="shared" si="2"/>
        <v>64.100000000000009</v>
      </c>
      <c r="O62" s="44" t="str">
        <f t="shared" si="3"/>
        <v>C</v>
      </c>
      <c r="P62" s="36">
        <f>INDEX(Detail!A:A,MATCH(D62,Detail!H:H,0))</f>
        <v>38078</v>
      </c>
      <c r="Q62" t="str">
        <f>INDEX(Detail!F:F,MATCH(D62,Detail!H:H,0))</f>
        <v>Pematangsiantar</v>
      </c>
      <c r="R62">
        <f>INDEX(Detail!C:C,MATCH(D62,Detail!H:H,0))</f>
        <v>154</v>
      </c>
      <c r="S62">
        <f>INDEX(Detail!D:D,MATCH(D62,Detail!H:H,0))</f>
        <v>93</v>
      </c>
      <c r="T62" t="str">
        <f>INDEX(Detail!E:E,MATCH(D62,Detail!H:H,0))</f>
        <v>Jl. Gedebage Selatan No. 18</v>
      </c>
      <c r="U62" t="str">
        <f>INDEX(Detail!B:B,MATCH(D62,Detail!H:H,0))</f>
        <v>B-</v>
      </c>
      <c r="V62" t="str">
        <f>VLOOKUP(C62,Dosen!$A$3:$E$8,MATCH(Main!A62,Dosen!$A$2:$E$2,1),FALSE)</f>
        <v>Bu Made</v>
      </c>
    </row>
    <row r="63" spans="1:22" x14ac:dyDescent="0.3">
      <c r="A63">
        <v>61</v>
      </c>
      <c r="B63" t="str">
        <f>CONCATENATE(VLOOKUP(C63,Helper!$A$1:$B$7,2,FALSE),TEXT(A63,"0000"))</f>
        <v>D0061</v>
      </c>
      <c r="C63" t="s">
        <v>1013</v>
      </c>
      <c r="D63" t="str">
        <f>INDEX(Detail!H:H,MATCH(B63,Detail!G:G,0))</f>
        <v>Bakti Sirait</v>
      </c>
      <c r="E63">
        <v>50</v>
      </c>
      <c r="F63">
        <v>69</v>
      </c>
      <c r="G63">
        <v>94</v>
      </c>
      <c r="H63">
        <v>53</v>
      </c>
      <c r="I63">
        <v>51</v>
      </c>
      <c r="J63">
        <v>48</v>
      </c>
      <c r="K63">
        <v>89</v>
      </c>
      <c r="L63" s="36" t="str">
        <f>IFERROR(VLOOKUP(B63,Absen!$A$1:$B$501,2,FALSE),"No")</f>
        <v>No</v>
      </c>
      <c r="M63" s="44">
        <f t="shared" si="1"/>
        <v>89</v>
      </c>
      <c r="N63" s="44">
        <f t="shared" si="2"/>
        <v>65.175000000000011</v>
      </c>
      <c r="O63" s="44" t="str">
        <f t="shared" si="3"/>
        <v>C</v>
      </c>
      <c r="P63" s="36">
        <f>INDEX(Detail!A:A,MATCH(D63,Detail!H:H,0))</f>
        <v>37754</v>
      </c>
      <c r="Q63" t="str">
        <f>INDEX(Detail!F:F,MATCH(D63,Detail!H:H,0))</f>
        <v>Kediri</v>
      </c>
      <c r="R63">
        <f>INDEX(Detail!C:C,MATCH(D63,Detail!H:H,0))</f>
        <v>172</v>
      </c>
      <c r="S63">
        <f>INDEX(Detail!D:D,MATCH(D63,Detail!H:H,0))</f>
        <v>63</v>
      </c>
      <c r="T63" t="str">
        <f>INDEX(Detail!E:E,MATCH(D63,Detail!H:H,0))</f>
        <v>Jalan Gedebage Selatan No. 07</v>
      </c>
      <c r="U63" t="str">
        <f>INDEX(Detail!B:B,MATCH(D63,Detail!H:H,0))</f>
        <v>O-</v>
      </c>
      <c r="V63" t="str">
        <f>VLOOKUP(C63,Dosen!$A$3:$E$8,MATCH(Main!A63,Dosen!$A$2:$E$2,1),FALSE)</f>
        <v>Bu Ratna</v>
      </c>
    </row>
    <row r="64" spans="1:22" x14ac:dyDescent="0.3">
      <c r="A64">
        <v>62</v>
      </c>
      <c r="B64" t="str">
        <f>CONCATENATE(VLOOKUP(C64,Helper!$A$1:$B$7,2,FALSE),TEXT(A64,"0000"))</f>
        <v>D0062</v>
      </c>
      <c r="C64" t="s">
        <v>1013</v>
      </c>
      <c r="D64" t="str">
        <f>INDEX(Detail!H:H,MATCH(B64,Detail!G:G,0))</f>
        <v>Mulya Waluyo</v>
      </c>
      <c r="E64">
        <v>67</v>
      </c>
      <c r="F64">
        <v>45</v>
      </c>
      <c r="G64">
        <v>83</v>
      </c>
      <c r="H64">
        <v>64</v>
      </c>
      <c r="I64">
        <v>53</v>
      </c>
      <c r="J64">
        <v>52</v>
      </c>
      <c r="K64">
        <v>100</v>
      </c>
      <c r="L64" s="36" t="str">
        <f>IFERROR(VLOOKUP(B64,Absen!$A$1:$B$501,2,FALSE),"No")</f>
        <v>No</v>
      </c>
      <c r="M64" s="44">
        <f t="shared" si="1"/>
        <v>100</v>
      </c>
      <c r="N64" s="44">
        <f t="shared" si="2"/>
        <v>65.625</v>
      </c>
      <c r="O64" s="44" t="str">
        <f t="shared" si="3"/>
        <v>C</v>
      </c>
      <c r="P64" s="36">
        <f>INDEX(Detail!A:A,MATCH(D64,Detail!H:H,0))</f>
        <v>37235</v>
      </c>
      <c r="Q64" t="str">
        <f>INDEX(Detail!F:F,MATCH(D64,Detail!H:H,0))</f>
        <v>Kupang</v>
      </c>
      <c r="R64">
        <f>INDEX(Detail!C:C,MATCH(D64,Detail!H:H,0))</f>
        <v>154</v>
      </c>
      <c r="S64">
        <f>INDEX(Detail!D:D,MATCH(D64,Detail!H:H,0))</f>
        <v>71</v>
      </c>
      <c r="T64" t="str">
        <f>INDEX(Detail!E:E,MATCH(D64,Detail!H:H,0))</f>
        <v>Jl. Sukabumi No. 61</v>
      </c>
      <c r="U64" t="str">
        <f>INDEX(Detail!B:B,MATCH(D64,Detail!H:H,0))</f>
        <v>O-</v>
      </c>
      <c r="V64" t="str">
        <f>VLOOKUP(C64,Dosen!$A$3:$E$8,MATCH(Main!A64,Dosen!$A$2:$E$2,1),FALSE)</f>
        <v>Bu Ratna</v>
      </c>
    </row>
    <row r="65" spans="1:22" x14ac:dyDescent="0.3">
      <c r="A65">
        <v>63</v>
      </c>
      <c r="B65" t="str">
        <f>CONCATENATE(VLOOKUP(C65,Helper!$A$1:$B$7,2,FALSE),TEXT(A65,"0000"))</f>
        <v>A0063</v>
      </c>
      <c r="C65" t="s">
        <v>1015</v>
      </c>
      <c r="D65" t="str">
        <f>INDEX(Detail!H:H,MATCH(B65,Detail!G:G,0))</f>
        <v>Salwa Wasita</v>
      </c>
      <c r="E65">
        <v>74</v>
      </c>
      <c r="F65">
        <v>52</v>
      </c>
      <c r="G65">
        <v>71</v>
      </c>
      <c r="H65">
        <v>59</v>
      </c>
      <c r="I65">
        <v>72</v>
      </c>
      <c r="J65">
        <v>54</v>
      </c>
      <c r="K65">
        <v>79</v>
      </c>
      <c r="L65" s="36">
        <f>IFERROR(VLOOKUP(B65,Absen!$A$1:$B$501,2,FALSE),"No")</f>
        <v>44836</v>
      </c>
      <c r="M65" s="44">
        <f t="shared" si="1"/>
        <v>69</v>
      </c>
      <c r="N65" s="44">
        <f t="shared" si="2"/>
        <v>64.025000000000006</v>
      </c>
      <c r="O65" s="44" t="str">
        <f t="shared" si="3"/>
        <v>C</v>
      </c>
      <c r="P65" s="36">
        <f>INDEX(Detail!A:A,MATCH(D65,Detail!H:H,0))</f>
        <v>38293</v>
      </c>
      <c r="Q65" t="str">
        <f>INDEX(Detail!F:F,MATCH(D65,Detail!H:H,0))</f>
        <v>Salatiga</v>
      </c>
      <c r="R65">
        <f>INDEX(Detail!C:C,MATCH(D65,Detail!H:H,0))</f>
        <v>162</v>
      </c>
      <c r="S65">
        <f>INDEX(Detail!D:D,MATCH(D65,Detail!H:H,0))</f>
        <v>84</v>
      </c>
      <c r="T65" t="str">
        <f>INDEX(Detail!E:E,MATCH(D65,Detail!H:H,0))</f>
        <v>Jl. Kiaracondong No. 45</v>
      </c>
      <c r="U65" t="str">
        <f>INDEX(Detail!B:B,MATCH(D65,Detail!H:H,0))</f>
        <v>AB+</v>
      </c>
      <c r="V65" t="str">
        <f>VLOOKUP(C65,Dosen!$A$3:$E$8,MATCH(Main!A65,Dosen!$A$2:$E$2,1),FALSE)</f>
        <v>Bu Dwi</v>
      </c>
    </row>
    <row r="66" spans="1:22" x14ac:dyDescent="0.3">
      <c r="A66">
        <v>64</v>
      </c>
      <c r="B66" t="str">
        <f>CONCATENATE(VLOOKUP(C66,Helper!$A$1:$B$7,2,FALSE),TEXT(A66,"0000"))</f>
        <v>C0064</v>
      </c>
      <c r="C66" t="s">
        <v>1012</v>
      </c>
      <c r="D66" t="str">
        <f>INDEX(Detail!H:H,MATCH(B66,Detail!G:G,0))</f>
        <v>Gantar Sihombing</v>
      </c>
      <c r="E66">
        <v>68</v>
      </c>
      <c r="F66">
        <v>53</v>
      </c>
      <c r="G66">
        <v>87</v>
      </c>
      <c r="H66">
        <v>55</v>
      </c>
      <c r="I66">
        <v>91</v>
      </c>
      <c r="J66">
        <v>78</v>
      </c>
      <c r="K66">
        <v>90</v>
      </c>
      <c r="L66" s="36">
        <f>IFERROR(VLOOKUP(B66,Absen!$A$1:$B$501,2,FALSE),"No")</f>
        <v>44887</v>
      </c>
      <c r="M66" s="44">
        <f t="shared" si="1"/>
        <v>80</v>
      </c>
      <c r="N66" s="44">
        <f t="shared" si="2"/>
        <v>74.375</v>
      </c>
      <c r="O66" s="44" t="str">
        <f t="shared" si="3"/>
        <v>B</v>
      </c>
      <c r="P66" s="36">
        <f>INDEX(Detail!A:A,MATCH(D66,Detail!H:H,0))</f>
        <v>37710</v>
      </c>
      <c r="Q66" t="str">
        <f>INDEX(Detail!F:F,MATCH(D66,Detail!H:H,0))</f>
        <v>Pasuruan</v>
      </c>
      <c r="R66">
        <f>INDEX(Detail!C:C,MATCH(D66,Detail!H:H,0))</f>
        <v>158</v>
      </c>
      <c r="S66">
        <f>INDEX(Detail!D:D,MATCH(D66,Detail!H:H,0))</f>
        <v>52</v>
      </c>
      <c r="T66" t="str">
        <f>INDEX(Detail!E:E,MATCH(D66,Detail!H:H,0))</f>
        <v xml:space="preserve">Gang Waringin No. 6
</v>
      </c>
      <c r="U66" t="str">
        <f>INDEX(Detail!B:B,MATCH(D66,Detail!H:H,0))</f>
        <v>AB+</v>
      </c>
      <c r="V66" t="str">
        <f>VLOOKUP(C66,Dosen!$A$3:$E$8,MATCH(Main!A66,Dosen!$A$2:$E$2,1),FALSE)</f>
        <v>Pak Budi</v>
      </c>
    </row>
    <row r="67" spans="1:22" x14ac:dyDescent="0.3">
      <c r="A67">
        <v>65</v>
      </c>
      <c r="B67" t="str">
        <f>CONCATENATE(VLOOKUP(C67,Helper!$A$1:$B$7,2,FALSE),TEXT(A67,"0000"))</f>
        <v>A0065</v>
      </c>
      <c r="C67" t="s">
        <v>1015</v>
      </c>
      <c r="D67" t="str">
        <f>INDEX(Detail!H:H,MATCH(B67,Detail!G:G,0))</f>
        <v>Ajiman Mulyani</v>
      </c>
      <c r="E67">
        <v>81</v>
      </c>
      <c r="F67">
        <v>41</v>
      </c>
      <c r="G67">
        <v>67</v>
      </c>
      <c r="H67">
        <v>54</v>
      </c>
      <c r="I67">
        <v>95</v>
      </c>
      <c r="J67">
        <v>52</v>
      </c>
      <c r="K67">
        <v>71</v>
      </c>
      <c r="L67" s="36">
        <f>IFERROR(VLOOKUP(B67,Absen!$A$1:$B$501,2,FALSE),"No")</f>
        <v>44852</v>
      </c>
      <c r="M67" s="44">
        <f t="shared" si="1"/>
        <v>61</v>
      </c>
      <c r="N67" s="44">
        <f t="shared" si="2"/>
        <v>63.774999999999999</v>
      </c>
      <c r="O67" s="44" t="str">
        <f t="shared" si="3"/>
        <v>C</v>
      </c>
      <c r="P67" s="36">
        <f>INDEX(Detail!A:A,MATCH(D67,Detail!H:H,0))</f>
        <v>38212</v>
      </c>
      <c r="Q67" t="str">
        <f>INDEX(Detail!F:F,MATCH(D67,Detail!H:H,0))</f>
        <v>Balikpapan</v>
      </c>
      <c r="R67">
        <f>INDEX(Detail!C:C,MATCH(D67,Detail!H:H,0))</f>
        <v>166</v>
      </c>
      <c r="S67">
        <f>INDEX(Detail!D:D,MATCH(D67,Detail!H:H,0))</f>
        <v>81</v>
      </c>
      <c r="T67" t="str">
        <f>INDEX(Detail!E:E,MATCH(D67,Detail!H:H,0))</f>
        <v xml:space="preserve">Jalan M.T Haryono No. 8
</v>
      </c>
      <c r="U67" t="str">
        <f>INDEX(Detail!B:B,MATCH(D67,Detail!H:H,0))</f>
        <v>O+</v>
      </c>
      <c r="V67" t="str">
        <f>VLOOKUP(C67,Dosen!$A$3:$E$8,MATCH(Main!A67,Dosen!$A$2:$E$2,1),FALSE)</f>
        <v>Bu Dwi</v>
      </c>
    </row>
    <row r="68" spans="1:22" x14ac:dyDescent="0.3">
      <c r="A68">
        <v>66</v>
      </c>
      <c r="B68" t="str">
        <f>CONCATENATE(VLOOKUP(C68,Helper!$A$1:$B$7,2,FALSE),TEXT(A68,"0000"))</f>
        <v>B0066</v>
      </c>
      <c r="C68" t="s">
        <v>1014</v>
      </c>
      <c r="D68" t="str">
        <f>INDEX(Detail!H:H,MATCH(B68,Detail!G:G,0))</f>
        <v>Arsipatra Lailasari</v>
      </c>
      <c r="E68">
        <v>57</v>
      </c>
      <c r="F68">
        <v>46</v>
      </c>
      <c r="G68">
        <v>44</v>
      </c>
      <c r="H68">
        <v>70</v>
      </c>
      <c r="I68">
        <v>57</v>
      </c>
      <c r="J68">
        <v>88</v>
      </c>
      <c r="K68">
        <v>88</v>
      </c>
      <c r="L68" s="36">
        <f>IFERROR(VLOOKUP(B68,Absen!$A$1:$B$501,2,FALSE),"No")</f>
        <v>44835</v>
      </c>
      <c r="M68" s="44">
        <f t="shared" ref="M68:M131" si="4">IF(L68="No",K68,K68-10)</f>
        <v>78</v>
      </c>
      <c r="N68" s="44">
        <f t="shared" ref="N68:N131" si="5">((E68+F68+H68+I68)*0.125)+((G68+J68)*0.2)+(M68*0.1)</f>
        <v>62.95</v>
      </c>
      <c r="O68" s="44" t="str">
        <f t="shared" ref="O68:O131" si="6">IF(N68&gt;90,"A+",IF(N68&gt;80,"A",IF(N68&gt;70,"B",IF(N68&gt;60,"C",IF(N68&gt;40,"D","E")))))</f>
        <v>C</v>
      </c>
      <c r="P68" s="36">
        <f>INDEX(Detail!A:A,MATCH(D68,Detail!H:H,0))</f>
        <v>38283</v>
      </c>
      <c r="Q68" t="str">
        <f>INDEX(Detail!F:F,MATCH(D68,Detail!H:H,0))</f>
        <v>Batam</v>
      </c>
      <c r="R68">
        <f>INDEX(Detail!C:C,MATCH(D68,Detail!H:H,0))</f>
        <v>180</v>
      </c>
      <c r="S68">
        <f>INDEX(Detail!D:D,MATCH(D68,Detail!H:H,0))</f>
        <v>76</v>
      </c>
      <c r="T68" t="str">
        <f>INDEX(Detail!E:E,MATCH(D68,Detail!H:H,0))</f>
        <v>Jl. Kutisari Selatan No. 43</v>
      </c>
      <c r="U68" t="str">
        <f>INDEX(Detail!B:B,MATCH(D68,Detail!H:H,0))</f>
        <v>A-</v>
      </c>
      <c r="V68" t="str">
        <f>VLOOKUP(C68,Dosen!$A$3:$E$8,MATCH(Main!A68,Dosen!$A$2:$E$2,1),FALSE)</f>
        <v>Pak Krisna</v>
      </c>
    </row>
    <row r="69" spans="1:22" x14ac:dyDescent="0.3">
      <c r="A69">
        <v>67</v>
      </c>
      <c r="B69" t="str">
        <f>CONCATENATE(VLOOKUP(C69,Helper!$A$1:$B$7,2,FALSE),TEXT(A69,"0000"))</f>
        <v>C0067</v>
      </c>
      <c r="C69" t="s">
        <v>1012</v>
      </c>
      <c r="D69" t="str">
        <f>INDEX(Detail!H:H,MATCH(B69,Detail!G:G,0))</f>
        <v>Siti Manullang</v>
      </c>
      <c r="E69">
        <v>60</v>
      </c>
      <c r="F69">
        <v>65</v>
      </c>
      <c r="G69">
        <v>51</v>
      </c>
      <c r="H69">
        <v>58</v>
      </c>
      <c r="I69">
        <v>78</v>
      </c>
      <c r="J69">
        <v>72</v>
      </c>
      <c r="K69">
        <v>77</v>
      </c>
      <c r="L69" s="36" t="str">
        <f>IFERROR(VLOOKUP(B69,Absen!$A$1:$B$501,2,FALSE),"No")</f>
        <v>No</v>
      </c>
      <c r="M69" s="44">
        <f t="shared" si="4"/>
        <v>77</v>
      </c>
      <c r="N69" s="44">
        <f t="shared" si="5"/>
        <v>64.924999999999997</v>
      </c>
      <c r="O69" s="44" t="str">
        <f t="shared" si="6"/>
        <v>C</v>
      </c>
      <c r="P69" s="36">
        <f>INDEX(Detail!A:A,MATCH(D69,Detail!H:H,0))</f>
        <v>37133</v>
      </c>
      <c r="Q69" t="str">
        <f>INDEX(Detail!F:F,MATCH(D69,Detail!H:H,0))</f>
        <v>Binjai</v>
      </c>
      <c r="R69">
        <f>INDEX(Detail!C:C,MATCH(D69,Detail!H:H,0))</f>
        <v>173</v>
      </c>
      <c r="S69">
        <f>INDEX(Detail!D:D,MATCH(D69,Detail!H:H,0))</f>
        <v>93</v>
      </c>
      <c r="T69" t="str">
        <f>INDEX(Detail!E:E,MATCH(D69,Detail!H:H,0))</f>
        <v xml:space="preserve">Gg. Dipenogoro No. 2
</v>
      </c>
      <c r="U69" t="str">
        <f>INDEX(Detail!B:B,MATCH(D69,Detail!H:H,0))</f>
        <v>A-</v>
      </c>
      <c r="V69" t="str">
        <f>VLOOKUP(C69,Dosen!$A$3:$E$8,MATCH(Main!A69,Dosen!$A$2:$E$2,1),FALSE)</f>
        <v>Pak Budi</v>
      </c>
    </row>
    <row r="70" spans="1:22" x14ac:dyDescent="0.3">
      <c r="A70">
        <v>68</v>
      </c>
      <c r="B70" t="str">
        <f>CONCATENATE(VLOOKUP(C70,Helper!$A$1:$B$7,2,FALSE),TEXT(A70,"0000"))</f>
        <v>D0068</v>
      </c>
      <c r="C70" t="s">
        <v>1013</v>
      </c>
      <c r="D70" t="str">
        <f>INDEX(Detail!H:H,MATCH(B70,Detail!G:G,0))</f>
        <v>Cengkir Dongoran</v>
      </c>
      <c r="E70">
        <v>53</v>
      </c>
      <c r="F70">
        <v>57</v>
      </c>
      <c r="G70">
        <v>48</v>
      </c>
      <c r="H70">
        <v>63</v>
      </c>
      <c r="I70">
        <v>84</v>
      </c>
      <c r="J70">
        <v>74</v>
      </c>
      <c r="K70">
        <v>78</v>
      </c>
      <c r="L70" s="36">
        <f>IFERROR(VLOOKUP(B70,Absen!$A$1:$B$501,2,FALSE),"No")</f>
        <v>44855</v>
      </c>
      <c r="M70" s="44">
        <f t="shared" si="4"/>
        <v>68</v>
      </c>
      <c r="N70" s="44">
        <f t="shared" si="5"/>
        <v>63.325000000000003</v>
      </c>
      <c r="O70" s="44" t="str">
        <f t="shared" si="6"/>
        <v>C</v>
      </c>
      <c r="P70" s="36">
        <f>INDEX(Detail!A:A,MATCH(D70,Detail!H:H,0))</f>
        <v>37953</v>
      </c>
      <c r="Q70" t="str">
        <f>INDEX(Detail!F:F,MATCH(D70,Detail!H:H,0))</f>
        <v>Surabaya</v>
      </c>
      <c r="R70">
        <f>INDEX(Detail!C:C,MATCH(D70,Detail!H:H,0))</f>
        <v>162</v>
      </c>
      <c r="S70">
        <f>INDEX(Detail!D:D,MATCH(D70,Detail!H:H,0))</f>
        <v>78</v>
      </c>
      <c r="T70" t="str">
        <f>INDEX(Detail!E:E,MATCH(D70,Detail!H:H,0))</f>
        <v>Gang Sukabumi No. 57</v>
      </c>
      <c r="U70" t="str">
        <f>INDEX(Detail!B:B,MATCH(D70,Detail!H:H,0))</f>
        <v>B+</v>
      </c>
      <c r="V70" t="str">
        <f>VLOOKUP(C70,Dosen!$A$3:$E$8,MATCH(Main!A70,Dosen!$A$2:$E$2,1),FALSE)</f>
        <v>Bu Ratna</v>
      </c>
    </row>
    <row r="71" spans="1:22" x14ac:dyDescent="0.3">
      <c r="A71">
        <v>69</v>
      </c>
      <c r="B71" t="str">
        <f>CONCATENATE(VLOOKUP(C71,Helper!$A$1:$B$7,2,FALSE),TEXT(A71,"0000"))</f>
        <v>C0069</v>
      </c>
      <c r="C71" t="s">
        <v>1012</v>
      </c>
      <c r="D71" t="str">
        <f>INDEX(Detail!H:H,MATCH(B71,Detail!G:G,0))</f>
        <v>Niyaga Pradipta</v>
      </c>
      <c r="E71">
        <v>78</v>
      </c>
      <c r="F71">
        <v>68</v>
      </c>
      <c r="G71">
        <v>38</v>
      </c>
      <c r="H71">
        <v>59</v>
      </c>
      <c r="I71">
        <v>56</v>
      </c>
      <c r="J71">
        <v>78</v>
      </c>
      <c r="K71">
        <v>91</v>
      </c>
      <c r="L71" s="36" t="str">
        <f>IFERROR(VLOOKUP(B71,Absen!$A$1:$B$501,2,FALSE),"No")</f>
        <v>No</v>
      </c>
      <c r="M71" s="44">
        <f t="shared" si="4"/>
        <v>91</v>
      </c>
      <c r="N71" s="44">
        <f t="shared" si="5"/>
        <v>64.924999999999997</v>
      </c>
      <c r="O71" s="44" t="str">
        <f t="shared" si="6"/>
        <v>C</v>
      </c>
      <c r="P71" s="36">
        <f>INDEX(Detail!A:A,MATCH(D71,Detail!H:H,0))</f>
        <v>38030</v>
      </c>
      <c r="Q71" t="str">
        <f>INDEX(Detail!F:F,MATCH(D71,Detail!H:H,0))</f>
        <v>Surakarta</v>
      </c>
      <c r="R71">
        <f>INDEX(Detail!C:C,MATCH(D71,Detail!H:H,0))</f>
        <v>163</v>
      </c>
      <c r="S71">
        <f>INDEX(Detail!D:D,MATCH(D71,Detail!H:H,0))</f>
        <v>48</v>
      </c>
      <c r="T71" t="str">
        <f>INDEX(Detail!E:E,MATCH(D71,Detail!H:H,0))</f>
        <v>Gg. Rawamangun No. 30</v>
      </c>
      <c r="U71" t="str">
        <f>INDEX(Detail!B:B,MATCH(D71,Detail!H:H,0))</f>
        <v>B+</v>
      </c>
      <c r="V71" t="str">
        <f>VLOOKUP(C71,Dosen!$A$3:$E$8,MATCH(Main!A71,Dosen!$A$2:$E$2,1),FALSE)</f>
        <v>Pak Budi</v>
      </c>
    </row>
    <row r="72" spans="1:22" x14ac:dyDescent="0.3">
      <c r="A72">
        <v>70</v>
      </c>
      <c r="B72" t="str">
        <f>CONCATENATE(VLOOKUP(C72,Helper!$A$1:$B$7,2,FALSE),TEXT(A72,"0000"))</f>
        <v>D0070</v>
      </c>
      <c r="C72" t="s">
        <v>1013</v>
      </c>
      <c r="D72" t="str">
        <f>INDEX(Detail!H:H,MATCH(B72,Detail!G:G,0))</f>
        <v>Rafid Latupono</v>
      </c>
      <c r="E72">
        <v>62</v>
      </c>
      <c r="F72">
        <v>69</v>
      </c>
      <c r="G72">
        <v>92</v>
      </c>
      <c r="H72">
        <v>63</v>
      </c>
      <c r="I72">
        <v>55</v>
      </c>
      <c r="J72">
        <v>50</v>
      </c>
      <c r="K72">
        <v>65</v>
      </c>
      <c r="L72" s="36">
        <f>IFERROR(VLOOKUP(B72,Absen!$A$1:$B$501,2,FALSE),"No")</f>
        <v>44858</v>
      </c>
      <c r="M72" s="44">
        <f t="shared" si="4"/>
        <v>55</v>
      </c>
      <c r="N72" s="44">
        <f t="shared" si="5"/>
        <v>65.025000000000006</v>
      </c>
      <c r="O72" s="44" t="str">
        <f t="shared" si="6"/>
        <v>C</v>
      </c>
      <c r="P72" s="36">
        <f>INDEX(Detail!A:A,MATCH(D72,Detail!H:H,0))</f>
        <v>37408</v>
      </c>
      <c r="Q72" t="str">
        <f>INDEX(Detail!F:F,MATCH(D72,Detail!H:H,0))</f>
        <v>Padang</v>
      </c>
      <c r="R72">
        <f>INDEX(Detail!C:C,MATCH(D72,Detail!H:H,0))</f>
        <v>167</v>
      </c>
      <c r="S72">
        <f>INDEX(Detail!D:D,MATCH(D72,Detail!H:H,0))</f>
        <v>91</v>
      </c>
      <c r="T72" t="str">
        <f>INDEX(Detail!E:E,MATCH(D72,Detail!H:H,0))</f>
        <v>Jl. Ronggowarsito No. 59</v>
      </c>
      <c r="U72" t="str">
        <f>INDEX(Detail!B:B,MATCH(D72,Detail!H:H,0))</f>
        <v>A-</v>
      </c>
      <c r="V72" t="str">
        <f>VLOOKUP(C72,Dosen!$A$3:$E$8,MATCH(Main!A72,Dosen!$A$2:$E$2,1),FALSE)</f>
        <v>Bu Ratna</v>
      </c>
    </row>
    <row r="73" spans="1:22" x14ac:dyDescent="0.3">
      <c r="A73">
        <v>71</v>
      </c>
      <c r="B73" t="str">
        <f>CONCATENATE(VLOOKUP(C73,Helper!$A$1:$B$7,2,FALSE),TEXT(A73,"0000"))</f>
        <v>E0071</v>
      </c>
      <c r="C73" t="s">
        <v>1010</v>
      </c>
      <c r="D73" t="str">
        <f>INDEX(Detail!H:H,MATCH(B73,Detail!G:G,0))</f>
        <v>Banara Wijayanti</v>
      </c>
      <c r="E73">
        <v>85</v>
      </c>
      <c r="F73">
        <v>75</v>
      </c>
      <c r="G73">
        <v>67</v>
      </c>
      <c r="H73">
        <v>65</v>
      </c>
      <c r="I73">
        <v>78</v>
      </c>
      <c r="J73">
        <v>43</v>
      </c>
      <c r="K73">
        <v>81</v>
      </c>
      <c r="L73" s="36" t="str">
        <f>IFERROR(VLOOKUP(B73,Absen!$A$1:$B$501,2,FALSE),"No")</f>
        <v>No</v>
      </c>
      <c r="M73" s="44">
        <f t="shared" si="4"/>
        <v>81</v>
      </c>
      <c r="N73" s="44">
        <f t="shared" si="5"/>
        <v>67.974999999999994</v>
      </c>
      <c r="O73" s="44" t="str">
        <f t="shared" si="6"/>
        <v>C</v>
      </c>
      <c r="P73" s="36">
        <f>INDEX(Detail!A:A,MATCH(D73,Detail!H:H,0))</f>
        <v>37052</v>
      </c>
      <c r="Q73" t="str">
        <f>INDEX(Detail!F:F,MATCH(D73,Detail!H:H,0))</f>
        <v>Salatiga</v>
      </c>
      <c r="R73">
        <f>INDEX(Detail!C:C,MATCH(D73,Detail!H:H,0))</f>
        <v>153</v>
      </c>
      <c r="S73">
        <f>INDEX(Detail!D:D,MATCH(D73,Detail!H:H,0))</f>
        <v>91</v>
      </c>
      <c r="T73" t="str">
        <f>INDEX(Detail!E:E,MATCH(D73,Detail!H:H,0))</f>
        <v xml:space="preserve">Gang Pasteur No. 4
</v>
      </c>
      <c r="U73" t="str">
        <f>INDEX(Detail!B:B,MATCH(D73,Detail!H:H,0))</f>
        <v>O-</v>
      </c>
      <c r="V73" t="str">
        <f>VLOOKUP(C73,Dosen!$A$3:$E$8,MATCH(Main!A73,Dosen!$A$2:$E$2,1),FALSE)</f>
        <v>Bu Made</v>
      </c>
    </row>
    <row r="74" spans="1:22" x14ac:dyDescent="0.3">
      <c r="A74">
        <v>72</v>
      </c>
      <c r="B74" t="str">
        <f>CONCATENATE(VLOOKUP(C74,Helper!$A$1:$B$7,2,FALSE),TEXT(A74,"0000"))</f>
        <v>D0072</v>
      </c>
      <c r="C74" t="s">
        <v>1013</v>
      </c>
      <c r="D74" t="str">
        <f>INDEX(Detail!H:H,MATCH(B74,Detail!G:G,0))</f>
        <v>Wisnu Nashiruddin</v>
      </c>
      <c r="E74">
        <v>77</v>
      </c>
      <c r="F74">
        <v>72</v>
      </c>
      <c r="G74">
        <v>93</v>
      </c>
      <c r="H74">
        <v>66</v>
      </c>
      <c r="I74">
        <v>55</v>
      </c>
      <c r="J74">
        <v>63</v>
      </c>
      <c r="K74">
        <v>97</v>
      </c>
      <c r="L74" s="36" t="str">
        <f>IFERROR(VLOOKUP(B74,Absen!$A$1:$B$501,2,FALSE),"No")</f>
        <v>No</v>
      </c>
      <c r="M74" s="44">
        <f t="shared" si="4"/>
        <v>97</v>
      </c>
      <c r="N74" s="44">
        <f t="shared" si="5"/>
        <v>74.650000000000006</v>
      </c>
      <c r="O74" s="44" t="str">
        <f t="shared" si="6"/>
        <v>B</v>
      </c>
      <c r="P74" s="36">
        <f>INDEX(Detail!A:A,MATCH(D74,Detail!H:H,0))</f>
        <v>37543</v>
      </c>
      <c r="Q74" t="str">
        <f>INDEX(Detail!F:F,MATCH(D74,Detail!H:H,0))</f>
        <v>Kota Administrasi Jakarta Timur</v>
      </c>
      <c r="R74">
        <f>INDEX(Detail!C:C,MATCH(D74,Detail!H:H,0))</f>
        <v>154</v>
      </c>
      <c r="S74">
        <f>INDEX(Detail!D:D,MATCH(D74,Detail!H:H,0))</f>
        <v>60</v>
      </c>
      <c r="T74" t="str">
        <f>INDEX(Detail!E:E,MATCH(D74,Detail!H:H,0))</f>
        <v>Jl. Raya Ujungberung No. 69</v>
      </c>
      <c r="U74" t="str">
        <f>INDEX(Detail!B:B,MATCH(D74,Detail!H:H,0))</f>
        <v>O+</v>
      </c>
      <c r="V74" t="str">
        <f>VLOOKUP(C74,Dosen!$A$3:$E$8,MATCH(Main!A74,Dosen!$A$2:$E$2,1),FALSE)</f>
        <v>Bu Ratna</v>
      </c>
    </row>
    <row r="75" spans="1:22" x14ac:dyDescent="0.3">
      <c r="A75">
        <v>73</v>
      </c>
      <c r="B75" t="str">
        <f>CONCATENATE(VLOOKUP(C75,Helper!$A$1:$B$7,2,FALSE),TEXT(A75,"0000"))</f>
        <v>E0073</v>
      </c>
      <c r="C75" t="s">
        <v>1010</v>
      </c>
      <c r="D75" t="str">
        <f>INDEX(Detail!H:H,MATCH(B75,Detail!G:G,0))</f>
        <v>Asmianto Winarsih</v>
      </c>
      <c r="E75">
        <v>51</v>
      </c>
      <c r="F75">
        <v>64</v>
      </c>
      <c r="G75">
        <v>47</v>
      </c>
      <c r="H75">
        <v>63</v>
      </c>
      <c r="I75">
        <v>91</v>
      </c>
      <c r="J75">
        <v>42</v>
      </c>
      <c r="K75">
        <v>92</v>
      </c>
      <c r="L75" s="36">
        <f>IFERROR(VLOOKUP(B75,Absen!$A$1:$B$501,2,FALSE),"No")</f>
        <v>44771</v>
      </c>
      <c r="M75" s="44">
        <f t="shared" si="4"/>
        <v>82</v>
      </c>
      <c r="N75" s="44">
        <f t="shared" si="5"/>
        <v>59.625</v>
      </c>
      <c r="O75" s="44" t="str">
        <f t="shared" si="6"/>
        <v>D</v>
      </c>
      <c r="P75" s="36">
        <f>INDEX(Detail!A:A,MATCH(D75,Detail!H:H,0))</f>
        <v>38092</v>
      </c>
      <c r="Q75" t="str">
        <f>INDEX(Detail!F:F,MATCH(D75,Detail!H:H,0))</f>
        <v>Bengkulu</v>
      </c>
      <c r="R75">
        <f>INDEX(Detail!C:C,MATCH(D75,Detail!H:H,0))</f>
        <v>155</v>
      </c>
      <c r="S75">
        <f>INDEX(Detail!D:D,MATCH(D75,Detail!H:H,0))</f>
        <v>48</v>
      </c>
      <c r="T75" t="str">
        <f>INDEX(Detail!E:E,MATCH(D75,Detail!H:H,0))</f>
        <v>Gg. Cihampelas No. 70</v>
      </c>
      <c r="U75" t="str">
        <f>INDEX(Detail!B:B,MATCH(D75,Detail!H:H,0))</f>
        <v>B-</v>
      </c>
      <c r="V75" t="str">
        <f>VLOOKUP(C75,Dosen!$A$3:$E$8,MATCH(Main!A75,Dosen!$A$2:$E$2,1),FALSE)</f>
        <v>Bu Made</v>
      </c>
    </row>
    <row r="76" spans="1:22" x14ac:dyDescent="0.3">
      <c r="A76">
        <v>74</v>
      </c>
      <c r="B76" t="str">
        <f>CONCATENATE(VLOOKUP(C76,Helper!$A$1:$B$7,2,FALSE),TEXT(A76,"0000"))</f>
        <v>F0074</v>
      </c>
      <c r="C76" t="s">
        <v>1011</v>
      </c>
      <c r="D76" t="str">
        <f>INDEX(Detail!H:H,MATCH(B76,Detail!G:G,0))</f>
        <v>Rahmat Nasyidah</v>
      </c>
      <c r="E76">
        <v>85</v>
      </c>
      <c r="F76">
        <v>73</v>
      </c>
      <c r="G76">
        <v>60</v>
      </c>
      <c r="H76">
        <v>52</v>
      </c>
      <c r="I76">
        <v>55</v>
      </c>
      <c r="J76">
        <v>58</v>
      </c>
      <c r="K76">
        <v>68</v>
      </c>
      <c r="L76" s="36" t="str">
        <f>IFERROR(VLOOKUP(B76,Absen!$A$1:$B$501,2,FALSE),"No")</f>
        <v>No</v>
      </c>
      <c r="M76" s="44">
        <f t="shared" si="4"/>
        <v>68</v>
      </c>
      <c r="N76" s="44">
        <f t="shared" si="5"/>
        <v>63.525000000000006</v>
      </c>
      <c r="O76" s="44" t="str">
        <f t="shared" si="6"/>
        <v>C</v>
      </c>
      <c r="P76" s="36">
        <f>INDEX(Detail!A:A,MATCH(D76,Detail!H:H,0))</f>
        <v>38460</v>
      </c>
      <c r="Q76" t="str">
        <f>INDEX(Detail!F:F,MATCH(D76,Detail!H:H,0))</f>
        <v>Lhokseumawe</v>
      </c>
      <c r="R76">
        <f>INDEX(Detail!C:C,MATCH(D76,Detail!H:H,0))</f>
        <v>176</v>
      </c>
      <c r="S76">
        <f>INDEX(Detail!D:D,MATCH(D76,Detail!H:H,0))</f>
        <v>92</v>
      </c>
      <c r="T76" t="str">
        <f>INDEX(Detail!E:E,MATCH(D76,Detail!H:H,0))</f>
        <v>Jalan Laswi No. 49</v>
      </c>
      <c r="U76" t="str">
        <f>INDEX(Detail!B:B,MATCH(D76,Detail!H:H,0))</f>
        <v>AB+</v>
      </c>
      <c r="V76" t="str">
        <f>VLOOKUP(C76,Dosen!$A$3:$E$8,MATCH(Main!A76,Dosen!$A$2:$E$2,1),FALSE)</f>
        <v>Pak Andi</v>
      </c>
    </row>
    <row r="77" spans="1:22" x14ac:dyDescent="0.3">
      <c r="A77">
        <v>75</v>
      </c>
      <c r="B77" t="str">
        <f>CONCATENATE(VLOOKUP(C77,Helper!$A$1:$B$7,2,FALSE),TEXT(A77,"0000"))</f>
        <v>E0075</v>
      </c>
      <c r="C77" t="s">
        <v>1010</v>
      </c>
      <c r="D77" t="str">
        <f>INDEX(Detail!H:H,MATCH(B77,Detail!G:G,0))</f>
        <v>Jefri Kusumo</v>
      </c>
      <c r="E77">
        <v>83</v>
      </c>
      <c r="F77">
        <v>50</v>
      </c>
      <c r="G77">
        <v>73</v>
      </c>
      <c r="H77">
        <v>56</v>
      </c>
      <c r="I77">
        <v>67</v>
      </c>
      <c r="J77">
        <v>46</v>
      </c>
      <c r="K77">
        <v>79</v>
      </c>
      <c r="L77" s="36">
        <f>IFERROR(VLOOKUP(B77,Absen!$A$1:$B$501,2,FALSE),"No")</f>
        <v>44801</v>
      </c>
      <c r="M77" s="44">
        <f t="shared" si="4"/>
        <v>69</v>
      </c>
      <c r="N77" s="44">
        <f t="shared" si="5"/>
        <v>62.699999999999996</v>
      </c>
      <c r="O77" s="44" t="str">
        <f t="shared" si="6"/>
        <v>C</v>
      </c>
      <c r="P77" s="36">
        <f>INDEX(Detail!A:A,MATCH(D77,Detail!H:H,0))</f>
        <v>37691</v>
      </c>
      <c r="Q77" t="str">
        <f>INDEX(Detail!F:F,MATCH(D77,Detail!H:H,0))</f>
        <v>Kupang</v>
      </c>
      <c r="R77">
        <f>INDEX(Detail!C:C,MATCH(D77,Detail!H:H,0))</f>
        <v>156</v>
      </c>
      <c r="S77">
        <f>INDEX(Detail!D:D,MATCH(D77,Detail!H:H,0))</f>
        <v>65</v>
      </c>
      <c r="T77" t="str">
        <f>INDEX(Detail!E:E,MATCH(D77,Detail!H:H,0))</f>
        <v>Jl. Jayawijaya No. 87</v>
      </c>
      <c r="U77" t="str">
        <f>INDEX(Detail!B:B,MATCH(D77,Detail!H:H,0))</f>
        <v>O+</v>
      </c>
      <c r="V77" t="str">
        <f>VLOOKUP(C77,Dosen!$A$3:$E$8,MATCH(Main!A77,Dosen!$A$2:$E$2,1),FALSE)</f>
        <v>Bu Made</v>
      </c>
    </row>
    <row r="78" spans="1:22" x14ac:dyDescent="0.3">
      <c r="A78">
        <v>76</v>
      </c>
      <c r="B78" t="str">
        <f>CONCATENATE(VLOOKUP(C78,Helper!$A$1:$B$7,2,FALSE),TEXT(A78,"0000"))</f>
        <v>B0076</v>
      </c>
      <c r="C78" t="s">
        <v>1014</v>
      </c>
      <c r="D78" t="str">
        <f>INDEX(Detail!H:H,MATCH(B78,Detail!G:G,0))</f>
        <v>Paulin Hariyah</v>
      </c>
      <c r="E78">
        <v>54</v>
      </c>
      <c r="F78">
        <v>74</v>
      </c>
      <c r="G78">
        <v>52</v>
      </c>
      <c r="H78">
        <v>60</v>
      </c>
      <c r="I78">
        <v>89</v>
      </c>
      <c r="J78">
        <v>93</v>
      </c>
      <c r="K78">
        <v>69</v>
      </c>
      <c r="L78" s="36" t="str">
        <f>IFERROR(VLOOKUP(B78,Absen!$A$1:$B$501,2,FALSE),"No")</f>
        <v>No</v>
      </c>
      <c r="M78" s="44">
        <f t="shared" si="4"/>
        <v>69</v>
      </c>
      <c r="N78" s="44">
        <f t="shared" si="5"/>
        <v>70.525000000000006</v>
      </c>
      <c r="O78" s="44" t="str">
        <f t="shared" si="6"/>
        <v>B</v>
      </c>
      <c r="P78" s="36">
        <f>INDEX(Detail!A:A,MATCH(D78,Detail!H:H,0))</f>
        <v>38067</v>
      </c>
      <c r="Q78" t="str">
        <f>INDEX(Detail!F:F,MATCH(D78,Detail!H:H,0))</f>
        <v>Tidore Kepulauan</v>
      </c>
      <c r="R78">
        <f>INDEX(Detail!C:C,MATCH(D78,Detail!H:H,0))</f>
        <v>151</v>
      </c>
      <c r="S78">
        <f>INDEX(Detail!D:D,MATCH(D78,Detail!H:H,0))</f>
        <v>93</v>
      </c>
      <c r="T78" t="str">
        <f>INDEX(Detail!E:E,MATCH(D78,Detail!H:H,0))</f>
        <v>Gg. Peta No. 50</v>
      </c>
      <c r="U78" t="str">
        <f>INDEX(Detail!B:B,MATCH(D78,Detail!H:H,0))</f>
        <v>AB+</v>
      </c>
      <c r="V78" t="str">
        <f>VLOOKUP(C78,Dosen!$A$3:$E$8,MATCH(Main!A78,Dosen!$A$2:$E$2,1),FALSE)</f>
        <v>Pak Krisna</v>
      </c>
    </row>
    <row r="79" spans="1:22" x14ac:dyDescent="0.3">
      <c r="A79">
        <v>77</v>
      </c>
      <c r="B79" t="str">
        <f>CONCATENATE(VLOOKUP(C79,Helper!$A$1:$B$7,2,FALSE),TEXT(A79,"0000"))</f>
        <v>E0077</v>
      </c>
      <c r="C79" t="s">
        <v>1010</v>
      </c>
      <c r="D79" t="str">
        <f>INDEX(Detail!H:H,MATCH(B79,Detail!G:G,0))</f>
        <v>Paulin Nainggolan</v>
      </c>
      <c r="E79">
        <v>80</v>
      </c>
      <c r="F79">
        <v>66</v>
      </c>
      <c r="G79">
        <v>89</v>
      </c>
      <c r="H79">
        <v>64</v>
      </c>
      <c r="I79">
        <v>82</v>
      </c>
      <c r="J79">
        <v>46</v>
      </c>
      <c r="K79">
        <v>99</v>
      </c>
      <c r="L79" s="36">
        <f>IFERROR(VLOOKUP(B79,Absen!$A$1:$B$501,2,FALSE),"No")</f>
        <v>44832</v>
      </c>
      <c r="M79" s="44">
        <f t="shared" si="4"/>
        <v>89</v>
      </c>
      <c r="N79" s="44">
        <f t="shared" si="5"/>
        <v>72.400000000000006</v>
      </c>
      <c r="O79" s="44" t="str">
        <f t="shared" si="6"/>
        <v>B</v>
      </c>
      <c r="P79" s="36">
        <f>INDEX(Detail!A:A,MATCH(D79,Detail!H:H,0))</f>
        <v>37445</v>
      </c>
      <c r="Q79" t="str">
        <f>INDEX(Detail!F:F,MATCH(D79,Detail!H:H,0))</f>
        <v>Bengkulu</v>
      </c>
      <c r="R79">
        <f>INDEX(Detail!C:C,MATCH(D79,Detail!H:H,0))</f>
        <v>155</v>
      </c>
      <c r="S79">
        <f>INDEX(Detail!D:D,MATCH(D79,Detail!H:H,0))</f>
        <v>92</v>
      </c>
      <c r="T79" t="str">
        <f>INDEX(Detail!E:E,MATCH(D79,Detail!H:H,0))</f>
        <v>Gg. Rawamangun No. 15</v>
      </c>
      <c r="U79" t="str">
        <f>INDEX(Detail!B:B,MATCH(D79,Detail!H:H,0))</f>
        <v>A-</v>
      </c>
      <c r="V79" t="str">
        <f>VLOOKUP(C79,Dosen!$A$3:$E$8,MATCH(Main!A79,Dosen!$A$2:$E$2,1),FALSE)</f>
        <v>Bu Made</v>
      </c>
    </row>
    <row r="80" spans="1:22" x14ac:dyDescent="0.3">
      <c r="A80">
        <v>78</v>
      </c>
      <c r="B80" t="str">
        <f>CONCATENATE(VLOOKUP(C80,Helper!$A$1:$B$7,2,FALSE),TEXT(A80,"0000"))</f>
        <v>F0078</v>
      </c>
      <c r="C80" t="s">
        <v>1011</v>
      </c>
      <c r="D80" t="str">
        <f>INDEX(Detail!H:H,MATCH(B80,Detail!G:G,0))</f>
        <v>Diah Simbolon</v>
      </c>
      <c r="E80">
        <v>95</v>
      </c>
      <c r="F80">
        <v>41</v>
      </c>
      <c r="G80">
        <v>90</v>
      </c>
      <c r="H80">
        <v>68</v>
      </c>
      <c r="I80">
        <v>90</v>
      </c>
      <c r="J80">
        <v>97</v>
      </c>
      <c r="K80">
        <v>67</v>
      </c>
      <c r="L80" s="36" t="str">
        <f>IFERROR(VLOOKUP(B80,Absen!$A$1:$B$501,2,FALSE),"No")</f>
        <v>No</v>
      </c>
      <c r="M80" s="44">
        <f t="shared" si="4"/>
        <v>67</v>
      </c>
      <c r="N80" s="44">
        <f t="shared" si="5"/>
        <v>80.850000000000009</v>
      </c>
      <c r="O80" s="44" t="str">
        <f t="shared" si="6"/>
        <v>A</v>
      </c>
      <c r="P80" s="36">
        <f>INDEX(Detail!A:A,MATCH(D80,Detail!H:H,0))</f>
        <v>37105</v>
      </c>
      <c r="Q80" t="str">
        <f>INDEX(Detail!F:F,MATCH(D80,Detail!H:H,0))</f>
        <v>Bandar Lampung</v>
      </c>
      <c r="R80">
        <f>INDEX(Detail!C:C,MATCH(D80,Detail!H:H,0))</f>
        <v>171</v>
      </c>
      <c r="S80">
        <f>INDEX(Detail!D:D,MATCH(D80,Detail!H:H,0))</f>
        <v>69</v>
      </c>
      <c r="T80" t="str">
        <f>INDEX(Detail!E:E,MATCH(D80,Detail!H:H,0))</f>
        <v xml:space="preserve">Gang Kebonjati No. 8
</v>
      </c>
      <c r="U80" t="str">
        <f>INDEX(Detail!B:B,MATCH(D80,Detail!H:H,0))</f>
        <v>O-</v>
      </c>
      <c r="V80" t="str">
        <f>VLOOKUP(C80,Dosen!$A$3:$E$8,MATCH(Main!A80,Dosen!$A$2:$E$2,1),FALSE)</f>
        <v>Pak Andi</v>
      </c>
    </row>
    <row r="81" spans="1:22" x14ac:dyDescent="0.3">
      <c r="A81">
        <v>79</v>
      </c>
      <c r="B81" t="str">
        <f>CONCATENATE(VLOOKUP(C81,Helper!$A$1:$B$7,2,FALSE),TEXT(A81,"0000"))</f>
        <v>B0079</v>
      </c>
      <c r="C81" t="s">
        <v>1014</v>
      </c>
      <c r="D81" t="str">
        <f>INDEX(Detail!H:H,MATCH(B81,Detail!G:G,0))</f>
        <v>Edi Nashiruddin</v>
      </c>
      <c r="E81">
        <v>63</v>
      </c>
      <c r="F81">
        <v>49</v>
      </c>
      <c r="G81">
        <v>55</v>
      </c>
      <c r="H81">
        <v>65</v>
      </c>
      <c r="I81">
        <v>67</v>
      </c>
      <c r="J81">
        <v>44</v>
      </c>
      <c r="K81">
        <v>66</v>
      </c>
      <c r="L81" s="36" t="str">
        <f>IFERROR(VLOOKUP(B81,Absen!$A$1:$B$501,2,FALSE),"No")</f>
        <v>No</v>
      </c>
      <c r="M81" s="44">
        <f t="shared" si="4"/>
        <v>66</v>
      </c>
      <c r="N81" s="44">
        <f t="shared" si="5"/>
        <v>56.9</v>
      </c>
      <c r="O81" s="44" t="str">
        <f t="shared" si="6"/>
        <v>D</v>
      </c>
      <c r="P81" s="36">
        <f>INDEX(Detail!A:A,MATCH(D81,Detail!H:H,0))</f>
        <v>37433</v>
      </c>
      <c r="Q81" t="str">
        <f>INDEX(Detail!F:F,MATCH(D81,Detail!H:H,0))</f>
        <v>Denpasar</v>
      </c>
      <c r="R81">
        <f>INDEX(Detail!C:C,MATCH(D81,Detail!H:H,0))</f>
        <v>166</v>
      </c>
      <c r="S81">
        <f>INDEX(Detail!D:D,MATCH(D81,Detail!H:H,0))</f>
        <v>67</v>
      </c>
      <c r="T81" t="str">
        <f>INDEX(Detail!E:E,MATCH(D81,Detail!H:H,0))</f>
        <v xml:space="preserve">Jalan Dr. Djunjunan No. 3
</v>
      </c>
      <c r="U81" t="str">
        <f>INDEX(Detail!B:B,MATCH(D81,Detail!H:H,0))</f>
        <v>O+</v>
      </c>
      <c r="V81" t="str">
        <f>VLOOKUP(C81,Dosen!$A$3:$E$8,MATCH(Main!A81,Dosen!$A$2:$E$2,1),FALSE)</f>
        <v>Pak Krisna</v>
      </c>
    </row>
    <row r="82" spans="1:22" x14ac:dyDescent="0.3">
      <c r="A82">
        <v>80</v>
      </c>
      <c r="B82" t="str">
        <f>CONCATENATE(VLOOKUP(C82,Helper!$A$1:$B$7,2,FALSE),TEXT(A82,"0000"))</f>
        <v>E0080</v>
      </c>
      <c r="C82" t="s">
        <v>1010</v>
      </c>
      <c r="D82" t="str">
        <f>INDEX(Detail!H:H,MATCH(B82,Detail!G:G,0))</f>
        <v>Endah Utama</v>
      </c>
      <c r="E82">
        <v>65</v>
      </c>
      <c r="F82">
        <v>41</v>
      </c>
      <c r="G82">
        <v>92</v>
      </c>
      <c r="H82">
        <v>65</v>
      </c>
      <c r="I82">
        <v>62</v>
      </c>
      <c r="J82">
        <v>71</v>
      </c>
      <c r="K82">
        <v>80</v>
      </c>
      <c r="L82" s="36">
        <f>IFERROR(VLOOKUP(B82,Absen!$A$1:$B$501,2,FALSE),"No")</f>
        <v>44787</v>
      </c>
      <c r="M82" s="44">
        <f t="shared" si="4"/>
        <v>70</v>
      </c>
      <c r="N82" s="44">
        <f t="shared" si="5"/>
        <v>68.724999999999994</v>
      </c>
      <c r="O82" s="44" t="str">
        <f t="shared" si="6"/>
        <v>C</v>
      </c>
      <c r="P82" s="36">
        <f>INDEX(Detail!A:A,MATCH(D82,Detail!H:H,0))</f>
        <v>37344</v>
      </c>
      <c r="Q82" t="str">
        <f>INDEX(Detail!F:F,MATCH(D82,Detail!H:H,0))</f>
        <v>Tomohon</v>
      </c>
      <c r="R82">
        <f>INDEX(Detail!C:C,MATCH(D82,Detail!H:H,0))</f>
        <v>170</v>
      </c>
      <c r="S82">
        <f>INDEX(Detail!D:D,MATCH(D82,Detail!H:H,0))</f>
        <v>74</v>
      </c>
      <c r="T82" t="str">
        <f>INDEX(Detail!E:E,MATCH(D82,Detail!H:H,0))</f>
        <v>Jl. Soekarno Hatta No. 82</v>
      </c>
      <c r="U82" t="str">
        <f>INDEX(Detail!B:B,MATCH(D82,Detail!H:H,0))</f>
        <v>A+</v>
      </c>
      <c r="V82" t="str">
        <f>VLOOKUP(C82,Dosen!$A$3:$E$8,MATCH(Main!A82,Dosen!$A$2:$E$2,1),FALSE)</f>
        <v>Bu Made</v>
      </c>
    </row>
    <row r="83" spans="1:22" x14ac:dyDescent="0.3">
      <c r="A83">
        <v>81</v>
      </c>
      <c r="B83" t="str">
        <f>CONCATENATE(VLOOKUP(C83,Helper!$A$1:$B$7,2,FALSE),TEXT(A83,"0000"))</f>
        <v>E0081</v>
      </c>
      <c r="C83" t="s">
        <v>1010</v>
      </c>
      <c r="D83" t="str">
        <f>INDEX(Detail!H:H,MATCH(B83,Detail!G:G,0))</f>
        <v>Hana Usamah</v>
      </c>
      <c r="E83">
        <v>66</v>
      </c>
      <c r="F83">
        <v>59</v>
      </c>
      <c r="G83">
        <v>47</v>
      </c>
      <c r="H83">
        <v>73</v>
      </c>
      <c r="I83">
        <v>67</v>
      </c>
      <c r="J83">
        <v>93</v>
      </c>
      <c r="K83">
        <v>76</v>
      </c>
      <c r="L83" s="36" t="str">
        <f>IFERROR(VLOOKUP(B83,Absen!$A$1:$B$501,2,FALSE),"No")</f>
        <v>No</v>
      </c>
      <c r="M83" s="44">
        <f t="shared" si="4"/>
        <v>76</v>
      </c>
      <c r="N83" s="44">
        <f t="shared" si="5"/>
        <v>68.724999999999994</v>
      </c>
      <c r="O83" s="44" t="str">
        <f t="shared" si="6"/>
        <v>C</v>
      </c>
      <c r="P83" s="36">
        <f>INDEX(Detail!A:A,MATCH(D83,Detail!H:H,0))</f>
        <v>37963</v>
      </c>
      <c r="Q83" t="str">
        <f>INDEX(Detail!F:F,MATCH(D83,Detail!H:H,0))</f>
        <v>Tangerang Selatan</v>
      </c>
      <c r="R83">
        <f>INDEX(Detail!C:C,MATCH(D83,Detail!H:H,0))</f>
        <v>175</v>
      </c>
      <c r="S83">
        <f>INDEX(Detail!D:D,MATCH(D83,Detail!H:H,0))</f>
        <v>64</v>
      </c>
      <c r="T83" t="str">
        <f>INDEX(Detail!E:E,MATCH(D83,Detail!H:H,0))</f>
        <v>Gang Soekarno Hatta No. 75</v>
      </c>
      <c r="U83" t="str">
        <f>INDEX(Detail!B:B,MATCH(D83,Detail!H:H,0))</f>
        <v>A-</v>
      </c>
      <c r="V83" t="str">
        <f>VLOOKUP(C83,Dosen!$A$3:$E$8,MATCH(Main!A83,Dosen!$A$2:$E$2,1),FALSE)</f>
        <v>Bu Made</v>
      </c>
    </row>
    <row r="84" spans="1:22" x14ac:dyDescent="0.3">
      <c r="A84">
        <v>82</v>
      </c>
      <c r="B84" t="str">
        <f>CONCATENATE(VLOOKUP(C84,Helper!$A$1:$B$7,2,FALSE),TEXT(A84,"0000"))</f>
        <v>B0082</v>
      </c>
      <c r="C84" t="s">
        <v>1014</v>
      </c>
      <c r="D84" t="str">
        <f>INDEX(Detail!H:H,MATCH(B84,Detail!G:G,0))</f>
        <v>Cengkal Rahayu</v>
      </c>
      <c r="E84">
        <v>65</v>
      </c>
      <c r="F84">
        <v>71</v>
      </c>
      <c r="G84">
        <v>82</v>
      </c>
      <c r="H84">
        <v>72</v>
      </c>
      <c r="I84">
        <v>75</v>
      </c>
      <c r="J84">
        <v>84</v>
      </c>
      <c r="K84">
        <v>73</v>
      </c>
      <c r="L84" s="36">
        <f>IFERROR(VLOOKUP(B84,Absen!$A$1:$B$501,2,FALSE),"No")</f>
        <v>44867</v>
      </c>
      <c r="M84" s="44">
        <f t="shared" si="4"/>
        <v>63</v>
      </c>
      <c r="N84" s="44">
        <f t="shared" si="5"/>
        <v>74.875</v>
      </c>
      <c r="O84" s="44" t="str">
        <f t="shared" si="6"/>
        <v>B</v>
      </c>
      <c r="P84" s="36">
        <f>INDEX(Detail!A:A,MATCH(D84,Detail!H:H,0))</f>
        <v>37300</v>
      </c>
      <c r="Q84" t="str">
        <f>INDEX(Detail!F:F,MATCH(D84,Detail!H:H,0))</f>
        <v>Sorong</v>
      </c>
      <c r="R84">
        <f>INDEX(Detail!C:C,MATCH(D84,Detail!H:H,0))</f>
        <v>176</v>
      </c>
      <c r="S84">
        <f>INDEX(Detail!D:D,MATCH(D84,Detail!H:H,0))</f>
        <v>91</v>
      </c>
      <c r="T84" t="str">
        <f>INDEX(Detail!E:E,MATCH(D84,Detail!H:H,0))</f>
        <v>Jl. Rumah Sakit No. 08</v>
      </c>
      <c r="U84" t="str">
        <f>INDEX(Detail!B:B,MATCH(D84,Detail!H:H,0))</f>
        <v>A+</v>
      </c>
      <c r="V84" t="str">
        <f>VLOOKUP(C84,Dosen!$A$3:$E$8,MATCH(Main!A84,Dosen!$A$2:$E$2,1),FALSE)</f>
        <v>Pak Krisna</v>
      </c>
    </row>
    <row r="85" spans="1:22" x14ac:dyDescent="0.3">
      <c r="A85">
        <v>83</v>
      </c>
      <c r="B85" t="str">
        <f>CONCATENATE(VLOOKUP(C85,Helper!$A$1:$B$7,2,FALSE),TEXT(A85,"0000"))</f>
        <v>A0083</v>
      </c>
      <c r="C85" t="s">
        <v>1015</v>
      </c>
      <c r="D85" t="str">
        <f>INDEX(Detail!H:H,MATCH(B85,Detail!G:G,0))</f>
        <v>Keisha Suryatmi</v>
      </c>
      <c r="E85">
        <v>58</v>
      </c>
      <c r="F85">
        <v>72</v>
      </c>
      <c r="G85">
        <v>75</v>
      </c>
      <c r="H85">
        <v>60</v>
      </c>
      <c r="I85">
        <v>75</v>
      </c>
      <c r="J85">
        <v>58</v>
      </c>
      <c r="K85">
        <v>93</v>
      </c>
      <c r="L85" s="36">
        <f>IFERROR(VLOOKUP(B85,Absen!$A$1:$B$501,2,FALSE),"No")</f>
        <v>44762</v>
      </c>
      <c r="M85" s="44">
        <f t="shared" si="4"/>
        <v>83</v>
      </c>
      <c r="N85" s="44">
        <f t="shared" si="5"/>
        <v>68.025000000000006</v>
      </c>
      <c r="O85" s="44" t="str">
        <f t="shared" si="6"/>
        <v>C</v>
      </c>
      <c r="P85" s="36">
        <f>INDEX(Detail!A:A,MATCH(D85,Detail!H:H,0))</f>
        <v>37240</v>
      </c>
      <c r="Q85" t="str">
        <f>INDEX(Detail!F:F,MATCH(D85,Detail!H:H,0))</f>
        <v>Bau-Bau</v>
      </c>
      <c r="R85">
        <f>INDEX(Detail!C:C,MATCH(D85,Detail!H:H,0))</f>
        <v>160</v>
      </c>
      <c r="S85">
        <f>INDEX(Detail!D:D,MATCH(D85,Detail!H:H,0))</f>
        <v>50</v>
      </c>
      <c r="T85" t="str">
        <f>INDEX(Detail!E:E,MATCH(D85,Detail!H:H,0))</f>
        <v>Jl. Bangka Raya No. 62</v>
      </c>
      <c r="U85" t="str">
        <f>INDEX(Detail!B:B,MATCH(D85,Detail!H:H,0))</f>
        <v>AB-</v>
      </c>
      <c r="V85" t="str">
        <f>VLOOKUP(C85,Dosen!$A$3:$E$8,MATCH(Main!A85,Dosen!$A$2:$E$2,1),FALSE)</f>
        <v>Bu Dwi</v>
      </c>
    </row>
    <row r="86" spans="1:22" x14ac:dyDescent="0.3">
      <c r="A86">
        <v>84</v>
      </c>
      <c r="B86" t="str">
        <f>CONCATENATE(VLOOKUP(C86,Helper!$A$1:$B$7,2,FALSE),TEXT(A86,"0000"))</f>
        <v>A0084</v>
      </c>
      <c r="C86" t="s">
        <v>1015</v>
      </c>
      <c r="D86" t="str">
        <f>INDEX(Detail!H:H,MATCH(B86,Detail!G:G,0))</f>
        <v>Kadir Anggriawan</v>
      </c>
      <c r="E86">
        <v>86</v>
      </c>
      <c r="F86">
        <v>61</v>
      </c>
      <c r="G86">
        <v>71</v>
      </c>
      <c r="H86">
        <v>59</v>
      </c>
      <c r="I86">
        <v>62</v>
      </c>
      <c r="J86">
        <v>45</v>
      </c>
      <c r="K86">
        <v>84</v>
      </c>
      <c r="L86" s="36" t="str">
        <f>IFERROR(VLOOKUP(B86,Absen!$A$1:$B$501,2,FALSE),"No")</f>
        <v>No</v>
      </c>
      <c r="M86" s="44">
        <f t="shared" si="4"/>
        <v>84</v>
      </c>
      <c r="N86" s="44">
        <f t="shared" si="5"/>
        <v>65.100000000000009</v>
      </c>
      <c r="O86" s="44" t="str">
        <f t="shared" si="6"/>
        <v>C</v>
      </c>
      <c r="P86" s="36">
        <f>INDEX(Detail!A:A,MATCH(D86,Detail!H:H,0))</f>
        <v>38089</v>
      </c>
      <c r="Q86" t="str">
        <f>INDEX(Detail!F:F,MATCH(D86,Detail!H:H,0))</f>
        <v>Makassar</v>
      </c>
      <c r="R86">
        <f>INDEX(Detail!C:C,MATCH(D86,Detail!H:H,0))</f>
        <v>156</v>
      </c>
      <c r="S86">
        <f>INDEX(Detail!D:D,MATCH(D86,Detail!H:H,0))</f>
        <v>50</v>
      </c>
      <c r="T86" t="str">
        <f>INDEX(Detail!E:E,MATCH(D86,Detail!H:H,0))</f>
        <v xml:space="preserve">Gang Waringin No. 6
</v>
      </c>
      <c r="U86" t="str">
        <f>INDEX(Detail!B:B,MATCH(D86,Detail!H:H,0))</f>
        <v>B-</v>
      </c>
      <c r="V86" t="str">
        <f>VLOOKUP(C86,Dosen!$A$3:$E$8,MATCH(Main!A86,Dosen!$A$2:$E$2,1),FALSE)</f>
        <v>Bu Dwi</v>
      </c>
    </row>
    <row r="87" spans="1:22" x14ac:dyDescent="0.3">
      <c r="A87">
        <v>85</v>
      </c>
      <c r="B87" t="str">
        <f>CONCATENATE(VLOOKUP(C87,Helper!$A$1:$B$7,2,FALSE),TEXT(A87,"0000"))</f>
        <v>C0085</v>
      </c>
      <c r="C87" t="s">
        <v>1012</v>
      </c>
      <c r="D87" t="str">
        <f>INDEX(Detail!H:H,MATCH(B87,Detail!G:G,0))</f>
        <v>Gamani Susanti</v>
      </c>
      <c r="E87">
        <v>61</v>
      </c>
      <c r="F87">
        <v>49</v>
      </c>
      <c r="G87">
        <v>56</v>
      </c>
      <c r="H87">
        <v>56</v>
      </c>
      <c r="I87">
        <v>52</v>
      </c>
      <c r="J87">
        <v>97</v>
      </c>
      <c r="K87">
        <v>63</v>
      </c>
      <c r="L87" s="36" t="str">
        <f>IFERROR(VLOOKUP(B87,Absen!$A$1:$B$501,2,FALSE),"No")</f>
        <v>No</v>
      </c>
      <c r="M87" s="44">
        <f t="shared" si="4"/>
        <v>63</v>
      </c>
      <c r="N87" s="44">
        <f t="shared" si="5"/>
        <v>64.150000000000006</v>
      </c>
      <c r="O87" s="44" t="str">
        <f t="shared" si="6"/>
        <v>C</v>
      </c>
      <c r="P87" s="36">
        <f>INDEX(Detail!A:A,MATCH(D87,Detail!H:H,0))</f>
        <v>38394</v>
      </c>
      <c r="Q87" t="str">
        <f>INDEX(Detail!F:F,MATCH(D87,Detail!H:H,0))</f>
        <v>Pekanbaru</v>
      </c>
      <c r="R87">
        <f>INDEX(Detail!C:C,MATCH(D87,Detail!H:H,0))</f>
        <v>167</v>
      </c>
      <c r="S87">
        <f>INDEX(Detail!D:D,MATCH(D87,Detail!H:H,0))</f>
        <v>91</v>
      </c>
      <c r="T87" t="str">
        <f>INDEX(Detail!E:E,MATCH(D87,Detail!H:H,0))</f>
        <v>Jalan Surapati No. 19</v>
      </c>
      <c r="U87" t="str">
        <f>INDEX(Detail!B:B,MATCH(D87,Detail!H:H,0))</f>
        <v>O+</v>
      </c>
      <c r="V87" t="str">
        <f>VLOOKUP(C87,Dosen!$A$3:$E$8,MATCH(Main!A87,Dosen!$A$2:$E$2,1),FALSE)</f>
        <v>Pak Budi</v>
      </c>
    </row>
    <row r="88" spans="1:22" x14ac:dyDescent="0.3">
      <c r="A88">
        <v>86</v>
      </c>
      <c r="B88" t="str">
        <f>CONCATENATE(VLOOKUP(C88,Helper!$A$1:$B$7,2,FALSE),TEXT(A88,"0000"))</f>
        <v>C0086</v>
      </c>
      <c r="C88" t="s">
        <v>1012</v>
      </c>
      <c r="D88" t="str">
        <f>INDEX(Detail!H:H,MATCH(B88,Detail!G:G,0))</f>
        <v>Elvin Tarihoran</v>
      </c>
      <c r="E88">
        <v>81</v>
      </c>
      <c r="F88">
        <v>52</v>
      </c>
      <c r="G88">
        <v>56</v>
      </c>
      <c r="H88">
        <v>63</v>
      </c>
      <c r="I88">
        <v>80</v>
      </c>
      <c r="J88">
        <v>94</v>
      </c>
      <c r="K88">
        <v>71</v>
      </c>
      <c r="L88" s="36" t="str">
        <f>IFERROR(VLOOKUP(B88,Absen!$A$1:$B$501,2,FALSE),"No")</f>
        <v>No</v>
      </c>
      <c r="M88" s="44">
        <f t="shared" si="4"/>
        <v>71</v>
      </c>
      <c r="N88" s="44">
        <f t="shared" si="5"/>
        <v>71.599999999999994</v>
      </c>
      <c r="O88" s="44" t="str">
        <f t="shared" si="6"/>
        <v>B</v>
      </c>
      <c r="P88" s="36">
        <f>INDEX(Detail!A:A,MATCH(D88,Detail!H:H,0))</f>
        <v>37793</v>
      </c>
      <c r="Q88" t="str">
        <f>INDEX(Detail!F:F,MATCH(D88,Detail!H:H,0))</f>
        <v>Bogor</v>
      </c>
      <c r="R88">
        <f>INDEX(Detail!C:C,MATCH(D88,Detail!H:H,0))</f>
        <v>167</v>
      </c>
      <c r="S88">
        <f>INDEX(Detail!D:D,MATCH(D88,Detail!H:H,0))</f>
        <v>76</v>
      </c>
      <c r="T88" t="str">
        <f>INDEX(Detail!E:E,MATCH(D88,Detail!H:H,0))</f>
        <v>Gg. Monginsidi No. 76</v>
      </c>
      <c r="U88" t="str">
        <f>INDEX(Detail!B:B,MATCH(D88,Detail!H:H,0))</f>
        <v>O-</v>
      </c>
      <c r="V88" t="str">
        <f>VLOOKUP(C88,Dosen!$A$3:$E$8,MATCH(Main!A88,Dosen!$A$2:$E$2,1),FALSE)</f>
        <v>Pak Budi</v>
      </c>
    </row>
    <row r="89" spans="1:22" x14ac:dyDescent="0.3">
      <c r="A89">
        <v>87</v>
      </c>
      <c r="B89" t="str">
        <f>CONCATENATE(VLOOKUP(C89,Helper!$A$1:$B$7,2,FALSE),TEXT(A89,"0000"))</f>
        <v>B0087</v>
      </c>
      <c r="C89" t="s">
        <v>1014</v>
      </c>
      <c r="D89" t="str">
        <f>INDEX(Detail!H:H,MATCH(B89,Detail!G:G,0))</f>
        <v>Martana Dongoran</v>
      </c>
      <c r="E89">
        <v>60</v>
      </c>
      <c r="F89">
        <v>47</v>
      </c>
      <c r="G89">
        <v>58</v>
      </c>
      <c r="H89">
        <v>61</v>
      </c>
      <c r="I89">
        <v>85</v>
      </c>
      <c r="J89">
        <v>54</v>
      </c>
      <c r="K89">
        <v>66</v>
      </c>
      <c r="L89" s="36" t="str">
        <f>IFERROR(VLOOKUP(B89,Absen!$A$1:$B$501,2,FALSE),"No")</f>
        <v>No</v>
      </c>
      <c r="M89" s="44">
        <f t="shared" si="4"/>
        <v>66</v>
      </c>
      <c r="N89" s="44">
        <f t="shared" si="5"/>
        <v>60.625000000000007</v>
      </c>
      <c r="O89" s="44" t="str">
        <f t="shared" si="6"/>
        <v>C</v>
      </c>
      <c r="P89" s="36">
        <f>INDEX(Detail!A:A,MATCH(D89,Detail!H:H,0))</f>
        <v>37166</v>
      </c>
      <c r="Q89" t="str">
        <f>INDEX(Detail!F:F,MATCH(D89,Detail!H:H,0))</f>
        <v>Surabaya</v>
      </c>
      <c r="R89">
        <f>INDEX(Detail!C:C,MATCH(D89,Detail!H:H,0))</f>
        <v>170</v>
      </c>
      <c r="S89">
        <f>INDEX(Detail!D:D,MATCH(D89,Detail!H:H,0))</f>
        <v>56</v>
      </c>
      <c r="T89" t="str">
        <f>INDEX(Detail!E:E,MATCH(D89,Detail!H:H,0))</f>
        <v>Jl. M.H Thamrin No. 55</v>
      </c>
      <c r="U89" t="str">
        <f>INDEX(Detail!B:B,MATCH(D89,Detail!H:H,0))</f>
        <v>B-</v>
      </c>
      <c r="V89" t="str">
        <f>VLOOKUP(C89,Dosen!$A$3:$E$8,MATCH(Main!A89,Dosen!$A$2:$E$2,1),FALSE)</f>
        <v>Pak Krisna</v>
      </c>
    </row>
    <row r="90" spans="1:22" x14ac:dyDescent="0.3">
      <c r="A90">
        <v>88</v>
      </c>
      <c r="B90" t="str">
        <f>CONCATENATE(VLOOKUP(C90,Helper!$A$1:$B$7,2,FALSE),TEXT(A90,"0000"))</f>
        <v>F0088</v>
      </c>
      <c r="C90" t="s">
        <v>1011</v>
      </c>
      <c r="D90" t="str">
        <f>INDEX(Detail!H:H,MATCH(B90,Detail!G:G,0))</f>
        <v>Liman Pradipta</v>
      </c>
      <c r="E90">
        <v>80</v>
      </c>
      <c r="F90">
        <v>74</v>
      </c>
      <c r="G90">
        <v>50</v>
      </c>
      <c r="H90">
        <v>58</v>
      </c>
      <c r="I90">
        <v>94</v>
      </c>
      <c r="J90">
        <v>85</v>
      </c>
      <c r="K90">
        <v>68</v>
      </c>
      <c r="L90" s="36">
        <f>IFERROR(VLOOKUP(B90,Absen!$A$1:$B$501,2,FALSE),"No")</f>
        <v>44897</v>
      </c>
      <c r="M90" s="44">
        <f t="shared" si="4"/>
        <v>58</v>
      </c>
      <c r="N90" s="44">
        <f t="shared" si="5"/>
        <v>71.05</v>
      </c>
      <c r="O90" s="44" t="str">
        <f t="shared" si="6"/>
        <v>B</v>
      </c>
      <c r="P90" s="36">
        <f>INDEX(Detail!A:A,MATCH(D90,Detail!H:H,0))</f>
        <v>38125</v>
      </c>
      <c r="Q90" t="str">
        <f>INDEX(Detail!F:F,MATCH(D90,Detail!H:H,0))</f>
        <v>Surabaya</v>
      </c>
      <c r="R90">
        <f>INDEX(Detail!C:C,MATCH(D90,Detail!H:H,0))</f>
        <v>171</v>
      </c>
      <c r="S90">
        <f>INDEX(Detail!D:D,MATCH(D90,Detail!H:H,0))</f>
        <v>61</v>
      </c>
      <c r="T90" t="str">
        <f>INDEX(Detail!E:E,MATCH(D90,Detail!H:H,0))</f>
        <v>Jl. Medokan Ayu No. 70</v>
      </c>
      <c r="U90" t="str">
        <f>INDEX(Detail!B:B,MATCH(D90,Detail!H:H,0))</f>
        <v>B+</v>
      </c>
      <c r="V90" t="str">
        <f>VLOOKUP(C90,Dosen!$A$3:$E$8,MATCH(Main!A90,Dosen!$A$2:$E$2,1),FALSE)</f>
        <v>Pak Andi</v>
      </c>
    </row>
    <row r="91" spans="1:22" x14ac:dyDescent="0.3">
      <c r="A91">
        <v>89</v>
      </c>
      <c r="B91" t="str">
        <f>CONCATENATE(VLOOKUP(C91,Helper!$A$1:$B$7,2,FALSE),TEXT(A91,"0000"))</f>
        <v>E0089</v>
      </c>
      <c r="C91" t="s">
        <v>1010</v>
      </c>
      <c r="D91" t="str">
        <f>INDEX(Detail!H:H,MATCH(B91,Detail!G:G,0))</f>
        <v>Ganep Puspita</v>
      </c>
      <c r="E91">
        <v>74</v>
      </c>
      <c r="F91">
        <v>50</v>
      </c>
      <c r="G91">
        <v>84</v>
      </c>
      <c r="H91">
        <v>72</v>
      </c>
      <c r="I91">
        <v>56</v>
      </c>
      <c r="J91">
        <v>59</v>
      </c>
      <c r="K91">
        <v>60</v>
      </c>
      <c r="L91" s="36">
        <f>IFERROR(VLOOKUP(B91,Absen!$A$1:$B$501,2,FALSE),"No")</f>
        <v>44789</v>
      </c>
      <c r="M91" s="44">
        <f t="shared" si="4"/>
        <v>50</v>
      </c>
      <c r="N91" s="44">
        <f t="shared" si="5"/>
        <v>65.099999999999994</v>
      </c>
      <c r="O91" s="44" t="str">
        <f t="shared" si="6"/>
        <v>C</v>
      </c>
      <c r="P91" s="36">
        <f>INDEX(Detail!A:A,MATCH(D91,Detail!H:H,0))</f>
        <v>38045</v>
      </c>
      <c r="Q91" t="str">
        <f>INDEX(Detail!F:F,MATCH(D91,Detail!H:H,0))</f>
        <v>Semarang</v>
      </c>
      <c r="R91">
        <f>INDEX(Detail!C:C,MATCH(D91,Detail!H:H,0))</f>
        <v>179</v>
      </c>
      <c r="S91">
        <f>INDEX(Detail!D:D,MATCH(D91,Detail!H:H,0))</f>
        <v>50</v>
      </c>
      <c r="T91" t="str">
        <f>INDEX(Detail!E:E,MATCH(D91,Detail!H:H,0))</f>
        <v xml:space="preserve">Jalan Yos Sudarso No. 5
</v>
      </c>
      <c r="U91" t="str">
        <f>INDEX(Detail!B:B,MATCH(D91,Detail!H:H,0))</f>
        <v>A+</v>
      </c>
      <c r="V91" t="str">
        <f>VLOOKUP(C91,Dosen!$A$3:$E$8,MATCH(Main!A91,Dosen!$A$2:$E$2,1),FALSE)</f>
        <v>Bu Made</v>
      </c>
    </row>
    <row r="92" spans="1:22" x14ac:dyDescent="0.3">
      <c r="A92">
        <v>90</v>
      </c>
      <c r="B92" t="str">
        <f>CONCATENATE(VLOOKUP(C92,Helper!$A$1:$B$7,2,FALSE),TEXT(A92,"0000"))</f>
        <v>D0090</v>
      </c>
      <c r="C92" t="s">
        <v>1013</v>
      </c>
      <c r="D92" t="str">
        <f>INDEX(Detail!H:H,MATCH(B92,Detail!G:G,0))</f>
        <v>Adinata Samosir</v>
      </c>
      <c r="E92">
        <v>69</v>
      </c>
      <c r="F92">
        <v>44</v>
      </c>
      <c r="G92">
        <v>81</v>
      </c>
      <c r="H92">
        <v>50</v>
      </c>
      <c r="I92">
        <v>57</v>
      </c>
      <c r="J92">
        <v>54</v>
      </c>
      <c r="K92">
        <v>88</v>
      </c>
      <c r="L92" s="36" t="str">
        <f>IFERROR(VLOOKUP(B92,Absen!$A$1:$B$501,2,FALSE),"No")</f>
        <v>No</v>
      </c>
      <c r="M92" s="44">
        <f t="shared" si="4"/>
        <v>88</v>
      </c>
      <c r="N92" s="44">
        <f t="shared" si="5"/>
        <v>63.3</v>
      </c>
      <c r="O92" s="44" t="str">
        <f t="shared" si="6"/>
        <v>C</v>
      </c>
      <c r="P92" s="36">
        <f>INDEX(Detail!A:A,MATCH(D92,Detail!H:H,0))</f>
        <v>38004</v>
      </c>
      <c r="Q92" t="str">
        <f>INDEX(Detail!F:F,MATCH(D92,Detail!H:H,0))</f>
        <v>Bandar Lampung</v>
      </c>
      <c r="R92">
        <f>INDEX(Detail!C:C,MATCH(D92,Detail!H:H,0))</f>
        <v>150</v>
      </c>
      <c r="S92">
        <f>INDEX(Detail!D:D,MATCH(D92,Detail!H:H,0))</f>
        <v>64</v>
      </c>
      <c r="T92" t="str">
        <f>INDEX(Detail!E:E,MATCH(D92,Detail!H:H,0))</f>
        <v>Jl. Yos Sudarso No. 91</v>
      </c>
      <c r="U92" t="str">
        <f>INDEX(Detail!B:B,MATCH(D92,Detail!H:H,0))</f>
        <v>AB+</v>
      </c>
      <c r="V92" t="str">
        <f>VLOOKUP(C92,Dosen!$A$3:$E$8,MATCH(Main!A92,Dosen!$A$2:$E$2,1),FALSE)</f>
        <v>Bu Ratna</v>
      </c>
    </row>
    <row r="93" spans="1:22" x14ac:dyDescent="0.3">
      <c r="A93">
        <v>91</v>
      </c>
      <c r="B93" t="str">
        <f>CONCATENATE(VLOOKUP(C93,Helper!$A$1:$B$7,2,FALSE),TEXT(A93,"0000"))</f>
        <v>F0091</v>
      </c>
      <c r="C93" t="s">
        <v>1011</v>
      </c>
      <c r="D93" t="str">
        <f>INDEX(Detail!H:H,MATCH(B93,Detail!G:G,0))</f>
        <v>Omar Wibowo</v>
      </c>
      <c r="E93">
        <v>95</v>
      </c>
      <c r="F93">
        <v>66</v>
      </c>
      <c r="G93">
        <v>55</v>
      </c>
      <c r="H93">
        <v>70</v>
      </c>
      <c r="I93">
        <v>83</v>
      </c>
      <c r="J93">
        <v>86</v>
      </c>
      <c r="K93">
        <v>77</v>
      </c>
      <c r="L93" s="36" t="str">
        <f>IFERROR(VLOOKUP(B93,Absen!$A$1:$B$501,2,FALSE),"No")</f>
        <v>No</v>
      </c>
      <c r="M93" s="44">
        <f t="shared" si="4"/>
        <v>77</v>
      </c>
      <c r="N93" s="44">
        <f t="shared" si="5"/>
        <v>75.150000000000006</v>
      </c>
      <c r="O93" s="44" t="str">
        <f t="shared" si="6"/>
        <v>B</v>
      </c>
      <c r="P93" s="36">
        <f>INDEX(Detail!A:A,MATCH(D93,Detail!H:H,0))</f>
        <v>37366</v>
      </c>
      <c r="Q93" t="str">
        <f>INDEX(Detail!F:F,MATCH(D93,Detail!H:H,0))</f>
        <v>Ambon</v>
      </c>
      <c r="R93">
        <f>INDEX(Detail!C:C,MATCH(D93,Detail!H:H,0))</f>
        <v>170</v>
      </c>
      <c r="S93">
        <f>INDEX(Detail!D:D,MATCH(D93,Detail!H:H,0))</f>
        <v>78</v>
      </c>
      <c r="T93" t="str">
        <f>INDEX(Detail!E:E,MATCH(D93,Detail!H:H,0))</f>
        <v>Gg. Suniaraja No. 72</v>
      </c>
      <c r="U93" t="str">
        <f>INDEX(Detail!B:B,MATCH(D93,Detail!H:H,0))</f>
        <v>B-</v>
      </c>
      <c r="V93" t="str">
        <f>VLOOKUP(C93,Dosen!$A$3:$E$8,MATCH(Main!A93,Dosen!$A$2:$E$2,1),FALSE)</f>
        <v>Pak Andi</v>
      </c>
    </row>
    <row r="94" spans="1:22" x14ac:dyDescent="0.3">
      <c r="A94">
        <v>92</v>
      </c>
      <c r="B94" t="str">
        <f>CONCATENATE(VLOOKUP(C94,Helper!$A$1:$B$7,2,FALSE),TEXT(A94,"0000"))</f>
        <v>B0092</v>
      </c>
      <c r="C94" t="s">
        <v>1014</v>
      </c>
      <c r="D94" t="str">
        <f>INDEX(Detail!H:H,MATCH(B94,Detail!G:G,0))</f>
        <v>Warji Yuniar</v>
      </c>
      <c r="E94">
        <v>95</v>
      </c>
      <c r="F94">
        <v>64</v>
      </c>
      <c r="G94">
        <v>33</v>
      </c>
      <c r="H94">
        <v>60</v>
      </c>
      <c r="I94">
        <v>61</v>
      </c>
      <c r="J94">
        <v>63</v>
      </c>
      <c r="K94">
        <v>60</v>
      </c>
      <c r="L94" s="36" t="str">
        <f>IFERROR(VLOOKUP(B94,Absen!$A$1:$B$501,2,FALSE),"No")</f>
        <v>No</v>
      </c>
      <c r="M94" s="44">
        <f t="shared" si="4"/>
        <v>60</v>
      </c>
      <c r="N94" s="44">
        <f t="shared" si="5"/>
        <v>60.2</v>
      </c>
      <c r="O94" s="44" t="str">
        <f t="shared" si="6"/>
        <v>C</v>
      </c>
      <c r="P94" s="36">
        <f>INDEX(Detail!A:A,MATCH(D94,Detail!H:H,0))</f>
        <v>38019</v>
      </c>
      <c r="Q94" t="str">
        <f>INDEX(Detail!F:F,MATCH(D94,Detail!H:H,0))</f>
        <v>Dumai</v>
      </c>
      <c r="R94">
        <f>INDEX(Detail!C:C,MATCH(D94,Detail!H:H,0))</f>
        <v>180</v>
      </c>
      <c r="S94">
        <f>INDEX(Detail!D:D,MATCH(D94,Detail!H:H,0))</f>
        <v>78</v>
      </c>
      <c r="T94" t="str">
        <f>INDEX(Detail!E:E,MATCH(D94,Detail!H:H,0))</f>
        <v>Gg. Cihampelas No. 45</v>
      </c>
      <c r="U94" t="str">
        <f>INDEX(Detail!B:B,MATCH(D94,Detail!H:H,0))</f>
        <v>AB-</v>
      </c>
      <c r="V94" t="str">
        <f>VLOOKUP(C94,Dosen!$A$3:$E$8,MATCH(Main!A94,Dosen!$A$2:$E$2,1),FALSE)</f>
        <v>Pak Krisna</v>
      </c>
    </row>
    <row r="95" spans="1:22" x14ac:dyDescent="0.3">
      <c r="A95">
        <v>93</v>
      </c>
      <c r="B95" t="str">
        <f>CONCATENATE(VLOOKUP(C95,Helper!$A$1:$B$7,2,FALSE),TEXT(A95,"0000"))</f>
        <v>E0093</v>
      </c>
      <c r="C95" t="s">
        <v>1010</v>
      </c>
      <c r="D95" t="str">
        <f>INDEX(Detail!H:H,MATCH(B95,Detail!G:G,0))</f>
        <v>Yuliana Sihombing</v>
      </c>
      <c r="E95">
        <v>93</v>
      </c>
      <c r="F95">
        <v>59</v>
      </c>
      <c r="G95">
        <v>50</v>
      </c>
      <c r="H95">
        <v>67</v>
      </c>
      <c r="I95">
        <v>81</v>
      </c>
      <c r="J95">
        <v>72</v>
      </c>
      <c r="K95">
        <v>73</v>
      </c>
      <c r="L95" s="36" t="str">
        <f>IFERROR(VLOOKUP(B95,Absen!$A$1:$B$501,2,FALSE),"No")</f>
        <v>No</v>
      </c>
      <c r="M95" s="44">
        <f t="shared" si="4"/>
        <v>73</v>
      </c>
      <c r="N95" s="44">
        <f t="shared" si="5"/>
        <v>69.2</v>
      </c>
      <c r="O95" s="44" t="str">
        <f t="shared" si="6"/>
        <v>C</v>
      </c>
      <c r="P95" s="36">
        <f>INDEX(Detail!A:A,MATCH(D95,Detail!H:H,0))</f>
        <v>37968</v>
      </c>
      <c r="Q95" t="str">
        <f>INDEX(Detail!F:F,MATCH(D95,Detail!H:H,0))</f>
        <v>Pariaman</v>
      </c>
      <c r="R95">
        <f>INDEX(Detail!C:C,MATCH(D95,Detail!H:H,0))</f>
        <v>180</v>
      </c>
      <c r="S95">
        <f>INDEX(Detail!D:D,MATCH(D95,Detail!H:H,0))</f>
        <v>55</v>
      </c>
      <c r="T95" t="str">
        <f>INDEX(Detail!E:E,MATCH(D95,Detail!H:H,0))</f>
        <v>Jalan Sukabumi No. 33</v>
      </c>
      <c r="U95" t="str">
        <f>INDEX(Detail!B:B,MATCH(D95,Detail!H:H,0))</f>
        <v>B-</v>
      </c>
      <c r="V95" t="str">
        <f>VLOOKUP(C95,Dosen!$A$3:$E$8,MATCH(Main!A95,Dosen!$A$2:$E$2,1),FALSE)</f>
        <v>Bu Made</v>
      </c>
    </row>
    <row r="96" spans="1:22" x14ac:dyDescent="0.3">
      <c r="A96">
        <v>94</v>
      </c>
      <c r="B96" t="str">
        <f>CONCATENATE(VLOOKUP(C96,Helper!$A$1:$B$7,2,FALSE),TEXT(A96,"0000"))</f>
        <v>A0094</v>
      </c>
      <c r="C96" t="s">
        <v>1015</v>
      </c>
      <c r="D96" t="str">
        <f>INDEX(Detail!H:H,MATCH(B96,Detail!G:G,0))</f>
        <v>Umay Suryono</v>
      </c>
      <c r="E96">
        <v>60</v>
      </c>
      <c r="F96">
        <v>46</v>
      </c>
      <c r="G96">
        <v>92</v>
      </c>
      <c r="H96">
        <v>75</v>
      </c>
      <c r="I96">
        <v>72</v>
      </c>
      <c r="J96">
        <v>69</v>
      </c>
      <c r="K96">
        <v>87</v>
      </c>
      <c r="L96" s="36" t="str">
        <f>IFERROR(VLOOKUP(B96,Absen!$A$1:$B$501,2,FALSE),"No")</f>
        <v>No</v>
      </c>
      <c r="M96" s="44">
        <f t="shared" si="4"/>
        <v>87</v>
      </c>
      <c r="N96" s="44">
        <f t="shared" si="5"/>
        <v>72.525000000000006</v>
      </c>
      <c r="O96" s="44" t="str">
        <f t="shared" si="6"/>
        <v>B</v>
      </c>
      <c r="P96" s="36">
        <f>INDEX(Detail!A:A,MATCH(D96,Detail!H:H,0))</f>
        <v>37701</v>
      </c>
      <c r="Q96" t="str">
        <f>INDEX(Detail!F:F,MATCH(D96,Detail!H:H,0))</f>
        <v>Lubuklinggau</v>
      </c>
      <c r="R96">
        <f>INDEX(Detail!C:C,MATCH(D96,Detail!H:H,0))</f>
        <v>160</v>
      </c>
      <c r="S96">
        <f>INDEX(Detail!D:D,MATCH(D96,Detail!H:H,0))</f>
        <v>69</v>
      </c>
      <c r="T96" t="str">
        <f>INDEX(Detail!E:E,MATCH(D96,Detail!H:H,0))</f>
        <v xml:space="preserve">Jl. Gegerkalong Hilir No. 0
</v>
      </c>
      <c r="U96" t="str">
        <f>INDEX(Detail!B:B,MATCH(D96,Detail!H:H,0))</f>
        <v>AB-</v>
      </c>
      <c r="V96" t="str">
        <f>VLOOKUP(C96,Dosen!$A$3:$E$8,MATCH(Main!A96,Dosen!$A$2:$E$2,1),FALSE)</f>
        <v>Bu Dwi</v>
      </c>
    </row>
    <row r="97" spans="1:22" x14ac:dyDescent="0.3">
      <c r="A97">
        <v>95</v>
      </c>
      <c r="B97" t="str">
        <f>CONCATENATE(VLOOKUP(C97,Helper!$A$1:$B$7,2,FALSE),TEXT(A97,"0000"))</f>
        <v>F0095</v>
      </c>
      <c r="C97" t="s">
        <v>1011</v>
      </c>
      <c r="D97" t="str">
        <f>INDEX(Detail!H:H,MATCH(B97,Detail!G:G,0))</f>
        <v>Bagiya Damanik</v>
      </c>
      <c r="E97">
        <v>52</v>
      </c>
      <c r="F97">
        <v>42</v>
      </c>
      <c r="G97">
        <v>76</v>
      </c>
      <c r="H97">
        <v>68</v>
      </c>
      <c r="I97">
        <v>69</v>
      </c>
      <c r="J97">
        <v>54</v>
      </c>
      <c r="K97">
        <v>85</v>
      </c>
      <c r="L97" s="36">
        <f>IFERROR(VLOOKUP(B97,Absen!$A$1:$B$501,2,FALSE),"No")</f>
        <v>44773</v>
      </c>
      <c r="M97" s="44">
        <f t="shared" si="4"/>
        <v>75</v>
      </c>
      <c r="N97" s="44">
        <f t="shared" si="5"/>
        <v>62.375</v>
      </c>
      <c r="O97" s="44" t="str">
        <f t="shared" si="6"/>
        <v>C</v>
      </c>
      <c r="P97" s="36">
        <f>INDEX(Detail!A:A,MATCH(D97,Detail!H:H,0))</f>
        <v>38292</v>
      </c>
      <c r="Q97" t="str">
        <f>INDEX(Detail!F:F,MATCH(D97,Detail!H:H,0))</f>
        <v>Salatiga</v>
      </c>
      <c r="R97">
        <f>INDEX(Detail!C:C,MATCH(D97,Detail!H:H,0))</f>
        <v>163</v>
      </c>
      <c r="S97">
        <f>INDEX(Detail!D:D,MATCH(D97,Detail!H:H,0))</f>
        <v>92</v>
      </c>
      <c r="T97" t="str">
        <f>INDEX(Detail!E:E,MATCH(D97,Detail!H:H,0))</f>
        <v>Gang Medokan Ayu No. 10</v>
      </c>
      <c r="U97" t="str">
        <f>INDEX(Detail!B:B,MATCH(D97,Detail!H:H,0))</f>
        <v>A-</v>
      </c>
      <c r="V97" t="str">
        <f>VLOOKUP(C97,Dosen!$A$3:$E$8,MATCH(Main!A97,Dosen!$A$2:$E$2,1),FALSE)</f>
        <v>Pak Andi</v>
      </c>
    </row>
    <row r="98" spans="1:22" x14ac:dyDescent="0.3">
      <c r="A98">
        <v>96</v>
      </c>
      <c r="B98" t="str">
        <f>CONCATENATE(VLOOKUP(C98,Helper!$A$1:$B$7,2,FALSE),TEXT(A98,"0000"))</f>
        <v>D0096</v>
      </c>
      <c r="C98" t="s">
        <v>1013</v>
      </c>
      <c r="D98" t="str">
        <f>INDEX(Detail!H:H,MATCH(B98,Detail!G:G,0))</f>
        <v>Umi Nainggolan</v>
      </c>
      <c r="E98">
        <v>69</v>
      </c>
      <c r="F98">
        <v>52</v>
      </c>
      <c r="G98">
        <v>57</v>
      </c>
      <c r="H98">
        <v>57</v>
      </c>
      <c r="I98">
        <v>76</v>
      </c>
      <c r="J98">
        <v>56</v>
      </c>
      <c r="K98">
        <v>65</v>
      </c>
      <c r="L98" s="36">
        <f>IFERROR(VLOOKUP(B98,Absen!$A$1:$B$501,2,FALSE),"No")</f>
        <v>44804</v>
      </c>
      <c r="M98" s="44">
        <f t="shared" si="4"/>
        <v>55</v>
      </c>
      <c r="N98" s="44">
        <f t="shared" si="5"/>
        <v>59.85</v>
      </c>
      <c r="O98" s="44" t="str">
        <f t="shared" si="6"/>
        <v>D</v>
      </c>
      <c r="P98" s="36">
        <f>INDEX(Detail!A:A,MATCH(D98,Detail!H:H,0))</f>
        <v>37891</v>
      </c>
      <c r="Q98" t="str">
        <f>INDEX(Detail!F:F,MATCH(D98,Detail!H:H,0))</f>
        <v>Binjai</v>
      </c>
      <c r="R98">
        <f>INDEX(Detail!C:C,MATCH(D98,Detail!H:H,0))</f>
        <v>156</v>
      </c>
      <c r="S98">
        <f>INDEX(Detail!D:D,MATCH(D98,Detail!H:H,0))</f>
        <v>63</v>
      </c>
      <c r="T98" t="str">
        <f>INDEX(Detail!E:E,MATCH(D98,Detail!H:H,0))</f>
        <v>Jl. Sukajadi No. 95</v>
      </c>
      <c r="U98" t="str">
        <f>INDEX(Detail!B:B,MATCH(D98,Detail!H:H,0))</f>
        <v>B-</v>
      </c>
      <c r="V98" t="str">
        <f>VLOOKUP(C98,Dosen!$A$3:$E$8,MATCH(Main!A98,Dosen!$A$2:$E$2,1),FALSE)</f>
        <v>Bu Ratna</v>
      </c>
    </row>
    <row r="99" spans="1:22" x14ac:dyDescent="0.3">
      <c r="A99">
        <v>97</v>
      </c>
      <c r="B99" t="str">
        <f>CONCATENATE(VLOOKUP(C99,Helper!$A$1:$B$7,2,FALSE),TEXT(A99,"0000"))</f>
        <v>D0097</v>
      </c>
      <c r="C99" t="s">
        <v>1013</v>
      </c>
      <c r="D99" t="str">
        <f>INDEX(Detail!H:H,MATCH(B99,Detail!G:G,0))</f>
        <v>Oliva Lailasari</v>
      </c>
      <c r="E99">
        <v>93</v>
      </c>
      <c r="F99">
        <v>52</v>
      </c>
      <c r="G99">
        <v>93</v>
      </c>
      <c r="H99">
        <v>56</v>
      </c>
      <c r="I99">
        <v>84</v>
      </c>
      <c r="J99">
        <v>97</v>
      </c>
      <c r="K99">
        <v>64</v>
      </c>
      <c r="L99" s="36">
        <f>IFERROR(VLOOKUP(B99,Absen!$A$1:$B$501,2,FALSE),"No")</f>
        <v>44800</v>
      </c>
      <c r="M99" s="44">
        <f t="shared" si="4"/>
        <v>54</v>
      </c>
      <c r="N99" s="44">
        <f t="shared" si="5"/>
        <v>79.025000000000006</v>
      </c>
      <c r="O99" s="44" t="str">
        <f t="shared" si="6"/>
        <v>B</v>
      </c>
      <c r="P99" s="36">
        <f>INDEX(Detail!A:A,MATCH(D99,Detail!H:H,0))</f>
        <v>38042</v>
      </c>
      <c r="Q99" t="str">
        <f>INDEX(Detail!F:F,MATCH(D99,Detail!H:H,0))</f>
        <v>Kota Administrasi Jakarta Barat</v>
      </c>
      <c r="R99">
        <f>INDEX(Detail!C:C,MATCH(D99,Detail!H:H,0))</f>
        <v>168</v>
      </c>
      <c r="S99">
        <f>INDEX(Detail!D:D,MATCH(D99,Detail!H:H,0))</f>
        <v>45</v>
      </c>
      <c r="T99" t="str">
        <f>INDEX(Detail!E:E,MATCH(D99,Detail!H:H,0))</f>
        <v>Jl. Antapani Lama No. 52</v>
      </c>
      <c r="U99" t="str">
        <f>INDEX(Detail!B:B,MATCH(D99,Detail!H:H,0))</f>
        <v>B+</v>
      </c>
      <c r="V99" t="str">
        <f>VLOOKUP(C99,Dosen!$A$3:$E$8,MATCH(Main!A99,Dosen!$A$2:$E$2,1),FALSE)</f>
        <v>Bu Ratna</v>
      </c>
    </row>
    <row r="100" spans="1:22" x14ac:dyDescent="0.3">
      <c r="A100">
        <v>98</v>
      </c>
      <c r="B100" t="str">
        <f>CONCATENATE(VLOOKUP(C100,Helper!$A$1:$B$7,2,FALSE),TEXT(A100,"0000"))</f>
        <v>B0098</v>
      </c>
      <c r="C100" t="s">
        <v>1014</v>
      </c>
      <c r="D100" t="str">
        <f>INDEX(Detail!H:H,MATCH(B100,Detail!G:G,0))</f>
        <v>Kasusra Riyanti</v>
      </c>
      <c r="E100">
        <v>61</v>
      </c>
      <c r="F100">
        <v>40</v>
      </c>
      <c r="G100">
        <v>75</v>
      </c>
      <c r="H100">
        <v>68</v>
      </c>
      <c r="I100">
        <v>53</v>
      </c>
      <c r="J100">
        <v>65</v>
      </c>
      <c r="K100">
        <v>97</v>
      </c>
      <c r="L100" s="36">
        <f>IFERROR(VLOOKUP(B100,Absen!$A$1:$B$501,2,FALSE),"No")</f>
        <v>44913</v>
      </c>
      <c r="M100" s="44">
        <f t="shared" si="4"/>
        <v>87</v>
      </c>
      <c r="N100" s="44">
        <f t="shared" si="5"/>
        <v>64.45</v>
      </c>
      <c r="O100" s="44" t="str">
        <f t="shared" si="6"/>
        <v>C</v>
      </c>
      <c r="P100" s="36">
        <f>INDEX(Detail!A:A,MATCH(D100,Detail!H:H,0))</f>
        <v>38394</v>
      </c>
      <c r="Q100" t="str">
        <f>INDEX(Detail!F:F,MATCH(D100,Detail!H:H,0))</f>
        <v>Binjai</v>
      </c>
      <c r="R100">
        <f>INDEX(Detail!C:C,MATCH(D100,Detail!H:H,0))</f>
        <v>162</v>
      </c>
      <c r="S100">
        <f>INDEX(Detail!D:D,MATCH(D100,Detail!H:H,0))</f>
        <v>48</v>
      </c>
      <c r="T100" t="str">
        <f>INDEX(Detail!E:E,MATCH(D100,Detail!H:H,0))</f>
        <v xml:space="preserve">Jalan Ciwastra No. 0
</v>
      </c>
      <c r="U100" t="str">
        <f>INDEX(Detail!B:B,MATCH(D100,Detail!H:H,0))</f>
        <v>AB-</v>
      </c>
      <c r="V100" t="str">
        <f>VLOOKUP(C100,Dosen!$A$3:$E$8,MATCH(Main!A100,Dosen!$A$2:$E$2,1),FALSE)</f>
        <v>Pak Krisna</v>
      </c>
    </row>
    <row r="101" spans="1:22" x14ac:dyDescent="0.3">
      <c r="A101">
        <v>99</v>
      </c>
      <c r="B101" t="str">
        <f>CONCATENATE(VLOOKUP(C101,Helper!$A$1:$B$7,2,FALSE),TEXT(A101,"0000"))</f>
        <v>F0099</v>
      </c>
      <c r="C101" t="s">
        <v>1011</v>
      </c>
      <c r="D101" t="str">
        <f>INDEX(Detail!H:H,MATCH(B101,Detail!G:G,0))</f>
        <v>Dalimin Padmasari</v>
      </c>
      <c r="E101">
        <v>89</v>
      </c>
      <c r="F101">
        <v>43</v>
      </c>
      <c r="G101">
        <v>60</v>
      </c>
      <c r="H101">
        <v>54</v>
      </c>
      <c r="I101">
        <v>79</v>
      </c>
      <c r="J101">
        <v>61</v>
      </c>
      <c r="K101">
        <v>78</v>
      </c>
      <c r="L101" s="36" t="str">
        <f>IFERROR(VLOOKUP(B101,Absen!$A$1:$B$501,2,FALSE),"No")</f>
        <v>No</v>
      </c>
      <c r="M101" s="44">
        <f t="shared" si="4"/>
        <v>78</v>
      </c>
      <c r="N101" s="44">
        <f t="shared" si="5"/>
        <v>65.125</v>
      </c>
      <c r="O101" s="44" t="str">
        <f t="shared" si="6"/>
        <v>C</v>
      </c>
      <c r="P101" s="36">
        <f>INDEX(Detail!A:A,MATCH(D101,Detail!H:H,0))</f>
        <v>37384</v>
      </c>
      <c r="Q101" t="str">
        <f>INDEX(Detail!F:F,MATCH(D101,Detail!H:H,0))</f>
        <v>Bengkulu</v>
      </c>
      <c r="R101">
        <f>INDEX(Detail!C:C,MATCH(D101,Detail!H:H,0))</f>
        <v>165</v>
      </c>
      <c r="S101">
        <f>INDEX(Detail!D:D,MATCH(D101,Detail!H:H,0))</f>
        <v>53</v>
      </c>
      <c r="T101" t="str">
        <f>INDEX(Detail!E:E,MATCH(D101,Detail!H:H,0))</f>
        <v>Jl. Suniaraja No. 25</v>
      </c>
      <c r="U101" t="str">
        <f>INDEX(Detail!B:B,MATCH(D101,Detail!H:H,0))</f>
        <v>A-</v>
      </c>
      <c r="V101" t="str">
        <f>VLOOKUP(C101,Dosen!$A$3:$E$8,MATCH(Main!A101,Dosen!$A$2:$E$2,1),FALSE)</f>
        <v>Pak Andi</v>
      </c>
    </row>
    <row r="102" spans="1:22" x14ac:dyDescent="0.3">
      <c r="A102">
        <v>100</v>
      </c>
      <c r="B102" t="str">
        <f>CONCATENATE(VLOOKUP(C102,Helper!$A$1:$B$7,2,FALSE),TEXT(A102,"0000"))</f>
        <v>A0100</v>
      </c>
      <c r="C102" t="s">
        <v>1015</v>
      </c>
      <c r="D102" t="str">
        <f>INDEX(Detail!H:H,MATCH(B102,Detail!G:G,0))</f>
        <v>Jarwa Maulana</v>
      </c>
      <c r="E102">
        <v>50</v>
      </c>
      <c r="F102">
        <v>44</v>
      </c>
      <c r="G102">
        <v>51</v>
      </c>
      <c r="H102">
        <v>69</v>
      </c>
      <c r="I102">
        <v>54</v>
      </c>
      <c r="J102">
        <v>82</v>
      </c>
      <c r="K102">
        <v>66</v>
      </c>
      <c r="L102" s="36">
        <f>IFERROR(VLOOKUP(B102,Absen!$A$1:$B$501,2,FALSE),"No")</f>
        <v>44811</v>
      </c>
      <c r="M102" s="44">
        <f t="shared" si="4"/>
        <v>56</v>
      </c>
      <c r="N102" s="44">
        <f t="shared" si="5"/>
        <v>59.325000000000003</v>
      </c>
      <c r="O102" s="44" t="str">
        <f t="shared" si="6"/>
        <v>D</v>
      </c>
      <c r="P102" s="36">
        <f>INDEX(Detail!A:A,MATCH(D102,Detail!H:H,0))</f>
        <v>37996</v>
      </c>
      <c r="Q102" t="str">
        <f>INDEX(Detail!F:F,MATCH(D102,Detail!H:H,0))</f>
        <v>Bitung</v>
      </c>
      <c r="R102">
        <f>INDEX(Detail!C:C,MATCH(D102,Detail!H:H,0))</f>
        <v>168</v>
      </c>
      <c r="S102">
        <f>INDEX(Detail!D:D,MATCH(D102,Detail!H:H,0))</f>
        <v>62</v>
      </c>
      <c r="T102" t="str">
        <f>INDEX(Detail!E:E,MATCH(D102,Detail!H:H,0))</f>
        <v xml:space="preserve">Gang Sukabumi No. 7
</v>
      </c>
      <c r="U102" t="str">
        <f>INDEX(Detail!B:B,MATCH(D102,Detail!H:H,0))</f>
        <v>O-</v>
      </c>
      <c r="V102" t="str">
        <f>VLOOKUP(C102,Dosen!$A$3:$E$8,MATCH(Main!A102,Dosen!$A$2:$E$2,1),FALSE)</f>
        <v>Bu Dwi</v>
      </c>
    </row>
    <row r="103" spans="1:22" x14ac:dyDescent="0.3">
      <c r="A103">
        <v>101</v>
      </c>
      <c r="B103" t="str">
        <f>CONCATENATE(VLOOKUP(C103,Helper!$A$1:$B$7,2,FALSE),TEXT(A103,"0000"))</f>
        <v>C0101</v>
      </c>
      <c r="C103" t="s">
        <v>1012</v>
      </c>
      <c r="D103" t="str">
        <f>INDEX(Detail!H:H,MATCH(B103,Detail!G:G,0))</f>
        <v>Dodo Hassanah</v>
      </c>
      <c r="E103">
        <v>57</v>
      </c>
      <c r="F103">
        <v>43</v>
      </c>
      <c r="G103">
        <v>61</v>
      </c>
      <c r="H103">
        <v>50</v>
      </c>
      <c r="I103">
        <v>79</v>
      </c>
      <c r="J103">
        <v>82</v>
      </c>
      <c r="K103">
        <v>60</v>
      </c>
      <c r="L103" s="36" t="str">
        <f>IFERROR(VLOOKUP(B103,Absen!$A$1:$B$501,2,FALSE),"No")</f>
        <v>No</v>
      </c>
      <c r="M103" s="44">
        <f t="shared" si="4"/>
        <v>60</v>
      </c>
      <c r="N103" s="44">
        <f t="shared" si="5"/>
        <v>63.225000000000001</v>
      </c>
      <c r="O103" s="44" t="str">
        <f t="shared" si="6"/>
        <v>C</v>
      </c>
      <c r="P103" s="36">
        <f>INDEX(Detail!A:A,MATCH(D103,Detail!H:H,0))</f>
        <v>37705</v>
      </c>
      <c r="Q103" t="str">
        <f>INDEX(Detail!F:F,MATCH(D103,Detail!H:H,0))</f>
        <v>Ternate</v>
      </c>
      <c r="R103">
        <f>INDEX(Detail!C:C,MATCH(D103,Detail!H:H,0))</f>
        <v>157</v>
      </c>
      <c r="S103">
        <f>INDEX(Detail!D:D,MATCH(D103,Detail!H:H,0))</f>
        <v>91</v>
      </c>
      <c r="T103" t="str">
        <f>INDEX(Detail!E:E,MATCH(D103,Detail!H:H,0))</f>
        <v xml:space="preserve">Jalan Medokan Ayu No. 3
</v>
      </c>
      <c r="U103" t="str">
        <f>INDEX(Detail!B:B,MATCH(D103,Detail!H:H,0))</f>
        <v>O+</v>
      </c>
      <c r="V103" t="str">
        <f>VLOOKUP(C103,Dosen!$A$3:$E$8,MATCH(Main!A103,Dosen!$A$2:$E$2,1),FALSE)</f>
        <v>Pak Budi</v>
      </c>
    </row>
    <row r="104" spans="1:22" x14ac:dyDescent="0.3">
      <c r="A104">
        <v>102</v>
      </c>
      <c r="B104" t="str">
        <f>CONCATENATE(VLOOKUP(C104,Helper!$A$1:$B$7,2,FALSE),TEXT(A104,"0000"))</f>
        <v>D0102</v>
      </c>
      <c r="C104" t="s">
        <v>1013</v>
      </c>
      <c r="D104" t="str">
        <f>INDEX(Detail!H:H,MATCH(B104,Detail!G:G,0))</f>
        <v>Edward Wasita</v>
      </c>
      <c r="E104">
        <v>50</v>
      </c>
      <c r="F104">
        <v>42</v>
      </c>
      <c r="G104">
        <v>89</v>
      </c>
      <c r="H104">
        <v>59</v>
      </c>
      <c r="I104">
        <v>85</v>
      </c>
      <c r="J104">
        <v>66</v>
      </c>
      <c r="K104">
        <v>60</v>
      </c>
      <c r="L104" s="36">
        <f>IFERROR(VLOOKUP(B104,Absen!$A$1:$B$501,2,FALSE),"No")</f>
        <v>44825</v>
      </c>
      <c r="M104" s="44">
        <f t="shared" si="4"/>
        <v>50</v>
      </c>
      <c r="N104" s="44">
        <f t="shared" si="5"/>
        <v>65.5</v>
      </c>
      <c r="O104" s="44" t="str">
        <f t="shared" si="6"/>
        <v>C</v>
      </c>
      <c r="P104" s="36">
        <f>INDEX(Detail!A:A,MATCH(D104,Detail!H:H,0))</f>
        <v>37757</v>
      </c>
      <c r="Q104" t="str">
        <f>INDEX(Detail!F:F,MATCH(D104,Detail!H:H,0))</f>
        <v>Surabaya</v>
      </c>
      <c r="R104">
        <f>INDEX(Detail!C:C,MATCH(D104,Detail!H:H,0))</f>
        <v>150</v>
      </c>
      <c r="S104">
        <f>INDEX(Detail!D:D,MATCH(D104,Detail!H:H,0))</f>
        <v>91</v>
      </c>
      <c r="T104" t="str">
        <f>INDEX(Detail!E:E,MATCH(D104,Detail!H:H,0))</f>
        <v xml:space="preserve">Jalan Gegerkalong Hilir No. 0
</v>
      </c>
      <c r="U104" t="str">
        <f>INDEX(Detail!B:B,MATCH(D104,Detail!H:H,0))</f>
        <v>AB-</v>
      </c>
      <c r="V104" t="str">
        <f>VLOOKUP(C104,Dosen!$A$3:$E$8,MATCH(Main!A104,Dosen!$A$2:$E$2,1),FALSE)</f>
        <v>Bu Ratna</v>
      </c>
    </row>
    <row r="105" spans="1:22" x14ac:dyDescent="0.3">
      <c r="A105">
        <v>103</v>
      </c>
      <c r="B105" t="str">
        <f>CONCATENATE(VLOOKUP(C105,Helper!$A$1:$B$7,2,FALSE),TEXT(A105,"0000"))</f>
        <v>D0103</v>
      </c>
      <c r="C105" t="s">
        <v>1013</v>
      </c>
      <c r="D105" t="str">
        <f>INDEX(Detail!H:H,MATCH(B105,Detail!G:G,0))</f>
        <v>Kartika Napitupulu</v>
      </c>
      <c r="E105">
        <v>69</v>
      </c>
      <c r="F105">
        <v>72</v>
      </c>
      <c r="G105">
        <v>42</v>
      </c>
      <c r="H105">
        <v>71</v>
      </c>
      <c r="I105">
        <v>87</v>
      </c>
      <c r="J105">
        <v>67</v>
      </c>
      <c r="K105">
        <v>69</v>
      </c>
      <c r="L105" s="36" t="str">
        <f>IFERROR(VLOOKUP(B105,Absen!$A$1:$B$501,2,FALSE),"No")</f>
        <v>No</v>
      </c>
      <c r="M105" s="44">
        <f t="shared" si="4"/>
        <v>69</v>
      </c>
      <c r="N105" s="44">
        <f t="shared" si="5"/>
        <v>66.075000000000003</v>
      </c>
      <c r="O105" s="44" t="str">
        <f t="shared" si="6"/>
        <v>C</v>
      </c>
      <c r="P105" s="36">
        <f>INDEX(Detail!A:A,MATCH(D105,Detail!H:H,0))</f>
        <v>37705</v>
      </c>
      <c r="Q105" t="str">
        <f>INDEX(Detail!F:F,MATCH(D105,Detail!H:H,0))</f>
        <v>Kota Administrasi Jakarta Utara</v>
      </c>
      <c r="R105">
        <f>INDEX(Detail!C:C,MATCH(D105,Detail!H:H,0))</f>
        <v>155</v>
      </c>
      <c r="S105">
        <f>INDEX(Detail!D:D,MATCH(D105,Detail!H:H,0))</f>
        <v>87</v>
      </c>
      <c r="T105" t="str">
        <f>INDEX(Detail!E:E,MATCH(D105,Detail!H:H,0))</f>
        <v>Gang Gardujati No. 63</v>
      </c>
      <c r="U105" t="str">
        <f>INDEX(Detail!B:B,MATCH(D105,Detail!H:H,0))</f>
        <v>O-</v>
      </c>
      <c r="V105" t="str">
        <f>VLOOKUP(C105,Dosen!$A$3:$E$8,MATCH(Main!A105,Dosen!$A$2:$E$2,1),FALSE)</f>
        <v>Bu Ratna</v>
      </c>
    </row>
    <row r="106" spans="1:22" x14ac:dyDescent="0.3">
      <c r="A106">
        <v>104</v>
      </c>
      <c r="B106" t="str">
        <f>CONCATENATE(VLOOKUP(C106,Helper!$A$1:$B$7,2,FALSE),TEXT(A106,"0000"))</f>
        <v>E0104</v>
      </c>
      <c r="C106" t="s">
        <v>1010</v>
      </c>
      <c r="D106" t="str">
        <f>INDEX(Detail!H:H,MATCH(B106,Detail!G:G,0))</f>
        <v>Rusman Hakim</v>
      </c>
      <c r="E106">
        <v>87</v>
      </c>
      <c r="F106">
        <v>58</v>
      </c>
      <c r="G106">
        <v>60</v>
      </c>
      <c r="H106">
        <v>64</v>
      </c>
      <c r="I106">
        <v>62</v>
      </c>
      <c r="J106">
        <v>95</v>
      </c>
      <c r="K106">
        <v>77</v>
      </c>
      <c r="L106" s="36">
        <f>IFERROR(VLOOKUP(B106,Absen!$A$1:$B$501,2,FALSE),"No")</f>
        <v>44906</v>
      </c>
      <c r="M106" s="44">
        <f t="shared" si="4"/>
        <v>67</v>
      </c>
      <c r="N106" s="44">
        <f t="shared" si="5"/>
        <v>71.575000000000003</v>
      </c>
      <c r="O106" s="44" t="str">
        <f t="shared" si="6"/>
        <v>B</v>
      </c>
      <c r="P106" s="36">
        <f>INDEX(Detail!A:A,MATCH(D106,Detail!H:H,0))</f>
        <v>37139</v>
      </c>
      <c r="Q106" t="str">
        <f>INDEX(Detail!F:F,MATCH(D106,Detail!H:H,0))</f>
        <v>Tanjungpinang</v>
      </c>
      <c r="R106">
        <f>INDEX(Detail!C:C,MATCH(D106,Detail!H:H,0))</f>
        <v>166</v>
      </c>
      <c r="S106">
        <f>INDEX(Detail!D:D,MATCH(D106,Detail!H:H,0))</f>
        <v>90</v>
      </c>
      <c r="T106" t="str">
        <f>INDEX(Detail!E:E,MATCH(D106,Detail!H:H,0))</f>
        <v>Gg. Surapati No. 93</v>
      </c>
      <c r="U106" t="str">
        <f>INDEX(Detail!B:B,MATCH(D106,Detail!H:H,0))</f>
        <v>O+</v>
      </c>
      <c r="V106" t="str">
        <f>VLOOKUP(C106,Dosen!$A$3:$E$8,MATCH(Main!A106,Dosen!$A$2:$E$2,1),FALSE)</f>
        <v>Bu Made</v>
      </c>
    </row>
    <row r="107" spans="1:22" x14ac:dyDescent="0.3">
      <c r="A107">
        <v>105</v>
      </c>
      <c r="B107" t="str">
        <f>CONCATENATE(VLOOKUP(C107,Helper!$A$1:$B$7,2,FALSE),TEXT(A107,"0000"))</f>
        <v>D0105</v>
      </c>
      <c r="C107" t="s">
        <v>1013</v>
      </c>
      <c r="D107" t="str">
        <f>INDEX(Detail!H:H,MATCH(B107,Detail!G:G,0))</f>
        <v>Bakiman Uwais</v>
      </c>
      <c r="E107">
        <v>87</v>
      </c>
      <c r="F107">
        <v>67</v>
      </c>
      <c r="G107">
        <v>85</v>
      </c>
      <c r="H107">
        <v>56</v>
      </c>
      <c r="I107">
        <v>60</v>
      </c>
      <c r="J107">
        <v>77</v>
      </c>
      <c r="K107">
        <v>83</v>
      </c>
      <c r="L107" s="36" t="str">
        <f>IFERROR(VLOOKUP(B107,Absen!$A$1:$B$501,2,FALSE),"No")</f>
        <v>No</v>
      </c>
      <c r="M107" s="44">
        <f t="shared" si="4"/>
        <v>83</v>
      </c>
      <c r="N107" s="44">
        <f t="shared" si="5"/>
        <v>74.45</v>
      </c>
      <c r="O107" s="44" t="str">
        <f t="shared" si="6"/>
        <v>B</v>
      </c>
      <c r="P107" s="36">
        <f>INDEX(Detail!A:A,MATCH(D107,Detail!H:H,0))</f>
        <v>37182</v>
      </c>
      <c r="Q107" t="str">
        <f>INDEX(Detail!F:F,MATCH(D107,Detail!H:H,0))</f>
        <v>Cilegon</v>
      </c>
      <c r="R107">
        <f>INDEX(Detail!C:C,MATCH(D107,Detail!H:H,0))</f>
        <v>171</v>
      </c>
      <c r="S107">
        <f>INDEX(Detail!D:D,MATCH(D107,Detail!H:H,0))</f>
        <v>45</v>
      </c>
      <c r="T107" t="str">
        <f>INDEX(Detail!E:E,MATCH(D107,Detail!H:H,0))</f>
        <v>Gang Gedebage Selatan No. 22</v>
      </c>
      <c r="U107" t="str">
        <f>INDEX(Detail!B:B,MATCH(D107,Detail!H:H,0))</f>
        <v>O-</v>
      </c>
      <c r="V107" t="str">
        <f>VLOOKUP(C107,Dosen!$A$3:$E$8,MATCH(Main!A107,Dosen!$A$2:$E$2,1),FALSE)</f>
        <v>Bu Ratna</v>
      </c>
    </row>
    <row r="108" spans="1:22" x14ac:dyDescent="0.3">
      <c r="A108">
        <v>106</v>
      </c>
      <c r="B108" t="str">
        <f>CONCATENATE(VLOOKUP(C108,Helper!$A$1:$B$7,2,FALSE),TEXT(A108,"0000"))</f>
        <v>E0106</v>
      </c>
      <c r="C108" t="s">
        <v>1010</v>
      </c>
      <c r="D108" t="str">
        <f>INDEX(Detail!H:H,MATCH(B108,Detail!G:G,0))</f>
        <v>Ibrahim Wijaya</v>
      </c>
      <c r="E108">
        <v>51</v>
      </c>
      <c r="F108">
        <v>72</v>
      </c>
      <c r="G108">
        <v>55</v>
      </c>
      <c r="H108">
        <v>58</v>
      </c>
      <c r="I108">
        <v>65</v>
      </c>
      <c r="J108">
        <v>85</v>
      </c>
      <c r="K108">
        <v>89</v>
      </c>
      <c r="L108" s="36" t="str">
        <f>IFERROR(VLOOKUP(B108,Absen!$A$1:$B$501,2,FALSE),"No")</f>
        <v>No</v>
      </c>
      <c r="M108" s="44">
        <f t="shared" si="4"/>
        <v>89</v>
      </c>
      <c r="N108" s="44">
        <f t="shared" si="5"/>
        <v>67.650000000000006</v>
      </c>
      <c r="O108" s="44" t="str">
        <f t="shared" si="6"/>
        <v>C</v>
      </c>
      <c r="P108" s="36">
        <f>INDEX(Detail!A:A,MATCH(D108,Detail!H:H,0))</f>
        <v>38253</v>
      </c>
      <c r="Q108" t="str">
        <f>INDEX(Detail!F:F,MATCH(D108,Detail!H:H,0))</f>
        <v>Sabang</v>
      </c>
      <c r="R108">
        <f>INDEX(Detail!C:C,MATCH(D108,Detail!H:H,0))</f>
        <v>168</v>
      </c>
      <c r="S108">
        <f>INDEX(Detail!D:D,MATCH(D108,Detail!H:H,0))</f>
        <v>87</v>
      </c>
      <c r="T108" t="str">
        <f>INDEX(Detail!E:E,MATCH(D108,Detail!H:H,0))</f>
        <v>Gg. Pasteur No. 57</v>
      </c>
      <c r="U108" t="str">
        <f>INDEX(Detail!B:B,MATCH(D108,Detail!H:H,0))</f>
        <v>AB-</v>
      </c>
      <c r="V108" t="str">
        <f>VLOOKUP(C108,Dosen!$A$3:$E$8,MATCH(Main!A108,Dosen!$A$2:$E$2,1),FALSE)</f>
        <v>Bu Made</v>
      </c>
    </row>
    <row r="109" spans="1:22" x14ac:dyDescent="0.3">
      <c r="A109">
        <v>107</v>
      </c>
      <c r="B109" t="str">
        <f>CONCATENATE(VLOOKUP(C109,Helper!$A$1:$B$7,2,FALSE),TEXT(A109,"0000"))</f>
        <v>E0107</v>
      </c>
      <c r="C109" t="s">
        <v>1010</v>
      </c>
      <c r="D109" t="str">
        <f>INDEX(Detail!H:H,MATCH(B109,Detail!G:G,0))</f>
        <v>Ibun Setiawan</v>
      </c>
      <c r="E109">
        <v>62</v>
      </c>
      <c r="F109">
        <v>47</v>
      </c>
      <c r="G109">
        <v>30</v>
      </c>
      <c r="H109">
        <v>71</v>
      </c>
      <c r="I109">
        <v>73</v>
      </c>
      <c r="J109">
        <v>76</v>
      </c>
      <c r="K109">
        <v>76</v>
      </c>
      <c r="L109" s="36">
        <f>IFERROR(VLOOKUP(B109,Absen!$A$1:$B$501,2,FALSE),"No")</f>
        <v>44830</v>
      </c>
      <c r="M109" s="44">
        <f t="shared" si="4"/>
        <v>66</v>
      </c>
      <c r="N109" s="44">
        <f t="shared" si="5"/>
        <v>59.425000000000004</v>
      </c>
      <c r="O109" s="44" t="str">
        <f t="shared" si="6"/>
        <v>D</v>
      </c>
      <c r="P109" s="36">
        <f>INDEX(Detail!A:A,MATCH(D109,Detail!H:H,0))</f>
        <v>38152</v>
      </c>
      <c r="Q109" t="str">
        <f>INDEX(Detail!F:F,MATCH(D109,Detail!H:H,0))</f>
        <v>Yogyakarta</v>
      </c>
      <c r="R109">
        <f>INDEX(Detail!C:C,MATCH(D109,Detail!H:H,0))</f>
        <v>159</v>
      </c>
      <c r="S109">
        <f>INDEX(Detail!D:D,MATCH(D109,Detail!H:H,0))</f>
        <v>47</v>
      </c>
      <c r="T109" t="str">
        <f>INDEX(Detail!E:E,MATCH(D109,Detail!H:H,0))</f>
        <v>Jl. Kiaracondong No. 29</v>
      </c>
      <c r="U109" t="str">
        <f>INDEX(Detail!B:B,MATCH(D109,Detail!H:H,0))</f>
        <v>O-</v>
      </c>
      <c r="V109" t="str">
        <f>VLOOKUP(C109,Dosen!$A$3:$E$8,MATCH(Main!A109,Dosen!$A$2:$E$2,1),FALSE)</f>
        <v>Bu Made</v>
      </c>
    </row>
    <row r="110" spans="1:22" x14ac:dyDescent="0.3">
      <c r="A110">
        <v>108</v>
      </c>
      <c r="B110" t="str">
        <f>CONCATENATE(VLOOKUP(C110,Helper!$A$1:$B$7,2,FALSE),TEXT(A110,"0000"))</f>
        <v>E0108</v>
      </c>
      <c r="C110" t="s">
        <v>1010</v>
      </c>
      <c r="D110" t="str">
        <f>INDEX(Detail!H:H,MATCH(B110,Detail!G:G,0))</f>
        <v>Kemal Prabowo</v>
      </c>
      <c r="E110">
        <v>72</v>
      </c>
      <c r="F110">
        <v>47</v>
      </c>
      <c r="G110">
        <v>69</v>
      </c>
      <c r="H110">
        <v>64</v>
      </c>
      <c r="I110">
        <v>77</v>
      </c>
      <c r="J110">
        <v>42</v>
      </c>
      <c r="K110">
        <v>63</v>
      </c>
      <c r="L110" s="36" t="str">
        <f>IFERROR(VLOOKUP(B110,Absen!$A$1:$B$501,2,FALSE),"No")</f>
        <v>No</v>
      </c>
      <c r="M110" s="44">
        <f t="shared" si="4"/>
        <v>63</v>
      </c>
      <c r="N110" s="44">
        <f t="shared" si="5"/>
        <v>61</v>
      </c>
      <c r="O110" s="44" t="str">
        <f t="shared" si="6"/>
        <v>C</v>
      </c>
      <c r="P110" s="36">
        <f>INDEX(Detail!A:A,MATCH(D110,Detail!H:H,0))</f>
        <v>37681</v>
      </c>
      <c r="Q110" t="str">
        <f>INDEX(Detail!F:F,MATCH(D110,Detail!H:H,0))</f>
        <v>Banda Aceh</v>
      </c>
      <c r="R110">
        <f>INDEX(Detail!C:C,MATCH(D110,Detail!H:H,0))</f>
        <v>151</v>
      </c>
      <c r="S110">
        <f>INDEX(Detail!D:D,MATCH(D110,Detail!H:H,0))</f>
        <v>59</v>
      </c>
      <c r="T110" t="str">
        <f>INDEX(Detail!E:E,MATCH(D110,Detail!H:H,0))</f>
        <v>Gang Gegerkalong Hilir No. 66</v>
      </c>
      <c r="U110" t="str">
        <f>INDEX(Detail!B:B,MATCH(D110,Detail!H:H,0))</f>
        <v>A+</v>
      </c>
      <c r="V110" t="str">
        <f>VLOOKUP(C110,Dosen!$A$3:$E$8,MATCH(Main!A110,Dosen!$A$2:$E$2,1),FALSE)</f>
        <v>Bu Made</v>
      </c>
    </row>
    <row r="111" spans="1:22" x14ac:dyDescent="0.3">
      <c r="A111">
        <v>109</v>
      </c>
      <c r="B111" t="str">
        <f>CONCATENATE(VLOOKUP(C111,Helper!$A$1:$B$7,2,FALSE),TEXT(A111,"0000"))</f>
        <v>F0109</v>
      </c>
      <c r="C111" t="s">
        <v>1011</v>
      </c>
      <c r="D111" t="str">
        <f>INDEX(Detail!H:H,MATCH(B111,Detail!G:G,0))</f>
        <v>Saiful Kusumo</v>
      </c>
      <c r="E111">
        <v>57</v>
      </c>
      <c r="F111">
        <v>56</v>
      </c>
      <c r="G111">
        <v>90</v>
      </c>
      <c r="H111">
        <v>62</v>
      </c>
      <c r="I111">
        <v>51</v>
      </c>
      <c r="J111">
        <v>97</v>
      </c>
      <c r="K111">
        <v>78</v>
      </c>
      <c r="L111" s="36">
        <f>IFERROR(VLOOKUP(B111,Absen!$A$1:$B$501,2,FALSE),"No")</f>
        <v>44872</v>
      </c>
      <c r="M111" s="44">
        <f t="shared" si="4"/>
        <v>68</v>
      </c>
      <c r="N111" s="44">
        <f t="shared" si="5"/>
        <v>72.45</v>
      </c>
      <c r="O111" s="44" t="str">
        <f t="shared" si="6"/>
        <v>B</v>
      </c>
      <c r="P111" s="36">
        <f>INDEX(Detail!A:A,MATCH(D111,Detail!H:H,0))</f>
        <v>38339</v>
      </c>
      <c r="Q111" t="str">
        <f>INDEX(Detail!F:F,MATCH(D111,Detail!H:H,0))</f>
        <v>Pekalongan</v>
      </c>
      <c r="R111">
        <f>INDEX(Detail!C:C,MATCH(D111,Detail!H:H,0))</f>
        <v>180</v>
      </c>
      <c r="S111">
        <f>INDEX(Detail!D:D,MATCH(D111,Detail!H:H,0))</f>
        <v>61</v>
      </c>
      <c r="T111" t="str">
        <f>INDEX(Detail!E:E,MATCH(D111,Detail!H:H,0))</f>
        <v>Jalan Wonoayu No. 69</v>
      </c>
      <c r="U111" t="str">
        <f>INDEX(Detail!B:B,MATCH(D111,Detail!H:H,0))</f>
        <v>O-</v>
      </c>
      <c r="V111" t="str">
        <f>VLOOKUP(C111,Dosen!$A$3:$E$8,MATCH(Main!A111,Dosen!$A$2:$E$2,1),FALSE)</f>
        <v>Pak Andi</v>
      </c>
    </row>
    <row r="112" spans="1:22" x14ac:dyDescent="0.3">
      <c r="A112">
        <v>110</v>
      </c>
      <c r="B112" t="str">
        <f>CONCATENATE(VLOOKUP(C112,Helper!$A$1:$B$7,2,FALSE),TEXT(A112,"0000"))</f>
        <v>A0110</v>
      </c>
      <c r="C112" t="s">
        <v>1015</v>
      </c>
      <c r="D112" t="str">
        <f>INDEX(Detail!H:H,MATCH(B112,Detail!G:G,0))</f>
        <v>Wisnu Pangestu</v>
      </c>
      <c r="E112">
        <v>84</v>
      </c>
      <c r="F112">
        <v>68</v>
      </c>
      <c r="G112">
        <v>58</v>
      </c>
      <c r="H112">
        <v>51</v>
      </c>
      <c r="I112">
        <v>80</v>
      </c>
      <c r="J112">
        <v>46</v>
      </c>
      <c r="K112">
        <v>88</v>
      </c>
      <c r="L112" s="36" t="str">
        <f>IFERROR(VLOOKUP(B112,Absen!$A$1:$B$501,2,FALSE),"No")</f>
        <v>No</v>
      </c>
      <c r="M112" s="44">
        <f t="shared" si="4"/>
        <v>88</v>
      </c>
      <c r="N112" s="44">
        <f t="shared" si="5"/>
        <v>64.974999999999994</v>
      </c>
      <c r="O112" s="44" t="str">
        <f t="shared" si="6"/>
        <v>C</v>
      </c>
      <c r="P112" s="36">
        <f>INDEX(Detail!A:A,MATCH(D112,Detail!H:H,0))</f>
        <v>37705</v>
      </c>
      <c r="Q112" t="str">
        <f>INDEX(Detail!F:F,MATCH(D112,Detail!H:H,0))</f>
        <v>Pematangsiantar</v>
      </c>
      <c r="R112">
        <f>INDEX(Detail!C:C,MATCH(D112,Detail!H:H,0))</f>
        <v>172</v>
      </c>
      <c r="S112">
        <f>INDEX(Detail!D:D,MATCH(D112,Detail!H:H,0))</f>
        <v>48</v>
      </c>
      <c r="T112" t="str">
        <f>INDEX(Detail!E:E,MATCH(D112,Detail!H:H,0))</f>
        <v>Gg. R.E Martadinata No. 43</v>
      </c>
      <c r="U112" t="str">
        <f>INDEX(Detail!B:B,MATCH(D112,Detail!H:H,0))</f>
        <v>AB+</v>
      </c>
      <c r="V112" t="str">
        <f>VLOOKUP(C112,Dosen!$A$3:$E$8,MATCH(Main!A112,Dosen!$A$2:$E$2,1),FALSE)</f>
        <v>Bu Dwi</v>
      </c>
    </row>
    <row r="113" spans="1:22" x14ac:dyDescent="0.3">
      <c r="A113">
        <v>111</v>
      </c>
      <c r="B113" t="str">
        <f>CONCATENATE(VLOOKUP(C113,Helper!$A$1:$B$7,2,FALSE),TEXT(A113,"0000"))</f>
        <v>A0111</v>
      </c>
      <c r="C113" t="s">
        <v>1015</v>
      </c>
      <c r="D113" t="str">
        <f>INDEX(Detail!H:H,MATCH(B113,Detail!G:G,0))</f>
        <v>Jumadi Wahyuni</v>
      </c>
      <c r="E113">
        <v>73</v>
      </c>
      <c r="F113">
        <v>74</v>
      </c>
      <c r="G113">
        <v>64</v>
      </c>
      <c r="H113">
        <v>51</v>
      </c>
      <c r="I113">
        <v>95</v>
      </c>
      <c r="J113">
        <v>85</v>
      </c>
      <c r="K113">
        <v>99</v>
      </c>
      <c r="L113" s="36" t="str">
        <f>IFERROR(VLOOKUP(B113,Absen!$A$1:$B$501,2,FALSE),"No")</f>
        <v>No</v>
      </c>
      <c r="M113" s="44">
        <f t="shared" si="4"/>
        <v>99</v>
      </c>
      <c r="N113" s="44">
        <f t="shared" si="5"/>
        <v>76.325000000000003</v>
      </c>
      <c r="O113" s="44" t="str">
        <f t="shared" si="6"/>
        <v>B</v>
      </c>
      <c r="P113" s="36">
        <f>INDEX(Detail!A:A,MATCH(D113,Detail!H:H,0))</f>
        <v>37290</v>
      </c>
      <c r="Q113" t="str">
        <f>INDEX(Detail!F:F,MATCH(D113,Detail!H:H,0))</f>
        <v>Pariaman</v>
      </c>
      <c r="R113">
        <f>INDEX(Detail!C:C,MATCH(D113,Detail!H:H,0))</f>
        <v>154</v>
      </c>
      <c r="S113">
        <f>INDEX(Detail!D:D,MATCH(D113,Detail!H:H,0))</f>
        <v>95</v>
      </c>
      <c r="T113" t="str">
        <f>INDEX(Detail!E:E,MATCH(D113,Detail!H:H,0))</f>
        <v>Gang Yos Sudarso No. 81</v>
      </c>
      <c r="U113" t="str">
        <f>INDEX(Detail!B:B,MATCH(D113,Detail!H:H,0))</f>
        <v>A+</v>
      </c>
      <c r="V113" t="str">
        <f>VLOOKUP(C113,Dosen!$A$3:$E$8,MATCH(Main!A113,Dosen!$A$2:$E$2,1),FALSE)</f>
        <v>Bu Dwi</v>
      </c>
    </row>
    <row r="114" spans="1:22" x14ac:dyDescent="0.3">
      <c r="A114">
        <v>112</v>
      </c>
      <c r="B114" t="str">
        <f>CONCATENATE(VLOOKUP(C114,Helper!$A$1:$B$7,2,FALSE),TEXT(A114,"0000"))</f>
        <v>C0112</v>
      </c>
      <c r="C114" t="s">
        <v>1012</v>
      </c>
      <c r="D114" t="str">
        <f>INDEX(Detail!H:H,MATCH(B114,Detail!G:G,0))</f>
        <v>Kania Mandasari</v>
      </c>
      <c r="E114">
        <v>58</v>
      </c>
      <c r="F114">
        <v>72</v>
      </c>
      <c r="G114">
        <v>74</v>
      </c>
      <c r="H114">
        <v>57</v>
      </c>
      <c r="I114">
        <v>93</v>
      </c>
      <c r="J114">
        <v>67</v>
      </c>
      <c r="K114">
        <v>65</v>
      </c>
      <c r="L114" s="36" t="str">
        <f>IFERROR(VLOOKUP(B114,Absen!$A$1:$B$501,2,FALSE),"No")</f>
        <v>No</v>
      </c>
      <c r="M114" s="44">
        <f t="shared" si="4"/>
        <v>65</v>
      </c>
      <c r="N114" s="44">
        <f t="shared" si="5"/>
        <v>69.7</v>
      </c>
      <c r="O114" s="44" t="str">
        <f t="shared" si="6"/>
        <v>C</v>
      </c>
      <c r="P114" s="36">
        <f>INDEX(Detail!A:A,MATCH(D114,Detail!H:H,0))</f>
        <v>37835</v>
      </c>
      <c r="Q114" t="str">
        <f>INDEX(Detail!F:F,MATCH(D114,Detail!H:H,0))</f>
        <v>Tangerang</v>
      </c>
      <c r="R114">
        <f>INDEX(Detail!C:C,MATCH(D114,Detail!H:H,0))</f>
        <v>173</v>
      </c>
      <c r="S114">
        <f>INDEX(Detail!D:D,MATCH(D114,Detail!H:H,0))</f>
        <v>84</v>
      </c>
      <c r="T114" t="str">
        <f>INDEX(Detail!E:E,MATCH(D114,Detail!H:H,0))</f>
        <v>Jl. Rajiman No. 09</v>
      </c>
      <c r="U114" t="str">
        <f>INDEX(Detail!B:B,MATCH(D114,Detail!H:H,0))</f>
        <v>A+</v>
      </c>
      <c r="V114" t="str">
        <f>VLOOKUP(C114,Dosen!$A$3:$E$8,MATCH(Main!A114,Dosen!$A$2:$E$2,1),FALSE)</f>
        <v>Pak Budi</v>
      </c>
    </row>
    <row r="115" spans="1:22" x14ac:dyDescent="0.3">
      <c r="A115">
        <v>113</v>
      </c>
      <c r="B115" t="str">
        <f>CONCATENATE(VLOOKUP(C115,Helper!$A$1:$B$7,2,FALSE),TEXT(A115,"0000"))</f>
        <v>C0113</v>
      </c>
      <c r="C115" t="s">
        <v>1012</v>
      </c>
      <c r="D115" t="str">
        <f>INDEX(Detail!H:H,MATCH(B115,Detail!G:G,0))</f>
        <v>Lantar Prakasa</v>
      </c>
      <c r="E115">
        <v>87</v>
      </c>
      <c r="F115">
        <v>64</v>
      </c>
      <c r="G115">
        <v>50</v>
      </c>
      <c r="H115">
        <v>72</v>
      </c>
      <c r="I115">
        <v>73</v>
      </c>
      <c r="J115">
        <v>76</v>
      </c>
      <c r="K115">
        <v>68</v>
      </c>
      <c r="L115" s="36" t="str">
        <f>IFERROR(VLOOKUP(B115,Absen!$A$1:$B$501,2,FALSE),"No")</f>
        <v>No</v>
      </c>
      <c r="M115" s="44">
        <f t="shared" si="4"/>
        <v>68</v>
      </c>
      <c r="N115" s="44">
        <f t="shared" si="5"/>
        <v>69</v>
      </c>
      <c r="O115" s="44" t="str">
        <f t="shared" si="6"/>
        <v>C</v>
      </c>
      <c r="P115" s="36">
        <f>INDEX(Detail!A:A,MATCH(D115,Detail!H:H,0))</f>
        <v>37112</v>
      </c>
      <c r="Q115" t="str">
        <f>INDEX(Detail!F:F,MATCH(D115,Detail!H:H,0))</f>
        <v>Tebingtinggi</v>
      </c>
      <c r="R115">
        <f>INDEX(Detail!C:C,MATCH(D115,Detail!H:H,0))</f>
        <v>177</v>
      </c>
      <c r="S115">
        <f>INDEX(Detail!D:D,MATCH(D115,Detail!H:H,0))</f>
        <v>47</v>
      </c>
      <c r="T115" t="str">
        <f>INDEX(Detail!E:E,MATCH(D115,Detail!H:H,0))</f>
        <v xml:space="preserve">Jalan Ahmad Dahlan No. 4
</v>
      </c>
      <c r="U115" t="str">
        <f>INDEX(Detail!B:B,MATCH(D115,Detail!H:H,0))</f>
        <v>AB+</v>
      </c>
      <c r="V115" t="str">
        <f>VLOOKUP(C115,Dosen!$A$3:$E$8,MATCH(Main!A115,Dosen!$A$2:$E$2,1),FALSE)</f>
        <v>Pak Budi</v>
      </c>
    </row>
    <row r="116" spans="1:22" x14ac:dyDescent="0.3">
      <c r="A116">
        <v>114</v>
      </c>
      <c r="B116" t="str">
        <f>CONCATENATE(VLOOKUP(C116,Helper!$A$1:$B$7,2,FALSE),TEXT(A116,"0000"))</f>
        <v>D0114</v>
      </c>
      <c r="C116" t="s">
        <v>1013</v>
      </c>
      <c r="D116" t="str">
        <f>INDEX(Detail!H:H,MATCH(B116,Detail!G:G,0))</f>
        <v>Eluh Siregar</v>
      </c>
      <c r="E116">
        <v>93</v>
      </c>
      <c r="F116">
        <v>72</v>
      </c>
      <c r="G116">
        <v>48</v>
      </c>
      <c r="H116">
        <v>75</v>
      </c>
      <c r="I116">
        <v>92</v>
      </c>
      <c r="J116">
        <v>55</v>
      </c>
      <c r="K116">
        <v>66</v>
      </c>
      <c r="L116" s="36" t="str">
        <f>IFERROR(VLOOKUP(B116,Absen!$A$1:$B$501,2,FALSE),"No")</f>
        <v>No</v>
      </c>
      <c r="M116" s="44">
        <f t="shared" si="4"/>
        <v>66</v>
      </c>
      <c r="N116" s="44">
        <f t="shared" si="5"/>
        <v>68.7</v>
      </c>
      <c r="O116" s="44" t="str">
        <f t="shared" si="6"/>
        <v>C</v>
      </c>
      <c r="P116" s="36">
        <f>INDEX(Detail!A:A,MATCH(D116,Detail!H:H,0))</f>
        <v>37013</v>
      </c>
      <c r="Q116" t="str">
        <f>INDEX(Detail!F:F,MATCH(D116,Detail!H:H,0))</f>
        <v>Pematangsiantar</v>
      </c>
      <c r="R116">
        <f>INDEX(Detail!C:C,MATCH(D116,Detail!H:H,0))</f>
        <v>178</v>
      </c>
      <c r="S116">
        <f>INDEX(Detail!D:D,MATCH(D116,Detail!H:H,0))</f>
        <v>81</v>
      </c>
      <c r="T116" t="str">
        <f>INDEX(Detail!E:E,MATCH(D116,Detail!H:H,0))</f>
        <v>Jalan Setiabudhi No. 75</v>
      </c>
      <c r="U116" t="str">
        <f>INDEX(Detail!B:B,MATCH(D116,Detail!H:H,0))</f>
        <v>A+</v>
      </c>
      <c r="V116" t="str">
        <f>VLOOKUP(C116,Dosen!$A$3:$E$8,MATCH(Main!A116,Dosen!$A$2:$E$2,1),FALSE)</f>
        <v>Bu Ratna</v>
      </c>
    </row>
    <row r="117" spans="1:22" x14ac:dyDescent="0.3">
      <c r="A117">
        <v>115</v>
      </c>
      <c r="B117" t="str">
        <f>CONCATENATE(VLOOKUP(C117,Helper!$A$1:$B$7,2,FALSE),TEXT(A117,"0000"))</f>
        <v>E0115</v>
      </c>
      <c r="C117" t="s">
        <v>1010</v>
      </c>
      <c r="D117" t="str">
        <f>INDEX(Detail!H:H,MATCH(B117,Detail!G:G,0))</f>
        <v>Janet Gunawan</v>
      </c>
      <c r="E117">
        <v>64</v>
      </c>
      <c r="F117">
        <v>42</v>
      </c>
      <c r="G117">
        <v>60</v>
      </c>
      <c r="H117">
        <v>55</v>
      </c>
      <c r="I117">
        <v>71</v>
      </c>
      <c r="J117">
        <v>63</v>
      </c>
      <c r="K117">
        <v>85</v>
      </c>
      <c r="L117" s="36">
        <f>IFERROR(VLOOKUP(B117,Absen!$A$1:$B$501,2,FALSE),"No")</f>
        <v>44843</v>
      </c>
      <c r="M117" s="44">
        <f t="shared" si="4"/>
        <v>75</v>
      </c>
      <c r="N117" s="44">
        <f t="shared" si="5"/>
        <v>61.1</v>
      </c>
      <c r="O117" s="44" t="str">
        <f t="shared" si="6"/>
        <v>C</v>
      </c>
      <c r="P117" s="36">
        <f>INDEX(Detail!A:A,MATCH(D117,Detail!H:H,0))</f>
        <v>38466</v>
      </c>
      <c r="Q117" t="str">
        <f>INDEX(Detail!F:F,MATCH(D117,Detail!H:H,0))</f>
        <v>Tangerang Selatan</v>
      </c>
      <c r="R117">
        <f>INDEX(Detail!C:C,MATCH(D117,Detail!H:H,0))</f>
        <v>159</v>
      </c>
      <c r="S117">
        <f>INDEX(Detail!D:D,MATCH(D117,Detail!H:H,0))</f>
        <v>51</v>
      </c>
      <c r="T117" t="str">
        <f>INDEX(Detail!E:E,MATCH(D117,Detail!H:H,0))</f>
        <v xml:space="preserve">Gang Joyoboyo No. 6
</v>
      </c>
      <c r="U117" t="str">
        <f>INDEX(Detail!B:B,MATCH(D117,Detail!H:H,0))</f>
        <v>A-</v>
      </c>
      <c r="V117" t="str">
        <f>VLOOKUP(C117,Dosen!$A$3:$E$8,MATCH(Main!A117,Dosen!$A$2:$E$2,1),FALSE)</f>
        <v>Bu Made</v>
      </c>
    </row>
    <row r="118" spans="1:22" x14ac:dyDescent="0.3">
      <c r="A118">
        <v>116</v>
      </c>
      <c r="B118" t="str">
        <f>CONCATENATE(VLOOKUP(C118,Helper!$A$1:$B$7,2,FALSE),TEXT(A118,"0000"))</f>
        <v>F0116</v>
      </c>
      <c r="C118" t="s">
        <v>1011</v>
      </c>
      <c r="D118" t="str">
        <f>INDEX(Detail!H:H,MATCH(B118,Detail!G:G,0))</f>
        <v>Aurora Siregar</v>
      </c>
      <c r="E118">
        <v>93</v>
      </c>
      <c r="F118">
        <v>57</v>
      </c>
      <c r="G118">
        <v>82</v>
      </c>
      <c r="H118">
        <v>65</v>
      </c>
      <c r="I118">
        <v>62</v>
      </c>
      <c r="J118">
        <v>65</v>
      </c>
      <c r="K118">
        <v>99</v>
      </c>
      <c r="L118" s="36" t="str">
        <f>IFERROR(VLOOKUP(B118,Absen!$A$1:$B$501,2,FALSE),"No")</f>
        <v>No</v>
      </c>
      <c r="M118" s="44">
        <f t="shared" si="4"/>
        <v>99</v>
      </c>
      <c r="N118" s="44">
        <f t="shared" si="5"/>
        <v>73.925000000000011</v>
      </c>
      <c r="O118" s="44" t="str">
        <f t="shared" si="6"/>
        <v>B</v>
      </c>
      <c r="P118" s="36">
        <f>INDEX(Detail!A:A,MATCH(D118,Detail!H:H,0))</f>
        <v>38340</v>
      </c>
      <c r="Q118" t="str">
        <f>INDEX(Detail!F:F,MATCH(D118,Detail!H:H,0))</f>
        <v>Bandung</v>
      </c>
      <c r="R118">
        <f>INDEX(Detail!C:C,MATCH(D118,Detail!H:H,0))</f>
        <v>168</v>
      </c>
      <c r="S118">
        <f>INDEX(Detail!D:D,MATCH(D118,Detail!H:H,0))</f>
        <v>95</v>
      </c>
      <c r="T118" t="str">
        <f>INDEX(Detail!E:E,MATCH(D118,Detail!H:H,0))</f>
        <v xml:space="preserve">Jl. Sukabumi No. 2
</v>
      </c>
      <c r="U118" t="str">
        <f>INDEX(Detail!B:B,MATCH(D118,Detail!H:H,0))</f>
        <v>O+</v>
      </c>
      <c r="V118" t="str">
        <f>VLOOKUP(C118,Dosen!$A$3:$E$8,MATCH(Main!A118,Dosen!$A$2:$E$2,1),FALSE)</f>
        <v>Pak Andi</v>
      </c>
    </row>
    <row r="119" spans="1:22" x14ac:dyDescent="0.3">
      <c r="A119">
        <v>117</v>
      </c>
      <c r="B119" t="str">
        <f>CONCATENATE(VLOOKUP(C119,Helper!$A$1:$B$7,2,FALSE),TEXT(A119,"0000"))</f>
        <v>F0117</v>
      </c>
      <c r="C119" t="s">
        <v>1011</v>
      </c>
      <c r="D119" t="str">
        <f>INDEX(Detail!H:H,MATCH(B119,Detail!G:G,0))</f>
        <v>Hasim Purwanti</v>
      </c>
      <c r="E119">
        <v>90</v>
      </c>
      <c r="F119">
        <v>63</v>
      </c>
      <c r="G119">
        <v>62</v>
      </c>
      <c r="H119">
        <v>71</v>
      </c>
      <c r="I119">
        <v>78</v>
      </c>
      <c r="J119">
        <v>75</v>
      </c>
      <c r="K119">
        <v>97</v>
      </c>
      <c r="L119" s="36" t="str">
        <f>IFERROR(VLOOKUP(B119,Absen!$A$1:$B$501,2,FALSE),"No")</f>
        <v>No</v>
      </c>
      <c r="M119" s="44">
        <f t="shared" si="4"/>
        <v>97</v>
      </c>
      <c r="N119" s="44">
        <f t="shared" si="5"/>
        <v>74.850000000000009</v>
      </c>
      <c r="O119" s="44" t="str">
        <f t="shared" si="6"/>
        <v>B</v>
      </c>
      <c r="P119" s="36">
        <f>INDEX(Detail!A:A,MATCH(D119,Detail!H:H,0))</f>
        <v>37357</v>
      </c>
      <c r="Q119" t="str">
        <f>INDEX(Detail!F:F,MATCH(D119,Detail!H:H,0))</f>
        <v>Gorontalo</v>
      </c>
      <c r="R119">
        <f>INDEX(Detail!C:C,MATCH(D119,Detail!H:H,0))</f>
        <v>173</v>
      </c>
      <c r="S119">
        <f>INDEX(Detail!D:D,MATCH(D119,Detail!H:H,0))</f>
        <v>61</v>
      </c>
      <c r="T119" t="str">
        <f>INDEX(Detail!E:E,MATCH(D119,Detail!H:H,0))</f>
        <v>Jl. Cikapayang No. 43</v>
      </c>
      <c r="U119" t="str">
        <f>INDEX(Detail!B:B,MATCH(D119,Detail!H:H,0))</f>
        <v>O+</v>
      </c>
      <c r="V119" t="str">
        <f>VLOOKUP(C119,Dosen!$A$3:$E$8,MATCH(Main!A119,Dosen!$A$2:$E$2,1),FALSE)</f>
        <v>Pak Andi</v>
      </c>
    </row>
    <row r="120" spans="1:22" x14ac:dyDescent="0.3">
      <c r="A120">
        <v>118</v>
      </c>
      <c r="B120" t="str">
        <f>CONCATENATE(VLOOKUP(C120,Helper!$A$1:$B$7,2,FALSE),TEXT(A120,"0000"))</f>
        <v>C0118</v>
      </c>
      <c r="C120" t="s">
        <v>1012</v>
      </c>
      <c r="D120" t="str">
        <f>INDEX(Detail!H:H,MATCH(B120,Detail!G:G,0))</f>
        <v>Kiandra Megantara</v>
      </c>
      <c r="E120">
        <v>94</v>
      </c>
      <c r="F120">
        <v>64</v>
      </c>
      <c r="G120">
        <v>31</v>
      </c>
      <c r="H120">
        <v>52</v>
      </c>
      <c r="I120">
        <v>68</v>
      </c>
      <c r="J120">
        <v>40</v>
      </c>
      <c r="K120">
        <v>69</v>
      </c>
      <c r="L120" s="36" t="str">
        <f>IFERROR(VLOOKUP(B120,Absen!$A$1:$B$501,2,FALSE),"No")</f>
        <v>No</v>
      </c>
      <c r="M120" s="44">
        <f t="shared" si="4"/>
        <v>69</v>
      </c>
      <c r="N120" s="44">
        <f t="shared" si="5"/>
        <v>55.85</v>
      </c>
      <c r="O120" s="44" t="str">
        <f t="shared" si="6"/>
        <v>D</v>
      </c>
      <c r="P120" s="36">
        <f>INDEX(Detail!A:A,MATCH(D120,Detail!H:H,0))</f>
        <v>37964</v>
      </c>
      <c r="Q120" t="str">
        <f>INDEX(Detail!F:F,MATCH(D120,Detail!H:H,0))</f>
        <v>Kediri</v>
      </c>
      <c r="R120">
        <f>INDEX(Detail!C:C,MATCH(D120,Detail!H:H,0))</f>
        <v>174</v>
      </c>
      <c r="S120">
        <f>INDEX(Detail!D:D,MATCH(D120,Detail!H:H,0))</f>
        <v>49</v>
      </c>
      <c r="T120" t="str">
        <f>INDEX(Detail!E:E,MATCH(D120,Detail!H:H,0))</f>
        <v xml:space="preserve">Jalan Waringin No. 6
</v>
      </c>
      <c r="U120" t="str">
        <f>INDEX(Detail!B:B,MATCH(D120,Detail!H:H,0))</f>
        <v>O-</v>
      </c>
      <c r="V120" t="str">
        <f>VLOOKUP(C120,Dosen!$A$3:$E$8,MATCH(Main!A120,Dosen!$A$2:$E$2,1),FALSE)</f>
        <v>Pak Budi</v>
      </c>
    </row>
    <row r="121" spans="1:22" x14ac:dyDescent="0.3">
      <c r="A121">
        <v>119</v>
      </c>
      <c r="B121" t="str">
        <f>CONCATENATE(VLOOKUP(C121,Helper!$A$1:$B$7,2,FALSE),TEXT(A121,"0000"))</f>
        <v>E0119</v>
      </c>
      <c r="C121" t="s">
        <v>1010</v>
      </c>
      <c r="D121" t="str">
        <f>INDEX(Detail!H:H,MATCH(B121,Detail!G:G,0))</f>
        <v>Saadat Pratiwi</v>
      </c>
      <c r="E121">
        <v>78</v>
      </c>
      <c r="F121">
        <v>50</v>
      </c>
      <c r="G121">
        <v>51</v>
      </c>
      <c r="H121">
        <v>50</v>
      </c>
      <c r="I121">
        <v>70</v>
      </c>
      <c r="J121">
        <v>67</v>
      </c>
      <c r="K121">
        <v>68</v>
      </c>
      <c r="L121" s="36" t="str">
        <f>IFERROR(VLOOKUP(B121,Absen!$A$1:$B$501,2,FALSE),"No")</f>
        <v>No</v>
      </c>
      <c r="M121" s="44">
        <f t="shared" si="4"/>
        <v>68</v>
      </c>
      <c r="N121" s="44">
        <f t="shared" si="5"/>
        <v>61.400000000000006</v>
      </c>
      <c r="O121" s="44" t="str">
        <f t="shared" si="6"/>
        <v>C</v>
      </c>
      <c r="P121" s="36">
        <f>INDEX(Detail!A:A,MATCH(D121,Detail!H:H,0))</f>
        <v>37116</v>
      </c>
      <c r="Q121" t="str">
        <f>INDEX(Detail!F:F,MATCH(D121,Detail!H:H,0))</f>
        <v>Solok</v>
      </c>
      <c r="R121">
        <f>INDEX(Detail!C:C,MATCH(D121,Detail!H:H,0))</f>
        <v>153</v>
      </c>
      <c r="S121">
        <f>INDEX(Detail!D:D,MATCH(D121,Detail!H:H,0))</f>
        <v>95</v>
      </c>
      <c r="T121" t="str">
        <f>INDEX(Detail!E:E,MATCH(D121,Detail!H:H,0))</f>
        <v>Gang Joyoboyo No. 21</v>
      </c>
      <c r="U121" t="str">
        <f>INDEX(Detail!B:B,MATCH(D121,Detail!H:H,0))</f>
        <v>O+</v>
      </c>
      <c r="V121" t="str">
        <f>VLOOKUP(C121,Dosen!$A$3:$E$8,MATCH(Main!A121,Dosen!$A$2:$E$2,1),FALSE)</f>
        <v>Bu Made</v>
      </c>
    </row>
    <row r="122" spans="1:22" x14ac:dyDescent="0.3">
      <c r="A122">
        <v>120</v>
      </c>
      <c r="B122" t="str">
        <f>CONCATENATE(VLOOKUP(C122,Helper!$A$1:$B$7,2,FALSE),TEXT(A122,"0000"))</f>
        <v>B0120</v>
      </c>
      <c r="C122" t="s">
        <v>1014</v>
      </c>
      <c r="D122" t="str">
        <f>INDEX(Detail!H:H,MATCH(B122,Detail!G:G,0))</f>
        <v>Padmi Anggraini</v>
      </c>
      <c r="E122">
        <v>59</v>
      </c>
      <c r="F122">
        <v>65</v>
      </c>
      <c r="G122">
        <v>70</v>
      </c>
      <c r="H122">
        <v>64</v>
      </c>
      <c r="I122">
        <v>59</v>
      </c>
      <c r="J122">
        <v>62</v>
      </c>
      <c r="K122">
        <v>98</v>
      </c>
      <c r="L122" s="36" t="str">
        <f>IFERROR(VLOOKUP(B122,Absen!$A$1:$B$501,2,FALSE),"No")</f>
        <v>No</v>
      </c>
      <c r="M122" s="44">
        <f t="shared" si="4"/>
        <v>98</v>
      </c>
      <c r="N122" s="44">
        <f t="shared" si="5"/>
        <v>67.075000000000003</v>
      </c>
      <c r="O122" s="44" t="str">
        <f t="shared" si="6"/>
        <v>C</v>
      </c>
      <c r="P122" s="36">
        <f>INDEX(Detail!A:A,MATCH(D122,Detail!H:H,0))</f>
        <v>37379</v>
      </c>
      <c r="Q122" t="str">
        <f>INDEX(Detail!F:F,MATCH(D122,Detail!H:H,0))</f>
        <v>Tangerang</v>
      </c>
      <c r="R122">
        <f>INDEX(Detail!C:C,MATCH(D122,Detail!H:H,0))</f>
        <v>170</v>
      </c>
      <c r="S122">
        <f>INDEX(Detail!D:D,MATCH(D122,Detail!H:H,0))</f>
        <v>56</v>
      </c>
      <c r="T122" t="str">
        <f>INDEX(Detail!E:E,MATCH(D122,Detail!H:H,0))</f>
        <v>Gang Raya Setiabudhi No. 61</v>
      </c>
      <c r="U122" t="str">
        <f>INDEX(Detail!B:B,MATCH(D122,Detail!H:H,0))</f>
        <v>A+</v>
      </c>
      <c r="V122" t="str">
        <f>VLOOKUP(C122,Dosen!$A$3:$E$8,MATCH(Main!A122,Dosen!$A$2:$E$2,1),FALSE)</f>
        <v>Pak Krisna</v>
      </c>
    </row>
    <row r="123" spans="1:22" x14ac:dyDescent="0.3">
      <c r="A123">
        <v>121</v>
      </c>
      <c r="B123" t="str">
        <f>CONCATENATE(VLOOKUP(C123,Helper!$A$1:$B$7,2,FALSE),TEXT(A123,"0000"))</f>
        <v>C0121</v>
      </c>
      <c r="C123" t="s">
        <v>1012</v>
      </c>
      <c r="D123" t="str">
        <f>INDEX(Detail!H:H,MATCH(B123,Detail!G:G,0))</f>
        <v>Galak Saefullah</v>
      </c>
      <c r="E123">
        <v>65</v>
      </c>
      <c r="F123">
        <v>48</v>
      </c>
      <c r="G123">
        <v>86</v>
      </c>
      <c r="H123">
        <v>73</v>
      </c>
      <c r="I123">
        <v>77</v>
      </c>
      <c r="J123">
        <v>93</v>
      </c>
      <c r="K123">
        <v>81</v>
      </c>
      <c r="L123" s="36">
        <f>IFERROR(VLOOKUP(B123,Absen!$A$1:$B$501,2,FALSE),"No")</f>
        <v>44837</v>
      </c>
      <c r="M123" s="44">
        <f t="shared" si="4"/>
        <v>71</v>
      </c>
      <c r="N123" s="44">
        <f t="shared" si="5"/>
        <v>75.775000000000006</v>
      </c>
      <c r="O123" s="44" t="str">
        <f t="shared" si="6"/>
        <v>B</v>
      </c>
      <c r="P123" s="36">
        <f>INDEX(Detail!A:A,MATCH(D123,Detail!H:H,0))</f>
        <v>38040</v>
      </c>
      <c r="Q123" t="str">
        <f>INDEX(Detail!F:F,MATCH(D123,Detail!H:H,0))</f>
        <v>Sibolga</v>
      </c>
      <c r="R123">
        <f>INDEX(Detail!C:C,MATCH(D123,Detail!H:H,0))</f>
        <v>165</v>
      </c>
      <c r="S123">
        <f>INDEX(Detail!D:D,MATCH(D123,Detail!H:H,0))</f>
        <v>79</v>
      </c>
      <c r="T123" t="str">
        <f>INDEX(Detail!E:E,MATCH(D123,Detail!H:H,0))</f>
        <v>Gang Siliwangi No. 32</v>
      </c>
      <c r="U123" t="str">
        <f>INDEX(Detail!B:B,MATCH(D123,Detail!H:H,0))</f>
        <v>A+</v>
      </c>
      <c r="V123" t="str">
        <f>VLOOKUP(C123,Dosen!$A$3:$E$8,MATCH(Main!A123,Dosen!$A$2:$E$2,1),FALSE)</f>
        <v>Pak Budi</v>
      </c>
    </row>
    <row r="124" spans="1:22" x14ac:dyDescent="0.3">
      <c r="A124">
        <v>122</v>
      </c>
      <c r="B124" t="str">
        <f>CONCATENATE(VLOOKUP(C124,Helper!$A$1:$B$7,2,FALSE),TEXT(A124,"0000"))</f>
        <v>C0122</v>
      </c>
      <c r="C124" t="s">
        <v>1012</v>
      </c>
      <c r="D124" t="str">
        <f>INDEX(Detail!H:H,MATCH(B124,Detail!G:G,0))</f>
        <v>Yoga Suryono</v>
      </c>
      <c r="E124">
        <v>85</v>
      </c>
      <c r="F124">
        <v>41</v>
      </c>
      <c r="G124">
        <v>81</v>
      </c>
      <c r="H124">
        <v>64</v>
      </c>
      <c r="I124">
        <v>55</v>
      </c>
      <c r="J124">
        <v>74</v>
      </c>
      <c r="K124">
        <v>76</v>
      </c>
      <c r="L124" s="36" t="str">
        <f>IFERROR(VLOOKUP(B124,Absen!$A$1:$B$501,2,FALSE),"No")</f>
        <v>No</v>
      </c>
      <c r="M124" s="44">
        <f t="shared" si="4"/>
        <v>76</v>
      </c>
      <c r="N124" s="44">
        <f t="shared" si="5"/>
        <v>69.224999999999994</v>
      </c>
      <c r="O124" s="44" t="str">
        <f t="shared" si="6"/>
        <v>C</v>
      </c>
      <c r="P124" s="36">
        <f>INDEX(Detail!A:A,MATCH(D124,Detail!H:H,0))</f>
        <v>37139</v>
      </c>
      <c r="Q124" t="str">
        <f>INDEX(Detail!F:F,MATCH(D124,Detail!H:H,0))</f>
        <v>Serang</v>
      </c>
      <c r="R124">
        <f>INDEX(Detail!C:C,MATCH(D124,Detail!H:H,0))</f>
        <v>157</v>
      </c>
      <c r="S124">
        <f>INDEX(Detail!D:D,MATCH(D124,Detail!H:H,0))</f>
        <v>72</v>
      </c>
      <c r="T124" t="str">
        <f>INDEX(Detail!E:E,MATCH(D124,Detail!H:H,0))</f>
        <v>Jl. Sukajadi No. 34</v>
      </c>
      <c r="U124" t="str">
        <f>INDEX(Detail!B:B,MATCH(D124,Detail!H:H,0))</f>
        <v>AB-</v>
      </c>
      <c r="V124" t="str">
        <f>VLOOKUP(C124,Dosen!$A$3:$E$8,MATCH(Main!A124,Dosen!$A$2:$E$2,1),FALSE)</f>
        <v>Pak Budi</v>
      </c>
    </row>
    <row r="125" spans="1:22" x14ac:dyDescent="0.3">
      <c r="A125">
        <v>123</v>
      </c>
      <c r="B125" t="str">
        <f>CONCATENATE(VLOOKUP(C125,Helper!$A$1:$B$7,2,FALSE),TEXT(A125,"0000"))</f>
        <v>E0123</v>
      </c>
      <c r="C125" t="s">
        <v>1010</v>
      </c>
      <c r="D125" t="str">
        <f>INDEX(Detail!H:H,MATCH(B125,Detail!G:G,0))</f>
        <v>Maryanto Nugroho</v>
      </c>
      <c r="E125">
        <v>85</v>
      </c>
      <c r="F125">
        <v>67</v>
      </c>
      <c r="G125">
        <v>47</v>
      </c>
      <c r="H125">
        <v>54</v>
      </c>
      <c r="I125">
        <v>71</v>
      </c>
      <c r="J125">
        <v>63</v>
      </c>
      <c r="K125">
        <v>75</v>
      </c>
      <c r="L125" s="36" t="str">
        <f>IFERROR(VLOOKUP(B125,Absen!$A$1:$B$501,2,FALSE),"No")</f>
        <v>No</v>
      </c>
      <c r="M125" s="44">
        <f t="shared" si="4"/>
        <v>75</v>
      </c>
      <c r="N125" s="44">
        <f t="shared" si="5"/>
        <v>64.125</v>
      </c>
      <c r="O125" s="44" t="str">
        <f t="shared" si="6"/>
        <v>C</v>
      </c>
      <c r="P125" s="36">
        <f>INDEX(Detail!A:A,MATCH(D125,Detail!H:H,0))</f>
        <v>37173</v>
      </c>
      <c r="Q125" t="str">
        <f>INDEX(Detail!F:F,MATCH(D125,Detail!H:H,0))</f>
        <v>Tegal</v>
      </c>
      <c r="R125">
        <f>INDEX(Detail!C:C,MATCH(D125,Detail!H:H,0))</f>
        <v>159</v>
      </c>
      <c r="S125">
        <f>INDEX(Detail!D:D,MATCH(D125,Detail!H:H,0))</f>
        <v>75</v>
      </c>
      <c r="T125" t="str">
        <f>INDEX(Detail!E:E,MATCH(D125,Detail!H:H,0))</f>
        <v xml:space="preserve">Gang PHH. Mustofa No. 8
</v>
      </c>
      <c r="U125" t="str">
        <f>INDEX(Detail!B:B,MATCH(D125,Detail!H:H,0))</f>
        <v>O+</v>
      </c>
      <c r="V125" t="str">
        <f>VLOOKUP(C125,Dosen!$A$3:$E$8,MATCH(Main!A125,Dosen!$A$2:$E$2,1),FALSE)</f>
        <v>Bu Made</v>
      </c>
    </row>
    <row r="126" spans="1:22" x14ac:dyDescent="0.3">
      <c r="A126">
        <v>124</v>
      </c>
      <c r="B126" t="str">
        <f>CONCATENATE(VLOOKUP(C126,Helper!$A$1:$B$7,2,FALSE),TEXT(A126,"0000"))</f>
        <v>B0124</v>
      </c>
      <c r="C126" t="s">
        <v>1014</v>
      </c>
      <c r="D126" t="str">
        <f>INDEX(Detail!H:H,MATCH(B126,Detail!G:G,0))</f>
        <v>Cindy Simanjuntak</v>
      </c>
      <c r="E126">
        <v>68</v>
      </c>
      <c r="F126">
        <v>54</v>
      </c>
      <c r="G126">
        <v>76</v>
      </c>
      <c r="H126">
        <v>62</v>
      </c>
      <c r="I126">
        <v>73</v>
      </c>
      <c r="J126">
        <v>92</v>
      </c>
      <c r="K126">
        <v>61</v>
      </c>
      <c r="L126" s="36" t="str">
        <f>IFERROR(VLOOKUP(B126,Absen!$A$1:$B$501,2,FALSE),"No")</f>
        <v>No</v>
      </c>
      <c r="M126" s="44">
        <f t="shared" si="4"/>
        <v>61</v>
      </c>
      <c r="N126" s="44">
        <f t="shared" si="5"/>
        <v>71.824999999999989</v>
      </c>
      <c r="O126" s="44" t="str">
        <f t="shared" si="6"/>
        <v>B</v>
      </c>
      <c r="P126" s="36">
        <f>INDEX(Detail!A:A,MATCH(D126,Detail!H:H,0))</f>
        <v>37300</v>
      </c>
      <c r="Q126" t="str">
        <f>INDEX(Detail!F:F,MATCH(D126,Detail!H:H,0))</f>
        <v>Bekasi</v>
      </c>
      <c r="R126">
        <f>INDEX(Detail!C:C,MATCH(D126,Detail!H:H,0))</f>
        <v>155</v>
      </c>
      <c r="S126">
        <f>INDEX(Detail!D:D,MATCH(D126,Detail!H:H,0))</f>
        <v>82</v>
      </c>
      <c r="T126" t="str">
        <f>INDEX(Detail!E:E,MATCH(D126,Detail!H:H,0))</f>
        <v>Gg. Veteran No. 86</v>
      </c>
      <c r="U126" t="str">
        <f>INDEX(Detail!B:B,MATCH(D126,Detail!H:H,0))</f>
        <v>A+</v>
      </c>
      <c r="V126" t="str">
        <f>VLOOKUP(C126,Dosen!$A$3:$E$8,MATCH(Main!A126,Dosen!$A$2:$E$2,1),FALSE)</f>
        <v>Pak Krisna</v>
      </c>
    </row>
    <row r="127" spans="1:22" x14ac:dyDescent="0.3">
      <c r="A127">
        <v>125</v>
      </c>
      <c r="B127" t="str">
        <f>CONCATENATE(VLOOKUP(C127,Helper!$A$1:$B$7,2,FALSE),TEXT(A127,"0000"))</f>
        <v>B0125</v>
      </c>
      <c r="C127" t="s">
        <v>1014</v>
      </c>
      <c r="D127" t="str">
        <f>INDEX(Detail!H:H,MATCH(B127,Detail!G:G,0))</f>
        <v>Harjaya Firmansyah</v>
      </c>
      <c r="E127">
        <v>73</v>
      </c>
      <c r="F127">
        <v>56</v>
      </c>
      <c r="G127">
        <v>61</v>
      </c>
      <c r="H127">
        <v>73</v>
      </c>
      <c r="I127">
        <v>85</v>
      </c>
      <c r="J127">
        <v>97</v>
      </c>
      <c r="K127">
        <v>73</v>
      </c>
      <c r="L127" s="36" t="str">
        <f>IFERROR(VLOOKUP(B127,Absen!$A$1:$B$501,2,FALSE),"No")</f>
        <v>No</v>
      </c>
      <c r="M127" s="44">
        <f t="shared" si="4"/>
        <v>73</v>
      </c>
      <c r="N127" s="44">
        <f t="shared" si="5"/>
        <v>74.774999999999991</v>
      </c>
      <c r="O127" s="44" t="str">
        <f t="shared" si="6"/>
        <v>B</v>
      </c>
      <c r="P127" s="36">
        <f>INDEX(Detail!A:A,MATCH(D127,Detail!H:H,0))</f>
        <v>37738</v>
      </c>
      <c r="Q127" t="str">
        <f>INDEX(Detail!F:F,MATCH(D127,Detail!H:H,0))</f>
        <v>Jayapura</v>
      </c>
      <c r="R127">
        <f>INDEX(Detail!C:C,MATCH(D127,Detail!H:H,0))</f>
        <v>177</v>
      </c>
      <c r="S127">
        <f>INDEX(Detail!D:D,MATCH(D127,Detail!H:H,0))</f>
        <v>91</v>
      </c>
      <c r="T127" t="str">
        <f>INDEX(Detail!E:E,MATCH(D127,Detail!H:H,0))</f>
        <v>Gang KH Amin Jasuta No. 44</v>
      </c>
      <c r="U127" t="str">
        <f>INDEX(Detail!B:B,MATCH(D127,Detail!H:H,0))</f>
        <v>AB+</v>
      </c>
      <c r="V127" t="str">
        <f>VLOOKUP(C127,Dosen!$A$3:$E$8,MATCH(Main!A127,Dosen!$A$2:$E$2,1),FALSE)</f>
        <v>Pak Krisna</v>
      </c>
    </row>
    <row r="128" spans="1:22" x14ac:dyDescent="0.3">
      <c r="A128">
        <v>126</v>
      </c>
      <c r="B128" t="str">
        <f>CONCATENATE(VLOOKUP(C128,Helper!$A$1:$B$7,2,FALSE),TEXT(A128,"0000"))</f>
        <v>F0126</v>
      </c>
      <c r="C128" t="s">
        <v>1011</v>
      </c>
      <c r="D128" t="str">
        <f>INDEX(Detail!H:H,MATCH(B128,Detail!G:G,0))</f>
        <v>Drajat Suwarno</v>
      </c>
      <c r="E128">
        <v>91</v>
      </c>
      <c r="F128">
        <v>45</v>
      </c>
      <c r="G128">
        <v>35</v>
      </c>
      <c r="H128">
        <v>74</v>
      </c>
      <c r="I128">
        <v>91</v>
      </c>
      <c r="J128">
        <v>96</v>
      </c>
      <c r="K128">
        <v>74</v>
      </c>
      <c r="L128" s="36">
        <f>IFERROR(VLOOKUP(B128,Absen!$A$1:$B$501,2,FALSE),"No")</f>
        <v>44864</v>
      </c>
      <c r="M128" s="44">
        <f t="shared" si="4"/>
        <v>64</v>
      </c>
      <c r="N128" s="44">
        <f t="shared" si="5"/>
        <v>70.225000000000009</v>
      </c>
      <c r="O128" s="44" t="str">
        <f t="shared" si="6"/>
        <v>B</v>
      </c>
      <c r="P128" s="36">
        <f>INDEX(Detail!A:A,MATCH(D128,Detail!H:H,0))</f>
        <v>38072</v>
      </c>
      <c r="Q128" t="str">
        <f>INDEX(Detail!F:F,MATCH(D128,Detail!H:H,0))</f>
        <v>Manado</v>
      </c>
      <c r="R128">
        <f>INDEX(Detail!C:C,MATCH(D128,Detail!H:H,0))</f>
        <v>152</v>
      </c>
      <c r="S128">
        <f>INDEX(Detail!D:D,MATCH(D128,Detail!H:H,0))</f>
        <v>76</v>
      </c>
      <c r="T128" t="str">
        <f>INDEX(Detail!E:E,MATCH(D128,Detail!H:H,0))</f>
        <v>Jalan Indragiri No. 47</v>
      </c>
      <c r="U128" t="str">
        <f>INDEX(Detail!B:B,MATCH(D128,Detail!H:H,0))</f>
        <v>O+</v>
      </c>
      <c r="V128" t="str">
        <f>VLOOKUP(C128,Dosen!$A$3:$E$8,MATCH(Main!A128,Dosen!$A$2:$E$2,1),FALSE)</f>
        <v>Pak Andi</v>
      </c>
    </row>
    <row r="129" spans="1:22" x14ac:dyDescent="0.3">
      <c r="A129">
        <v>127</v>
      </c>
      <c r="B129" t="str">
        <f>CONCATENATE(VLOOKUP(C129,Helper!$A$1:$B$7,2,FALSE),TEXT(A129,"0000"))</f>
        <v>F0127</v>
      </c>
      <c r="C129" t="s">
        <v>1011</v>
      </c>
      <c r="D129" t="str">
        <f>INDEX(Detail!H:H,MATCH(B129,Detail!G:G,0))</f>
        <v>Bajragin Pudjiastuti</v>
      </c>
      <c r="E129">
        <v>68</v>
      </c>
      <c r="F129">
        <v>59</v>
      </c>
      <c r="G129">
        <v>95</v>
      </c>
      <c r="H129">
        <v>55</v>
      </c>
      <c r="I129">
        <v>86</v>
      </c>
      <c r="J129">
        <v>77</v>
      </c>
      <c r="K129">
        <v>69</v>
      </c>
      <c r="L129" s="36" t="str">
        <f>IFERROR(VLOOKUP(B129,Absen!$A$1:$B$501,2,FALSE),"No")</f>
        <v>No</v>
      </c>
      <c r="M129" s="44">
        <f t="shared" si="4"/>
        <v>69</v>
      </c>
      <c r="N129" s="44">
        <f t="shared" si="5"/>
        <v>74.800000000000011</v>
      </c>
      <c r="O129" s="44" t="str">
        <f t="shared" si="6"/>
        <v>B</v>
      </c>
      <c r="P129" s="36">
        <f>INDEX(Detail!A:A,MATCH(D129,Detail!H:H,0))</f>
        <v>38242</v>
      </c>
      <c r="Q129" t="str">
        <f>INDEX(Detail!F:F,MATCH(D129,Detail!H:H,0))</f>
        <v>Lubuklinggau</v>
      </c>
      <c r="R129">
        <f>INDEX(Detail!C:C,MATCH(D129,Detail!H:H,0))</f>
        <v>165</v>
      </c>
      <c r="S129">
        <f>INDEX(Detail!D:D,MATCH(D129,Detail!H:H,0))</f>
        <v>62</v>
      </c>
      <c r="T129" t="str">
        <f>INDEX(Detail!E:E,MATCH(D129,Detail!H:H,0))</f>
        <v xml:space="preserve">Gg. Jakarta No. 0
</v>
      </c>
      <c r="U129" t="str">
        <f>INDEX(Detail!B:B,MATCH(D129,Detail!H:H,0))</f>
        <v>AB-</v>
      </c>
      <c r="V129" t="str">
        <f>VLOOKUP(C129,Dosen!$A$3:$E$8,MATCH(Main!A129,Dosen!$A$2:$E$2,1),FALSE)</f>
        <v>Pak Andi</v>
      </c>
    </row>
    <row r="130" spans="1:22" x14ac:dyDescent="0.3">
      <c r="A130">
        <v>128</v>
      </c>
      <c r="B130" t="str">
        <f>CONCATENATE(VLOOKUP(C130,Helper!$A$1:$B$7,2,FALSE),TEXT(A130,"0000"))</f>
        <v>C0128</v>
      </c>
      <c r="C130" t="s">
        <v>1012</v>
      </c>
      <c r="D130" t="str">
        <f>INDEX(Detail!H:H,MATCH(B130,Detail!G:G,0))</f>
        <v>Nadine Salahudin</v>
      </c>
      <c r="E130">
        <v>65</v>
      </c>
      <c r="F130">
        <v>73</v>
      </c>
      <c r="G130">
        <v>77</v>
      </c>
      <c r="H130">
        <v>75</v>
      </c>
      <c r="I130">
        <v>68</v>
      </c>
      <c r="J130">
        <v>56</v>
      </c>
      <c r="K130">
        <v>83</v>
      </c>
      <c r="L130" s="36">
        <f>IFERROR(VLOOKUP(B130,Absen!$A$1:$B$501,2,FALSE),"No")</f>
        <v>44776</v>
      </c>
      <c r="M130" s="44">
        <f t="shared" si="4"/>
        <v>73</v>
      </c>
      <c r="N130" s="44">
        <f t="shared" si="5"/>
        <v>69.025000000000006</v>
      </c>
      <c r="O130" s="44" t="str">
        <f t="shared" si="6"/>
        <v>C</v>
      </c>
      <c r="P130" s="36">
        <f>INDEX(Detail!A:A,MATCH(D130,Detail!H:H,0))</f>
        <v>37593</v>
      </c>
      <c r="Q130" t="str">
        <f>INDEX(Detail!F:F,MATCH(D130,Detail!H:H,0))</f>
        <v>Bima</v>
      </c>
      <c r="R130">
        <f>INDEX(Detail!C:C,MATCH(D130,Detail!H:H,0))</f>
        <v>165</v>
      </c>
      <c r="S130">
        <f>INDEX(Detail!D:D,MATCH(D130,Detail!H:H,0))</f>
        <v>85</v>
      </c>
      <c r="T130" t="str">
        <f>INDEX(Detail!E:E,MATCH(D130,Detail!H:H,0))</f>
        <v>Jalan Kutai No. 84</v>
      </c>
      <c r="U130" t="str">
        <f>INDEX(Detail!B:B,MATCH(D130,Detail!H:H,0))</f>
        <v>O+</v>
      </c>
      <c r="V130" t="str">
        <f>VLOOKUP(C130,Dosen!$A$3:$E$8,MATCH(Main!A130,Dosen!$A$2:$E$2,1),FALSE)</f>
        <v>Pak Budi</v>
      </c>
    </row>
    <row r="131" spans="1:22" x14ac:dyDescent="0.3">
      <c r="A131">
        <v>129</v>
      </c>
      <c r="B131" t="str">
        <f>CONCATENATE(VLOOKUP(C131,Helper!$A$1:$B$7,2,FALSE),TEXT(A131,"0000"))</f>
        <v>B0129</v>
      </c>
      <c r="C131" t="s">
        <v>1014</v>
      </c>
      <c r="D131" t="str">
        <f>INDEX(Detail!H:H,MATCH(B131,Detail!G:G,0))</f>
        <v>Ajimat Dabukke</v>
      </c>
      <c r="E131">
        <v>80</v>
      </c>
      <c r="F131">
        <v>73</v>
      </c>
      <c r="G131">
        <v>51</v>
      </c>
      <c r="H131">
        <v>50</v>
      </c>
      <c r="I131">
        <v>82</v>
      </c>
      <c r="J131">
        <v>88</v>
      </c>
      <c r="K131">
        <v>86</v>
      </c>
      <c r="L131" s="36" t="str">
        <f>IFERROR(VLOOKUP(B131,Absen!$A$1:$B$501,2,FALSE),"No")</f>
        <v>No</v>
      </c>
      <c r="M131" s="44">
        <f t="shared" si="4"/>
        <v>86</v>
      </c>
      <c r="N131" s="44">
        <f t="shared" si="5"/>
        <v>72.024999999999991</v>
      </c>
      <c r="O131" s="44" t="str">
        <f t="shared" si="6"/>
        <v>B</v>
      </c>
      <c r="P131" s="36">
        <f>INDEX(Detail!A:A,MATCH(D131,Detail!H:H,0))</f>
        <v>37612</v>
      </c>
      <c r="Q131" t="str">
        <f>INDEX(Detail!F:F,MATCH(D131,Detail!H:H,0))</f>
        <v>Sibolga</v>
      </c>
      <c r="R131">
        <f>INDEX(Detail!C:C,MATCH(D131,Detail!H:H,0))</f>
        <v>155</v>
      </c>
      <c r="S131">
        <f>INDEX(Detail!D:D,MATCH(D131,Detail!H:H,0))</f>
        <v>84</v>
      </c>
      <c r="T131" t="str">
        <f>INDEX(Detail!E:E,MATCH(D131,Detail!H:H,0))</f>
        <v xml:space="preserve">Gang Cikutra Timur No. 8
</v>
      </c>
      <c r="U131" t="str">
        <f>INDEX(Detail!B:B,MATCH(D131,Detail!H:H,0))</f>
        <v>B-</v>
      </c>
      <c r="V131" t="str">
        <f>VLOOKUP(C131,Dosen!$A$3:$E$8,MATCH(Main!A131,Dosen!$A$2:$E$2,1),FALSE)</f>
        <v>Pak Krisna</v>
      </c>
    </row>
    <row r="132" spans="1:22" x14ac:dyDescent="0.3">
      <c r="A132">
        <v>130</v>
      </c>
      <c r="B132" t="str">
        <f>CONCATENATE(VLOOKUP(C132,Helper!$A$1:$B$7,2,FALSE),TEXT(A132,"0000"))</f>
        <v>A0130</v>
      </c>
      <c r="C132" t="s">
        <v>1015</v>
      </c>
      <c r="D132" t="str">
        <f>INDEX(Detail!H:H,MATCH(B132,Detail!G:G,0))</f>
        <v>Amalia Pratiwi</v>
      </c>
      <c r="E132">
        <v>62</v>
      </c>
      <c r="F132">
        <v>48</v>
      </c>
      <c r="G132">
        <v>51</v>
      </c>
      <c r="H132">
        <v>68</v>
      </c>
      <c r="I132">
        <v>83</v>
      </c>
      <c r="J132">
        <v>60</v>
      </c>
      <c r="K132">
        <v>78</v>
      </c>
      <c r="L132" s="36" t="str">
        <f>IFERROR(VLOOKUP(B132,Absen!$A$1:$B$501,2,FALSE),"No")</f>
        <v>No</v>
      </c>
      <c r="M132" s="44">
        <f t="shared" ref="M132:M195" si="7">IF(L132="No",K132,K132-10)</f>
        <v>78</v>
      </c>
      <c r="N132" s="44">
        <f t="shared" ref="N132:N195" si="8">((E132+F132+H132+I132)*0.125)+((G132+J132)*0.2)+(M132*0.1)</f>
        <v>62.625</v>
      </c>
      <c r="O132" s="44" t="str">
        <f t="shared" ref="O132:O195" si="9">IF(N132&gt;90,"A+",IF(N132&gt;80,"A",IF(N132&gt;70,"B",IF(N132&gt;60,"C",IF(N132&gt;40,"D","E")))))</f>
        <v>C</v>
      </c>
      <c r="P132" s="36">
        <f>INDEX(Detail!A:A,MATCH(D132,Detail!H:H,0))</f>
        <v>38454</v>
      </c>
      <c r="Q132" t="str">
        <f>INDEX(Detail!F:F,MATCH(D132,Detail!H:H,0))</f>
        <v>Tasikmalaya</v>
      </c>
      <c r="R132">
        <f>INDEX(Detail!C:C,MATCH(D132,Detail!H:H,0))</f>
        <v>155</v>
      </c>
      <c r="S132">
        <f>INDEX(Detail!D:D,MATCH(D132,Detail!H:H,0))</f>
        <v>82</v>
      </c>
      <c r="T132" t="str">
        <f>INDEX(Detail!E:E,MATCH(D132,Detail!H:H,0))</f>
        <v>Jalan Kutisari Selatan No. 49</v>
      </c>
      <c r="U132" t="str">
        <f>INDEX(Detail!B:B,MATCH(D132,Detail!H:H,0))</f>
        <v>O+</v>
      </c>
      <c r="V132" t="str">
        <f>VLOOKUP(C132,Dosen!$A$3:$E$8,MATCH(Main!A132,Dosen!$A$2:$E$2,1),FALSE)</f>
        <v>Bu Dwi</v>
      </c>
    </row>
    <row r="133" spans="1:22" x14ac:dyDescent="0.3">
      <c r="A133">
        <v>131</v>
      </c>
      <c r="B133" t="str">
        <f>CONCATENATE(VLOOKUP(C133,Helper!$A$1:$B$7,2,FALSE),TEXT(A133,"0000"))</f>
        <v>D0131</v>
      </c>
      <c r="C133" t="s">
        <v>1013</v>
      </c>
      <c r="D133" t="str">
        <f>INDEX(Detail!H:H,MATCH(B133,Detail!G:G,0))</f>
        <v>Tira Sihombing</v>
      </c>
      <c r="E133">
        <v>75</v>
      </c>
      <c r="F133">
        <v>74</v>
      </c>
      <c r="G133">
        <v>67</v>
      </c>
      <c r="H133">
        <v>68</v>
      </c>
      <c r="I133">
        <v>80</v>
      </c>
      <c r="J133">
        <v>85</v>
      </c>
      <c r="K133">
        <v>94</v>
      </c>
      <c r="L133" s="36">
        <f>IFERROR(VLOOKUP(B133,Absen!$A$1:$B$501,2,FALSE),"No")</f>
        <v>44837</v>
      </c>
      <c r="M133" s="44">
        <f t="shared" si="7"/>
        <v>84</v>
      </c>
      <c r="N133" s="44">
        <f t="shared" si="8"/>
        <v>75.925000000000011</v>
      </c>
      <c r="O133" s="44" t="str">
        <f t="shared" si="9"/>
        <v>B</v>
      </c>
      <c r="P133" s="36">
        <f>INDEX(Detail!A:A,MATCH(D133,Detail!H:H,0))</f>
        <v>37952</v>
      </c>
      <c r="Q133" t="str">
        <f>INDEX(Detail!F:F,MATCH(D133,Detail!H:H,0))</f>
        <v>Banjarmasin</v>
      </c>
      <c r="R133">
        <f>INDEX(Detail!C:C,MATCH(D133,Detail!H:H,0))</f>
        <v>170</v>
      </c>
      <c r="S133">
        <f>INDEX(Detail!D:D,MATCH(D133,Detail!H:H,0))</f>
        <v>57</v>
      </c>
      <c r="T133" t="str">
        <f>INDEX(Detail!E:E,MATCH(D133,Detail!H:H,0))</f>
        <v>Gg. Dipatiukur No. 31</v>
      </c>
      <c r="U133" t="str">
        <f>INDEX(Detail!B:B,MATCH(D133,Detail!H:H,0))</f>
        <v>AB-</v>
      </c>
      <c r="V133" t="str">
        <f>VLOOKUP(C133,Dosen!$A$3:$E$8,MATCH(Main!A133,Dosen!$A$2:$E$2,1),FALSE)</f>
        <v>Bu Ratna</v>
      </c>
    </row>
    <row r="134" spans="1:22" x14ac:dyDescent="0.3">
      <c r="A134">
        <v>132</v>
      </c>
      <c r="B134" t="str">
        <f>CONCATENATE(VLOOKUP(C134,Helper!$A$1:$B$7,2,FALSE),TEXT(A134,"0000"))</f>
        <v>B0132</v>
      </c>
      <c r="C134" t="s">
        <v>1014</v>
      </c>
      <c r="D134" t="str">
        <f>INDEX(Detail!H:H,MATCH(B134,Detail!G:G,0))</f>
        <v>Jagaraga Aryani</v>
      </c>
      <c r="E134">
        <v>63</v>
      </c>
      <c r="F134">
        <v>71</v>
      </c>
      <c r="G134">
        <v>31</v>
      </c>
      <c r="H134">
        <v>53</v>
      </c>
      <c r="I134">
        <v>95</v>
      </c>
      <c r="J134">
        <v>74</v>
      </c>
      <c r="K134">
        <v>73</v>
      </c>
      <c r="L134" s="36">
        <f>IFERROR(VLOOKUP(B134,Absen!$A$1:$B$501,2,FALSE),"No")</f>
        <v>44755</v>
      </c>
      <c r="M134" s="44">
        <f t="shared" si="7"/>
        <v>63</v>
      </c>
      <c r="N134" s="44">
        <f t="shared" si="8"/>
        <v>62.55</v>
      </c>
      <c r="O134" s="44" t="str">
        <f t="shared" si="9"/>
        <v>C</v>
      </c>
      <c r="P134" s="36">
        <f>INDEX(Detail!A:A,MATCH(D134,Detail!H:H,0))</f>
        <v>37053</v>
      </c>
      <c r="Q134" t="str">
        <f>INDEX(Detail!F:F,MATCH(D134,Detail!H:H,0))</f>
        <v>Metro</v>
      </c>
      <c r="R134">
        <f>INDEX(Detail!C:C,MATCH(D134,Detail!H:H,0))</f>
        <v>168</v>
      </c>
      <c r="S134">
        <f>INDEX(Detail!D:D,MATCH(D134,Detail!H:H,0))</f>
        <v>81</v>
      </c>
      <c r="T134" t="str">
        <f>INDEX(Detail!E:E,MATCH(D134,Detail!H:H,0))</f>
        <v xml:space="preserve">Jalan Pacuan Kuda No. 0
</v>
      </c>
      <c r="U134" t="str">
        <f>INDEX(Detail!B:B,MATCH(D134,Detail!H:H,0))</f>
        <v>AB-</v>
      </c>
      <c r="V134" t="str">
        <f>VLOOKUP(C134,Dosen!$A$3:$E$8,MATCH(Main!A134,Dosen!$A$2:$E$2,1),FALSE)</f>
        <v>Pak Krisna</v>
      </c>
    </row>
    <row r="135" spans="1:22" x14ac:dyDescent="0.3">
      <c r="A135">
        <v>133</v>
      </c>
      <c r="B135" t="str">
        <f>CONCATENATE(VLOOKUP(C135,Helper!$A$1:$B$7,2,FALSE),TEXT(A135,"0000"))</f>
        <v>B0133</v>
      </c>
      <c r="C135" t="s">
        <v>1014</v>
      </c>
      <c r="D135" t="str">
        <f>INDEX(Detail!H:H,MATCH(B135,Detail!G:G,0))</f>
        <v>Rendy Utama</v>
      </c>
      <c r="E135">
        <v>79</v>
      </c>
      <c r="F135">
        <v>41</v>
      </c>
      <c r="G135">
        <v>89</v>
      </c>
      <c r="H135">
        <v>75</v>
      </c>
      <c r="I135">
        <v>52</v>
      </c>
      <c r="J135">
        <v>71</v>
      </c>
      <c r="K135">
        <v>92</v>
      </c>
      <c r="L135" s="36" t="str">
        <f>IFERROR(VLOOKUP(B135,Absen!$A$1:$B$501,2,FALSE),"No")</f>
        <v>No</v>
      </c>
      <c r="M135" s="44">
        <f t="shared" si="7"/>
        <v>92</v>
      </c>
      <c r="N135" s="44">
        <f t="shared" si="8"/>
        <v>72.075000000000003</v>
      </c>
      <c r="O135" s="44" t="str">
        <f t="shared" si="9"/>
        <v>B</v>
      </c>
      <c r="P135" s="36">
        <f>INDEX(Detail!A:A,MATCH(D135,Detail!H:H,0))</f>
        <v>38053</v>
      </c>
      <c r="Q135" t="str">
        <f>INDEX(Detail!F:F,MATCH(D135,Detail!H:H,0))</f>
        <v>Bekasi</v>
      </c>
      <c r="R135">
        <f>INDEX(Detail!C:C,MATCH(D135,Detail!H:H,0))</f>
        <v>173</v>
      </c>
      <c r="S135">
        <f>INDEX(Detail!D:D,MATCH(D135,Detail!H:H,0))</f>
        <v>65</v>
      </c>
      <c r="T135" t="str">
        <f>INDEX(Detail!E:E,MATCH(D135,Detail!H:H,0))</f>
        <v xml:space="preserve">Jl. Rajawali Timur No. 1
</v>
      </c>
      <c r="U135" t="str">
        <f>INDEX(Detail!B:B,MATCH(D135,Detail!H:H,0))</f>
        <v>O+</v>
      </c>
      <c r="V135" t="str">
        <f>VLOOKUP(C135,Dosen!$A$3:$E$8,MATCH(Main!A135,Dosen!$A$2:$E$2,1),FALSE)</f>
        <v>Pak Krisna</v>
      </c>
    </row>
    <row r="136" spans="1:22" x14ac:dyDescent="0.3">
      <c r="A136">
        <v>134</v>
      </c>
      <c r="B136" t="str">
        <f>CONCATENATE(VLOOKUP(C136,Helper!$A$1:$B$7,2,FALSE),TEXT(A136,"0000"))</f>
        <v>F0134</v>
      </c>
      <c r="C136" t="s">
        <v>1011</v>
      </c>
      <c r="D136" t="str">
        <f>INDEX(Detail!H:H,MATCH(B136,Detail!G:G,0))</f>
        <v>Edi Hariyah</v>
      </c>
      <c r="E136">
        <v>55</v>
      </c>
      <c r="F136">
        <v>70</v>
      </c>
      <c r="G136">
        <v>77</v>
      </c>
      <c r="H136">
        <v>50</v>
      </c>
      <c r="I136">
        <v>84</v>
      </c>
      <c r="J136">
        <v>48</v>
      </c>
      <c r="K136">
        <v>76</v>
      </c>
      <c r="L136" s="36" t="str">
        <f>IFERROR(VLOOKUP(B136,Absen!$A$1:$B$501,2,FALSE),"No")</f>
        <v>No</v>
      </c>
      <c r="M136" s="44">
        <f t="shared" si="7"/>
        <v>76</v>
      </c>
      <c r="N136" s="44">
        <f t="shared" si="8"/>
        <v>64.974999999999994</v>
      </c>
      <c r="O136" s="44" t="str">
        <f t="shared" si="9"/>
        <v>C</v>
      </c>
      <c r="P136" s="36">
        <f>INDEX(Detail!A:A,MATCH(D136,Detail!H:H,0))</f>
        <v>38331</v>
      </c>
      <c r="Q136" t="str">
        <f>INDEX(Detail!F:F,MATCH(D136,Detail!H:H,0))</f>
        <v>Dumai</v>
      </c>
      <c r="R136">
        <f>INDEX(Detail!C:C,MATCH(D136,Detail!H:H,0))</f>
        <v>160</v>
      </c>
      <c r="S136">
        <f>INDEX(Detail!D:D,MATCH(D136,Detail!H:H,0))</f>
        <v>74</v>
      </c>
      <c r="T136" t="str">
        <f>INDEX(Detail!E:E,MATCH(D136,Detail!H:H,0))</f>
        <v>Jl. Suryakencana No. 68</v>
      </c>
      <c r="U136" t="str">
        <f>INDEX(Detail!B:B,MATCH(D136,Detail!H:H,0))</f>
        <v>AB-</v>
      </c>
      <c r="V136" t="str">
        <f>VLOOKUP(C136,Dosen!$A$3:$E$8,MATCH(Main!A136,Dosen!$A$2:$E$2,1),FALSE)</f>
        <v>Pak Andi</v>
      </c>
    </row>
    <row r="137" spans="1:22" x14ac:dyDescent="0.3">
      <c r="A137">
        <v>135</v>
      </c>
      <c r="B137" t="str">
        <f>CONCATENATE(VLOOKUP(C137,Helper!$A$1:$B$7,2,FALSE),TEXT(A137,"0000"))</f>
        <v>D0135</v>
      </c>
      <c r="C137" t="s">
        <v>1013</v>
      </c>
      <c r="D137" t="str">
        <f>INDEX(Detail!H:H,MATCH(B137,Detail!G:G,0))</f>
        <v>Yono Wastuti</v>
      </c>
      <c r="E137">
        <v>55</v>
      </c>
      <c r="F137">
        <v>48</v>
      </c>
      <c r="G137">
        <v>41</v>
      </c>
      <c r="H137">
        <v>66</v>
      </c>
      <c r="I137">
        <v>57</v>
      </c>
      <c r="J137">
        <v>97</v>
      </c>
      <c r="K137">
        <v>86</v>
      </c>
      <c r="L137" s="36" t="str">
        <f>IFERROR(VLOOKUP(B137,Absen!$A$1:$B$501,2,FALSE),"No")</f>
        <v>No</v>
      </c>
      <c r="M137" s="44">
        <f t="shared" si="7"/>
        <v>86</v>
      </c>
      <c r="N137" s="44">
        <f t="shared" si="8"/>
        <v>64.45</v>
      </c>
      <c r="O137" s="44" t="str">
        <f t="shared" si="9"/>
        <v>C</v>
      </c>
      <c r="P137" s="36">
        <f>INDEX(Detail!A:A,MATCH(D137,Detail!H:H,0))</f>
        <v>37558</v>
      </c>
      <c r="Q137" t="str">
        <f>INDEX(Detail!F:F,MATCH(D137,Detail!H:H,0))</f>
        <v>Madiun</v>
      </c>
      <c r="R137">
        <f>INDEX(Detail!C:C,MATCH(D137,Detail!H:H,0))</f>
        <v>179</v>
      </c>
      <c r="S137">
        <f>INDEX(Detail!D:D,MATCH(D137,Detail!H:H,0))</f>
        <v>68</v>
      </c>
      <c r="T137" t="str">
        <f>INDEX(Detail!E:E,MATCH(D137,Detail!H:H,0))</f>
        <v>Jl. Surapati No. 64</v>
      </c>
      <c r="U137" t="str">
        <f>INDEX(Detail!B:B,MATCH(D137,Detail!H:H,0))</f>
        <v>O-</v>
      </c>
      <c r="V137" t="str">
        <f>VLOOKUP(C137,Dosen!$A$3:$E$8,MATCH(Main!A137,Dosen!$A$2:$E$2,1),FALSE)</f>
        <v>Bu Ratna</v>
      </c>
    </row>
    <row r="138" spans="1:22" x14ac:dyDescent="0.3">
      <c r="A138">
        <v>136</v>
      </c>
      <c r="B138" t="str">
        <f>CONCATENATE(VLOOKUP(C138,Helper!$A$1:$B$7,2,FALSE),TEXT(A138,"0000"))</f>
        <v>D0136</v>
      </c>
      <c r="C138" t="s">
        <v>1013</v>
      </c>
      <c r="D138" t="str">
        <f>INDEX(Detail!H:H,MATCH(B138,Detail!G:G,0))</f>
        <v>Taufan Mandala</v>
      </c>
      <c r="E138">
        <v>65</v>
      </c>
      <c r="F138">
        <v>61</v>
      </c>
      <c r="G138">
        <v>85</v>
      </c>
      <c r="H138">
        <v>75</v>
      </c>
      <c r="I138">
        <v>53</v>
      </c>
      <c r="J138">
        <v>44</v>
      </c>
      <c r="K138">
        <v>85</v>
      </c>
      <c r="L138" s="36">
        <f>IFERROR(VLOOKUP(B138,Absen!$A$1:$B$501,2,FALSE),"No")</f>
        <v>44830</v>
      </c>
      <c r="M138" s="44">
        <f t="shared" si="7"/>
        <v>75</v>
      </c>
      <c r="N138" s="44">
        <f t="shared" si="8"/>
        <v>65.05</v>
      </c>
      <c r="O138" s="44" t="str">
        <f t="shared" si="9"/>
        <v>C</v>
      </c>
      <c r="P138" s="36">
        <f>INDEX(Detail!A:A,MATCH(D138,Detail!H:H,0))</f>
        <v>37317</v>
      </c>
      <c r="Q138" t="str">
        <f>INDEX(Detail!F:F,MATCH(D138,Detail!H:H,0))</f>
        <v>Tual</v>
      </c>
      <c r="R138">
        <f>INDEX(Detail!C:C,MATCH(D138,Detail!H:H,0))</f>
        <v>179</v>
      </c>
      <c r="S138">
        <f>INDEX(Detail!D:D,MATCH(D138,Detail!H:H,0))</f>
        <v>69</v>
      </c>
      <c r="T138" t="str">
        <f>INDEX(Detail!E:E,MATCH(D138,Detail!H:H,0))</f>
        <v>Gg. Gedebage Selatan No. 46</v>
      </c>
      <c r="U138" t="str">
        <f>INDEX(Detail!B:B,MATCH(D138,Detail!H:H,0))</f>
        <v>O-</v>
      </c>
      <c r="V138" t="str">
        <f>VLOOKUP(C138,Dosen!$A$3:$E$8,MATCH(Main!A138,Dosen!$A$2:$E$2,1),FALSE)</f>
        <v>Bu Ratna</v>
      </c>
    </row>
    <row r="139" spans="1:22" x14ac:dyDescent="0.3">
      <c r="A139">
        <v>137</v>
      </c>
      <c r="B139" t="str">
        <f>CONCATENATE(VLOOKUP(C139,Helper!$A$1:$B$7,2,FALSE),TEXT(A139,"0000"))</f>
        <v>A0137</v>
      </c>
      <c r="C139" t="s">
        <v>1015</v>
      </c>
      <c r="D139" t="str">
        <f>INDEX(Detail!H:H,MATCH(B139,Detail!G:G,0))</f>
        <v>Rika Firmansyah</v>
      </c>
      <c r="E139">
        <v>60</v>
      </c>
      <c r="F139">
        <v>61</v>
      </c>
      <c r="G139">
        <v>89</v>
      </c>
      <c r="H139">
        <v>58</v>
      </c>
      <c r="I139">
        <v>55</v>
      </c>
      <c r="J139">
        <v>76</v>
      </c>
      <c r="K139">
        <v>74</v>
      </c>
      <c r="L139" s="36">
        <f>IFERROR(VLOOKUP(B139,Absen!$A$1:$B$501,2,FALSE),"No")</f>
        <v>44854</v>
      </c>
      <c r="M139" s="44">
        <f t="shared" si="7"/>
        <v>64</v>
      </c>
      <c r="N139" s="44">
        <f t="shared" si="8"/>
        <v>68.650000000000006</v>
      </c>
      <c r="O139" s="44" t="str">
        <f t="shared" si="9"/>
        <v>C</v>
      </c>
      <c r="P139" s="36">
        <f>INDEX(Detail!A:A,MATCH(D139,Detail!H:H,0))</f>
        <v>37220</v>
      </c>
      <c r="Q139" t="str">
        <f>INDEX(Detail!F:F,MATCH(D139,Detail!H:H,0))</f>
        <v>Tebingtinggi</v>
      </c>
      <c r="R139">
        <f>INDEX(Detail!C:C,MATCH(D139,Detail!H:H,0))</f>
        <v>174</v>
      </c>
      <c r="S139">
        <f>INDEX(Detail!D:D,MATCH(D139,Detail!H:H,0))</f>
        <v>91</v>
      </c>
      <c r="T139" t="str">
        <f>INDEX(Detail!E:E,MATCH(D139,Detail!H:H,0))</f>
        <v xml:space="preserve">Gang Jamika No. 9
</v>
      </c>
      <c r="U139" t="str">
        <f>INDEX(Detail!B:B,MATCH(D139,Detail!H:H,0))</f>
        <v>AB+</v>
      </c>
      <c r="V139" t="str">
        <f>VLOOKUP(C139,Dosen!$A$3:$E$8,MATCH(Main!A139,Dosen!$A$2:$E$2,1),FALSE)</f>
        <v>Bu Dwi</v>
      </c>
    </row>
    <row r="140" spans="1:22" x14ac:dyDescent="0.3">
      <c r="A140">
        <v>138</v>
      </c>
      <c r="B140" t="str">
        <f>CONCATENATE(VLOOKUP(C140,Helper!$A$1:$B$7,2,FALSE),TEXT(A140,"0000"))</f>
        <v>C0138</v>
      </c>
      <c r="C140" t="s">
        <v>1012</v>
      </c>
      <c r="D140" t="str">
        <f>INDEX(Detail!H:H,MATCH(B140,Detail!G:G,0))</f>
        <v>Raden Halim</v>
      </c>
      <c r="E140">
        <v>59</v>
      </c>
      <c r="F140">
        <v>60</v>
      </c>
      <c r="G140">
        <v>61</v>
      </c>
      <c r="H140">
        <v>56</v>
      </c>
      <c r="I140">
        <v>51</v>
      </c>
      <c r="J140">
        <v>54</v>
      </c>
      <c r="K140">
        <v>69</v>
      </c>
      <c r="L140" s="36" t="str">
        <f>IFERROR(VLOOKUP(B140,Absen!$A$1:$B$501,2,FALSE),"No")</f>
        <v>No</v>
      </c>
      <c r="M140" s="44">
        <f t="shared" si="7"/>
        <v>69</v>
      </c>
      <c r="N140" s="44">
        <f t="shared" si="8"/>
        <v>58.15</v>
      </c>
      <c r="O140" s="44" t="str">
        <f t="shared" si="9"/>
        <v>D</v>
      </c>
      <c r="P140" s="36">
        <f>INDEX(Detail!A:A,MATCH(D140,Detail!H:H,0))</f>
        <v>37704</v>
      </c>
      <c r="Q140" t="str">
        <f>INDEX(Detail!F:F,MATCH(D140,Detail!H:H,0))</f>
        <v>Dumai</v>
      </c>
      <c r="R140">
        <f>INDEX(Detail!C:C,MATCH(D140,Detail!H:H,0))</f>
        <v>167</v>
      </c>
      <c r="S140">
        <f>INDEX(Detail!D:D,MATCH(D140,Detail!H:H,0))</f>
        <v>80</v>
      </c>
      <c r="T140" t="str">
        <f>INDEX(Detail!E:E,MATCH(D140,Detail!H:H,0))</f>
        <v xml:space="preserve">Gg. Indragiri No. 7
</v>
      </c>
      <c r="U140" t="str">
        <f>INDEX(Detail!B:B,MATCH(D140,Detail!H:H,0))</f>
        <v>B-</v>
      </c>
      <c r="V140" t="str">
        <f>VLOOKUP(C140,Dosen!$A$3:$E$8,MATCH(Main!A140,Dosen!$A$2:$E$2,1),FALSE)</f>
        <v>Pak Budi</v>
      </c>
    </row>
    <row r="141" spans="1:22" x14ac:dyDescent="0.3">
      <c r="A141">
        <v>139</v>
      </c>
      <c r="B141" t="str">
        <f>CONCATENATE(VLOOKUP(C141,Helper!$A$1:$B$7,2,FALSE),TEXT(A141,"0000"))</f>
        <v>C0139</v>
      </c>
      <c r="C141" t="s">
        <v>1012</v>
      </c>
      <c r="D141" t="str">
        <f>INDEX(Detail!H:H,MATCH(B141,Detail!G:G,0))</f>
        <v>Taufik Uwais</v>
      </c>
      <c r="E141">
        <v>81</v>
      </c>
      <c r="F141">
        <v>70</v>
      </c>
      <c r="G141">
        <v>68</v>
      </c>
      <c r="H141">
        <v>50</v>
      </c>
      <c r="I141">
        <v>68</v>
      </c>
      <c r="J141">
        <v>55</v>
      </c>
      <c r="K141">
        <v>89</v>
      </c>
      <c r="L141" s="36">
        <f>IFERROR(VLOOKUP(B141,Absen!$A$1:$B$501,2,FALSE),"No")</f>
        <v>44896</v>
      </c>
      <c r="M141" s="44">
        <f t="shared" si="7"/>
        <v>79</v>
      </c>
      <c r="N141" s="44">
        <f t="shared" si="8"/>
        <v>66.125</v>
      </c>
      <c r="O141" s="44" t="str">
        <f t="shared" si="9"/>
        <v>C</v>
      </c>
      <c r="P141" s="36">
        <f>INDEX(Detail!A:A,MATCH(D141,Detail!H:H,0))</f>
        <v>37026</v>
      </c>
      <c r="Q141" t="str">
        <f>INDEX(Detail!F:F,MATCH(D141,Detail!H:H,0))</f>
        <v>Tidore Kepulauan</v>
      </c>
      <c r="R141">
        <f>INDEX(Detail!C:C,MATCH(D141,Detail!H:H,0))</f>
        <v>172</v>
      </c>
      <c r="S141">
        <f>INDEX(Detail!D:D,MATCH(D141,Detail!H:H,0))</f>
        <v>68</v>
      </c>
      <c r="T141" t="str">
        <f>INDEX(Detail!E:E,MATCH(D141,Detail!H:H,0))</f>
        <v>Jl. Kiaracondong No. 50</v>
      </c>
      <c r="U141" t="str">
        <f>INDEX(Detail!B:B,MATCH(D141,Detail!H:H,0))</f>
        <v>A+</v>
      </c>
      <c r="V141" t="str">
        <f>VLOOKUP(C141,Dosen!$A$3:$E$8,MATCH(Main!A141,Dosen!$A$2:$E$2,1),FALSE)</f>
        <v>Pak Budi</v>
      </c>
    </row>
    <row r="142" spans="1:22" x14ac:dyDescent="0.3">
      <c r="A142">
        <v>140</v>
      </c>
      <c r="B142" t="str">
        <f>CONCATENATE(VLOOKUP(C142,Helper!$A$1:$B$7,2,FALSE),TEXT(A142,"0000"))</f>
        <v>B0140</v>
      </c>
      <c r="C142" t="s">
        <v>1014</v>
      </c>
      <c r="D142" t="str">
        <f>INDEX(Detail!H:H,MATCH(B142,Detail!G:G,0))</f>
        <v>Reksa Prastuti</v>
      </c>
      <c r="E142">
        <v>80</v>
      </c>
      <c r="F142">
        <v>74</v>
      </c>
      <c r="G142">
        <v>36</v>
      </c>
      <c r="H142">
        <v>52</v>
      </c>
      <c r="I142">
        <v>72</v>
      </c>
      <c r="J142">
        <v>45</v>
      </c>
      <c r="K142">
        <v>78</v>
      </c>
      <c r="L142" s="36">
        <f>IFERROR(VLOOKUP(B142,Absen!$A$1:$B$501,2,FALSE),"No")</f>
        <v>44800</v>
      </c>
      <c r="M142" s="44">
        <f t="shared" si="7"/>
        <v>68</v>
      </c>
      <c r="N142" s="44">
        <f t="shared" si="8"/>
        <v>57.75</v>
      </c>
      <c r="O142" s="44" t="str">
        <f t="shared" si="9"/>
        <v>D</v>
      </c>
      <c r="P142" s="36">
        <f>INDEX(Detail!A:A,MATCH(D142,Detail!H:H,0))</f>
        <v>37764</v>
      </c>
      <c r="Q142" t="str">
        <f>INDEX(Detail!F:F,MATCH(D142,Detail!H:H,0))</f>
        <v>Makassar</v>
      </c>
      <c r="R142">
        <f>INDEX(Detail!C:C,MATCH(D142,Detail!H:H,0))</f>
        <v>164</v>
      </c>
      <c r="S142">
        <f>INDEX(Detail!D:D,MATCH(D142,Detail!H:H,0))</f>
        <v>79</v>
      </c>
      <c r="T142" t="str">
        <f>INDEX(Detail!E:E,MATCH(D142,Detail!H:H,0))</f>
        <v>Gang Kiaracondong No. 44</v>
      </c>
      <c r="U142" t="str">
        <f>INDEX(Detail!B:B,MATCH(D142,Detail!H:H,0))</f>
        <v>A+</v>
      </c>
      <c r="V142" t="str">
        <f>VLOOKUP(C142,Dosen!$A$3:$E$8,MATCH(Main!A142,Dosen!$A$2:$E$2,1),FALSE)</f>
        <v>Pak Krisna</v>
      </c>
    </row>
    <row r="143" spans="1:22" x14ac:dyDescent="0.3">
      <c r="A143">
        <v>141</v>
      </c>
      <c r="B143" t="str">
        <f>CONCATENATE(VLOOKUP(C143,Helper!$A$1:$B$7,2,FALSE),TEXT(A143,"0000"))</f>
        <v>D0141</v>
      </c>
      <c r="C143" t="s">
        <v>1013</v>
      </c>
      <c r="D143" t="str">
        <f>INDEX(Detail!H:H,MATCH(B143,Detail!G:G,0))</f>
        <v>Virman Irawan</v>
      </c>
      <c r="E143">
        <v>85</v>
      </c>
      <c r="F143">
        <v>74</v>
      </c>
      <c r="G143">
        <v>54</v>
      </c>
      <c r="H143">
        <v>73</v>
      </c>
      <c r="I143">
        <v>65</v>
      </c>
      <c r="J143">
        <v>91</v>
      </c>
      <c r="K143">
        <v>91</v>
      </c>
      <c r="L143" s="36" t="str">
        <f>IFERROR(VLOOKUP(B143,Absen!$A$1:$B$501,2,FALSE),"No")</f>
        <v>No</v>
      </c>
      <c r="M143" s="44">
        <f t="shared" si="7"/>
        <v>91</v>
      </c>
      <c r="N143" s="44">
        <f t="shared" si="8"/>
        <v>75.224999999999994</v>
      </c>
      <c r="O143" s="44" t="str">
        <f t="shared" si="9"/>
        <v>B</v>
      </c>
      <c r="P143" s="36">
        <f>INDEX(Detail!A:A,MATCH(D143,Detail!H:H,0))</f>
        <v>37683</v>
      </c>
      <c r="Q143" t="str">
        <f>INDEX(Detail!F:F,MATCH(D143,Detail!H:H,0))</f>
        <v>Meulaboh</v>
      </c>
      <c r="R143">
        <f>INDEX(Detail!C:C,MATCH(D143,Detail!H:H,0))</f>
        <v>153</v>
      </c>
      <c r="S143">
        <f>INDEX(Detail!D:D,MATCH(D143,Detail!H:H,0))</f>
        <v>69</v>
      </c>
      <c r="T143" t="str">
        <f>INDEX(Detail!E:E,MATCH(D143,Detail!H:H,0))</f>
        <v xml:space="preserve">Jl. S. Parman No. 0
</v>
      </c>
      <c r="U143" t="str">
        <f>INDEX(Detail!B:B,MATCH(D143,Detail!H:H,0))</f>
        <v>B-</v>
      </c>
      <c r="V143" t="str">
        <f>VLOOKUP(C143,Dosen!$A$3:$E$8,MATCH(Main!A143,Dosen!$A$2:$E$2,1),FALSE)</f>
        <v>Bu Ratna</v>
      </c>
    </row>
    <row r="144" spans="1:22" x14ac:dyDescent="0.3">
      <c r="A144">
        <v>142</v>
      </c>
      <c r="B144" t="str">
        <f>CONCATENATE(VLOOKUP(C144,Helper!$A$1:$B$7,2,FALSE),TEXT(A144,"0000"))</f>
        <v>B0142</v>
      </c>
      <c r="C144" t="s">
        <v>1014</v>
      </c>
      <c r="D144" t="str">
        <f>INDEX(Detail!H:H,MATCH(B144,Detail!G:G,0))</f>
        <v>Zamira Hutapea</v>
      </c>
      <c r="E144">
        <v>56</v>
      </c>
      <c r="F144">
        <v>41</v>
      </c>
      <c r="G144">
        <v>70</v>
      </c>
      <c r="H144">
        <v>75</v>
      </c>
      <c r="I144">
        <v>63</v>
      </c>
      <c r="J144">
        <v>58</v>
      </c>
      <c r="K144">
        <v>93</v>
      </c>
      <c r="L144" s="36" t="str">
        <f>IFERROR(VLOOKUP(B144,Absen!$A$1:$B$501,2,FALSE),"No")</f>
        <v>No</v>
      </c>
      <c r="M144" s="44">
        <f t="shared" si="7"/>
        <v>93</v>
      </c>
      <c r="N144" s="44">
        <f t="shared" si="8"/>
        <v>64.275000000000006</v>
      </c>
      <c r="O144" s="44" t="str">
        <f t="shared" si="9"/>
        <v>C</v>
      </c>
      <c r="P144" s="36">
        <f>INDEX(Detail!A:A,MATCH(D144,Detail!H:H,0))</f>
        <v>38306</v>
      </c>
      <c r="Q144" t="str">
        <f>INDEX(Detail!F:F,MATCH(D144,Detail!H:H,0))</f>
        <v>Sungai Penuh</v>
      </c>
      <c r="R144">
        <f>INDEX(Detail!C:C,MATCH(D144,Detail!H:H,0))</f>
        <v>176</v>
      </c>
      <c r="S144">
        <f>INDEX(Detail!D:D,MATCH(D144,Detail!H:H,0))</f>
        <v>75</v>
      </c>
      <c r="T144" t="str">
        <f>INDEX(Detail!E:E,MATCH(D144,Detail!H:H,0))</f>
        <v>Jl. Laswi No. 15</v>
      </c>
      <c r="U144" t="str">
        <f>INDEX(Detail!B:B,MATCH(D144,Detail!H:H,0))</f>
        <v>B+</v>
      </c>
      <c r="V144" t="str">
        <f>VLOOKUP(C144,Dosen!$A$3:$E$8,MATCH(Main!A144,Dosen!$A$2:$E$2,1),FALSE)</f>
        <v>Pak Krisna</v>
      </c>
    </row>
    <row r="145" spans="1:22" x14ac:dyDescent="0.3">
      <c r="A145">
        <v>143</v>
      </c>
      <c r="B145" t="str">
        <f>CONCATENATE(VLOOKUP(C145,Helper!$A$1:$B$7,2,FALSE),TEXT(A145,"0000"))</f>
        <v>E0143</v>
      </c>
      <c r="C145" t="s">
        <v>1010</v>
      </c>
      <c r="D145" t="str">
        <f>INDEX(Detail!H:H,MATCH(B145,Detail!G:G,0))</f>
        <v>Tiara Wijayanti</v>
      </c>
      <c r="E145">
        <v>89</v>
      </c>
      <c r="F145">
        <v>46</v>
      </c>
      <c r="G145">
        <v>74</v>
      </c>
      <c r="H145">
        <v>74</v>
      </c>
      <c r="I145">
        <v>78</v>
      </c>
      <c r="J145">
        <v>93</v>
      </c>
      <c r="K145">
        <v>80</v>
      </c>
      <c r="L145" s="36" t="str">
        <f>IFERROR(VLOOKUP(B145,Absen!$A$1:$B$501,2,FALSE),"No")</f>
        <v>No</v>
      </c>
      <c r="M145" s="44">
        <f t="shared" si="7"/>
        <v>80</v>
      </c>
      <c r="N145" s="44">
        <f t="shared" si="8"/>
        <v>77.275000000000006</v>
      </c>
      <c r="O145" s="44" t="str">
        <f t="shared" si="9"/>
        <v>B</v>
      </c>
      <c r="P145" s="36">
        <f>INDEX(Detail!A:A,MATCH(D145,Detail!H:H,0))</f>
        <v>37084</v>
      </c>
      <c r="Q145" t="str">
        <f>INDEX(Detail!F:F,MATCH(D145,Detail!H:H,0))</f>
        <v>Subulussalam</v>
      </c>
      <c r="R145">
        <f>INDEX(Detail!C:C,MATCH(D145,Detail!H:H,0))</f>
        <v>156</v>
      </c>
      <c r="S145">
        <f>INDEX(Detail!D:D,MATCH(D145,Detail!H:H,0))</f>
        <v>78</v>
      </c>
      <c r="T145" t="str">
        <f>INDEX(Detail!E:E,MATCH(D145,Detail!H:H,0))</f>
        <v xml:space="preserve">Gg. K.H. Wahid Hasyim No. 4
</v>
      </c>
      <c r="U145" t="str">
        <f>INDEX(Detail!B:B,MATCH(D145,Detail!H:H,0))</f>
        <v>O-</v>
      </c>
      <c r="V145" t="str">
        <f>VLOOKUP(C145,Dosen!$A$3:$E$8,MATCH(Main!A145,Dosen!$A$2:$E$2,1),FALSE)</f>
        <v>Bu Made</v>
      </c>
    </row>
    <row r="146" spans="1:22" x14ac:dyDescent="0.3">
      <c r="A146">
        <v>144</v>
      </c>
      <c r="B146" t="str">
        <f>CONCATENATE(VLOOKUP(C146,Helper!$A$1:$B$7,2,FALSE),TEXT(A146,"0000"))</f>
        <v>A0144</v>
      </c>
      <c r="C146" t="s">
        <v>1015</v>
      </c>
      <c r="D146" t="str">
        <f>INDEX(Detail!H:H,MATCH(B146,Detail!G:G,0))</f>
        <v>Kusuma Uwais</v>
      </c>
      <c r="E146">
        <v>76</v>
      </c>
      <c r="F146">
        <v>64</v>
      </c>
      <c r="G146">
        <v>84</v>
      </c>
      <c r="H146">
        <v>66</v>
      </c>
      <c r="I146">
        <v>66</v>
      </c>
      <c r="J146">
        <v>42</v>
      </c>
      <c r="K146">
        <v>63</v>
      </c>
      <c r="L146" s="36" t="str">
        <f>IFERROR(VLOOKUP(B146,Absen!$A$1:$B$501,2,FALSE),"No")</f>
        <v>No</v>
      </c>
      <c r="M146" s="44">
        <f t="shared" si="7"/>
        <v>63</v>
      </c>
      <c r="N146" s="44">
        <f t="shared" si="8"/>
        <v>65.5</v>
      </c>
      <c r="O146" s="44" t="str">
        <f t="shared" si="9"/>
        <v>C</v>
      </c>
      <c r="P146" s="36">
        <f>INDEX(Detail!A:A,MATCH(D146,Detail!H:H,0))</f>
        <v>37753</v>
      </c>
      <c r="Q146" t="str">
        <f>INDEX(Detail!F:F,MATCH(D146,Detail!H:H,0))</f>
        <v>Payakumbuh</v>
      </c>
      <c r="R146">
        <f>INDEX(Detail!C:C,MATCH(D146,Detail!H:H,0))</f>
        <v>172</v>
      </c>
      <c r="S146">
        <f>INDEX(Detail!D:D,MATCH(D146,Detail!H:H,0))</f>
        <v>62</v>
      </c>
      <c r="T146" t="str">
        <f>INDEX(Detail!E:E,MATCH(D146,Detail!H:H,0))</f>
        <v>Gang Kiaracondong No. 04</v>
      </c>
      <c r="U146" t="str">
        <f>INDEX(Detail!B:B,MATCH(D146,Detail!H:H,0))</f>
        <v>O-</v>
      </c>
      <c r="V146" t="str">
        <f>VLOOKUP(C146,Dosen!$A$3:$E$8,MATCH(Main!A146,Dosen!$A$2:$E$2,1),FALSE)</f>
        <v>Bu Dwi</v>
      </c>
    </row>
    <row r="147" spans="1:22" x14ac:dyDescent="0.3">
      <c r="A147">
        <v>145</v>
      </c>
      <c r="B147" t="str">
        <f>CONCATENATE(VLOOKUP(C147,Helper!$A$1:$B$7,2,FALSE),TEXT(A147,"0000"))</f>
        <v>E0145</v>
      </c>
      <c r="C147" t="s">
        <v>1010</v>
      </c>
      <c r="D147" t="str">
        <f>INDEX(Detail!H:H,MATCH(B147,Detail!G:G,0))</f>
        <v>Elma Mayasari</v>
      </c>
      <c r="E147">
        <v>56</v>
      </c>
      <c r="F147">
        <v>69</v>
      </c>
      <c r="G147">
        <v>57</v>
      </c>
      <c r="H147">
        <v>60</v>
      </c>
      <c r="I147">
        <v>84</v>
      </c>
      <c r="J147">
        <v>60</v>
      </c>
      <c r="K147">
        <v>73</v>
      </c>
      <c r="L147" s="36" t="str">
        <f>IFERROR(VLOOKUP(B147,Absen!$A$1:$B$501,2,FALSE),"No")</f>
        <v>No</v>
      </c>
      <c r="M147" s="44">
        <f t="shared" si="7"/>
        <v>73</v>
      </c>
      <c r="N147" s="44">
        <f t="shared" si="8"/>
        <v>64.325000000000003</v>
      </c>
      <c r="O147" s="44" t="str">
        <f t="shared" si="9"/>
        <v>C</v>
      </c>
      <c r="P147" s="36">
        <f>INDEX(Detail!A:A,MATCH(D147,Detail!H:H,0))</f>
        <v>38148</v>
      </c>
      <c r="Q147" t="str">
        <f>INDEX(Detail!F:F,MATCH(D147,Detail!H:H,0))</f>
        <v>Mataram</v>
      </c>
      <c r="R147">
        <f>INDEX(Detail!C:C,MATCH(D147,Detail!H:H,0))</f>
        <v>175</v>
      </c>
      <c r="S147">
        <f>INDEX(Detail!D:D,MATCH(D147,Detail!H:H,0))</f>
        <v>91</v>
      </c>
      <c r="T147" t="str">
        <f>INDEX(Detail!E:E,MATCH(D147,Detail!H:H,0))</f>
        <v>Jalan Otto Iskandardinata No. 85</v>
      </c>
      <c r="U147" t="str">
        <f>INDEX(Detail!B:B,MATCH(D147,Detail!H:H,0))</f>
        <v>B-</v>
      </c>
      <c r="V147" t="str">
        <f>VLOOKUP(C147,Dosen!$A$3:$E$8,MATCH(Main!A147,Dosen!$A$2:$E$2,1),FALSE)</f>
        <v>Bu Made</v>
      </c>
    </row>
    <row r="148" spans="1:22" x14ac:dyDescent="0.3">
      <c r="A148">
        <v>146</v>
      </c>
      <c r="B148" t="str">
        <f>CONCATENATE(VLOOKUP(C148,Helper!$A$1:$B$7,2,FALSE),TEXT(A148,"0000"))</f>
        <v>E0146</v>
      </c>
      <c r="C148" t="s">
        <v>1010</v>
      </c>
      <c r="D148" t="str">
        <f>INDEX(Detail!H:H,MATCH(B148,Detail!G:G,0))</f>
        <v>Lili Hastuti</v>
      </c>
      <c r="E148">
        <v>51</v>
      </c>
      <c r="F148">
        <v>56</v>
      </c>
      <c r="G148">
        <v>75</v>
      </c>
      <c r="H148">
        <v>50</v>
      </c>
      <c r="I148">
        <v>92</v>
      </c>
      <c r="J148">
        <v>47</v>
      </c>
      <c r="K148">
        <v>65</v>
      </c>
      <c r="L148" s="36" t="str">
        <f>IFERROR(VLOOKUP(B148,Absen!$A$1:$B$501,2,FALSE),"No")</f>
        <v>No</v>
      </c>
      <c r="M148" s="44">
        <f t="shared" si="7"/>
        <v>65</v>
      </c>
      <c r="N148" s="44">
        <f t="shared" si="8"/>
        <v>62.025000000000006</v>
      </c>
      <c r="O148" s="44" t="str">
        <f t="shared" si="9"/>
        <v>C</v>
      </c>
      <c r="P148" s="36">
        <f>INDEX(Detail!A:A,MATCH(D148,Detail!H:H,0))</f>
        <v>37574</v>
      </c>
      <c r="Q148" t="str">
        <f>INDEX(Detail!F:F,MATCH(D148,Detail!H:H,0))</f>
        <v>Padang Sidempuan</v>
      </c>
      <c r="R148">
        <f>INDEX(Detail!C:C,MATCH(D148,Detail!H:H,0))</f>
        <v>158</v>
      </c>
      <c r="S148">
        <f>INDEX(Detail!D:D,MATCH(D148,Detail!H:H,0))</f>
        <v>92</v>
      </c>
      <c r="T148" t="str">
        <f>INDEX(Detail!E:E,MATCH(D148,Detail!H:H,0))</f>
        <v>Gg. Cempaka No. 99</v>
      </c>
      <c r="U148" t="str">
        <f>INDEX(Detail!B:B,MATCH(D148,Detail!H:H,0))</f>
        <v>O-</v>
      </c>
      <c r="V148" t="str">
        <f>VLOOKUP(C148,Dosen!$A$3:$E$8,MATCH(Main!A148,Dosen!$A$2:$E$2,1),FALSE)</f>
        <v>Bu Made</v>
      </c>
    </row>
    <row r="149" spans="1:22" x14ac:dyDescent="0.3">
      <c r="A149">
        <v>147</v>
      </c>
      <c r="B149" t="str">
        <f>CONCATENATE(VLOOKUP(C149,Helper!$A$1:$B$7,2,FALSE),TEXT(A149,"0000"))</f>
        <v>F0147</v>
      </c>
      <c r="C149" t="s">
        <v>1011</v>
      </c>
      <c r="D149" t="str">
        <f>INDEX(Detail!H:H,MATCH(B149,Detail!G:G,0))</f>
        <v>Kuncara Uwais</v>
      </c>
      <c r="E149">
        <v>72</v>
      </c>
      <c r="F149">
        <v>67</v>
      </c>
      <c r="G149">
        <v>58</v>
      </c>
      <c r="H149">
        <v>70</v>
      </c>
      <c r="I149">
        <v>79</v>
      </c>
      <c r="J149">
        <v>40</v>
      </c>
      <c r="K149">
        <v>70</v>
      </c>
      <c r="L149" s="36" t="str">
        <f>IFERROR(VLOOKUP(B149,Absen!$A$1:$B$501,2,FALSE),"No")</f>
        <v>No</v>
      </c>
      <c r="M149" s="44">
        <f t="shared" si="7"/>
        <v>70</v>
      </c>
      <c r="N149" s="44">
        <f t="shared" si="8"/>
        <v>62.6</v>
      </c>
      <c r="O149" s="44" t="str">
        <f t="shared" si="9"/>
        <v>C</v>
      </c>
      <c r="P149" s="36">
        <f>INDEX(Detail!A:A,MATCH(D149,Detail!H:H,0))</f>
        <v>37515</v>
      </c>
      <c r="Q149" t="str">
        <f>INDEX(Detail!F:F,MATCH(D149,Detail!H:H,0))</f>
        <v>Padang</v>
      </c>
      <c r="R149">
        <f>INDEX(Detail!C:C,MATCH(D149,Detail!H:H,0))</f>
        <v>161</v>
      </c>
      <c r="S149">
        <f>INDEX(Detail!D:D,MATCH(D149,Detail!H:H,0))</f>
        <v>62</v>
      </c>
      <c r="T149" t="str">
        <f>INDEX(Detail!E:E,MATCH(D149,Detail!H:H,0))</f>
        <v>Jl. Abdul Muis No. 40</v>
      </c>
      <c r="U149" t="str">
        <f>INDEX(Detail!B:B,MATCH(D149,Detail!H:H,0))</f>
        <v>A+</v>
      </c>
      <c r="V149" t="str">
        <f>VLOOKUP(C149,Dosen!$A$3:$E$8,MATCH(Main!A149,Dosen!$A$2:$E$2,1),FALSE)</f>
        <v>Pak Andi</v>
      </c>
    </row>
    <row r="150" spans="1:22" x14ac:dyDescent="0.3">
      <c r="A150">
        <v>148</v>
      </c>
      <c r="B150" t="str">
        <f>CONCATENATE(VLOOKUP(C150,Helper!$A$1:$B$7,2,FALSE),TEXT(A150,"0000"))</f>
        <v>D0148</v>
      </c>
      <c r="C150" t="s">
        <v>1013</v>
      </c>
      <c r="D150" t="str">
        <f>INDEX(Detail!H:H,MATCH(B150,Detail!G:G,0))</f>
        <v>Labuh Puspasari</v>
      </c>
      <c r="E150">
        <v>93</v>
      </c>
      <c r="F150">
        <v>42</v>
      </c>
      <c r="G150">
        <v>60</v>
      </c>
      <c r="H150">
        <v>52</v>
      </c>
      <c r="I150">
        <v>60</v>
      </c>
      <c r="J150">
        <v>68</v>
      </c>
      <c r="K150">
        <v>77</v>
      </c>
      <c r="L150" s="36" t="str">
        <f>IFERROR(VLOOKUP(B150,Absen!$A$1:$B$501,2,FALSE),"No")</f>
        <v>No</v>
      </c>
      <c r="M150" s="44">
        <f t="shared" si="7"/>
        <v>77</v>
      </c>
      <c r="N150" s="44">
        <f t="shared" si="8"/>
        <v>64.174999999999997</v>
      </c>
      <c r="O150" s="44" t="str">
        <f t="shared" si="9"/>
        <v>C</v>
      </c>
      <c r="P150" s="36">
        <f>INDEX(Detail!A:A,MATCH(D150,Detail!H:H,0))</f>
        <v>37447</v>
      </c>
      <c r="Q150" t="str">
        <f>INDEX(Detail!F:F,MATCH(D150,Detail!H:H,0))</f>
        <v>Tanjungpinang</v>
      </c>
      <c r="R150">
        <f>INDEX(Detail!C:C,MATCH(D150,Detail!H:H,0))</f>
        <v>177</v>
      </c>
      <c r="S150">
        <f>INDEX(Detail!D:D,MATCH(D150,Detail!H:H,0))</f>
        <v>71</v>
      </c>
      <c r="T150" t="str">
        <f>INDEX(Detail!E:E,MATCH(D150,Detail!H:H,0))</f>
        <v xml:space="preserve">Jalan Dipenogoro No. 9
</v>
      </c>
      <c r="U150" t="str">
        <f>INDEX(Detail!B:B,MATCH(D150,Detail!H:H,0))</f>
        <v>B-</v>
      </c>
      <c r="V150" t="str">
        <f>VLOOKUP(C150,Dosen!$A$3:$E$8,MATCH(Main!A150,Dosen!$A$2:$E$2,1),FALSE)</f>
        <v>Bu Ratna</v>
      </c>
    </row>
    <row r="151" spans="1:22" x14ac:dyDescent="0.3">
      <c r="A151">
        <v>149</v>
      </c>
      <c r="B151" t="str">
        <f>CONCATENATE(VLOOKUP(C151,Helper!$A$1:$B$7,2,FALSE),TEXT(A151,"0000"))</f>
        <v>C0149</v>
      </c>
      <c r="C151" t="s">
        <v>1012</v>
      </c>
      <c r="D151" t="str">
        <f>INDEX(Detail!H:H,MATCH(B151,Detail!G:G,0))</f>
        <v>Vino Nashiruddin</v>
      </c>
      <c r="E151">
        <v>87</v>
      </c>
      <c r="F151">
        <v>66</v>
      </c>
      <c r="G151">
        <v>73</v>
      </c>
      <c r="H151">
        <v>63</v>
      </c>
      <c r="I151">
        <v>82</v>
      </c>
      <c r="J151">
        <v>66</v>
      </c>
      <c r="K151">
        <v>73</v>
      </c>
      <c r="L151" s="36" t="str">
        <f>IFERROR(VLOOKUP(B151,Absen!$A$1:$B$501,2,FALSE),"No")</f>
        <v>No</v>
      </c>
      <c r="M151" s="44">
        <f t="shared" si="7"/>
        <v>73</v>
      </c>
      <c r="N151" s="44">
        <f t="shared" si="8"/>
        <v>72.349999999999994</v>
      </c>
      <c r="O151" s="44" t="str">
        <f t="shared" si="9"/>
        <v>B</v>
      </c>
      <c r="P151" s="36">
        <f>INDEX(Detail!A:A,MATCH(D151,Detail!H:H,0))</f>
        <v>37027</v>
      </c>
      <c r="Q151" t="str">
        <f>INDEX(Detail!F:F,MATCH(D151,Detail!H:H,0))</f>
        <v>Kota Administrasi Jakarta Selatan</v>
      </c>
      <c r="R151">
        <f>INDEX(Detail!C:C,MATCH(D151,Detail!H:H,0))</f>
        <v>157</v>
      </c>
      <c r="S151">
        <f>INDEX(Detail!D:D,MATCH(D151,Detail!H:H,0))</f>
        <v>61</v>
      </c>
      <c r="T151" t="str">
        <f>INDEX(Detail!E:E,MATCH(D151,Detail!H:H,0))</f>
        <v>Gg. Bangka Raya No. 25</v>
      </c>
      <c r="U151" t="str">
        <f>INDEX(Detail!B:B,MATCH(D151,Detail!H:H,0))</f>
        <v>B-</v>
      </c>
      <c r="V151" t="str">
        <f>VLOOKUP(C151,Dosen!$A$3:$E$8,MATCH(Main!A151,Dosen!$A$2:$E$2,1),FALSE)</f>
        <v>Pak Budi</v>
      </c>
    </row>
    <row r="152" spans="1:22" x14ac:dyDescent="0.3">
      <c r="A152">
        <v>150</v>
      </c>
      <c r="B152" t="str">
        <f>CONCATENATE(VLOOKUP(C152,Helper!$A$1:$B$7,2,FALSE),TEXT(A152,"0000"))</f>
        <v>A0150</v>
      </c>
      <c r="C152" t="s">
        <v>1015</v>
      </c>
      <c r="D152" t="str">
        <f>INDEX(Detail!H:H,MATCH(B152,Detail!G:G,0))</f>
        <v>Yuliana Mahendra</v>
      </c>
      <c r="E152">
        <v>83</v>
      </c>
      <c r="F152">
        <v>75</v>
      </c>
      <c r="G152">
        <v>86</v>
      </c>
      <c r="H152">
        <v>59</v>
      </c>
      <c r="I152">
        <v>57</v>
      </c>
      <c r="J152">
        <v>99</v>
      </c>
      <c r="K152">
        <v>99</v>
      </c>
      <c r="L152" s="36" t="str">
        <f>IFERROR(VLOOKUP(B152,Absen!$A$1:$B$501,2,FALSE),"No")</f>
        <v>No</v>
      </c>
      <c r="M152" s="44">
        <f t="shared" si="7"/>
        <v>99</v>
      </c>
      <c r="N152" s="44">
        <f t="shared" si="8"/>
        <v>81.150000000000006</v>
      </c>
      <c r="O152" s="44" t="str">
        <f t="shared" si="9"/>
        <v>A</v>
      </c>
      <c r="P152" s="36">
        <f>INDEX(Detail!A:A,MATCH(D152,Detail!H:H,0))</f>
        <v>37038</v>
      </c>
      <c r="Q152" t="str">
        <f>INDEX(Detail!F:F,MATCH(D152,Detail!H:H,0))</f>
        <v>Banjar</v>
      </c>
      <c r="R152">
        <f>INDEX(Detail!C:C,MATCH(D152,Detail!H:H,0))</f>
        <v>157</v>
      </c>
      <c r="S152">
        <f>INDEX(Detail!D:D,MATCH(D152,Detail!H:H,0))</f>
        <v>54</v>
      </c>
      <c r="T152" t="str">
        <f>INDEX(Detail!E:E,MATCH(D152,Detail!H:H,0))</f>
        <v>Jalan Surapati No. 77</v>
      </c>
      <c r="U152" t="str">
        <f>INDEX(Detail!B:B,MATCH(D152,Detail!H:H,0))</f>
        <v>B-</v>
      </c>
      <c r="V152" t="str">
        <f>VLOOKUP(C152,Dosen!$A$3:$E$8,MATCH(Main!A152,Dosen!$A$2:$E$2,1),FALSE)</f>
        <v>Bu Dwi</v>
      </c>
    </row>
    <row r="153" spans="1:22" x14ac:dyDescent="0.3">
      <c r="A153">
        <v>151</v>
      </c>
      <c r="B153" t="str">
        <f>CONCATENATE(VLOOKUP(C153,Helper!$A$1:$B$7,2,FALSE),TEXT(A153,"0000"))</f>
        <v>C0151</v>
      </c>
      <c r="C153" t="s">
        <v>1012</v>
      </c>
      <c r="D153" t="str">
        <f>INDEX(Detail!H:H,MATCH(B153,Detail!G:G,0))</f>
        <v>Gamblang Permata</v>
      </c>
      <c r="E153">
        <v>87</v>
      </c>
      <c r="F153">
        <v>48</v>
      </c>
      <c r="G153">
        <v>45</v>
      </c>
      <c r="H153">
        <v>63</v>
      </c>
      <c r="I153">
        <v>86</v>
      </c>
      <c r="J153">
        <v>63</v>
      </c>
      <c r="K153">
        <v>70</v>
      </c>
      <c r="L153" s="36">
        <f>IFERROR(VLOOKUP(B153,Absen!$A$1:$B$501,2,FALSE),"No")</f>
        <v>44778</v>
      </c>
      <c r="M153" s="44">
        <f t="shared" si="7"/>
        <v>60</v>
      </c>
      <c r="N153" s="44">
        <f t="shared" si="8"/>
        <v>63.1</v>
      </c>
      <c r="O153" s="44" t="str">
        <f t="shared" si="9"/>
        <v>C</v>
      </c>
      <c r="P153" s="36">
        <f>INDEX(Detail!A:A,MATCH(D153,Detail!H:H,0))</f>
        <v>38221</v>
      </c>
      <c r="Q153" t="str">
        <f>INDEX(Detail!F:F,MATCH(D153,Detail!H:H,0))</f>
        <v>Madiun</v>
      </c>
      <c r="R153">
        <f>INDEX(Detail!C:C,MATCH(D153,Detail!H:H,0))</f>
        <v>157</v>
      </c>
      <c r="S153">
        <f>INDEX(Detail!D:D,MATCH(D153,Detail!H:H,0))</f>
        <v>48</v>
      </c>
      <c r="T153" t="str">
        <f>INDEX(Detail!E:E,MATCH(D153,Detail!H:H,0))</f>
        <v>Jl. Suniaraja No. 37</v>
      </c>
      <c r="U153" t="str">
        <f>INDEX(Detail!B:B,MATCH(D153,Detail!H:H,0))</f>
        <v>B-</v>
      </c>
      <c r="V153" t="str">
        <f>VLOOKUP(C153,Dosen!$A$3:$E$8,MATCH(Main!A153,Dosen!$A$2:$E$2,1),FALSE)</f>
        <v>Pak Budi</v>
      </c>
    </row>
    <row r="154" spans="1:22" x14ac:dyDescent="0.3">
      <c r="A154">
        <v>152</v>
      </c>
      <c r="B154" t="str">
        <f>CONCATENATE(VLOOKUP(C154,Helper!$A$1:$B$7,2,FALSE),TEXT(A154,"0000"))</f>
        <v>E0152</v>
      </c>
      <c r="C154" t="s">
        <v>1010</v>
      </c>
      <c r="D154" t="str">
        <f>INDEX(Detail!H:H,MATCH(B154,Detail!G:G,0))</f>
        <v>Kasusra Rahimah</v>
      </c>
      <c r="E154">
        <v>66</v>
      </c>
      <c r="F154">
        <v>55</v>
      </c>
      <c r="G154">
        <v>91</v>
      </c>
      <c r="H154">
        <v>71</v>
      </c>
      <c r="I154">
        <v>74</v>
      </c>
      <c r="J154">
        <v>84</v>
      </c>
      <c r="K154">
        <v>87</v>
      </c>
      <c r="L154" s="36" t="str">
        <f>IFERROR(VLOOKUP(B154,Absen!$A$1:$B$501,2,FALSE),"No")</f>
        <v>No</v>
      </c>
      <c r="M154" s="44">
        <f t="shared" si="7"/>
        <v>87</v>
      </c>
      <c r="N154" s="44">
        <f t="shared" si="8"/>
        <v>76.95</v>
      </c>
      <c r="O154" s="44" t="str">
        <f t="shared" si="9"/>
        <v>B</v>
      </c>
      <c r="P154" s="36">
        <f>INDEX(Detail!A:A,MATCH(D154,Detail!H:H,0))</f>
        <v>37703</v>
      </c>
      <c r="Q154" t="str">
        <f>INDEX(Detail!F:F,MATCH(D154,Detail!H:H,0))</f>
        <v>Serang</v>
      </c>
      <c r="R154">
        <f>INDEX(Detail!C:C,MATCH(D154,Detail!H:H,0))</f>
        <v>168</v>
      </c>
      <c r="S154">
        <f>INDEX(Detail!D:D,MATCH(D154,Detail!H:H,0))</f>
        <v>64</v>
      </c>
      <c r="T154" t="str">
        <f>INDEX(Detail!E:E,MATCH(D154,Detail!H:H,0))</f>
        <v xml:space="preserve">Gg. Cikutra Timur No. 7
</v>
      </c>
      <c r="U154" t="str">
        <f>INDEX(Detail!B:B,MATCH(D154,Detail!H:H,0))</f>
        <v>O-</v>
      </c>
      <c r="V154" t="str">
        <f>VLOOKUP(C154,Dosen!$A$3:$E$8,MATCH(Main!A154,Dosen!$A$2:$E$2,1),FALSE)</f>
        <v>Bu Made</v>
      </c>
    </row>
    <row r="155" spans="1:22" x14ac:dyDescent="0.3">
      <c r="A155">
        <v>153</v>
      </c>
      <c r="B155" t="str">
        <f>CONCATENATE(VLOOKUP(C155,Helper!$A$1:$B$7,2,FALSE),TEXT(A155,"0000"))</f>
        <v>D0153</v>
      </c>
      <c r="C155" t="s">
        <v>1013</v>
      </c>
      <c r="D155" t="str">
        <f>INDEX(Detail!H:H,MATCH(B155,Detail!G:G,0))</f>
        <v>Chandra Mangunsong</v>
      </c>
      <c r="E155">
        <v>89</v>
      </c>
      <c r="F155">
        <v>42</v>
      </c>
      <c r="G155">
        <v>42</v>
      </c>
      <c r="H155">
        <v>68</v>
      </c>
      <c r="I155">
        <v>93</v>
      </c>
      <c r="J155">
        <v>72</v>
      </c>
      <c r="K155">
        <v>75</v>
      </c>
      <c r="L155" s="36" t="str">
        <f>IFERROR(VLOOKUP(B155,Absen!$A$1:$B$501,2,FALSE),"No")</f>
        <v>No</v>
      </c>
      <c r="M155" s="44">
        <f t="shared" si="7"/>
        <v>75</v>
      </c>
      <c r="N155" s="44">
        <f t="shared" si="8"/>
        <v>66.8</v>
      </c>
      <c r="O155" s="44" t="str">
        <f t="shared" si="9"/>
        <v>C</v>
      </c>
      <c r="P155" s="36">
        <f>INDEX(Detail!A:A,MATCH(D155,Detail!H:H,0))</f>
        <v>37776</v>
      </c>
      <c r="Q155" t="str">
        <f>INDEX(Detail!F:F,MATCH(D155,Detail!H:H,0))</f>
        <v>Samarinda</v>
      </c>
      <c r="R155">
        <f>INDEX(Detail!C:C,MATCH(D155,Detail!H:H,0))</f>
        <v>171</v>
      </c>
      <c r="S155">
        <f>INDEX(Detail!D:D,MATCH(D155,Detail!H:H,0))</f>
        <v>57</v>
      </c>
      <c r="T155" t="str">
        <f>INDEX(Detail!E:E,MATCH(D155,Detail!H:H,0))</f>
        <v xml:space="preserve">Jl. Ir. H. Djuanda No. 0
</v>
      </c>
      <c r="U155" t="str">
        <f>INDEX(Detail!B:B,MATCH(D155,Detail!H:H,0))</f>
        <v>AB+</v>
      </c>
      <c r="V155" t="str">
        <f>VLOOKUP(C155,Dosen!$A$3:$E$8,MATCH(Main!A155,Dosen!$A$2:$E$2,1),FALSE)</f>
        <v>Bu Ratna</v>
      </c>
    </row>
    <row r="156" spans="1:22" x14ac:dyDescent="0.3">
      <c r="A156">
        <v>154</v>
      </c>
      <c r="B156" t="str">
        <f>CONCATENATE(VLOOKUP(C156,Helper!$A$1:$B$7,2,FALSE),TEXT(A156,"0000"))</f>
        <v>A0154</v>
      </c>
      <c r="C156" t="s">
        <v>1015</v>
      </c>
      <c r="D156" t="str">
        <f>INDEX(Detail!H:H,MATCH(B156,Detail!G:G,0))</f>
        <v>Atmaja Nainggolan</v>
      </c>
      <c r="E156">
        <v>53</v>
      </c>
      <c r="F156">
        <v>67</v>
      </c>
      <c r="G156">
        <v>85</v>
      </c>
      <c r="H156">
        <v>60</v>
      </c>
      <c r="I156">
        <v>50</v>
      </c>
      <c r="J156">
        <v>44</v>
      </c>
      <c r="K156">
        <v>88</v>
      </c>
      <c r="L156" s="36">
        <f>IFERROR(VLOOKUP(B156,Absen!$A$1:$B$501,2,FALSE),"No")</f>
        <v>44858</v>
      </c>
      <c r="M156" s="44">
        <f t="shared" si="7"/>
        <v>78</v>
      </c>
      <c r="N156" s="44">
        <f t="shared" si="8"/>
        <v>62.349999999999994</v>
      </c>
      <c r="O156" s="44" t="str">
        <f t="shared" si="9"/>
        <v>C</v>
      </c>
      <c r="P156" s="36">
        <f>INDEX(Detail!A:A,MATCH(D156,Detail!H:H,0))</f>
        <v>37673</v>
      </c>
      <c r="Q156" t="str">
        <f>INDEX(Detail!F:F,MATCH(D156,Detail!H:H,0))</f>
        <v>Pematangsiantar</v>
      </c>
      <c r="R156">
        <f>INDEX(Detail!C:C,MATCH(D156,Detail!H:H,0))</f>
        <v>165</v>
      </c>
      <c r="S156">
        <f>INDEX(Detail!D:D,MATCH(D156,Detail!H:H,0))</f>
        <v>85</v>
      </c>
      <c r="T156" t="str">
        <f>INDEX(Detail!E:E,MATCH(D156,Detail!H:H,0))</f>
        <v>Gang Rumah Sakit No. 08</v>
      </c>
      <c r="U156" t="str">
        <f>INDEX(Detail!B:B,MATCH(D156,Detail!H:H,0))</f>
        <v>A+</v>
      </c>
      <c r="V156" t="str">
        <f>VLOOKUP(C156,Dosen!$A$3:$E$8,MATCH(Main!A156,Dosen!$A$2:$E$2,1),FALSE)</f>
        <v>Bu Dwi</v>
      </c>
    </row>
    <row r="157" spans="1:22" x14ac:dyDescent="0.3">
      <c r="A157">
        <v>155</v>
      </c>
      <c r="B157" t="str">
        <f>CONCATENATE(VLOOKUP(C157,Helper!$A$1:$B$7,2,FALSE),TEXT(A157,"0000"))</f>
        <v>B0155</v>
      </c>
      <c r="C157" t="s">
        <v>1014</v>
      </c>
      <c r="D157" t="str">
        <f>INDEX(Detail!H:H,MATCH(B157,Detail!G:G,0))</f>
        <v>Mutia Hidayat</v>
      </c>
      <c r="E157">
        <v>91</v>
      </c>
      <c r="F157">
        <v>50</v>
      </c>
      <c r="G157">
        <v>60</v>
      </c>
      <c r="H157">
        <v>54</v>
      </c>
      <c r="I157">
        <v>71</v>
      </c>
      <c r="J157">
        <v>49</v>
      </c>
      <c r="K157">
        <v>96</v>
      </c>
      <c r="L157" s="36">
        <f>IFERROR(VLOOKUP(B157,Absen!$A$1:$B$501,2,FALSE),"No")</f>
        <v>44865</v>
      </c>
      <c r="M157" s="44">
        <f t="shared" si="7"/>
        <v>86</v>
      </c>
      <c r="N157" s="44">
        <f t="shared" si="8"/>
        <v>63.65</v>
      </c>
      <c r="O157" s="44" t="str">
        <f t="shared" si="9"/>
        <v>C</v>
      </c>
      <c r="P157" s="36">
        <f>INDEX(Detail!A:A,MATCH(D157,Detail!H:H,0))</f>
        <v>37749</v>
      </c>
      <c r="Q157" t="str">
        <f>INDEX(Detail!F:F,MATCH(D157,Detail!H:H,0))</f>
        <v>Metro</v>
      </c>
      <c r="R157">
        <f>INDEX(Detail!C:C,MATCH(D157,Detail!H:H,0))</f>
        <v>162</v>
      </c>
      <c r="S157">
        <f>INDEX(Detail!D:D,MATCH(D157,Detail!H:H,0))</f>
        <v>65</v>
      </c>
      <c r="T157" t="str">
        <f>INDEX(Detail!E:E,MATCH(D157,Detail!H:H,0))</f>
        <v xml:space="preserve">Jalan Monginsidi No. 6
</v>
      </c>
      <c r="U157" t="str">
        <f>INDEX(Detail!B:B,MATCH(D157,Detail!H:H,0))</f>
        <v>B-</v>
      </c>
      <c r="V157" t="str">
        <f>VLOOKUP(C157,Dosen!$A$3:$E$8,MATCH(Main!A157,Dosen!$A$2:$E$2,1),FALSE)</f>
        <v>Pak Krisna</v>
      </c>
    </row>
    <row r="158" spans="1:22" x14ac:dyDescent="0.3">
      <c r="A158">
        <v>156</v>
      </c>
      <c r="B158" t="str">
        <f>CONCATENATE(VLOOKUP(C158,Helper!$A$1:$B$7,2,FALSE),TEXT(A158,"0000"))</f>
        <v>A0156</v>
      </c>
      <c r="C158" t="s">
        <v>1015</v>
      </c>
      <c r="D158" t="str">
        <f>INDEX(Detail!H:H,MATCH(B158,Detail!G:G,0))</f>
        <v>Jaswadi Permata</v>
      </c>
      <c r="E158">
        <v>87</v>
      </c>
      <c r="F158">
        <v>43</v>
      </c>
      <c r="G158">
        <v>93</v>
      </c>
      <c r="H158">
        <v>57</v>
      </c>
      <c r="I158">
        <v>62</v>
      </c>
      <c r="J158">
        <v>99</v>
      </c>
      <c r="K158">
        <v>83</v>
      </c>
      <c r="L158" s="36">
        <f>IFERROR(VLOOKUP(B158,Absen!$A$1:$B$501,2,FALSE),"No")</f>
        <v>44810</v>
      </c>
      <c r="M158" s="44">
        <f t="shared" si="7"/>
        <v>73</v>
      </c>
      <c r="N158" s="44">
        <f t="shared" si="8"/>
        <v>76.825000000000003</v>
      </c>
      <c r="O158" s="44" t="str">
        <f t="shared" si="9"/>
        <v>B</v>
      </c>
      <c r="P158" s="36">
        <f>INDEX(Detail!A:A,MATCH(D158,Detail!H:H,0))</f>
        <v>37752</v>
      </c>
      <c r="Q158" t="str">
        <f>INDEX(Detail!F:F,MATCH(D158,Detail!H:H,0))</f>
        <v>Manado</v>
      </c>
      <c r="R158">
        <f>INDEX(Detail!C:C,MATCH(D158,Detail!H:H,0))</f>
        <v>161</v>
      </c>
      <c r="S158">
        <f>INDEX(Detail!D:D,MATCH(D158,Detail!H:H,0))</f>
        <v>62</v>
      </c>
      <c r="T158" t="str">
        <f>INDEX(Detail!E:E,MATCH(D158,Detail!H:H,0))</f>
        <v xml:space="preserve">Jalan HOS. Cokroaminoto No. 2
</v>
      </c>
      <c r="U158" t="str">
        <f>INDEX(Detail!B:B,MATCH(D158,Detail!H:H,0))</f>
        <v>B+</v>
      </c>
      <c r="V158" t="str">
        <f>VLOOKUP(C158,Dosen!$A$3:$E$8,MATCH(Main!A158,Dosen!$A$2:$E$2,1),FALSE)</f>
        <v>Bu Dwi</v>
      </c>
    </row>
    <row r="159" spans="1:22" x14ac:dyDescent="0.3">
      <c r="A159">
        <v>157</v>
      </c>
      <c r="B159" t="str">
        <f>CONCATENATE(VLOOKUP(C159,Helper!$A$1:$B$7,2,FALSE),TEXT(A159,"0000"))</f>
        <v>D0157</v>
      </c>
      <c r="C159" t="s">
        <v>1013</v>
      </c>
      <c r="D159" t="str">
        <f>INDEX(Detail!H:H,MATCH(B159,Detail!G:G,0))</f>
        <v>Chelsea Kusumo</v>
      </c>
      <c r="E159">
        <v>65</v>
      </c>
      <c r="F159">
        <v>40</v>
      </c>
      <c r="G159">
        <v>73</v>
      </c>
      <c r="H159">
        <v>61</v>
      </c>
      <c r="I159">
        <v>53</v>
      </c>
      <c r="J159">
        <v>76</v>
      </c>
      <c r="K159">
        <v>71</v>
      </c>
      <c r="L159" s="36" t="str">
        <f>IFERROR(VLOOKUP(B159,Absen!$A$1:$B$501,2,FALSE),"No")</f>
        <v>No</v>
      </c>
      <c r="M159" s="44">
        <f t="shared" si="7"/>
        <v>71</v>
      </c>
      <c r="N159" s="44">
        <f t="shared" si="8"/>
        <v>64.274999999999991</v>
      </c>
      <c r="O159" s="44" t="str">
        <f t="shared" si="9"/>
        <v>C</v>
      </c>
      <c r="P159" s="36">
        <f>INDEX(Detail!A:A,MATCH(D159,Detail!H:H,0))</f>
        <v>37648</v>
      </c>
      <c r="Q159" t="str">
        <f>INDEX(Detail!F:F,MATCH(D159,Detail!H:H,0))</f>
        <v>Balikpapan</v>
      </c>
      <c r="R159">
        <f>INDEX(Detail!C:C,MATCH(D159,Detail!H:H,0))</f>
        <v>175</v>
      </c>
      <c r="S159">
        <f>INDEX(Detail!D:D,MATCH(D159,Detail!H:H,0))</f>
        <v>93</v>
      </c>
      <c r="T159" t="str">
        <f>INDEX(Detail!E:E,MATCH(D159,Detail!H:H,0))</f>
        <v>Jalan Rajiman No. 35</v>
      </c>
      <c r="U159" t="str">
        <f>INDEX(Detail!B:B,MATCH(D159,Detail!H:H,0))</f>
        <v>A+</v>
      </c>
      <c r="V159" t="str">
        <f>VLOOKUP(C159,Dosen!$A$3:$E$8,MATCH(Main!A159,Dosen!$A$2:$E$2,1),FALSE)</f>
        <v>Bu Ratna</v>
      </c>
    </row>
    <row r="160" spans="1:22" x14ac:dyDescent="0.3">
      <c r="A160">
        <v>158</v>
      </c>
      <c r="B160" t="str">
        <f>CONCATENATE(VLOOKUP(C160,Helper!$A$1:$B$7,2,FALSE),TEXT(A160,"0000"))</f>
        <v>D0158</v>
      </c>
      <c r="C160" t="s">
        <v>1013</v>
      </c>
      <c r="D160" t="str">
        <f>INDEX(Detail!H:H,MATCH(B160,Detail!G:G,0))</f>
        <v>Nova Rahmawati</v>
      </c>
      <c r="E160">
        <v>52</v>
      </c>
      <c r="F160">
        <v>47</v>
      </c>
      <c r="G160">
        <v>46</v>
      </c>
      <c r="H160">
        <v>53</v>
      </c>
      <c r="I160">
        <v>57</v>
      </c>
      <c r="J160">
        <v>67</v>
      </c>
      <c r="K160">
        <v>93</v>
      </c>
      <c r="L160" s="36" t="str">
        <f>IFERROR(VLOOKUP(B160,Absen!$A$1:$B$501,2,FALSE),"No")</f>
        <v>No</v>
      </c>
      <c r="M160" s="44">
        <f t="shared" si="7"/>
        <v>93</v>
      </c>
      <c r="N160" s="44">
        <f t="shared" si="8"/>
        <v>58.025000000000006</v>
      </c>
      <c r="O160" s="44" t="str">
        <f t="shared" si="9"/>
        <v>D</v>
      </c>
      <c r="P160" s="36">
        <f>INDEX(Detail!A:A,MATCH(D160,Detail!H:H,0))</f>
        <v>37235</v>
      </c>
      <c r="Q160" t="str">
        <f>INDEX(Detail!F:F,MATCH(D160,Detail!H:H,0))</f>
        <v>Tanjungbalai</v>
      </c>
      <c r="R160">
        <f>INDEX(Detail!C:C,MATCH(D160,Detail!H:H,0))</f>
        <v>156</v>
      </c>
      <c r="S160">
        <f>INDEX(Detail!D:D,MATCH(D160,Detail!H:H,0))</f>
        <v>86</v>
      </c>
      <c r="T160" t="str">
        <f>INDEX(Detail!E:E,MATCH(D160,Detail!H:H,0))</f>
        <v xml:space="preserve">Gg. M.T Haryono No. 5
</v>
      </c>
      <c r="U160" t="str">
        <f>INDEX(Detail!B:B,MATCH(D160,Detail!H:H,0))</f>
        <v>A+</v>
      </c>
      <c r="V160" t="str">
        <f>VLOOKUP(C160,Dosen!$A$3:$E$8,MATCH(Main!A160,Dosen!$A$2:$E$2,1),FALSE)</f>
        <v>Bu Ratna</v>
      </c>
    </row>
    <row r="161" spans="1:22" x14ac:dyDescent="0.3">
      <c r="A161">
        <v>159</v>
      </c>
      <c r="B161" t="str">
        <f>CONCATENATE(VLOOKUP(C161,Helper!$A$1:$B$7,2,FALSE),TEXT(A161,"0000"))</f>
        <v>E0159</v>
      </c>
      <c r="C161" t="s">
        <v>1010</v>
      </c>
      <c r="D161" t="str">
        <f>INDEX(Detail!H:H,MATCH(B161,Detail!G:G,0))</f>
        <v>Hesti Agustina</v>
      </c>
      <c r="E161">
        <v>88</v>
      </c>
      <c r="F161">
        <v>59</v>
      </c>
      <c r="G161">
        <v>89</v>
      </c>
      <c r="H161">
        <v>53</v>
      </c>
      <c r="I161">
        <v>72</v>
      </c>
      <c r="J161">
        <v>74</v>
      </c>
      <c r="K161">
        <v>78</v>
      </c>
      <c r="L161" s="36">
        <f>IFERROR(VLOOKUP(B161,Absen!$A$1:$B$501,2,FALSE),"No")</f>
        <v>44857</v>
      </c>
      <c r="M161" s="44">
        <f t="shared" si="7"/>
        <v>68</v>
      </c>
      <c r="N161" s="44">
        <f t="shared" si="8"/>
        <v>73.399999999999991</v>
      </c>
      <c r="O161" s="44" t="str">
        <f t="shared" si="9"/>
        <v>B</v>
      </c>
      <c r="P161" s="36">
        <f>INDEX(Detail!A:A,MATCH(D161,Detail!H:H,0))</f>
        <v>37857</v>
      </c>
      <c r="Q161" t="str">
        <f>INDEX(Detail!F:F,MATCH(D161,Detail!H:H,0))</f>
        <v>Tebingtinggi</v>
      </c>
      <c r="R161">
        <f>INDEX(Detail!C:C,MATCH(D161,Detail!H:H,0))</f>
        <v>151</v>
      </c>
      <c r="S161">
        <f>INDEX(Detail!D:D,MATCH(D161,Detail!H:H,0))</f>
        <v>85</v>
      </c>
      <c r="T161" t="str">
        <f>INDEX(Detail!E:E,MATCH(D161,Detail!H:H,0))</f>
        <v>Gg. PHH. Mustofa No. 87</v>
      </c>
      <c r="U161" t="str">
        <f>INDEX(Detail!B:B,MATCH(D161,Detail!H:H,0))</f>
        <v>O+</v>
      </c>
      <c r="V161" t="str">
        <f>VLOOKUP(C161,Dosen!$A$3:$E$8,MATCH(Main!A161,Dosen!$A$2:$E$2,1),FALSE)</f>
        <v>Bu Made</v>
      </c>
    </row>
    <row r="162" spans="1:22" x14ac:dyDescent="0.3">
      <c r="A162">
        <v>160</v>
      </c>
      <c r="B162" t="str">
        <f>CONCATENATE(VLOOKUP(C162,Helper!$A$1:$B$7,2,FALSE),TEXT(A162,"0000"))</f>
        <v>D0160</v>
      </c>
      <c r="C162" t="s">
        <v>1013</v>
      </c>
      <c r="D162" t="str">
        <f>INDEX(Detail!H:H,MATCH(B162,Detail!G:G,0))</f>
        <v>Xanana Lailasari</v>
      </c>
      <c r="E162">
        <v>53</v>
      </c>
      <c r="F162">
        <v>71</v>
      </c>
      <c r="G162">
        <v>55</v>
      </c>
      <c r="H162">
        <v>53</v>
      </c>
      <c r="I162">
        <v>76</v>
      </c>
      <c r="J162">
        <v>57</v>
      </c>
      <c r="K162">
        <v>76</v>
      </c>
      <c r="L162" s="36">
        <f>IFERROR(VLOOKUP(B162,Absen!$A$1:$B$501,2,FALSE),"No")</f>
        <v>44838</v>
      </c>
      <c r="M162" s="44">
        <f t="shared" si="7"/>
        <v>66</v>
      </c>
      <c r="N162" s="44">
        <f t="shared" si="8"/>
        <v>60.625000000000007</v>
      </c>
      <c r="O162" s="44" t="str">
        <f t="shared" si="9"/>
        <v>C</v>
      </c>
      <c r="P162" s="36">
        <f>INDEX(Detail!A:A,MATCH(D162,Detail!H:H,0))</f>
        <v>37736</v>
      </c>
      <c r="Q162" t="str">
        <f>INDEX(Detail!F:F,MATCH(D162,Detail!H:H,0))</f>
        <v>Probolinggo</v>
      </c>
      <c r="R162">
        <f>INDEX(Detail!C:C,MATCH(D162,Detail!H:H,0))</f>
        <v>152</v>
      </c>
      <c r="S162">
        <f>INDEX(Detail!D:D,MATCH(D162,Detail!H:H,0))</f>
        <v>94</v>
      </c>
      <c r="T162" t="str">
        <f>INDEX(Detail!E:E,MATCH(D162,Detail!H:H,0))</f>
        <v>Jl. Indragiri No. 63</v>
      </c>
      <c r="U162" t="str">
        <f>INDEX(Detail!B:B,MATCH(D162,Detail!H:H,0))</f>
        <v>A+</v>
      </c>
      <c r="V162" t="str">
        <f>VLOOKUP(C162,Dosen!$A$3:$E$8,MATCH(Main!A162,Dosen!$A$2:$E$2,1),FALSE)</f>
        <v>Bu Ratna</v>
      </c>
    </row>
    <row r="163" spans="1:22" x14ac:dyDescent="0.3">
      <c r="A163">
        <v>161</v>
      </c>
      <c r="B163" t="str">
        <f>CONCATENATE(VLOOKUP(C163,Helper!$A$1:$B$7,2,FALSE),TEXT(A163,"0000"))</f>
        <v>E0161</v>
      </c>
      <c r="C163" t="s">
        <v>1010</v>
      </c>
      <c r="D163" t="str">
        <f>INDEX(Detail!H:H,MATCH(B163,Detail!G:G,0))</f>
        <v>Halim Halimah</v>
      </c>
      <c r="E163">
        <v>80</v>
      </c>
      <c r="F163">
        <v>68</v>
      </c>
      <c r="G163">
        <v>39</v>
      </c>
      <c r="H163">
        <v>62</v>
      </c>
      <c r="I163">
        <v>88</v>
      </c>
      <c r="J163">
        <v>75</v>
      </c>
      <c r="K163">
        <v>82</v>
      </c>
      <c r="L163" s="36">
        <f>IFERROR(VLOOKUP(B163,Absen!$A$1:$B$501,2,FALSE),"No")</f>
        <v>44796</v>
      </c>
      <c r="M163" s="44">
        <f t="shared" si="7"/>
        <v>72</v>
      </c>
      <c r="N163" s="44">
        <f t="shared" si="8"/>
        <v>67.25</v>
      </c>
      <c r="O163" s="44" t="str">
        <f t="shared" si="9"/>
        <v>C</v>
      </c>
      <c r="P163" s="36">
        <f>INDEX(Detail!A:A,MATCH(D163,Detail!H:H,0))</f>
        <v>37483</v>
      </c>
      <c r="Q163" t="str">
        <f>INDEX(Detail!F:F,MATCH(D163,Detail!H:H,0))</f>
        <v>Pasuruan</v>
      </c>
      <c r="R163">
        <f>INDEX(Detail!C:C,MATCH(D163,Detail!H:H,0))</f>
        <v>159</v>
      </c>
      <c r="S163">
        <f>INDEX(Detail!D:D,MATCH(D163,Detail!H:H,0))</f>
        <v>65</v>
      </c>
      <c r="T163" t="str">
        <f>INDEX(Detail!E:E,MATCH(D163,Detail!H:H,0))</f>
        <v>Gang Sadang Serang No. 63</v>
      </c>
      <c r="U163" t="str">
        <f>INDEX(Detail!B:B,MATCH(D163,Detail!H:H,0))</f>
        <v>B-</v>
      </c>
      <c r="V163" t="str">
        <f>VLOOKUP(C163,Dosen!$A$3:$E$8,MATCH(Main!A163,Dosen!$A$2:$E$2,1),FALSE)</f>
        <v>Bu Made</v>
      </c>
    </row>
    <row r="164" spans="1:22" x14ac:dyDescent="0.3">
      <c r="A164">
        <v>162</v>
      </c>
      <c r="B164" t="str">
        <f>CONCATENATE(VLOOKUP(C164,Helper!$A$1:$B$7,2,FALSE),TEXT(A164,"0000"))</f>
        <v>F0162</v>
      </c>
      <c r="C164" t="s">
        <v>1011</v>
      </c>
      <c r="D164" t="str">
        <f>INDEX(Detail!H:H,MATCH(B164,Detail!G:G,0))</f>
        <v>Galak Salahudin</v>
      </c>
      <c r="E164">
        <v>64</v>
      </c>
      <c r="F164">
        <v>69</v>
      </c>
      <c r="G164">
        <v>94</v>
      </c>
      <c r="H164">
        <v>56</v>
      </c>
      <c r="I164">
        <v>62</v>
      </c>
      <c r="J164">
        <v>84</v>
      </c>
      <c r="K164">
        <v>63</v>
      </c>
      <c r="L164" s="36" t="str">
        <f>IFERROR(VLOOKUP(B164,Absen!$A$1:$B$501,2,FALSE),"No")</f>
        <v>No</v>
      </c>
      <c r="M164" s="44">
        <f t="shared" si="7"/>
        <v>63</v>
      </c>
      <c r="N164" s="44">
        <f t="shared" si="8"/>
        <v>73.274999999999991</v>
      </c>
      <c r="O164" s="44" t="str">
        <f t="shared" si="9"/>
        <v>B</v>
      </c>
      <c r="P164" s="36">
        <f>INDEX(Detail!A:A,MATCH(D164,Detail!H:H,0))</f>
        <v>37726</v>
      </c>
      <c r="Q164" t="str">
        <f>INDEX(Detail!F:F,MATCH(D164,Detail!H:H,0))</f>
        <v>Kota Administrasi Jakarta Barat</v>
      </c>
      <c r="R164">
        <f>INDEX(Detail!C:C,MATCH(D164,Detail!H:H,0))</f>
        <v>166</v>
      </c>
      <c r="S164">
        <f>INDEX(Detail!D:D,MATCH(D164,Detail!H:H,0))</f>
        <v>63</v>
      </c>
      <c r="T164" t="str">
        <f>INDEX(Detail!E:E,MATCH(D164,Detail!H:H,0))</f>
        <v xml:space="preserve">Gg. Rajawali Barat No. 7
</v>
      </c>
      <c r="U164" t="str">
        <f>INDEX(Detail!B:B,MATCH(D164,Detail!H:H,0))</f>
        <v>AB-</v>
      </c>
      <c r="V164" t="str">
        <f>VLOOKUP(C164,Dosen!$A$3:$E$8,MATCH(Main!A164,Dosen!$A$2:$E$2,1),FALSE)</f>
        <v>Pak Andi</v>
      </c>
    </row>
    <row r="165" spans="1:22" x14ac:dyDescent="0.3">
      <c r="A165">
        <v>163</v>
      </c>
      <c r="B165" t="str">
        <f>CONCATENATE(VLOOKUP(C165,Helper!$A$1:$B$7,2,FALSE),TEXT(A165,"0000"))</f>
        <v>D0163</v>
      </c>
      <c r="C165" t="s">
        <v>1013</v>
      </c>
      <c r="D165" t="str">
        <f>INDEX(Detail!H:H,MATCH(B165,Detail!G:G,0))</f>
        <v>Ellis Pratiwi</v>
      </c>
      <c r="E165">
        <v>75</v>
      </c>
      <c r="F165">
        <v>60</v>
      </c>
      <c r="G165">
        <v>33</v>
      </c>
      <c r="H165">
        <v>73</v>
      </c>
      <c r="I165">
        <v>83</v>
      </c>
      <c r="J165">
        <v>74</v>
      </c>
      <c r="K165">
        <v>85</v>
      </c>
      <c r="L165" s="36">
        <f>IFERROR(VLOOKUP(B165,Absen!$A$1:$B$501,2,FALSE),"No")</f>
        <v>44905</v>
      </c>
      <c r="M165" s="44">
        <f t="shared" si="7"/>
        <v>75</v>
      </c>
      <c r="N165" s="44">
        <f t="shared" si="8"/>
        <v>65.275000000000006</v>
      </c>
      <c r="O165" s="44" t="str">
        <f t="shared" si="9"/>
        <v>C</v>
      </c>
      <c r="P165" s="36">
        <f>INDEX(Detail!A:A,MATCH(D165,Detail!H:H,0))</f>
        <v>38272</v>
      </c>
      <c r="Q165" t="str">
        <f>INDEX(Detail!F:F,MATCH(D165,Detail!H:H,0))</f>
        <v>Tangerang Selatan</v>
      </c>
      <c r="R165">
        <f>INDEX(Detail!C:C,MATCH(D165,Detail!H:H,0))</f>
        <v>175</v>
      </c>
      <c r="S165">
        <f>INDEX(Detail!D:D,MATCH(D165,Detail!H:H,0))</f>
        <v>57</v>
      </c>
      <c r="T165" t="str">
        <f>INDEX(Detail!E:E,MATCH(D165,Detail!H:H,0))</f>
        <v>Jalan Monginsidi No. 21</v>
      </c>
      <c r="U165" t="str">
        <f>INDEX(Detail!B:B,MATCH(D165,Detail!H:H,0))</f>
        <v>B-</v>
      </c>
      <c r="V165" t="str">
        <f>VLOOKUP(C165,Dosen!$A$3:$E$8,MATCH(Main!A165,Dosen!$A$2:$E$2,1),FALSE)</f>
        <v>Bu Ratna</v>
      </c>
    </row>
    <row r="166" spans="1:22" x14ac:dyDescent="0.3">
      <c r="A166">
        <v>164</v>
      </c>
      <c r="B166" t="str">
        <f>CONCATENATE(VLOOKUP(C166,Helper!$A$1:$B$7,2,FALSE),TEXT(A166,"0000"))</f>
        <v>F0164</v>
      </c>
      <c r="C166" t="s">
        <v>1011</v>
      </c>
      <c r="D166" t="str">
        <f>INDEX(Detail!H:H,MATCH(B166,Detail!G:G,0))</f>
        <v>Nova Sirait</v>
      </c>
      <c r="E166">
        <v>64</v>
      </c>
      <c r="F166">
        <v>71</v>
      </c>
      <c r="G166">
        <v>44</v>
      </c>
      <c r="H166">
        <v>73</v>
      </c>
      <c r="I166">
        <v>95</v>
      </c>
      <c r="J166">
        <v>60</v>
      </c>
      <c r="K166">
        <v>73</v>
      </c>
      <c r="L166" s="36">
        <f>IFERROR(VLOOKUP(B166,Absen!$A$1:$B$501,2,FALSE),"No")</f>
        <v>44859</v>
      </c>
      <c r="M166" s="44">
        <f t="shared" si="7"/>
        <v>63</v>
      </c>
      <c r="N166" s="44">
        <f t="shared" si="8"/>
        <v>64.974999999999994</v>
      </c>
      <c r="O166" s="44" t="str">
        <f t="shared" si="9"/>
        <v>C</v>
      </c>
      <c r="P166" s="36">
        <f>INDEX(Detail!A:A,MATCH(D166,Detail!H:H,0))</f>
        <v>37697</v>
      </c>
      <c r="Q166" t="str">
        <f>INDEX(Detail!F:F,MATCH(D166,Detail!H:H,0))</f>
        <v>Kendari</v>
      </c>
      <c r="R166">
        <f>INDEX(Detail!C:C,MATCH(D166,Detail!H:H,0))</f>
        <v>163</v>
      </c>
      <c r="S166">
        <f>INDEX(Detail!D:D,MATCH(D166,Detail!H:H,0))</f>
        <v>61</v>
      </c>
      <c r="T166" t="str">
        <f>INDEX(Detail!E:E,MATCH(D166,Detail!H:H,0))</f>
        <v>Gang Suryakencana No. 15</v>
      </c>
      <c r="U166" t="str">
        <f>INDEX(Detail!B:B,MATCH(D166,Detail!H:H,0))</f>
        <v>AB+</v>
      </c>
      <c r="V166" t="str">
        <f>VLOOKUP(C166,Dosen!$A$3:$E$8,MATCH(Main!A166,Dosen!$A$2:$E$2,1),FALSE)</f>
        <v>Pak Andi</v>
      </c>
    </row>
    <row r="167" spans="1:22" x14ac:dyDescent="0.3">
      <c r="A167">
        <v>165</v>
      </c>
      <c r="B167" t="str">
        <f>CONCATENATE(VLOOKUP(C167,Helper!$A$1:$B$7,2,FALSE),TEXT(A167,"0000"))</f>
        <v>D0165</v>
      </c>
      <c r="C167" t="s">
        <v>1013</v>
      </c>
      <c r="D167" t="str">
        <f>INDEX(Detail!H:H,MATCH(B167,Detail!G:G,0))</f>
        <v>Gading Hakim</v>
      </c>
      <c r="E167">
        <v>58</v>
      </c>
      <c r="F167">
        <v>66</v>
      </c>
      <c r="G167">
        <v>58</v>
      </c>
      <c r="H167">
        <v>59</v>
      </c>
      <c r="I167">
        <v>85</v>
      </c>
      <c r="J167">
        <v>88</v>
      </c>
      <c r="K167">
        <v>78</v>
      </c>
      <c r="L167" s="36" t="str">
        <f>IFERROR(VLOOKUP(B167,Absen!$A$1:$B$501,2,FALSE),"No")</f>
        <v>No</v>
      </c>
      <c r="M167" s="44">
        <f t="shared" si="7"/>
        <v>78</v>
      </c>
      <c r="N167" s="44">
        <f t="shared" si="8"/>
        <v>70.5</v>
      </c>
      <c r="O167" s="44" t="str">
        <f t="shared" si="9"/>
        <v>B</v>
      </c>
      <c r="P167" s="36">
        <f>INDEX(Detail!A:A,MATCH(D167,Detail!H:H,0))</f>
        <v>37095</v>
      </c>
      <c r="Q167" t="str">
        <f>INDEX(Detail!F:F,MATCH(D167,Detail!H:H,0))</f>
        <v>Gorontalo</v>
      </c>
      <c r="R167">
        <f>INDEX(Detail!C:C,MATCH(D167,Detail!H:H,0))</f>
        <v>179</v>
      </c>
      <c r="S167">
        <f>INDEX(Detail!D:D,MATCH(D167,Detail!H:H,0))</f>
        <v>76</v>
      </c>
      <c r="T167" t="str">
        <f>INDEX(Detail!E:E,MATCH(D167,Detail!H:H,0))</f>
        <v>Gang Cikapayang No. 76</v>
      </c>
      <c r="U167" t="str">
        <f>INDEX(Detail!B:B,MATCH(D167,Detail!H:H,0))</f>
        <v>A-</v>
      </c>
      <c r="V167" t="str">
        <f>VLOOKUP(C167,Dosen!$A$3:$E$8,MATCH(Main!A167,Dosen!$A$2:$E$2,1),FALSE)</f>
        <v>Bu Ratna</v>
      </c>
    </row>
    <row r="168" spans="1:22" x14ac:dyDescent="0.3">
      <c r="A168">
        <v>166</v>
      </c>
      <c r="B168" t="str">
        <f>CONCATENATE(VLOOKUP(C168,Helper!$A$1:$B$7,2,FALSE),TEXT(A168,"0000"))</f>
        <v>B0166</v>
      </c>
      <c r="C168" t="s">
        <v>1014</v>
      </c>
      <c r="D168" t="str">
        <f>INDEX(Detail!H:H,MATCH(B168,Detail!G:G,0))</f>
        <v>Darman Anggriawan</v>
      </c>
      <c r="E168">
        <v>70</v>
      </c>
      <c r="F168">
        <v>56</v>
      </c>
      <c r="G168">
        <v>78</v>
      </c>
      <c r="H168">
        <v>64</v>
      </c>
      <c r="I168">
        <v>57</v>
      </c>
      <c r="J168">
        <v>45</v>
      </c>
      <c r="K168">
        <v>77</v>
      </c>
      <c r="L168" s="36" t="str">
        <f>IFERROR(VLOOKUP(B168,Absen!$A$1:$B$501,2,FALSE),"No")</f>
        <v>No</v>
      </c>
      <c r="M168" s="44">
        <f t="shared" si="7"/>
        <v>77</v>
      </c>
      <c r="N168" s="44">
        <f t="shared" si="8"/>
        <v>63.175000000000004</v>
      </c>
      <c r="O168" s="44" t="str">
        <f t="shared" si="9"/>
        <v>C</v>
      </c>
      <c r="P168" s="36">
        <f>INDEX(Detail!A:A,MATCH(D168,Detail!H:H,0))</f>
        <v>37883</v>
      </c>
      <c r="Q168" t="str">
        <f>INDEX(Detail!F:F,MATCH(D168,Detail!H:H,0))</f>
        <v>Denpasar</v>
      </c>
      <c r="R168">
        <f>INDEX(Detail!C:C,MATCH(D168,Detail!H:H,0))</f>
        <v>169</v>
      </c>
      <c r="S168">
        <f>INDEX(Detail!D:D,MATCH(D168,Detail!H:H,0))</f>
        <v>83</v>
      </c>
      <c r="T168" t="str">
        <f>INDEX(Detail!E:E,MATCH(D168,Detail!H:H,0))</f>
        <v>Jl. Monginsidi No. 60</v>
      </c>
      <c r="U168" t="str">
        <f>INDEX(Detail!B:B,MATCH(D168,Detail!H:H,0))</f>
        <v>AB+</v>
      </c>
      <c r="V168" t="str">
        <f>VLOOKUP(C168,Dosen!$A$3:$E$8,MATCH(Main!A168,Dosen!$A$2:$E$2,1),FALSE)</f>
        <v>Pak Krisna</v>
      </c>
    </row>
    <row r="169" spans="1:22" x14ac:dyDescent="0.3">
      <c r="A169">
        <v>167</v>
      </c>
      <c r="B169" t="str">
        <f>CONCATENATE(VLOOKUP(C169,Helper!$A$1:$B$7,2,FALSE),TEXT(A169,"0000"))</f>
        <v>D0167</v>
      </c>
      <c r="C169" t="s">
        <v>1013</v>
      </c>
      <c r="D169" t="str">
        <f>INDEX(Detail!H:H,MATCH(B169,Detail!G:G,0))</f>
        <v>Liman Hartati</v>
      </c>
      <c r="E169">
        <v>78</v>
      </c>
      <c r="F169">
        <v>67</v>
      </c>
      <c r="G169">
        <v>83</v>
      </c>
      <c r="H169">
        <v>64</v>
      </c>
      <c r="I169">
        <v>69</v>
      </c>
      <c r="J169">
        <v>86</v>
      </c>
      <c r="K169">
        <v>92</v>
      </c>
      <c r="L169" s="36">
        <f>IFERROR(VLOOKUP(B169,Absen!$A$1:$B$501,2,FALSE),"No")</f>
        <v>44828</v>
      </c>
      <c r="M169" s="44">
        <f t="shared" si="7"/>
        <v>82</v>
      </c>
      <c r="N169" s="44">
        <f t="shared" si="8"/>
        <v>76.750000000000014</v>
      </c>
      <c r="O169" s="44" t="str">
        <f t="shared" si="9"/>
        <v>B</v>
      </c>
      <c r="P169" s="36">
        <f>INDEX(Detail!A:A,MATCH(D169,Detail!H:H,0))</f>
        <v>38272</v>
      </c>
      <c r="Q169" t="str">
        <f>INDEX(Detail!F:F,MATCH(D169,Detail!H:H,0))</f>
        <v>Makassar</v>
      </c>
      <c r="R169">
        <f>INDEX(Detail!C:C,MATCH(D169,Detail!H:H,0))</f>
        <v>175</v>
      </c>
      <c r="S169">
        <f>INDEX(Detail!D:D,MATCH(D169,Detail!H:H,0))</f>
        <v>93</v>
      </c>
      <c r="T169" t="str">
        <f>INDEX(Detail!E:E,MATCH(D169,Detail!H:H,0))</f>
        <v>Gg. Lembong No. 64</v>
      </c>
      <c r="U169" t="str">
        <f>INDEX(Detail!B:B,MATCH(D169,Detail!H:H,0))</f>
        <v>O+</v>
      </c>
      <c r="V169" t="str">
        <f>VLOOKUP(C169,Dosen!$A$3:$E$8,MATCH(Main!A169,Dosen!$A$2:$E$2,1),FALSE)</f>
        <v>Bu Ratna</v>
      </c>
    </row>
    <row r="170" spans="1:22" x14ac:dyDescent="0.3">
      <c r="A170">
        <v>168</v>
      </c>
      <c r="B170" t="str">
        <f>CONCATENATE(VLOOKUP(C170,Helper!$A$1:$B$7,2,FALSE),TEXT(A170,"0000"))</f>
        <v>F0168</v>
      </c>
      <c r="C170" t="s">
        <v>1011</v>
      </c>
      <c r="D170" t="str">
        <f>INDEX(Detail!H:H,MATCH(B170,Detail!G:G,0))</f>
        <v>Talia Yuliarti</v>
      </c>
      <c r="E170">
        <v>92</v>
      </c>
      <c r="F170">
        <v>71</v>
      </c>
      <c r="G170">
        <v>39</v>
      </c>
      <c r="H170">
        <v>50</v>
      </c>
      <c r="I170">
        <v>77</v>
      </c>
      <c r="J170">
        <v>51</v>
      </c>
      <c r="K170">
        <v>63</v>
      </c>
      <c r="L170" s="36" t="str">
        <f>IFERROR(VLOOKUP(B170,Absen!$A$1:$B$501,2,FALSE),"No")</f>
        <v>No</v>
      </c>
      <c r="M170" s="44">
        <f t="shared" si="7"/>
        <v>63</v>
      </c>
      <c r="N170" s="44">
        <f t="shared" si="8"/>
        <v>60.55</v>
      </c>
      <c r="O170" s="44" t="str">
        <f t="shared" si="9"/>
        <v>C</v>
      </c>
      <c r="P170" s="36">
        <f>INDEX(Detail!A:A,MATCH(D170,Detail!H:H,0))</f>
        <v>37250</v>
      </c>
      <c r="Q170" t="str">
        <f>INDEX(Detail!F:F,MATCH(D170,Detail!H:H,0))</f>
        <v>Gorontalo</v>
      </c>
      <c r="R170">
        <f>INDEX(Detail!C:C,MATCH(D170,Detail!H:H,0))</f>
        <v>164</v>
      </c>
      <c r="S170">
        <f>INDEX(Detail!D:D,MATCH(D170,Detail!H:H,0))</f>
        <v>80</v>
      </c>
      <c r="T170" t="str">
        <f>INDEX(Detail!E:E,MATCH(D170,Detail!H:H,0))</f>
        <v>Gang R.E Martadinata No. 04</v>
      </c>
      <c r="U170" t="str">
        <f>INDEX(Detail!B:B,MATCH(D170,Detail!H:H,0))</f>
        <v>A+</v>
      </c>
      <c r="V170" t="str">
        <f>VLOOKUP(C170,Dosen!$A$3:$E$8,MATCH(Main!A170,Dosen!$A$2:$E$2,1),FALSE)</f>
        <v>Pak Andi</v>
      </c>
    </row>
    <row r="171" spans="1:22" x14ac:dyDescent="0.3">
      <c r="A171">
        <v>169</v>
      </c>
      <c r="B171" t="str">
        <f>CONCATENATE(VLOOKUP(C171,Helper!$A$1:$B$7,2,FALSE),TEXT(A171,"0000"))</f>
        <v>A0169</v>
      </c>
      <c r="C171" t="s">
        <v>1015</v>
      </c>
      <c r="D171" t="str">
        <f>INDEX(Detail!H:H,MATCH(B171,Detail!G:G,0))</f>
        <v>Yunita Oktaviani</v>
      </c>
      <c r="E171">
        <v>79</v>
      </c>
      <c r="F171">
        <v>40</v>
      </c>
      <c r="G171">
        <v>58</v>
      </c>
      <c r="H171">
        <v>56</v>
      </c>
      <c r="I171">
        <v>73</v>
      </c>
      <c r="J171">
        <v>50</v>
      </c>
      <c r="K171">
        <v>60</v>
      </c>
      <c r="L171" s="36" t="str">
        <f>IFERROR(VLOOKUP(B171,Absen!$A$1:$B$501,2,FALSE),"No")</f>
        <v>No</v>
      </c>
      <c r="M171" s="44">
        <f t="shared" si="7"/>
        <v>60</v>
      </c>
      <c r="N171" s="44">
        <f t="shared" si="8"/>
        <v>58.6</v>
      </c>
      <c r="O171" s="44" t="str">
        <f t="shared" si="9"/>
        <v>D</v>
      </c>
      <c r="P171" s="36">
        <f>INDEX(Detail!A:A,MATCH(D171,Detail!H:H,0))</f>
        <v>37145</v>
      </c>
      <c r="Q171" t="str">
        <f>INDEX(Detail!F:F,MATCH(D171,Detail!H:H,0))</f>
        <v>Batu</v>
      </c>
      <c r="R171">
        <f>INDEX(Detail!C:C,MATCH(D171,Detail!H:H,0))</f>
        <v>178</v>
      </c>
      <c r="S171">
        <f>INDEX(Detail!D:D,MATCH(D171,Detail!H:H,0))</f>
        <v>91</v>
      </c>
      <c r="T171" t="str">
        <f>INDEX(Detail!E:E,MATCH(D171,Detail!H:H,0))</f>
        <v xml:space="preserve">Gg. Kutisari Selatan No. 7
</v>
      </c>
      <c r="U171" t="str">
        <f>INDEX(Detail!B:B,MATCH(D171,Detail!H:H,0))</f>
        <v>A-</v>
      </c>
      <c r="V171" t="str">
        <f>VLOOKUP(C171,Dosen!$A$3:$E$8,MATCH(Main!A171,Dosen!$A$2:$E$2,1),FALSE)</f>
        <v>Bu Dwi</v>
      </c>
    </row>
    <row r="172" spans="1:22" x14ac:dyDescent="0.3">
      <c r="A172">
        <v>170</v>
      </c>
      <c r="B172" t="str">
        <f>CONCATENATE(VLOOKUP(C172,Helper!$A$1:$B$7,2,FALSE),TEXT(A172,"0000"))</f>
        <v>C0170</v>
      </c>
      <c r="C172" t="s">
        <v>1012</v>
      </c>
      <c r="D172" t="str">
        <f>INDEX(Detail!H:H,MATCH(B172,Detail!G:G,0))</f>
        <v>Kiandra Prayoga</v>
      </c>
      <c r="E172">
        <v>86</v>
      </c>
      <c r="F172">
        <v>65</v>
      </c>
      <c r="G172">
        <v>34</v>
      </c>
      <c r="H172">
        <v>56</v>
      </c>
      <c r="I172">
        <v>66</v>
      </c>
      <c r="J172">
        <v>72</v>
      </c>
      <c r="K172">
        <v>97</v>
      </c>
      <c r="L172" s="36" t="str">
        <f>IFERROR(VLOOKUP(B172,Absen!$A$1:$B$501,2,FALSE),"No")</f>
        <v>No</v>
      </c>
      <c r="M172" s="44">
        <f t="shared" si="7"/>
        <v>97</v>
      </c>
      <c r="N172" s="44">
        <f t="shared" si="8"/>
        <v>65.025000000000006</v>
      </c>
      <c r="O172" s="44" t="str">
        <f t="shared" si="9"/>
        <v>C</v>
      </c>
      <c r="P172" s="36">
        <f>INDEX(Detail!A:A,MATCH(D172,Detail!H:H,0))</f>
        <v>38429</v>
      </c>
      <c r="Q172" t="str">
        <f>INDEX(Detail!F:F,MATCH(D172,Detail!H:H,0))</f>
        <v>Magelang</v>
      </c>
      <c r="R172">
        <f>INDEX(Detail!C:C,MATCH(D172,Detail!H:H,0))</f>
        <v>151</v>
      </c>
      <c r="S172">
        <f>INDEX(Detail!D:D,MATCH(D172,Detail!H:H,0))</f>
        <v>47</v>
      </c>
      <c r="T172" t="str">
        <f>INDEX(Detail!E:E,MATCH(D172,Detail!H:H,0))</f>
        <v xml:space="preserve">Gang Waringin No. 9
</v>
      </c>
      <c r="U172" t="str">
        <f>INDEX(Detail!B:B,MATCH(D172,Detail!H:H,0))</f>
        <v>B-</v>
      </c>
      <c r="V172" t="str">
        <f>VLOOKUP(C172,Dosen!$A$3:$E$8,MATCH(Main!A172,Dosen!$A$2:$E$2,1),FALSE)</f>
        <v>Pak Budi</v>
      </c>
    </row>
    <row r="173" spans="1:22" x14ac:dyDescent="0.3">
      <c r="A173">
        <v>171</v>
      </c>
      <c r="B173" t="str">
        <f>CONCATENATE(VLOOKUP(C173,Helper!$A$1:$B$7,2,FALSE),TEXT(A173,"0000"))</f>
        <v>D0171</v>
      </c>
      <c r="C173" t="s">
        <v>1013</v>
      </c>
      <c r="D173" t="str">
        <f>INDEX(Detail!H:H,MATCH(B173,Detail!G:G,0))</f>
        <v>Digdaya Saptono</v>
      </c>
      <c r="E173">
        <v>67</v>
      </c>
      <c r="F173">
        <v>68</v>
      </c>
      <c r="G173">
        <v>93</v>
      </c>
      <c r="H173">
        <v>52</v>
      </c>
      <c r="I173">
        <v>83</v>
      </c>
      <c r="J173">
        <v>85</v>
      </c>
      <c r="K173">
        <v>90</v>
      </c>
      <c r="L173" s="36" t="str">
        <f>IFERROR(VLOOKUP(B173,Absen!$A$1:$B$501,2,FALSE),"No")</f>
        <v>No</v>
      </c>
      <c r="M173" s="44">
        <f t="shared" si="7"/>
        <v>90</v>
      </c>
      <c r="N173" s="44">
        <f t="shared" si="8"/>
        <v>78.349999999999994</v>
      </c>
      <c r="O173" s="44" t="str">
        <f t="shared" si="9"/>
        <v>B</v>
      </c>
      <c r="P173" s="36">
        <f>INDEX(Detail!A:A,MATCH(D173,Detail!H:H,0))</f>
        <v>38141</v>
      </c>
      <c r="Q173" t="str">
        <f>INDEX(Detail!F:F,MATCH(D173,Detail!H:H,0))</f>
        <v>Tebingtinggi</v>
      </c>
      <c r="R173">
        <f>INDEX(Detail!C:C,MATCH(D173,Detail!H:H,0))</f>
        <v>168</v>
      </c>
      <c r="S173">
        <f>INDEX(Detail!D:D,MATCH(D173,Detail!H:H,0))</f>
        <v>77</v>
      </c>
      <c r="T173" t="str">
        <f>INDEX(Detail!E:E,MATCH(D173,Detail!H:H,0))</f>
        <v>Jl. Yos Sudarso No. 38</v>
      </c>
      <c r="U173" t="str">
        <f>INDEX(Detail!B:B,MATCH(D173,Detail!H:H,0))</f>
        <v>O+</v>
      </c>
      <c r="V173" t="str">
        <f>VLOOKUP(C173,Dosen!$A$3:$E$8,MATCH(Main!A173,Dosen!$A$2:$E$2,1),FALSE)</f>
        <v>Bu Ratna</v>
      </c>
    </row>
    <row r="174" spans="1:22" x14ac:dyDescent="0.3">
      <c r="A174">
        <v>172</v>
      </c>
      <c r="B174" t="str">
        <f>CONCATENATE(VLOOKUP(C174,Helper!$A$1:$B$7,2,FALSE),TEXT(A174,"0000"))</f>
        <v>F0172</v>
      </c>
      <c r="C174" t="s">
        <v>1011</v>
      </c>
      <c r="D174" t="str">
        <f>INDEX(Detail!H:H,MATCH(B174,Detail!G:G,0))</f>
        <v>Eka Permadi</v>
      </c>
      <c r="E174">
        <v>94</v>
      </c>
      <c r="F174">
        <v>43</v>
      </c>
      <c r="G174">
        <v>78</v>
      </c>
      <c r="H174">
        <v>54</v>
      </c>
      <c r="I174">
        <v>73</v>
      </c>
      <c r="J174">
        <v>47</v>
      </c>
      <c r="K174">
        <v>74</v>
      </c>
      <c r="L174" s="36" t="str">
        <f>IFERROR(VLOOKUP(B174,Absen!$A$1:$B$501,2,FALSE),"No")</f>
        <v>No</v>
      </c>
      <c r="M174" s="44">
        <f t="shared" si="7"/>
        <v>74</v>
      </c>
      <c r="N174" s="44">
        <f t="shared" si="8"/>
        <v>65.400000000000006</v>
      </c>
      <c r="O174" s="44" t="str">
        <f t="shared" si="9"/>
        <v>C</v>
      </c>
      <c r="P174" s="36">
        <f>INDEX(Detail!A:A,MATCH(D174,Detail!H:H,0))</f>
        <v>37344</v>
      </c>
      <c r="Q174" t="str">
        <f>INDEX(Detail!F:F,MATCH(D174,Detail!H:H,0))</f>
        <v>Prabumulih</v>
      </c>
      <c r="R174">
        <f>INDEX(Detail!C:C,MATCH(D174,Detail!H:H,0))</f>
        <v>164</v>
      </c>
      <c r="S174">
        <f>INDEX(Detail!D:D,MATCH(D174,Detail!H:H,0))</f>
        <v>63</v>
      </c>
      <c r="T174" t="str">
        <f>INDEX(Detail!E:E,MATCH(D174,Detail!H:H,0))</f>
        <v xml:space="preserve">Jl. Pasteur No. 4
</v>
      </c>
      <c r="U174" t="str">
        <f>INDEX(Detail!B:B,MATCH(D174,Detail!H:H,0))</f>
        <v>AB+</v>
      </c>
      <c r="V174" t="str">
        <f>VLOOKUP(C174,Dosen!$A$3:$E$8,MATCH(Main!A174,Dosen!$A$2:$E$2,1),FALSE)</f>
        <v>Pak Andi</v>
      </c>
    </row>
    <row r="175" spans="1:22" x14ac:dyDescent="0.3">
      <c r="A175">
        <v>173</v>
      </c>
      <c r="B175" t="str">
        <f>CONCATENATE(VLOOKUP(C175,Helper!$A$1:$B$7,2,FALSE),TEXT(A175,"0000"))</f>
        <v>C0173</v>
      </c>
      <c r="C175" t="s">
        <v>1012</v>
      </c>
      <c r="D175" t="str">
        <f>INDEX(Detail!H:H,MATCH(B175,Detail!G:G,0))</f>
        <v>Citra Zulkarnain</v>
      </c>
      <c r="E175">
        <v>79</v>
      </c>
      <c r="F175">
        <v>66</v>
      </c>
      <c r="G175">
        <v>53</v>
      </c>
      <c r="H175">
        <v>75</v>
      </c>
      <c r="I175">
        <v>77</v>
      </c>
      <c r="J175">
        <v>41</v>
      </c>
      <c r="K175">
        <v>94</v>
      </c>
      <c r="L175" s="36" t="str">
        <f>IFERROR(VLOOKUP(B175,Absen!$A$1:$B$501,2,FALSE),"No")</f>
        <v>No</v>
      </c>
      <c r="M175" s="44">
        <f t="shared" si="7"/>
        <v>94</v>
      </c>
      <c r="N175" s="44">
        <f t="shared" si="8"/>
        <v>65.325000000000003</v>
      </c>
      <c r="O175" s="44" t="str">
        <f t="shared" si="9"/>
        <v>C</v>
      </c>
      <c r="P175" s="36">
        <f>INDEX(Detail!A:A,MATCH(D175,Detail!H:H,0))</f>
        <v>38059</v>
      </c>
      <c r="Q175" t="str">
        <f>INDEX(Detail!F:F,MATCH(D175,Detail!H:H,0))</f>
        <v>Kupang</v>
      </c>
      <c r="R175">
        <f>INDEX(Detail!C:C,MATCH(D175,Detail!H:H,0))</f>
        <v>155</v>
      </c>
      <c r="S175">
        <f>INDEX(Detail!D:D,MATCH(D175,Detail!H:H,0))</f>
        <v>82</v>
      </c>
      <c r="T175" t="str">
        <f>INDEX(Detail!E:E,MATCH(D175,Detail!H:H,0))</f>
        <v xml:space="preserve">Gang Soekarno Hatta No. 7
</v>
      </c>
      <c r="U175" t="str">
        <f>INDEX(Detail!B:B,MATCH(D175,Detail!H:H,0))</f>
        <v>A+</v>
      </c>
      <c r="V175" t="str">
        <f>VLOOKUP(C175,Dosen!$A$3:$E$8,MATCH(Main!A175,Dosen!$A$2:$E$2,1),FALSE)</f>
        <v>Pak Budi</v>
      </c>
    </row>
    <row r="176" spans="1:22" x14ac:dyDescent="0.3">
      <c r="A176">
        <v>174</v>
      </c>
      <c r="B176" t="str">
        <f>CONCATENATE(VLOOKUP(C176,Helper!$A$1:$B$7,2,FALSE),TEXT(A176,"0000"))</f>
        <v>A0174</v>
      </c>
      <c r="C176" t="s">
        <v>1015</v>
      </c>
      <c r="D176" t="str">
        <f>INDEX(Detail!H:H,MATCH(B176,Detail!G:G,0))</f>
        <v>Padma Namaga</v>
      </c>
      <c r="E176">
        <v>87</v>
      </c>
      <c r="F176">
        <v>56</v>
      </c>
      <c r="G176">
        <v>57</v>
      </c>
      <c r="H176">
        <v>65</v>
      </c>
      <c r="I176">
        <v>89</v>
      </c>
      <c r="J176">
        <v>41</v>
      </c>
      <c r="K176">
        <v>63</v>
      </c>
      <c r="L176" s="36" t="str">
        <f>IFERROR(VLOOKUP(B176,Absen!$A$1:$B$501,2,FALSE),"No")</f>
        <v>No</v>
      </c>
      <c r="M176" s="44">
        <f t="shared" si="7"/>
        <v>63</v>
      </c>
      <c r="N176" s="44">
        <f t="shared" si="8"/>
        <v>63.025000000000006</v>
      </c>
      <c r="O176" s="44" t="str">
        <f t="shared" si="9"/>
        <v>C</v>
      </c>
      <c r="P176" s="36">
        <f>INDEX(Detail!A:A,MATCH(D176,Detail!H:H,0))</f>
        <v>38032</v>
      </c>
      <c r="Q176" t="str">
        <f>INDEX(Detail!F:F,MATCH(D176,Detail!H:H,0))</f>
        <v>Mataram</v>
      </c>
      <c r="R176">
        <f>INDEX(Detail!C:C,MATCH(D176,Detail!H:H,0))</f>
        <v>177</v>
      </c>
      <c r="S176">
        <f>INDEX(Detail!D:D,MATCH(D176,Detail!H:H,0))</f>
        <v>87</v>
      </c>
      <c r="T176" t="str">
        <f>INDEX(Detail!E:E,MATCH(D176,Detail!H:H,0))</f>
        <v xml:space="preserve">Gang Asia Afrika No. 4
</v>
      </c>
      <c r="U176" t="str">
        <f>INDEX(Detail!B:B,MATCH(D176,Detail!H:H,0))</f>
        <v>A-</v>
      </c>
      <c r="V176" t="str">
        <f>VLOOKUP(C176,Dosen!$A$3:$E$8,MATCH(Main!A176,Dosen!$A$2:$E$2,1),FALSE)</f>
        <v>Bu Dwi</v>
      </c>
    </row>
    <row r="177" spans="1:22" x14ac:dyDescent="0.3">
      <c r="A177">
        <v>175</v>
      </c>
      <c r="B177" t="str">
        <f>CONCATENATE(VLOOKUP(C177,Helper!$A$1:$B$7,2,FALSE),TEXT(A177,"0000"))</f>
        <v>E0175</v>
      </c>
      <c r="C177" t="s">
        <v>1010</v>
      </c>
      <c r="D177" t="str">
        <f>INDEX(Detail!H:H,MATCH(B177,Detail!G:G,0))</f>
        <v>Darmaji Zulaika</v>
      </c>
      <c r="E177">
        <v>68</v>
      </c>
      <c r="F177">
        <v>43</v>
      </c>
      <c r="G177">
        <v>46</v>
      </c>
      <c r="H177">
        <v>75</v>
      </c>
      <c r="I177">
        <v>66</v>
      </c>
      <c r="J177">
        <v>54</v>
      </c>
      <c r="K177">
        <v>68</v>
      </c>
      <c r="L177" s="36" t="str">
        <f>IFERROR(VLOOKUP(B177,Absen!$A$1:$B$501,2,FALSE),"No")</f>
        <v>No</v>
      </c>
      <c r="M177" s="44">
        <f t="shared" si="7"/>
        <v>68</v>
      </c>
      <c r="N177" s="44">
        <f t="shared" si="8"/>
        <v>58.3</v>
      </c>
      <c r="O177" s="44" t="str">
        <f t="shared" si="9"/>
        <v>D</v>
      </c>
      <c r="P177" s="36">
        <f>INDEX(Detail!A:A,MATCH(D177,Detail!H:H,0))</f>
        <v>37016</v>
      </c>
      <c r="Q177" t="str">
        <f>INDEX(Detail!F:F,MATCH(D177,Detail!H:H,0))</f>
        <v>Gorontalo</v>
      </c>
      <c r="R177">
        <f>INDEX(Detail!C:C,MATCH(D177,Detail!H:H,0))</f>
        <v>168</v>
      </c>
      <c r="S177">
        <f>INDEX(Detail!D:D,MATCH(D177,Detail!H:H,0))</f>
        <v>90</v>
      </c>
      <c r="T177" t="str">
        <f>INDEX(Detail!E:E,MATCH(D177,Detail!H:H,0))</f>
        <v>Gang Monginsidi No. 08</v>
      </c>
      <c r="U177" t="str">
        <f>INDEX(Detail!B:B,MATCH(D177,Detail!H:H,0))</f>
        <v>AB+</v>
      </c>
      <c r="V177" t="str">
        <f>VLOOKUP(C177,Dosen!$A$3:$E$8,MATCH(Main!A177,Dosen!$A$2:$E$2,1),FALSE)</f>
        <v>Bu Made</v>
      </c>
    </row>
    <row r="178" spans="1:22" x14ac:dyDescent="0.3">
      <c r="A178">
        <v>176</v>
      </c>
      <c r="B178" t="str">
        <f>CONCATENATE(VLOOKUP(C178,Helper!$A$1:$B$7,2,FALSE),TEXT(A178,"0000"))</f>
        <v>E0176</v>
      </c>
      <c r="C178" t="s">
        <v>1010</v>
      </c>
      <c r="D178" t="str">
        <f>INDEX(Detail!H:H,MATCH(B178,Detail!G:G,0))</f>
        <v>Endra Yulianti</v>
      </c>
      <c r="E178">
        <v>65</v>
      </c>
      <c r="F178">
        <v>59</v>
      </c>
      <c r="G178">
        <v>53</v>
      </c>
      <c r="H178">
        <v>54</v>
      </c>
      <c r="I178">
        <v>64</v>
      </c>
      <c r="J178">
        <v>65</v>
      </c>
      <c r="K178">
        <v>88</v>
      </c>
      <c r="L178" s="36" t="str">
        <f>IFERROR(VLOOKUP(B178,Absen!$A$1:$B$501,2,FALSE),"No")</f>
        <v>No</v>
      </c>
      <c r="M178" s="44">
        <f t="shared" si="7"/>
        <v>88</v>
      </c>
      <c r="N178" s="44">
        <f t="shared" si="8"/>
        <v>62.650000000000006</v>
      </c>
      <c r="O178" s="44" t="str">
        <f t="shared" si="9"/>
        <v>C</v>
      </c>
      <c r="P178" s="36">
        <f>INDEX(Detail!A:A,MATCH(D178,Detail!H:H,0))</f>
        <v>37364</v>
      </c>
      <c r="Q178" t="str">
        <f>INDEX(Detail!F:F,MATCH(D178,Detail!H:H,0))</f>
        <v>Padangpanjang</v>
      </c>
      <c r="R178">
        <f>INDEX(Detail!C:C,MATCH(D178,Detail!H:H,0))</f>
        <v>172</v>
      </c>
      <c r="S178">
        <f>INDEX(Detail!D:D,MATCH(D178,Detail!H:H,0))</f>
        <v>76</v>
      </c>
      <c r="T178" t="str">
        <f>INDEX(Detail!E:E,MATCH(D178,Detail!H:H,0))</f>
        <v>Gg. Jend. A. Yani No. 66</v>
      </c>
      <c r="U178" t="str">
        <f>INDEX(Detail!B:B,MATCH(D178,Detail!H:H,0))</f>
        <v>O-</v>
      </c>
      <c r="V178" t="str">
        <f>VLOOKUP(C178,Dosen!$A$3:$E$8,MATCH(Main!A178,Dosen!$A$2:$E$2,1),FALSE)</f>
        <v>Bu Made</v>
      </c>
    </row>
    <row r="179" spans="1:22" x14ac:dyDescent="0.3">
      <c r="A179">
        <v>177</v>
      </c>
      <c r="B179" t="str">
        <f>CONCATENATE(VLOOKUP(C179,Helper!$A$1:$B$7,2,FALSE),TEXT(A179,"0000"))</f>
        <v>C0177</v>
      </c>
      <c r="C179" t="s">
        <v>1012</v>
      </c>
      <c r="D179" t="str">
        <f>INDEX(Detail!H:H,MATCH(B179,Detail!G:G,0))</f>
        <v>Mariadi Hasanah</v>
      </c>
      <c r="E179">
        <v>52</v>
      </c>
      <c r="F179">
        <v>40</v>
      </c>
      <c r="G179">
        <v>49</v>
      </c>
      <c r="H179">
        <v>59</v>
      </c>
      <c r="I179">
        <v>65</v>
      </c>
      <c r="J179">
        <v>92</v>
      </c>
      <c r="K179">
        <v>80</v>
      </c>
      <c r="L179" s="36" t="str">
        <f>IFERROR(VLOOKUP(B179,Absen!$A$1:$B$501,2,FALSE),"No")</f>
        <v>No</v>
      </c>
      <c r="M179" s="44">
        <f t="shared" si="7"/>
        <v>80</v>
      </c>
      <c r="N179" s="44">
        <f t="shared" si="8"/>
        <v>63.2</v>
      </c>
      <c r="O179" s="44" t="str">
        <f t="shared" si="9"/>
        <v>C</v>
      </c>
      <c r="P179" s="36">
        <f>INDEX(Detail!A:A,MATCH(D179,Detail!H:H,0))</f>
        <v>37328</v>
      </c>
      <c r="Q179" t="str">
        <f>INDEX(Detail!F:F,MATCH(D179,Detail!H:H,0))</f>
        <v>Metro</v>
      </c>
      <c r="R179">
        <f>INDEX(Detail!C:C,MATCH(D179,Detail!H:H,0))</f>
        <v>167</v>
      </c>
      <c r="S179">
        <f>INDEX(Detail!D:D,MATCH(D179,Detail!H:H,0))</f>
        <v>65</v>
      </c>
      <c r="T179" t="str">
        <f>INDEX(Detail!E:E,MATCH(D179,Detail!H:H,0))</f>
        <v xml:space="preserve">Jalan Monginsidi No. 6
</v>
      </c>
      <c r="U179" t="str">
        <f>INDEX(Detail!B:B,MATCH(D179,Detail!H:H,0))</f>
        <v>AB-</v>
      </c>
      <c r="V179" t="str">
        <f>VLOOKUP(C179,Dosen!$A$3:$E$8,MATCH(Main!A179,Dosen!$A$2:$E$2,1),FALSE)</f>
        <v>Pak Budi</v>
      </c>
    </row>
    <row r="180" spans="1:22" x14ac:dyDescent="0.3">
      <c r="A180">
        <v>178</v>
      </c>
      <c r="B180" t="str">
        <f>CONCATENATE(VLOOKUP(C180,Helper!$A$1:$B$7,2,FALSE),TEXT(A180,"0000"))</f>
        <v>E0178</v>
      </c>
      <c r="C180" t="s">
        <v>1010</v>
      </c>
      <c r="D180" t="str">
        <f>INDEX(Detail!H:H,MATCH(B180,Detail!G:G,0))</f>
        <v>Mala Padmasari</v>
      </c>
      <c r="E180">
        <v>60</v>
      </c>
      <c r="F180">
        <v>55</v>
      </c>
      <c r="G180">
        <v>61</v>
      </c>
      <c r="H180">
        <v>69</v>
      </c>
      <c r="I180">
        <v>79</v>
      </c>
      <c r="J180">
        <v>42</v>
      </c>
      <c r="K180">
        <v>60</v>
      </c>
      <c r="L180" s="36" t="str">
        <f>IFERROR(VLOOKUP(B180,Absen!$A$1:$B$501,2,FALSE),"No")</f>
        <v>No</v>
      </c>
      <c r="M180" s="44">
        <f t="shared" si="7"/>
        <v>60</v>
      </c>
      <c r="N180" s="44">
        <f t="shared" si="8"/>
        <v>59.475000000000001</v>
      </c>
      <c r="O180" s="44" t="str">
        <f t="shared" si="9"/>
        <v>D</v>
      </c>
      <c r="P180" s="36">
        <f>INDEX(Detail!A:A,MATCH(D180,Detail!H:H,0))</f>
        <v>37441</v>
      </c>
      <c r="Q180" t="str">
        <f>INDEX(Detail!F:F,MATCH(D180,Detail!H:H,0))</f>
        <v>Tegal</v>
      </c>
      <c r="R180">
        <f>INDEX(Detail!C:C,MATCH(D180,Detail!H:H,0))</f>
        <v>155</v>
      </c>
      <c r="S180">
        <f>INDEX(Detail!D:D,MATCH(D180,Detail!H:H,0))</f>
        <v>78</v>
      </c>
      <c r="T180" t="str">
        <f>INDEX(Detail!E:E,MATCH(D180,Detail!H:H,0))</f>
        <v>Jl. Suryakencana No. 82</v>
      </c>
      <c r="U180" t="str">
        <f>INDEX(Detail!B:B,MATCH(D180,Detail!H:H,0))</f>
        <v>A-</v>
      </c>
      <c r="V180" t="str">
        <f>VLOOKUP(C180,Dosen!$A$3:$E$8,MATCH(Main!A180,Dosen!$A$2:$E$2,1),FALSE)</f>
        <v>Bu Made</v>
      </c>
    </row>
    <row r="181" spans="1:22" x14ac:dyDescent="0.3">
      <c r="A181">
        <v>179</v>
      </c>
      <c r="B181" t="str">
        <f>CONCATENATE(VLOOKUP(C181,Helper!$A$1:$B$7,2,FALSE),TEXT(A181,"0000"))</f>
        <v>C0179</v>
      </c>
      <c r="C181" t="s">
        <v>1012</v>
      </c>
      <c r="D181" t="str">
        <f>INDEX(Detail!H:H,MATCH(B181,Detail!G:G,0))</f>
        <v>Sidiq Damanik</v>
      </c>
      <c r="E181">
        <v>87</v>
      </c>
      <c r="F181">
        <v>73</v>
      </c>
      <c r="G181">
        <v>89</v>
      </c>
      <c r="H181">
        <v>65</v>
      </c>
      <c r="I181">
        <v>92</v>
      </c>
      <c r="J181">
        <v>42</v>
      </c>
      <c r="K181">
        <v>99</v>
      </c>
      <c r="L181" s="36">
        <f>IFERROR(VLOOKUP(B181,Absen!$A$1:$B$501,2,FALSE),"No")</f>
        <v>44865</v>
      </c>
      <c r="M181" s="44">
        <f t="shared" si="7"/>
        <v>89</v>
      </c>
      <c r="N181" s="44">
        <f t="shared" si="8"/>
        <v>74.725000000000009</v>
      </c>
      <c r="O181" s="44" t="str">
        <f t="shared" si="9"/>
        <v>B</v>
      </c>
      <c r="P181" s="36">
        <f>INDEX(Detail!A:A,MATCH(D181,Detail!H:H,0))</f>
        <v>37324</v>
      </c>
      <c r="Q181" t="str">
        <f>INDEX(Detail!F:F,MATCH(D181,Detail!H:H,0))</f>
        <v>Kupang</v>
      </c>
      <c r="R181">
        <f>INDEX(Detail!C:C,MATCH(D181,Detail!H:H,0))</f>
        <v>167</v>
      </c>
      <c r="S181">
        <f>INDEX(Detail!D:D,MATCH(D181,Detail!H:H,0))</f>
        <v>82</v>
      </c>
      <c r="T181" t="str">
        <f>INDEX(Detail!E:E,MATCH(D181,Detail!H:H,0))</f>
        <v>Jl. Ciwastra No. 38</v>
      </c>
      <c r="U181" t="str">
        <f>INDEX(Detail!B:B,MATCH(D181,Detail!H:H,0))</f>
        <v>A-</v>
      </c>
      <c r="V181" t="str">
        <f>VLOOKUP(C181,Dosen!$A$3:$E$8,MATCH(Main!A181,Dosen!$A$2:$E$2,1),FALSE)</f>
        <v>Pak Budi</v>
      </c>
    </row>
    <row r="182" spans="1:22" x14ac:dyDescent="0.3">
      <c r="A182">
        <v>180</v>
      </c>
      <c r="B182" t="str">
        <f>CONCATENATE(VLOOKUP(C182,Helper!$A$1:$B$7,2,FALSE),TEXT(A182,"0000"))</f>
        <v>F0180</v>
      </c>
      <c r="C182" t="s">
        <v>1011</v>
      </c>
      <c r="D182" t="str">
        <f>INDEX(Detail!H:H,MATCH(B182,Detail!G:G,0))</f>
        <v>Bajragin Aryani</v>
      </c>
      <c r="E182">
        <v>61</v>
      </c>
      <c r="F182">
        <v>70</v>
      </c>
      <c r="G182">
        <v>67</v>
      </c>
      <c r="H182">
        <v>64</v>
      </c>
      <c r="I182">
        <v>77</v>
      </c>
      <c r="J182">
        <v>98</v>
      </c>
      <c r="K182">
        <v>65</v>
      </c>
      <c r="L182" s="36" t="str">
        <f>IFERROR(VLOOKUP(B182,Absen!$A$1:$B$501,2,FALSE),"No")</f>
        <v>No</v>
      </c>
      <c r="M182" s="44">
        <f t="shared" si="7"/>
        <v>65</v>
      </c>
      <c r="N182" s="44">
        <f t="shared" si="8"/>
        <v>73.5</v>
      </c>
      <c r="O182" s="44" t="str">
        <f t="shared" si="9"/>
        <v>B</v>
      </c>
      <c r="P182" s="36">
        <f>INDEX(Detail!A:A,MATCH(D182,Detail!H:H,0))</f>
        <v>38162</v>
      </c>
      <c r="Q182" t="str">
        <f>INDEX(Detail!F:F,MATCH(D182,Detail!H:H,0))</f>
        <v>Denpasar</v>
      </c>
      <c r="R182">
        <f>INDEX(Detail!C:C,MATCH(D182,Detail!H:H,0))</f>
        <v>169</v>
      </c>
      <c r="S182">
        <f>INDEX(Detail!D:D,MATCH(D182,Detail!H:H,0))</f>
        <v>88</v>
      </c>
      <c r="T182" t="str">
        <f>INDEX(Detail!E:E,MATCH(D182,Detail!H:H,0))</f>
        <v>Gg. Pasir Koja No. 72</v>
      </c>
      <c r="U182" t="str">
        <f>INDEX(Detail!B:B,MATCH(D182,Detail!H:H,0))</f>
        <v>O-</v>
      </c>
      <c r="V182" t="str">
        <f>VLOOKUP(C182,Dosen!$A$3:$E$8,MATCH(Main!A182,Dosen!$A$2:$E$2,1),FALSE)</f>
        <v>Pak Andi</v>
      </c>
    </row>
    <row r="183" spans="1:22" x14ac:dyDescent="0.3">
      <c r="A183">
        <v>181</v>
      </c>
      <c r="B183" t="str">
        <f>CONCATENATE(VLOOKUP(C183,Helper!$A$1:$B$7,2,FALSE),TEXT(A183,"0000"))</f>
        <v>A0181</v>
      </c>
      <c r="C183" t="s">
        <v>1015</v>
      </c>
      <c r="D183" t="str">
        <f>INDEX(Detail!H:H,MATCH(B183,Detail!G:G,0))</f>
        <v>Sakura Dabukke</v>
      </c>
      <c r="E183">
        <v>69</v>
      </c>
      <c r="F183">
        <v>41</v>
      </c>
      <c r="G183">
        <v>56</v>
      </c>
      <c r="H183">
        <v>70</v>
      </c>
      <c r="I183">
        <v>82</v>
      </c>
      <c r="J183">
        <v>80</v>
      </c>
      <c r="K183">
        <v>95</v>
      </c>
      <c r="L183" s="36" t="str">
        <f>IFERROR(VLOOKUP(B183,Absen!$A$1:$B$501,2,FALSE),"No")</f>
        <v>No</v>
      </c>
      <c r="M183" s="44">
        <f t="shared" si="7"/>
        <v>95</v>
      </c>
      <c r="N183" s="44">
        <f t="shared" si="8"/>
        <v>69.45</v>
      </c>
      <c r="O183" s="44" t="str">
        <f t="shared" si="9"/>
        <v>C</v>
      </c>
      <c r="P183" s="36">
        <f>INDEX(Detail!A:A,MATCH(D183,Detail!H:H,0))</f>
        <v>37164</v>
      </c>
      <c r="Q183" t="str">
        <f>INDEX(Detail!F:F,MATCH(D183,Detail!H:H,0))</f>
        <v>Meulaboh</v>
      </c>
      <c r="R183">
        <f>INDEX(Detail!C:C,MATCH(D183,Detail!H:H,0))</f>
        <v>179</v>
      </c>
      <c r="S183">
        <f>INDEX(Detail!D:D,MATCH(D183,Detail!H:H,0))</f>
        <v>51</v>
      </c>
      <c r="T183" t="str">
        <f>INDEX(Detail!E:E,MATCH(D183,Detail!H:H,0))</f>
        <v xml:space="preserve">Gang BKR No. 7
</v>
      </c>
      <c r="U183" t="str">
        <f>INDEX(Detail!B:B,MATCH(D183,Detail!H:H,0))</f>
        <v>A+</v>
      </c>
      <c r="V183" t="str">
        <f>VLOOKUP(C183,Dosen!$A$3:$E$8,MATCH(Main!A183,Dosen!$A$2:$E$2,1),FALSE)</f>
        <v>Bu Dwi</v>
      </c>
    </row>
    <row r="184" spans="1:22" x14ac:dyDescent="0.3">
      <c r="A184">
        <v>182</v>
      </c>
      <c r="B184" t="str">
        <f>CONCATENATE(VLOOKUP(C184,Helper!$A$1:$B$7,2,FALSE),TEXT(A184,"0000"))</f>
        <v>F0182</v>
      </c>
      <c r="C184" t="s">
        <v>1011</v>
      </c>
      <c r="D184" t="str">
        <f>INDEX(Detail!H:H,MATCH(B184,Detail!G:G,0))</f>
        <v>Samsul Widodo</v>
      </c>
      <c r="E184">
        <v>57</v>
      </c>
      <c r="F184">
        <v>71</v>
      </c>
      <c r="G184">
        <v>87</v>
      </c>
      <c r="H184">
        <v>51</v>
      </c>
      <c r="I184">
        <v>95</v>
      </c>
      <c r="J184">
        <v>97</v>
      </c>
      <c r="K184">
        <v>86</v>
      </c>
      <c r="L184" s="36" t="str">
        <f>IFERROR(VLOOKUP(B184,Absen!$A$1:$B$501,2,FALSE),"No")</f>
        <v>No</v>
      </c>
      <c r="M184" s="44">
        <f t="shared" si="7"/>
        <v>86</v>
      </c>
      <c r="N184" s="44">
        <f t="shared" si="8"/>
        <v>79.650000000000006</v>
      </c>
      <c r="O184" s="44" t="str">
        <f t="shared" si="9"/>
        <v>B</v>
      </c>
      <c r="P184" s="36">
        <f>INDEX(Detail!A:A,MATCH(D184,Detail!H:H,0))</f>
        <v>37268</v>
      </c>
      <c r="Q184" t="str">
        <f>INDEX(Detail!F:F,MATCH(D184,Detail!H:H,0))</f>
        <v>Tanjungbalai</v>
      </c>
      <c r="R184">
        <f>INDEX(Detail!C:C,MATCH(D184,Detail!H:H,0))</f>
        <v>152</v>
      </c>
      <c r="S184">
        <f>INDEX(Detail!D:D,MATCH(D184,Detail!H:H,0))</f>
        <v>84</v>
      </c>
      <c r="T184" t="str">
        <f>INDEX(Detail!E:E,MATCH(D184,Detail!H:H,0))</f>
        <v xml:space="preserve">Gg. Erlangga No. 9
</v>
      </c>
      <c r="U184" t="str">
        <f>INDEX(Detail!B:B,MATCH(D184,Detail!H:H,0))</f>
        <v>B+</v>
      </c>
      <c r="V184" t="str">
        <f>VLOOKUP(C184,Dosen!$A$3:$E$8,MATCH(Main!A184,Dosen!$A$2:$E$2,1),FALSE)</f>
        <v>Pak Andi</v>
      </c>
    </row>
    <row r="185" spans="1:22" x14ac:dyDescent="0.3">
      <c r="A185">
        <v>183</v>
      </c>
      <c r="B185" t="str">
        <f>CONCATENATE(VLOOKUP(C185,Helper!$A$1:$B$7,2,FALSE),TEXT(A185,"0000"))</f>
        <v>E0183</v>
      </c>
      <c r="C185" t="s">
        <v>1010</v>
      </c>
      <c r="D185" t="str">
        <f>INDEX(Detail!H:H,MATCH(B185,Detail!G:G,0))</f>
        <v>Artawan Sitorus</v>
      </c>
      <c r="E185">
        <v>86</v>
      </c>
      <c r="F185">
        <v>41</v>
      </c>
      <c r="G185">
        <v>81</v>
      </c>
      <c r="H185">
        <v>58</v>
      </c>
      <c r="I185">
        <v>95</v>
      </c>
      <c r="J185">
        <v>47</v>
      </c>
      <c r="K185">
        <v>96</v>
      </c>
      <c r="L185" s="36" t="str">
        <f>IFERROR(VLOOKUP(B185,Absen!$A$1:$B$501,2,FALSE),"No")</f>
        <v>No</v>
      </c>
      <c r="M185" s="44">
        <f t="shared" si="7"/>
        <v>96</v>
      </c>
      <c r="N185" s="44">
        <f t="shared" si="8"/>
        <v>70.2</v>
      </c>
      <c r="O185" s="44" t="str">
        <f t="shared" si="9"/>
        <v>B</v>
      </c>
      <c r="P185" s="36">
        <f>INDEX(Detail!A:A,MATCH(D185,Detail!H:H,0))</f>
        <v>37388</v>
      </c>
      <c r="Q185" t="str">
        <f>INDEX(Detail!F:F,MATCH(D185,Detail!H:H,0))</f>
        <v>Kota Administrasi Jakarta Barat</v>
      </c>
      <c r="R185">
        <f>INDEX(Detail!C:C,MATCH(D185,Detail!H:H,0))</f>
        <v>154</v>
      </c>
      <c r="S185">
        <f>INDEX(Detail!D:D,MATCH(D185,Detail!H:H,0))</f>
        <v>80</v>
      </c>
      <c r="T185" t="str">
        <f>INDEX(Detail!E:E,MATCH(D185,Detail!H:H,0))</f>
        <v>Jl. Bangka Raya No. 31</v>
      </c>
      <c r="U185" t="str">
        <f>INDEX(Detail!B:B,MATCH(D185,Detail!H:H,0))</f>
        <v>A-</v>
      </c>
      <c r="V185" t="str">
        <f>VLOOKUP(C185,Dosen!$A$3:$E$8,MATCH(Main!A185,Dosen!$A$2:$E$2,1),FALSE)</f>
        <v>Bu Made</v>
      </c>
    </row>
    <row r="186" spans="1:22" x14ac:dyDescent="0.3">
      <c r="A186">
        <v>184</v>
      </c>
      <c r="B186" t="str">
        <f>CONCATENATE(VLOOKUP(C186,Helper!$A$1:$B$7,2,FALSE),TEXT(A186,"0000"))</f>
        <v>F0184</v>
      </c>
      <c r="C186" t="s">
        <v>1011</v>
      </c>
      <c r="D186" t="str">
        <f>INDEX(Detail!H:H,MATCH(B186,Detail!G:G,0))</f>
        <v>Taufik Lailasari</v>
      </c>
      <c r="E186">
        <v>52</v>
      </c>
      <c r="F186">
        <v>54</v>
      </c>
      <c r="G186">
        <v>64</v>
      </c>
      <c r="H186">
        <v>66</v>
      </c>
      <c r="I186">
        <v>81</v>
      </c>
      <c r="J186">
        <v>100</v>
      </c>
      <c r="K186">
        <v>87</v>
      </c>
      <c r="L186" s="36" t="str">
        <f>IFERROR(VLOOKUP(B186,Absen!$A$1:$B$501,2,FALSE),"No")</f>
        <v>No</v>
      </c>
      <c r="M186" s="44">
        <f t="shared" si="7"/>
        <v>87</v>
      </c>
      <c r="N186" s="44">
        <f t="shared" si="8"/>
        <v>73.125000000000014</v>
      </c>
      <c r="O186" s="44" t="str">
        <f t="shared" si="9"/>
        <v>B</v>
      </c>
      <c r="P186" s="36">
        <f>INDEX(Detail!A:A,MATCH(D186,Detail!H:H,0))</f>
        <v>37213</v>
      </c>
      <c r="Q186" t="str">
        <f>INDEX(Detail!F:F,MATCH(D186,Detail!H:H,0))</f>
        <v>Sorong</v>
      </c>
      <c r="R186">
        <f>INDEX(Detail!C:C,MATCH(D186,Detail!H:H,0))</f>
        <v>175</v>
      </c>
      <c r="S186">
        <f>INDEX(Detail!D:D,MATCH(D186,Detail!H:H,0))</f>
        <v>47</v>
      </c>
      <c r="T186" t="str">
        <f>INDEX(Detail!E:E,MATCH(D186,Detail!H:H,0))</f>
        <v>Jalan Kutisari Selatan No. 76</v>
      </c>
      <c r="U186" t="str">
        <f>INDEX(Detail!B:B,MATCH(D186,Detail!H:H,0))</f>
        <v>A-</v>
      </c>
      <c r="V186" t="str">
        <f>VLOOKUP(C186,Dosen!$A$3:$E$8,MATCH(Main!A186,Dosen!$A$2:$E$2,1),FALSE)</f>
        <v>Pak Andi</v>
      </c>
    </row>
    <row r="187" spans="1:22" x14ac:dyDescent="0.3">
      <c r="A187">
        <v>185</v>
      </c>
      <c r="B187" t="str">
        <f>CONCATENATE(VLOOKUP(C187,Helper!$A$1:$B$7,2,FALSE),TEXT(A187,"0000"))</f>
        <v>A0185</v>
      </c>
      <c r="C187" t="s">
        <v>1015</v>
      </c>
      <c r="D187" t="str">
        <f>INDEX(Detail!H:H,MATCH(B187,Detail!G:G,0))</f>
        <v>Rina Yuniar</v>
      </c>
      <c r="E187">
        <v>84</v>
      </c>
      <c r="F187">
        <v>47</v>
      </c>
      <c r="G187">
        <v>74</v>
      </c>
      <c r="H187">
        <v>70</v>
      </c>
      <c r="I187">
        <v>85</v>
      </c>
      <c r="J187">
        <v>91</v>
      </c>
      <c r="K187">
        <v>73</v>
      </c>
      <c r="L187" s="36" t="str">
        <f>IFERROR(VLOOKUP(B187,Absen!$A$1:$B$501,2,FALSE),"No")</f>
        <v>No</v>
      </c>
      <c r="M187" s="44">
        <f t="shared" si="7"/>
        <v>73</v>
      </c>
      <c r="N187" s="44">
        <f t="shared" si="8"/>
        <v>76.05</v>
      </c>
      <c r="O187" s="44" t="str">
        <f t="shared" si="9"/>
        <v>B</v>
      </c>
      <c r="P187" s="36">
        <f>INDEX(Detail!A:A,MATCH(D187,Detail!H:H,0))</f>
        <v>37015</v>
      </c>
      <c r="Q187" t="str">
        <f>INDEX(Detail!F:F,MATCH(D187,Detail!H:H,0))</f>
        <v>Bandung</v>
      </c>
      <c r="R187">
        <f>INDEX(Detail!C:C,MATCH(D187,Detail!H:H,0))</f>
        <v>154</v>
      </c>
      <c r="S187">
        <f>INDEX(Detail!D:D,MATCH(D187,Detail!H:H,0))</f>
        <v>62</v>
      </c>
      <c r="T187" t="str">
        <f>INDEX(Detail!E:E,MATCH(D187,Detail!H:H,0))</f>
        <v xml:space="preserve">Gg. Kutai No. 3
</v>
      </c>
      <c r="U187" t="str">
        <f>INDEX(Detail!B:B,MATCH(D187,Detail!H:H,0))</f>
        <v>A+</v>
      </c>
      <c r="V187" t="str">
        <f>VLOOKUP(C187,Dosen!$A$3:$E$8,MATCH(Main!A187,Dosen!$A$2:$E$2,1),FALSE)</f>
        <v>Bu Dwi</v>
      </c>
    </row>
    <row r="188" spans="1:22" x14ac:dyDescent="0.3">
      <c r="A188">
        <v>186</v>
      </c>
      <c r="B188" t="str">
        <f>CONCATENATE(VLOOKUP(C188,Helper!$A$1:$B$7,2,FALSE),TEXT(A188,"0000"))</f>
        <v>F0186</v>
      </c>
      <c r="C188" t="s">
        <v>1011</v>
      </c>
      <c r="D188" t="str">
        <f>INDEX(Detail!H:H,MATCH(B188,Detail!G:G,0))</f>
        <v>Ika Maheswara</v>
      </c>
      <c r="E188">
        <v>75</v>
      </c>
      <c r="F188">
        <v>73</v>
      </c>
      <c r="G188">
        <v>66</v>
      </c>
      <c r="H188">
        <v>69</v>
      </c>
      <c r="I188">
        <v>89</v>
      </c>
      <c r="J188">
        <v>97</v>
      </c>
      <c r="K188">
        <v>89</v>
      </c>
      <c r="L188" s="36" t="str">
        <f>IFERROR(VLOOKUP(B188,Absen!$A$1:$B$501,2,FALSE),"No")</f>
        <v>No</v>
      </c>
      <c r="M188" s="44">
        <f t="shared" si="7"/>
        <v>89</v>
      </c>
      <c r="N188" s="44">
        <f t="shared" si="8"/>
        <v>79.75</v>
      </c>
      <c r="O188" s="44" t="str">
        <f t="shared" si="9"/>
        <v>B</v>
      </c>
      <c r="P188" s="36">
        <f>INDEX(Detail!A:A,MATCH(D188,Detail!H:H,0))</f>
        <v>38188</v>
      </c>
      <c r="Q188" t="str">
        <f>INDEX(Detail!F:F,MATCH(D188,Detail!H:H,0))</f>
        <v>Kota Administrasi Jakarta Utara</v>
      </c>
      <c r="R188">
        <f>INDEX(Detail!C:C,MATCH(D188,Detail!H:H,0))</f>
        <v>158</v>
      </c>
      <c r="S188">
        <f>INDEX(Detail!D:D,MATCH(D188,Detail!H:H,0))</f>
        <v>91</v>
      </c>
      <c r="T188" t="str">
        <f>INDEX(Detail!E:E,MATCH(D188,Detail!H:H,0))</f>
        <v>Jl. Pasteur No. 87</v>
      </c>
      <c r="U188" t="str">
        <f>INDEX(Detail!B:B,MATCH(D188,Detail!H:H,0))</f>
        <v>AB-</v>
      </c>
      <c r="V188" t="str">
        <f>VLOOKUP(C188,Dosen!$A$3:$E$8,MATCH(Main!A188,Dosen!$A$2:$E$2,1),FALSE)</f>
        <v>Pak Andi</v>
      </c>
    </row>
    <row r="189" spans="1:22" x14ac:dyDescent="0.3">
      <c r="A189">
        <v>187</v>
      </c>
      <c r="B189" t="str">
        <f>CONCATENATE(VLOOKUP(C189,Helper!$A$1:$B$7,2,FALSE),TEXT(A189,"0000"))</f>
        <v>A0187</v>
      </c>
      <c r="C189" t="s">
        <v>1015</v>
      </c>
      <c r="D189" t="str">
        <f>INDEX(Detail!H:H,MATCH(B189,Detail!G:G,0))</f>
        <v>Karja Winarsih</v>
      </c>
      <c r="E189">
        <v>65</v>
      </c>
      <c r="F189">
        <v>73</v>
      </c>
      <c r="G189">
        <v>43</v>
      </c>
      <c r="H189">
        <v>72</v>
      </c>
      <c r="I189">
        <v>72</v>
      </c>
      <c r="J189">
        <v>54</v>
      </c>
      <c r="K189">
        <v>99</v>
      </c>
      <c r="L189" s="36">
        <f>IFERROR(VLOOKUP(B189,Absen!$A$1:$B$501,2,FALSE),"No")</f>
        <v>44820</v>
      </c>
      <c r="M189" s="44">
        <f t="shared" si="7"/>
        <v>89</v>
      </c>
      <c r="N189" s="44">
        <f t="shared" si="8"/>
        <v>63.550000000000004</v>
      </c>
      <c r="O189" s="44" t="str">
        <f t="shared" si="9"/>
        <v>C</v>
      </c>
      <c r="P189" s="36">
        <f>INDEX(Detail!A:A,MATCH(D189,Detail!H:H,0))</f>
        <v>38155</v>
      </c>
      <c r="Q189" t="str">
        <f>INDEX(Detail!F:F,MATCH(D189,Detail!H:H,0))</f>
        <v>Prabumulih</v>
      </c>
      <c r="R189">
        <f>INDEX(Detail!C:C,MATCH(D189,Detail!H:H,0))</f>
        <v>177</v>
      </c>
      <c r="S189">
        <f>INDEX(Detail!D:D,MATCH(D189,Detail!H:H,0))</f>
        <v>91</v>
      </c>
      <c r="T189" t="str">
        <f>INDEX(Detail!E:E,MATCH(D189,Detail!H:H,0))</f>
        <v>Gang Astana Anyar No. 45</v>
      </c>
      <c r="U189" t="str">
        <f>INDEX(Detail!B:B,MATCH(D189,Detail!H:H,0))</f>
        <v>A+</v>
      </c>
      <c r="V189" t="str">
        <f>VLOOKUP(C189,Dosen!$A$3:$E$8,MATCH(Main!A189,Dosen!$A$2:$E$2,1),FALSE)</f>
        <v>Bu Dwi</v>
      </c>
    </row>
    <row r="190" spans="1:22" x14ac:dyDescent="0.3">
      <c r="A190">
        <v>188</v>
      </c>
      <c r="B190" t="str">
        <f>CONCATENATE(VLOOKUP(C190,Helper!$A$1:$B$7,2,FALSE),TEXT(A190,"0000"))</f>
        <v>A0188</v>
      </c>
      <c r="C190" t="s">
        <v>1015</v>
      </c>
      <c r="D190" t="str">
        <f>INDEX(Detail!H:H,MATCH(B190,Detail!G:G,0))</f>
        <v>Wira Firmansyah</v>
      </c>
      <c r="E190">
        <v>74</v>
      </c>
      <c r="F190">
        <v>72</v>
      </c>
      <c r="G190">
        <v>30</v>
      </c>
      <c r="H190">
        <v>69</v>
      </c>
      <c r="I190">
        <v>90</v>
      </c>
      <c r="J190">
        <v>98</v>
      </c>
      <c r="K190">
        <v>66</v>
      </c>
      <c r="L190" s="36">
        <f>IFERROR(VLOOKUP(B190,Absen!$A$1:$B$501,2,FALSE),"No")</f>
        <v>44803</v>
      </c>
      <c r="M190" s="44">
        <f t="shared" si="7"/>
        <v>56</v>
      </c>
      <c r="N190" s="44">
        <f t="shared" si="8"/>
        <v>69.325000000000003</v>
      </c>
      <c r="O190" s="44" t="str">
        <f t="shared" si="9"/>
        <v>C</v>
      </c>
      <c r="P190" s="36">
        <f>INDEX(Detail!A:A,MATCH(D190,Detail!H:H,0))</f>
        <v>37610</v>
      </c>
      <c r="Q190" t="str">
        <f>INDEX(Detail!F:F,MATCH(D190,Detail!H:H,0))</f>
        <v>Pangkalpinang</v>
      </c>
      <c r="R190">
        <f>INDEX(Detail!C:C,MATCH(D190,Detail!H:H,0))</f>
        <v>166</v>
      </c>
      <c r="S190">
        <f>INDEX(Detail!D:D,MATCH(D190,Detail!H:H,0))</f>
        <v>78</v>
      </c>
      <c r="T190" t="str">
        <f>INDEX(Detail!E:E,MATCH(D190,Detail!H:H,0))</f>
        <v>Gg. Suryakencana No. 67</v>
      </c>
      <c r="U190" t="str">
        <f>INDEX(Detail!B:B,MATCH(D190,Detail!H:H,0))</f>
        <v>B+</v>
      </c>
      <c r="V190" t="str">
        <f>VLOOKUP(C190,Dosen!$A$3:$E$8,MATCH(Main!A190,Dosen!$A$2:$E$2,1),FALSE)</f>
        <v>Bu Dwi</v>
      </c>
    </row>
    <row r="191" spans="1:22" x14ac:dyDescent="0.3">
      <c r="A191">
        <v>189</v>
      </c>
      <c r="B191" t="str">
        <f>CONCATENATE(VLOOKUP(C191,Helper!$A$1:$B$7,2,FALSE),TEXT(A191,"0000"))</f>
        <v>F0189</v>
      </c>
      <c r="C191" t="s">
        <v>1011</v>
      </c>
      <c r="D191" t="str">
        <f>INDEX(Detail!H:H,MATCH(B191,Detail!G:G,0))</f>
        <v>Bahuwirya Halim</v>
      </c>
      <c r="E191">
        <v>79</v>
      </c>
      <c r="F191">
        <v>44</v>
      </c>
      <c r="G191">
        <v>94</v>
      </c>
      <c r="H191">
        <v>64</v>
      </c>
      <c r="I191">
        <v>62</v>
      </c>
      <c r="J191">
        <v>75</v>
      </c>
      <c r="K191">
        <v>100</v>
      </c>
      <c r="L191" s="36" t="str">
        <f>IFERROR(VLOOKUP(B191,Absen!$A$1:$B$501,2,FALSE),"No")</f>
        <v>No</v>
      </c>
      <c r="M191" s="44">
        <f t="shared" si="7"/>
        <v>100</v>
      </c>
      <c r="N191" s="44">
        <f t="shared" si="8"/>
        <v>74.925000000000011</v>
      </c>
      <c r="O191" s="44" t="str">
        <f t="shared" si="9"/>
        <v>B</v>
      </c>
      <c r="P191" s="36">
        <f>INDEX(Detail!A:A,MATCH(D191,Detail!H:H,0))</f>
        <v>37881</v>
      </c>
      <c r="Q191" t="str">
        <f>INDEX(Detail!F:F,MATCH(D191,Detail!H:H,0))</f>
        <v>Madiun</v>
      </c>
      <c r="R191">
        <f>INDEX(Detail!C:C,MATCH(D191,Detail!H:H,0))</f>
        <v>157</v>
      </c>
      <c r="S191">
        <f>INDEX(Detail!D:D,MATCH(D191,Detail!H:H,0))</f>
        <v>95</v>
      </c>
      <c r="T191" t="str">
        <f>INDEX(Detail!E:E,MATCH(D191,Detail!H:H,0))</f>
        <v>Jalan Veteran No. 11</v>
      </c>
      <c r="U191" t="str">
        <f>INDEX(Detail!B:B,MATCH(D191,Detail!H:H,0))</f>
        <v>B-</v>
      </c>
      <c r="V191" t="str">
        <f>VLOOKUP(C191,Dosen!$A$3:$E$8,MATCH(Main!A191,Dosen!$A$2:$E$2,1),FALSE)</f>
        <v>Pak Andi</v>
      </c>
    </row>
    <row r="192" spans="1:22" x14ac:dyDescent="0.3">
      <c r="A192">
        <v>190</v>
      </c>
      <c r="B192" t="str">
        <f>CONCATENATE(VLOOKUP(C192,Helper!$A$1:$B$7,2,FALSE),TEXT(A192,"0000"))</f>
        <v>E0190</v>
      </c>
      <c r="C192" t="s">
        <v>1010</v>
      </c>
      <c r="D192" t="str">
        <f>INDEX(Detail!H:H,MATCH(B192,Detail!G:G,0))</f>
        <v>Tedi Suryatmi</v>
      </c>
      <c r="E192">
        <v>56</v>
      </c>
      <c r="F192">
        <v>62</v>
      </c>
      <c r="G192">
        <v>68</v>
      </c>
      <c r="H192">
        <v>55</v>
      </c>
      <c r="I192">
        <v>74</v>
      </c>
      <c r="J192">
        <v>74</v>
      </c>
      <c r="K192">
        <v>74</v>
      </c>
      <c r="L192" s="36" t="str">
        <f>IFERROR(VLOOKUP(B192,Absen!$A$1:$B$501,2,FALSE),"No")</f>
        <v>No</v>
      </c>
      <c r="M192" s="44">
        <f t="shared" si="7"/>
        <v>74</v>
      </c>
      <c r="N192" s="44">
        <f t="shared" si="8"/>
        <v>66.675000000000011</v>
      </c>
      <c r="O192" s="44" t="str">
        <f t="shared" si="9"/>
        <v>C</v>
      </c>
      <c r="P192" s="36">
        <f>INDEX(Detail!A:A,MATCH(D192,Detail!H:H,0))</f>
        <v>38219</v>
      </c>
      <c r="Q192" t="str">
        <f>INDEX(Detail!F:F,MATCH(D192,Detail!H:H,0))</f>
        <v>Batam</v>
      </c>
      <c r="R192">
        <f>INDEX(Detail!C:C,MATCH(D192,Detail!H:H,0))</f>
        <v>173</v>
      </c>
      <c r="S192">
        <f>INDEX(Detail!D:D,MATCH(D192,Detail!H:H,0))</f>
        <v>68</v>
      </c>
      <c r="T192" t="str">
        <f>INDEX(Detail!E:E,MATCH(D192,Detail!H:H,0))</f>
        <v>Gg. Erlangga No. 38</v>
      </c>
      <c r="U192" t="str">
        <f>INDEX(Detail!B:B,MATCH(D192,Detail!H:H,0))</f>
        <v>AB-</v>
      </c>
      <c r="V192" t="str">
        <f>VLOOKUP(C192,Dosen!$A$3:$E$8,MATCH(Main!A192,Dosen!$A$2:$E$2,1),FALSE)</f>
        <v>Bu Made</v>
      </c>
    </row>
    <row r="193" spans="1:22" x14ac:dyDescent="0.3">
      <c r="A193">
        <v>191</v>
      </c>
      <c r="B193" t="str">
        <f>CONCATENATE(VLOOKUP(C193,Helper!$A$1:$B$7,2,FALSE),TEXT(A193,"0000"))</f>
        <v>E0191</v>
      </c>
      <c r="C193" t="s">
        <v>1010</v>
      </c>
      <c r="D193" t="str">
        <f>INDEX(Detail!H:H,MATCH(B193,Detail!G:G,0))</f>
        <v>Putri Nuraini</v>
      </c>
      <c r="E193">
        <v>69</v>
      </c>
      <c r="F193">
        <v>53</v>
      </c>
      <c r="G193">
        <v>41</v>
      </c>
      <c r="H193">
        <v>68</v>
      </c>
      <c r="I193">
        <v>90</v>
      </c>
      <c r="J193">
        <v>49</v>
      </c>
      <c r="K193">
        <v>96</v>
      </c>
      <c r="L193" s="36" t="str">
        <f>IFERROR(VLOOKUP(B193,Absen!$A$1:$B$501,2,FALSE),"No")</f>
        <v>No</v>
      </c>
      <c r="M193" s="44">
        <f t="shared" si="7"/>
        <v>96</v>
      </c>
      <c r="N193" s="44">
        <f t="shared" si="8"/>
        <v>62.6</v>
      </c>
      <c r="O193" s="44" t="str">
        <f t="shared" si="9"/>
        <v>C</v>
      </c>
      <c r="P193" s="36">
        <f>INDEX(Detail!A:A,MATCH(D193,Detail!H:H,0))</f>
        <v>37259</v>
      </c>
      <c r="Q193" t="str">
        <f>INDEX(Detail!F:F,MATCH(D193,Detail!H:H,0))</f>
        <v>Kupang</v>
      </c>
      <c r="R193">
        <f>INDEX(Detail!C:C,MATCH(D193,Detail!H:H,0))</f>
        <v>167</v>
      </c>
      <c r="S193">
        <f>INDEX(Detail!D:D,MATCH(D193,Detail!H:H,0))</f>
        <v>67</v>
      </c>
      <c r="T193" t="str">
        <f>INDEX(Detail!E:E,MATCH(D193,Detail!H:H,0))</f>
        <v xml:space="preserve">Jl. Dipenogoro No. 8
</v>
      </c>
      <c r="U193" t="str">
        <f>INDEX(Detail!B:B,MATCH(D193,Detail!H:H,0))</f>
        <v>O+</v>
      </c>
      <c r="V193" t="str">
        <f>VLOOKUP(C193,Dosen!$A$3:$E$8,MATCH(Main!A193,Dosen!$A$2:$E$2,1),FALSE)</f>
        <v>Bu Made</v>
      </c>
    </row>
    <row r="194" spans="1:22" x14ac:dyDescent="0.3">
      <c r="A194">
        <v>192</v>
      </c>
      <c r="B194" t="str">
        <f>CONCATENATE(VLOOKUP(C194,Helper!$A$1:$B$7,2,FALSE),TEXT(A194,"0000"))</f>
        <v>A0192</v>
      </c>
      <c r="C194" t="s">
        <v>1015</v>
      </c>
      <c r="D194" t="str">
        <f>INDEX(Detail!H:H,MATCH(B194,Detail!G:G,0))</f>
        <v>Jessica Pradipta</v>
      </c>
      <c r="E194">
        <v>81</v>
      </c>
      <c r="F194">
        <v>67</v>
      </c>
      <c r="G194">
        <v>60</v>
      </c>
      <c r="H194">
        <v>75</v>
      </c>
      <c r="I194">
        <v>87</v>
      </c>
      <c r="J194">
        <v>64</v>
      </c>
      <c r="K194">
        <v>75</v>
      </c>
      <c r="L194" s="36">
        <f>IFERROR(VLOOKUP(B194,Absen!$A$1:$B$501,2,FALSE),"No")</f>
        <v>44835</v>
      </c>
      <c r="M194" s="44">
        <f t="shared" si="7"/>
        <v>65</v>
      </c>
      <c r="N194" s="44">
        <f t="shared" si="8"/>
        <v>70.05</v>
      </c>
      <c r="O194" s="44" t="str">
        <f t="shared" si="9"/>
        <v>B</v>
      </c>
      <c r="P194" s="36">
        <f>INDEX(Detail!A:A,MATCH(D194,Detail!H:H,0))</f>
        <v>37106</v>
      </c>
      <c r="Q194" t="str">
        <f>INDEX(Detail!F:F,MATCH(D194,Detail!H:H,0))</f>
        <v>Banjar</v>
      </c>
      <c r="R194">
        <f>INDEX(Detail!C:C,MATCH(D194,Detail!H:H,0))</f>
        <v>156</v>
      </c>
      <c r="S194">
        <f>INDEX(Detail!D:D,MATCH(D194,Detail!H:H,0))</f>
        <v>61</v>
      </c>
      <c r="T194" t="str">
        <f>INDEX(Detail!E:E,MATCH(D194,Detail!H:H,0))</f>
        <v>Jalan Sukabumi No. 61</v>
      </c>
      <c r="U194" t="str">
        <f>INDEX(Detail!B:B,MATCH(D194,Detail!H:H,0))</f>
        <v>A-</v>
      </c>
      <c r="V194" t="str">
        <f>VLOOKUP(C194,Dosen!$A$3:$E$8,MATCH(Main!A194,Dosen!$A$2:$E$2,1),FALSE)</f>
        <v>Bu Dwi</v>
      </c>
    </row>
    <row r="195" spans="1:22" x14ac:dyDescent="0.3">
      <c r="A195">
        <v>193</v>
      </c>
      <c r="B195" t="str">
        <f>CONCATENATE(VLOOKUP(C195,Helper!$A$1:$B$7,2,FALSE),TEXT(A195,"0000"))</f>
        <v>B0193</v>
      </c>
      <c r="C195" t="s">
        <v>1014</v>
      </c>
      <c r="D195" t="str">
        <f>INDEX(Detail!H:H,MATCH(B195,Detail!G:G,0))</f>
        <v>Carub Mansur</v>
      </c>
      <c r="E195">
        <v>55</v>
      </c>
      <c r="F195">
        <v>52</v>
      </c>
      <c r="G195">
        <v>55</v>
      </c>
      <c r="H195">
        <v>56</v>
      </c>
      <c r="I195">
        <v>59</v>
      </c>
      <c r="J195">
        <v>82</v>
      </c>
      <c r="K195">
        <v>78</v>
      </c>
      <c r="L195" s="36" t="str">
        <f>IFERROR(VLOOKUP(B195,Absen!$A$1:$B$501,2,FALSE),"No")</f>
        <v>No</v>
      </c>
      <c r="M195" s="44">
        <f t="shared" si="7"/>
        <v>78</v>
      </c>
      <c r="N195" s="44">
        <f t="shared" si="8"/>
        <v>62.95</v>
      </c>
      <c r="O195" s="44" t="str">
        <f t="shared" si="9"/>
        <v>C</v>
      </c>
      <c r="P195" s="36">
        <f>INDEX(Detail!A:A,MATCH(D195,Detail!H:H,0))</f>
        <v>38077</v>
      </c>
      <c r="Q195" t="str">
        <f>INDEX(Detail!F:F,MATCH(D195,Detail!H:H,0))</f>
        <v>Langsa</v>
      </c>
      <c r="R195">
        <f>INDEX(Detail!C:C,MATCH(D195,Detail!H:H,0))</f>
        <v>154</v>
      </c>
      <c r="S195">
        <f>INDEX(Detail!D:D,MATCH(D195,Detail!H:H,0))</f>
        <v>61</v>
      </c>
      <c r="T195" t="str">
        <f>INDEX(Detail!E:E,MATCH(D195,Detail!H:H,0))</f>
        <v>Jl. BKR No. 67</v>
      </c>
      <c r="U195" t="str">
        <f>INDEX(Detail!B:B,MATCH(D195,Detail!H:H,0))</f>
        <v>A-</v>
      </c>
      <c r="V195" t="str">
        <f>VLOOKUP(C195,Dosen!$A$3:$E$8,MATCH(Main!A195,Dosen!$A$2:$E$2,1),FALSE)</f>
        <v>Pak Krisna</v>
      </c>
    </row>
    <row r="196" spans="1:22" x14ac:dyDescent="0.3">
      <c r="A196">
        <v>194</v>
      </c>
      <c r="B196" t="str">
        <f>CONCATENATE(VLOOKUP(C196,Helper!$A$1:$B$7,2,FALSE),TEXT(A196,"0000"))</f>
        <v>D0194</v>
      </c>
      <c r="C196" t="s">
        <v>1013</v>
      </c>
      <c r="D196" t="str">
        <f>INDEX(Detail!H:H,MATCH(B196,Detail!G:G,0))</f>
        <v>Okto Hastuti</v>
      </c>
      <c r="E196">
        <v>77</v>
      </c>
      <c r="F196">
        <v>60</v>
      </c>
      <c r="G196">
        <v>93</v>
      </c>
      <c r="H196">
        <v>51</v>
      </c>
      <c r="I196">
        <v>95</v>
      </c>
      <c r="J196">
        <v>52</v>
      </c>
      <c r="K196">
        <v>63</v>
      </c>
      <c r="L196" s="36">
        <f>IFERROR(VLOOKUP(B196,Absen!$A$1:$B$501,2,FALSE),"No")</f>
        <v>44756</v>
      </c>
      <c r="M196" s="44">
        <f t="shared" ref="M196:M259" si="10">IF(L196="No",K196,K196-10)</f>
        <v>53</v>
      </c>
      <c r="N196" s="44">
        <f t="shared" ref="N196:N259" si="11">((E196+F196+H196+I196)*0.125)+((G196+J196)*0.2)+(M196*0.1)</f>
        <v>69.674999999999997</v>
      </c>
      <c r="O196" s="44" t="str">
        <f t="shared" ref="O196:O259" si="12">IF(N196&gt;90,"A+",IF(N196&gt;80,"A",IF(N196&gt;70,"B",IF(N196&gt;60,"C",IF(N196&gt;40,"D","E")))))</f>
        <v>C</v>
      </c>
      <c r="P196" s="36">
        <f>INDEX(Detail!A:A,MATCH(D196,Detail!H:H,0))</f>
        <v>38332</v>
      </c>
      <c r="Q196" t="str">
        <f>INDEX(Detail!F:F,MATCH(D196,Detail!H:H,0))</f>
        <v>Metro</v>
      </c>
      <c r="R196">
        <f>INDEX(Detail!C:C,MATCH(D196,Detail!H:H,0))</f>
        <v>176</v>
      </c>
      <c r="S196">
        <f>INDEX(Detail!D:D,MATCH(D196,Detail!H:H,0))</f>
        <v>64</v>
      </c>
      <c r="T196" t="str">
        <f>INDEX(Detail!E:E,MATCH(D196,Detail!H:H,0))</f>
        <v xml:space="preserve">Jalan Rumah Sakit No. 7
</v>
      </c>
      <c r="U196" t="str">
        <f>INDEX(Detail!B:B,MATCH(D196,Detail!H:H,0))</f>
        <v>AB-</v>
      </c>
      <c r="V196" t="str">
        <f>VLOOKUP(C196,Dosen!$A$3:$E$8,MATCH(Main!A196,Dosen!$A$2:$E$2,1),FALSE)</f>
        <v>Bu Ratna</v>
      </c>
    </row>
    <row r="197" spans="1:22" x14ac:dyDescent="0.3">
      <c r="A197">
        <v>195</v>
      </c>
      <c r="B197" t="str">
        <f>CONCATENATE(VLOOKUP(C197,Helper!$A$1:$B$7,2,FALSE),TEXT(A197,"0000"))</f>
        <v>F0195</v>
      </c>
      <c r="C197" t="s">
        <v>1011</v>
      </c>
      <c r="D197" t="str">
        <f>INDEX(Detail!H:H,MATCH(B197,Detail!G:G,0))</f>
        <v>Prabawa Pratiwi</v>
      </c>
      <c r="E197">
        <v>81</v>
      </c>
      <c r="F197">
        <v>57</v>
      </c>
      <c r="G197">
        <v>79</v>
      </c>
      <c r="H197">
        <v>53</v>
      </c>
      <c r="I197">
        <v>83</v>
      </c>
      <c r="J197">
        <v>59</v>
      </c>
      <c r="K197">
        <v>64</v>
      </c>
      <c r="L197" s="36">
        <f>IFERROR(VLOOKUP(B197,Absen!$A$1:$B$501,2,FALSE),"No")</f>
        <v>44775</v>
      </c>
      <c r="M197" s="44">
        <f t="shared" si="10"/>
        <v>54</v>
      </c>
      <c r="N197" s="44">
        <f t="shared" si="11"/>
        <v>67.25</v>
      </c>
      <c r="O197" s="44" t="str">
        <f t="shared" si="12"/>
        <v>C</v>
      </c>
      <c r="P197" s="36">
        <f>INDEX(Detail!A:A,MATCH(D197,Detail!H:H,0))</f>
        <v>37135</v>
      </c>
      <c r="Q197" t="str">
        <f>INDEX(Detail!F:F,MATCH(D197,Detail!H:H,0))</f>
        <v>Bekasi</v>
      </c>
      <c r="R197">
        <f>INDEX(Detail!C:C,MATCH(D197,Detail!H:H,0))</f>
        <v>180</v>
      </c>
      <c r="S197">
        <f>INDEX(Detail!D:D,MATCH(D197,Detail!H:H,0))</f>
        <v>90</v>
      </c>
      <c r="T197" t="str">
        <f>INDEX(Detail!E:E,MATCH(D197,Detail!H:H,0))</f>
        <v>Gang Tebet Barat Dalam No. 45</v>
      </c>
      <c r="U197" t="str">
        <f>INDEX(Detail!B:B,MATCH(D197,Detail!H:H,0))</f>
        <v>O+</v>
      </c>
      <c r="V197" t="str">
        <f>VLOOKUP(C197,Dosen!$A$3:$E$8,MATCH(Main!A197,Dosen!$A$2:$E$2,1),FALSE)</f>
        <v>Pak Andi</v>
      </c>
    </row>
    <row r="198" spans="1:22" x14ac:dyDescent="0.3">
      <c r="A198">
        <v>196</v>
      </c>
      <c r="B198" t="str">
        <f>CONCATENATE(VLOOKUP(C198,Helper!$A$1:$B$7,2,FALSE),TEXT(A198,"0000"))</f>
        <v>A0196</v>
      </c>
      <c r="C198" t="s">
        <v>1015</v>
      </c>
      <c r="D198" t="str">
        <f>INDEX(Detail!H:H,MATCH(B198,Detail!G:G,0))</f>
        <v>Jail Mulyani</v>
      </c>
      <c r="E198">
        <v>68</v>
      </c>
      <c r="F198">
        <v>61</v>
      </c>
      <c r="G198">
        <v>65</v>
      </c>
      <c r="H198">
        <v>53</v>
      </c>
      <c r="I198">
        <v>82</v>
      </c>
      <c r="J198">
        <v>43</v>
      </c>
      <c r="K198">
        <v>78</v>
      </c>
      <c r="L198" s="36">
        <f>IFERROR(VLOOKUP(B198,Absen!$A$1:$B$501,2,FALSE),"No")</f>
        <v>44872</v>
      </c>
      <c r="M198" s="44">
        <f t="shared" si="10"/>
        <v>68</v>
      </c>
      <c r="N198" s="44">
        <f t="shared" si="11"/>
        <v>61.400000000000006</v>
      </c>
      <c r="O198" s="44" t="str">
        <f t="shared" si="12"/>
        <v>C</v>
      </c>
      <c r="P198" s="36">
        <f>INDEX(Detail!A:A,MATCH(D198,Detail!H:H,0))</f>
        <v>38299</v>
      </c>
      <c r="Q198" t="str">
        <f>INDEX(Detail!F:F,MATCH(D198,Detail!H:H,0))</f>
        <v>Madiun</v>
      </c>
      <c r="R198">
        <f>INDEX(Detail!C:C,MATCH(D198,Detail!H:H,0))</f>
        <v>156</v>
      </c>
      <c r="S198">
        <f>INDEX(Detail!D:D,MATCH(D198,Detail!H:H,0))</f>
        <v>68</v>
      </c>
      <c r="T198" t="str">
        <f>INDEX(Detail!E:E,MATCH(D198,Detail!H:H,0))</f>
        <v>Jalan Jakarta No. 90</v>
      </c>
      <c r="U198" t="str">
        <f>INDEX(Detail!B:B,MATCH(D198,Detail!H:H,0))</f>
        <v>B-</v>
      </c>
      <c r="V198" t="str">
        <f>VLOOKUP(C198,Dosen!$A$3:$E$8,MATCH(Main!A198,Dosen!$A$2:$E$2,1),FALSE)</f>
        <v>Bu Dwi</v>
      </c>
    </row>
    <row r="199" spans="1:22" x14ac:dyDescent="0.3">
      <c r="A199">
        <v>197</v>
      </c>
      <c r="B199" t="str">
        <f>CONCATENATE(VLOOKUP(C199,Helper!$A$1:$B$7,2,FALSE),TEXT(A199,"0000"))</f>
        <v>A0197</v>
      </c>
      <c r="C199" t="s">
        <v>1015</v>
      </c>
      <c r="D199" t="str">
        <f>INDEX(Detail!H:H,MATCH(B199,Detail!G:G,0))</f>
        <v>Hafshah Padmasari</v>
      </c>
      <c r="E199">
        <v>59</v>
      </c>
      <c r="F199">
        <v>64</v>
      </c>
      <c r="G199">
        <v>37</v>
      </c>
      <c r="H199">
        <v>53</v>
      </c>
      <c r="I199">
        <v>52</v>
      </c>
      <c r="J199">
        <v>63</v>
      </c>
      <c r="K199">
        <v>77</v>
      </c>
      <c r="L199" s="36" t="str">
        <f>IFERROR(VLOOKUP(B199,Absen!$A$1:$B$501,2,FALSE),"No")</f>
        <v>No</v>
      </c>
      <c r="M199" s="44">
        <f t="shared" si="10"/>
        <v>77</v>
      </c>
      <c r="N199" s="44">
        <f t="shared" si="11"/>
        <v>56.2</v>
      </c>
      <c r="O199" s="44" t="str">
        <f t="shared" si="12"/>
        <v>D</v>
      </c>
      <c r="P199" s="36">
        <f>INDEX(Detail!A:A,MATCH(D199,Detail!H:H,0))</f>
        <v>37473</v>
      </c>
      <c r="Q199" t="str">
        <f>INDEX(Detail!F:F,MATCH(D199,Detail!H:H,0))</f>
        <v>Padangpanjang</v>
      </c>
      <c r="R199">
        <f>INDEX(Detail!C:C,MATCH(D199,Detail!H:H,0))</f>
        <v>162</v>
      </c>
      <c r="S199">
        <f>INDEX(Detail!D:D,MATCH(D199,Detail!H:H,0))</f>
        <v>78</v>
      </c>
      <c r="T199" t="str">
        <f>INDEX(Detail!E:E,MATCH(D199,Detail!H:H,0))</f>
        <v>Gang Rawamangun No. 44</v>
      </c>
      <c r="U199" t="str">
        <f>INDEX(Detail!B:B,MATCH(D199,Detail!H:H,0))</f>
        <v>O+</v>
      </c>
      <c r="V199" t="str">
        <f>VLOOKUP(C199,Dosen!$A$3:$E$8,MATCH(Main!A199,Dosen!$A$2:$E$2,1),FALSE)</f>
        <v>Bu Dwi</v>
      </c>
    </row>
    <row r="200" spans="1:22" x14ac:dyDescent="0.3">
      <c r="A200">
        <v>198</v>
      </c>
      <c r="B200" t="str">
        <f>CONCATENATE(VLOOKUP(C200,Helper!$A$1:$B$7,2,FALSE),TEXT(A200,"0000"))</f>
        <v>F0198</v>
      </c>
      <c r="C200" t="s">
        <v>1011</v>
      </c>
      <c r="D200" t="str">
        <f>INDEX(Detail!H:H,MATCH(B200,Detail!G:G,0))</f>
        <v>Intan Namaga</v>
      </c>
      <c r="E200">
        <v>87</v>
      </c>
      <c r="F200">
        <v>41</v>
      </c>
      <c r="G200">
        <v>77</v>
      </c>
      <c r="H200">
        <v>53</v>
      </c>
      <c r="I200">
        <v>81</v>
      </c>
      <c r="J200">
        <v>99</v>
      </c>
      <c r="K200">
        <v>96</v>
      </c>
      <c r="L200" s="36" t="str">
        <f>IFERROR(VLOOKUP(B200,Absen!$A$1:$B$501,2,FALSE),"No")</f>
        <v>No</v>
      </c>
      <c r="M200" s="44">
        <f t="shared" si="10"/>
        <v>96</v>
      </c>
      <c r="N200" s="44">
        <f t="shared" si="11"/>
        <v>77.550000000000011</v>
      </c>
      <c r="O200" s="44" t="str">
        <f t="shared" si="12"/>
        <v>B</v>
      </c>
      <c r="P200" s="36">
        <f>INDEX(Detail!A:A,MATCH(D200,Detail!H:H,0))</f>
        <v>37749</v>
      </c>
      <c r="Q200" t="str">
        <f>INDEX(Detail!F:F,MATCH(D200,Detail!H:H,0))</f>
        <v>Batu</v>
      </c>
      <c r="R200">
        <f>INDEX(Detail!C:C,MATCH(D200,Detail!H:H,0))</f>
        <v>161</v>
      </c>
      <c r="S200">
        <f>INDEX(Detail!D:D,MATCH(D200,Detail!H:H,0))</f>
        <v>81</v>
      </c>
      <c r="T200" t="str">
        <f>INDEX(Detail!E:E,MATCH(D200,Detail!H:H,0))</f>
        <v xml:space="preserve">Jl. Pelajar Pejuang No. 7
</v>
      </c>
      <c r="U200" t="str">
        <f>INDEX(Detail!B:B,MATCH(D200,Detail!H:H,0))</f>
        <v>A-</v>
      </c>
      <c r="V200" t="str">
        <f>VLOOKUP(C200,Dosen!$A$3:$E$8,MATCH(Main!A200,Dosen!$A$2:$E$2,1),FALSE)</f>
        <v>Pak Andi</v>
      </c>
    </row>
    <row r="201" spans="1:22" x14ac:dyDescent="0.3">
      <c r="A201">
        <v>199</v>
      </c>
      <c r="B201" t="str">
        <f>CONCATENATE(VLOOKUP(C201,Helper!$A$1:$B$7,2,FALSE),TEXT(A201,"0000"))</f>
        <v>D0199</v>
      </c>
      <c r="C201" t="s">
        <v>1013</v>
      </c>
      <c r="D201" t="str">
        <f>INDEX(Detail!H:H,MATCH(B201,Detail!G:G,0))</f>
        <v>Kusuma Mayasari</v>
      </c>
      <c r="E201">
        <v>93</v>
      </c>
      <c r="F201">
        <v>44</v>
      </c>
      <c r="G201">
        <v>91</v>
      </c>
      <c r="H201">
        <v>69</v>
      </c>
      <c r="I201">
        <v>83</v>
      </c>
      <c r="J201">
        <v>41</v>
      </c>
      <c r="K201">
        <v>69</v>
      </c>
      <c r="L201" s="36">
        <f>IFERROR(VLOOKUP(B201,Absen!$A$1:$B$501,2,FALSE),"No")</f>
        <v>44746</v>
      </c>
      <c r="M201" s="44">
        <f t="shared" si="10"/>
        <v>59</v>
      </c>
      <c r="N201" s="44">
        <f t="shared" si="11"/>
        <v>68.425000000000011</v>
      </c>
      <c r="O201" s="44" t="str">
        <f t="shared" si="12"/>
        <v>C</v>
      </c>
      <c r="P201" s="36">
        <f>INDEX(Detail!A:A,MATCH(D201,Detail!H:H,0))</f>
        <v>37037</v>
      </c>
      <c r="Q201" t="str">
        <f>INDEX(Detail!F:F,MATCH(D201,Detail!H:H,0))</f>
        <v>Bima</v>
      </c>
      <c r="R201">
        <f>INDEX(Detail!C:C,MATCH(D201,Detail!H:H,0))</f>
        <v>180</v>
      </c>
      <c r="S201">
        <f>INDEX(Detail!D:D,MATCH(D201,Detail!H:H,0))</f>
        <v>80</v>
      </c>
      <c r="T201" t="str">
        <f>INDEX(Detail!E:E,MATCH(D201,Detail!H:H,0))</f>
        <v>Jalan Sukajadi No. 78</v>
      </c>
      <c r="U201" t="str">
        <f>INDEX(Detail!B:B,MATCH(D201,Detail!H:H,0))</f>
        <v>AB+</v>
      </c>
      <c r="V201" t="str">
        <f>VLOOKUP(C201,Dosen!$A$3:$E$8,MATCH(Main!A201,Dosen!$A$2:$E$2,1),FALSE)</f>
        <v>Bu Ratna</v>
      </c>
    </row>
    <row r="202" spans="1:22" x14ac:dyDescent="0.3">
      <c r="A202">
        <v>200</v>
      </c>
      <c r="B202" t="str">
        <f>CONCATENATE(VLOOKUP(C202,Helper!$A$1:$B$7,2,FALSE),TEXT(A202,"0000"))</f>
        <v>E0200</v>
      </c>
      <c r="C202" t="s">
        <v>1010</v>
      </c>
      <c r="D202" t="str">
        <f>INDEX(Detail!H:H,MATCH(B202,Detail!G:G,0))</f>
        <v>Ibrani Hidayanto</v>
      </c>
      <c r="E202">
        <v>88</v>
      </c>
      <c r="F202">
        <v>46</v>
      </c>
      <c r="G202">
        <v>50</v>
      </c>
      <c r="H202">
        <v>74</v>
      </c>
      <c r="I202">
        <v>53</v>
      </c>
      <c r="J202">
        <v>48</v>
      </c>
      <c r="K202">
        <v>64</v>
      </c>
      <c r="L202" s="36" t="str">
        <f>IFERROR(VLOOKUP(B202,Absen!$A$1:$B$501,2,FALSE),"No")</f>
        <v>No</v>
      </c>
      <c r="M202" s="44">
        <f t="shared" si="10"/>
        <v>64</v>
      </c>
      <c r="N202" s="44">
        <f t="shared" si="11"/>
        <v>58.625</v>
      </c>
      <c r="O202" s="44" t="str">
        <f t="shared" si="12"/>
        <v>D</v>
      </c>
      <c r="P202" s="36">
        <f>INDEX(Detail!A:A,MATCH(D202,Detail!H:H,0))</f>
        <v>37018</v>
      </c>
      <c r="Q202" t="str">
        <f>INDEX(Detail!F:F,MATCH(D202,Detail!H:H,0))</f>
        <v>Kediri</v>
      </c>
      <c r="R202">
        <f>INDEX(Detail!C:C,MATCH(D202,Detail!H:H,0))</f>
        <v>164</v>
      </c>
      <c r="S202">
        <f>INDEX(Detail!D:D,MATCH(D202,Detail!H:H,0))</f>
        <v>67</v>
      </c>
      <c r="T202" t="str">
        <f>INDEX(Detail!E:E,MATCH(D202,Detail!H:H,0))</f>
        <v xml:space="preserve">Gg. Ciumbuleuit No. 9
</v>
      </c>
      <c r="U202" t="str">
        <f>INDEX(Detail!B:B,MATCH(D202,Detail!H:H,0))</f>
        <v>B-</v>
      </c>
      <c r="V202" t="str">
        <f>VLOOKUP(C202,Dosen!$A$3:$E$8,MATCH(Main!A202,Dosen!$A$2:$E$2,1),FALSE)</f>
        <v>Bu Made</v>
      </c>
    </row>
    <row r="203" spans="1:22" x14ac:dyDescent="0.3">
      <c r="A203">
        <v>201</v>
      </c>
      <c r="B203" t="str">
        <f>CONCATENATE(VLOOKUP(C203,Helper!$A$1:$B$7,2,FALSE),TEXT(A203,"0000"))</f>
        <v>A0201</v>
      </c>
      <c r="C203" t="s">
        <v>1015</v>
      </c>
      <c r="D203" t="str">
        <f>INDEX(Detail!H:H,MATCH(B203,Detail!G:G,0))</f>
        <v>Taufik Wasita</v>
      </c>
      <c r="E203">
        <v>76</v>
      </c>
      <c r="F203">
        <v>44</v>
      </c>
      <c r="G203">
        <v>33</v>
      </c>
      <c r="H203">
        <v>64</v>
      </c>
      <c r="I203">
        <v>84</v>
      </c>
      <c r="J203">
        <v>96</v>
      </c>
      <c r="K203">
        <v>66</v>
      </c>
      <c r="L203" s="36">
        <f>IFERROR(VLOOKUP(B203,Absen!$A$1:$B$501,2,FALSE),"No")</f>
        <v>44855</v>
      </c>
      <c r="M203" s="44">
        <f t="shared" si="10"/>
        <v>56</v>
      </c>
      <c r="N203" s="44">
        <f t="shared" si="11"/>
        <v>64.899999999999991</v>
      </c>
      <c r="O203" s="44" t="str">
        <f t="shared" si="12"/>
        <v>C</v>
      </c>
      <c r="P203" s="36">
        <f>INDEX(Detail!A:A,MATCH(D203,Detail!H:H,0))</f>
        <v>37479</v>
      </c>
      <c r="Q203" t="str">
        <f>INDEX(Detail!F:F,MATCH(D203,Detail!H:H,0))</f>
        <v>Kotamobagu</v>
      </c>
      <c r="R203">
        <f>INDEX(Detail!C:C,MATCH(D203,Detail!H:H,0))</f>
        <v>173</v>
      </c>
      <c r="S203">
        <f>INDEX(Detail!D:D,MATCH(D203,Detail!H:H,0))</f>
        <v>78</v>
      </c>
      <c r="T203" t="str">
        <f>INDEX(Detail!E:E,MATCH(D203,Detail!H:H,0))</f>
        <v xml:space="preserve">Gang Pasirkoja No. 7
</v>
      </c>
      <c r="U203" t="str">
        <f>INDEX(Detail!B:B,MATCH(D203,Detail!H:H,0))</f>
        <v>O-</v>
      </c>
      <c r="V203" t="str">
        <f>VLOOKUP(C203,Dosen!$A$3:$E$8,MATCH(Main!A203,Dosen!$A$2:$E$2,1),FALSE)</f>
        <v>Bu Dwi</v>
      </c>
    </row>
    <row r="204" spans="1:22" x14ac:dyDescent="0.3">
      <c r="A204">
        <v>202</v>
      </c>
      <c r="B204" t="str">
        <f>CONCATENATE(VLOOKUP(C204,Helper!$A$1:$B$7,2,FALSE),TEXT(A204,"0000"))</f>
        <v>E0202</v>
      </c>
      <c r="C204" t="s">
        <v>1010</v>
      </c>
      <c r="D204" t="str">
        <f>INDEX(Detail!H:H,MATCH(B204,Detail!G:G,0))</f>
        <v>Martani Lailasari</v>
      </c>
      <c r="E204">
        <v>88</v>
      </c>
      <c r="F204">
        <v>41</v>
      </c>
      <c r="G204">
        <v>69</v>
      </c>
      <c r="H204">
        <v>69</v>
      </c>
      <c r="I204">
        <v>81</v>
      </c>
      <c r="J204">
        <v>64</v>
      </c>
      <c r="K204">
        <v>78</v>
      </c>
      <c r="L204" s="36">
        <f>IFERROR(VLOOKUP(B204,Absen!$A$1:$B$501,2,FALSE),"No")</f>
        <v>44848</v>
      </c>
      <c r="M204" s="44">
        <f t="shared" si="10"/>
        <v>68</v>
      </c>
      <c r="N204" s="44">
        <f t="shared" si="11"/>
        <v>68.275000000000006</v>
      </c>
      <c r="O204" s="44" t="str">
        <f t="shared" si="12"/>
        <v>C</v>
      </c>
      <c r="P204" s="36">
        <f>INDEX(Detail!A:A,MATCH(D204,Detail!H:H,0))</f>
        <v>37754</v>
      </c>
      <c r="Q204" t="str">
        <f>INDEX(Detail!F:F,MATCH(D204,Detail!H:H,0))</f>
        <v>Manado</v>
      </c>
      <c r="R204">
        <f>INDEX(Detail!C:C,MATCH(D204,Detail!H:H,0))</f>
        <v>169</v>
      </c>
      <c r="S204">
        <f>INDEX(Detail!D:D,MATCH(D204,Detail!H:H,0))</f>
        <v>62</v>
      </c>
      <c r="T204" t="str">
        <f>INDEX(Detail!E:E,MATCH(D204,Detail!H:H,0))</f>
        <v>Jl. Ir. H. Djuanda No. 05</v>
      </c>
      <c r="U204" t="str">
        <f>INDEX(Detail!B:B,MATCH(D204,Detail!H:H,0))</f>
        <v>A+</v>
      </c>
      <c r="V204" t="str">
        <f>VLOOKUP(C204,Dosen!$A$3:$E$8,MATCH(Main!A204,Dosen!$A$2:$E$2,1),FALSE)</f>
        <v>Bu Made</v>
      </c>
    </row>
    <row r="205" spans="1:22" x14ac:dyDescent="0.3">
      <c r="A205">
        <v>203</v>
      </c>
      <c r="B205" t="str">
        <f>CONCATENATE(VLOOKUP(C205,Helper!$A$1:$B$7,2,FALSE),TEXT(A205,"0000"))</f>
        <v>C0203</v>
      </c>
      <c r="C205" t="s">
        <v>1012</v>
      </c>
      <c r="D205" t="str">
        <f>INDEX(Detail!H:H,MATCH(B205,Detail!G:G,0))</f>
        <v>Narji Januar</v>
      </c>
      <c r="E205">
        <v>69</v>
      </c>
      <c r="F205">
        <v>53</v>
      </c>
      <c r="G205">
        <v>71</v>
      </c>
      <c r="H205">
        <v>58</v>
      </c>
      <c r="I205">
        <v>78</v>
      </c>
      <c r="J205">
        <v>48</v>
      </c>
      <c r="K205">
        <v>69</v>
      </c>
      <c r="L205" s="36" t="str">
        <f>IFERROR(VLOOKUP(B205,Absen!$A$1:$B$501,2,FALSE),"No")</f>
        <v>No</v>
      </c>
      <c r="M205" s="44">
        <f t="shared" si="10"/>
        <v>69</v>
      </c>
      <c r="N205" s="44">
        <f t="shared" si="11"/>
        <v>62.949999999999996</v>
      </c>
      <c r="O205" s="44" t="str">
        <f t="shared" si="12"/>
        <v>C</v>
      </c>
      <c r="P205" s="36">
        <f>INDEX(Detail!A:A,MATCH(D205,Detail!H:H,0))</f>
        <v>37918</v>
      </c>
      <c r="Q205" t="str">
        <f>INDEX(Detail!F:F,MATCH(D205,Detail!H:H,0))</f>
        <v>Kotamobagu</v>
      </c>
      <c r="R205">
        <f>INDEX(Detail!C:C,MATCH(D205,Detail!H:H,0))</f>
        <v>151</v>
      </c>
      <c r="S205">
        <f>INDEX(Detail!D:D,MATCH(D205,Detail!H:H,0))</f>
        <v>94</v>
      </c>
      <c r="T205" t="str">
        <f>INDEX(Detail!E:E,MATCH(D205,Detail!H:H,0))</f>
        <v xml:space="preserve">Gang Rajawali Timur No. 5
</v>
      </c>
      <c r="U205" t="str">
        <f>INDEX(Detail!B:B,MATCH(D205,Detail!H:H,0))</f>
        <v>B-</v>
      </c>
      <c r="V205" t="str">
        <f>VLOOKUP(C205,Dosen!$A$3:$E$8,MATCH(Main!A205,Dosen!$A$2:$E$2,1),FALSE)</f>
        <v>Pak Budi</v>
      </c>
    </row>
    <row r="206" spans="1:22" x14ac:dyDescent="0.3">
      <c r="A206">
        <v>204</v>
      </c>
      <c r="B206" t="str">
        <f>CONCATENATE(VLOOKUP(C206,Helper!$A$1:$B$7,2,FALSE),TEXT(A206,"0000"))</f>
        <v>F0204</v>
      </c>
      <c r="C206" t="s">
        <v>1011</v>
      </c>
      <c r="D206" t="str">
        <f>INDEX(Detail!H:H,MATCH(B206,Detail!G:G,0))</f>
        <v>Ade Mustofa</v>
      </c>
      <c r="E206">
        <v>93</v>
      </c>
      <c r="F206">
        <v>55</v>
      </c>
      <c r="G206">
        <v>69</v>
      </c>
      <c r="H206">
        <v>57</v>
      </c>
      <c r="I206">
        <v>62</v>
      </c>
      <c r="J206">
        <v>71</v>
      </c>
      <c r="K206">
        <v>100</v>
      </c>
      <c r="L206" s="36">
        <f>IFERROR(VLOOKUP(B206,Absen!$A$1:$B$501,2,FALSE),"No")</f>
        <v>44800</v>
      </c>
      <c r="M206" s="44">
        <f t="shared" si="10"/>
        <v>90</v>
      </c>
      <c r="N206" s="44">
        <f t="shared" si="11"/>
        <v>70.375</v>
      </c>
      <c r="O206" s="44" t="str">
        <f t="shared" si="12"/>
        <v>B</v>
      </c>
      <c r="P206" s="36">
        <f>INDEX(Detail!A:A,MATCH(D206,Detail!H:H,0))</f>
        <v>37439</v>
      </c>
      <c r="Q206" t="str">
        <f>INDEX(Detail!F:F,MATCH(D206,Detail!H:H,0))</f>
        <v>Pangkalpinang</v>
      </c>
      <c r="R206">
        <f>INDEX(Detail!C:C,MATCH(D206,Detail!H:H,0))</f>
        <v>174</v>
      </c>
      <c r="S206">
        <f>INDEX(Detail!D:D,MATCH(D206,Detail!H:H,0))</f>
        <v>66</v>
      </c>
      <c r="T206" t="str">
        <f>INDEX(Detail!E:E,MATCH(D206,Detail!H:H,0))</f>
        <v>Gang Kiaracondong No. 44</v>
      </c>
      <c r="U206" t="str">
        <f>INDEX(Detail!B:B,MATCH(D206,Detail!H:H,0))</f>
        <v>AB+</v>
      </c>
      <c r="V206" t="str">
        <f>VLOOKUP(C206,Dosen!$A$3:$E$8,MATCH(Main!A206,Dosen!$A$2:$E$2,1),FALSE)</f>
        <v>Pak Andi</v>
      </c>
    </row>
    <row r="207" spans="1:22" x14ac:dyDescent="0.3">
      <c r="A207">
        <v>205</v>
      </c>
      <c r="B207" t="str">
        <f>CONCATENATE(VLOOKUP(C207,Helper!$A$1:$B$7,2,FALSE),TEXT(A207,"0000"))</f>
        <v>A0205</v>
      </c>
      <c r="C207" t="s">
        <v>1015</v>
      </c>
      <c r="D207" t="e">
        <f>INDEX(Detail!H:H,MATCH(B207,Detail!G:G,0))</f>
        <v>#N/A</v>
      </c>
      <c r="E207">
        <v>95</v>
      </c>
      <c r="F207">
        <v>44</v>
      </c>
      <c r="G207">
        <v>51</v>
      </c>
      <c r="H207">
        <v>66</v>
      </c>
      <c r="I207">
        <v>61</v>
      </c>
      <c r="J207">
        <v>54</v>
      </c>
      <c r="K207">
        <v>90</v>
      </c>
      <c r="L207" s="36" t="str">
        <f>IFERROR(VLOOKUP(B207,Absen!$A$1:$B$501,2,FALSE),"No")</f>
        <v>No</v>
      </c>
      <c r="M207" s="44">
        <f t="shared" si="10"/>
        <v>90</v>
      </c>
      <c r="N207" s="44">
        <f t="shared" si="11"/>
        <v>63.25</v>
      </c>
      <c r="O207" s="44" t="str">
        <f t="shared" si="12"/>
        <v>C</v>
      </c>
      <c r="P207" s="36" t="e">
        <f>INDEX(Detail!A:A,MATCH(D207,Detail!H:H,0))</f>
        <v>#N/A</v>
      </c>
      <c r="Q207" t="e">
        <f>INDEX(Detail!F:F,MATCH(D207,Detail!H:H,0))</f>
        <v>#N/A</v>
      </c>
      <c r="R207" t="e">
        <f>INDEX(Detail!C:C,MATCH(D207,Detail!H:H,0))</f>
        <v>#N/A</v>
      </c>
      <c r="S207" t="e">
        <f>INDEX(Detail!D:D,MATCH(D207,Detail!H:H,0))</f>
        <v>#N/A</v>
      </c>
      <c r="T207" t="e">
        <f>INDEX(Detail!E:E,MATCH(D207,Detail!H:H,0))</f>
        <v>#N/A</v>
      </c>
      <c r="U207" t="e">
        <f>INDEX(Detail!B:B,MATCH(D207,Detail!H:H,0))</f>
        <v>#N/A</v>
      </c>
      <c r="V207" t="str">
        <f>VLOOKUP(C207,Dosen!$A$3:$E$8,MATCH(Main!A207,Dosen!$A$2:$E$2,1),FALSE)</f>
        <v>Bu Dwi</v>
      </c>
    </row>
    <row r="208" spans="1:22" x14ac:dyDescent="0.3">
      <c r="A208">
        <v>206</v>
      </c>
      <c r="B208" t="str">
        <f>CONCATENATE(VLOOKUP(C208,Helper!$A$1:$B$7,2,FALSE),TEXT(A208,"0000"))</f>
        <v>B0206</v>
      </c>
      <c r="C208" t="s">
        <v>1014</v>
      </c>
      <c r="D208" t="str">
        <f>INDEX(Detail!H:H,MATCH(B208,Detail!G:G,0))</f>
        <v>Paiman Hasanah</v>
      </c>
      <c r="E208">
        <v>84</v>
      </c>
      <c r="F208">
        <v>66</v>
      </c>
      <c r="G208">
        <v>37</v>
      </c>
      <c r="H208">
        <v>68</v>
      </c>
      <c r="I208">
        <v>95</v>
      </c>
      <c r="J208">
        <v>100</v>
      </c>
      <c r="K208">
        <v>99</v>
      </c>
      <c r="L208" s="36">
        <f>IFERROR(VLOOKUP(B208,Absen!$A$1:$B$501,2,FALSE),"No")</f>
        <v>44846</v>
      </c>
      <c r="M208" s="44">
        <f t="shared" si="10"/>
        <v>89</v>
      </c>
      <c r="N208" s="44">
        <f t="shared" si="11"/>
        <v>75.425000000000011</v>
      </c>
      <c r="O208" s="44" t="str">
        <f t="shared" si="12"/>
        <v>B</v>
      </c>
      <c r="P208" s="36">
        <f>INDEX(Detail!A:A,MATCH(D208,Detail!H:H,0))</f>
        <v>38255</v>
      </c>
      <c r="Q208" t="str">
        <f>INDEX(Detail!F:F,MATCH(D208,Detail!H:H,0))</f>
        <v>Balikpapan</v>
      </c>
      <c r="R208">
        <f>INDEX(Detail!C:C,MATCH(D208,Detail!H:H,0))</f>
        <v>151</v>
      </c>
      <c r="S208">
        <f>INDEX(Detail!D:D,MATCH(D208,Detail!H:H,0))</f>
        <v>90</v>
      </c>
      <c r="T208" t="str">
        <f>INDEX(Detail!E:E,MATCH(D208,Detail!H:H,0))</f>
        <v xml:space="preserve">Gang Peta No. 0
</v>
      </c>
      <c r="U208" t="str">
        <f>INDEX(Detail!B:B,MATCH(D208,Detail!H:H,0))</f>
        <v>A-</v>
      </c>
      <c r="V208" t="str">
        <f>VLOOKUP(C208,Dosen!$A$3:$E$8,MATCH(Main!A208,Dosen!$A$2:$E$2,1),FALSE)</f>
        <v>Pak Krisna</v>
      </c>
    </row>
    <row r="209" spans="1:22" x14ac:dyDescent="0.3">
      <c r="A209">
        <v>207</v>
      </c>
      <c r="B209" t="str">
        <f>CONCATENATE(VLOOKUP(C209,Helper!$A$1:$B$7,2,FALSE),TEXT(A209,"0000"))</f>
        <v>A0207</v>
      </c>
      <c r="C209" t="s">
        <v>1015</v>
      </c>
      <c r="D209" t="str">
        <f>INDEX(Detail!H:H,MATCH(B209,Detail!G:G,0))</f>
        <v>Nalar Andriani</v>
      </c>
      <c r="E209">
        <v>65</v>
      </c>
      <c r="F209">
        <v>40</v>
      </c>
      <c r="G209">
        <v>94</v>
      </c>
      <c r="H209">
        <v>73</v>
      </c>
      <c r="I209">
        <v>57</v>
      </c>
      <c r="J209">
        <v>61</v>
      </c>
      <c r="K209">
        <v>62</v>
      </c>
      <c r="L209" s="36">
        <f>IFERROR(VLOOKUP(B209,Absen!$A$1:$B$501,2,FALSE),"No")</f>
        <v>44912</v>
      </c>
      <c r="M209" s="44">
        <f t="shared" si="10"/>
        <v>52</v>
      </c>
      <c r="N209" s="44">
        <f t="shared" si="11"/>
        <v>65.575000000000003</v>
      </c>
      <c r="O209" s="44" t="str">
        <f t="shared" si="12"/>
        <v>C</v>
      </c>
      <c r="P209" s="36">
        <f>INDEX(Detail!A:A,MATCH(D209,Detail!H:H,0))</f>
        <v>37489</v>
      </c>
      <c r="Q209" t="str">
        <f>INDEX(Detail!F:F,MATCH(D209,Detail!H:H,0))</f>
        <v>Jayapura</v>
      </c>
      <c r="R209">
        <f>INDEX(Detail!C:C,MATCH(D209,Detail!H:H,0))</f>
        <v>179</v>
      </c>
      <c r="S209">
        <f>INDEX(Detail!D:D,MATCH(D209,Detail!H:H,0))</f>
        <v>73</v>
      </c>
      <c r="T209" t="str">
        <f>INDEX(Detail!E:E,MATCH(D209,Detail!H:H,0))</f>
        <v xml:space="preserve">Gg. K.H. Wahid Hasyim No. 1
</v>
      </c>
      <c r="U209" t="str">
        <f>INDEX(Detail!B:B,MATCH(D209,Detail!H:H,0))</f>
        <v>B-</v>
      </c>
      <c r="V209" t="str">
        <f>VLOOKUP(C209,Dosen!$A$3:$E$8,MATCH(Main!A209,Dosen!$A$2:$E$2,1),FALSE)</f>
        <v>Bu Dwi</v>
      </c>
    </row>
    <row r="210" spans="1:22" x14ac:dyDescent="0.3">
      <c r="A210">
        <v>208</v>
      </c>
      <c r="B210" t="str">
        <f>CONCATENATE(VLOOKUP(C210,Helper!$A$1:$B$7,2,FALSE),TEXT(A210,"0000"))</f>
        <v>B0208</v>
      </c>
      <c r="C210" t="s">
        <v>1014</v>
      </c>
      <c r="D210" t="str">
        <f>INDEX(Detail!H:H,MATCH(B210,Detail!G:G,0))</f>
        <v>Yuni Marpaung</v>
      </c>
      <c r="E210">
        <v>90</v>
      </c>
      <c r="F210">
        <v>41</v>
      </c>
      <c r="G210">
        <v>49</v>
      </c>
      <c r="H210">
        <v>60</v>
      </c>
      <c r="I210">
        <v>65</v>
      </c>
      <c r="J210">
        <v>86</v>
      </c>
      <c r="K210">
        <v>89</v>
      </c>
      <c r="L210" s="36" t="str">
        <f>IFERROR(VLOOKUP(B210,Absen!$A$1:$B$501,2,FALSE),"No")</f>
        <v>No</v>
      </c>
      <c r="M210" s="44">
        <f t="shared" si="10"/>
        <v>89</v>
      </c>
      <c r="N210" s="44">
        <f t="shared" si="11"/>
        <v>67.900000000000006</v>
      </c>
      <c r="O210" s="44" t="str">
        <f t="shared" si="12"/>
        <v>C</v>
      </c>
      <c r="P210" s="36">
        <f>INDEX(Detail!A:A,MATCH(D210,Detail!H:H,0))</f>
        <v>38423</v>
      </c>
      <c r="Q210" t="str">
        <f>INDEX(Detail!F:F,MATCH(D210,Detail!H:H,0))</f>
        <v>Tomohon</v>
      </c>
      <c r="R210">
        <f>INDEX(Detail!C:C,MATCH(D210,Detail!H:H,0))</f>
        <v>159</v>
      </c>
      <c r="S210">
        <f>INDEX(Detail!D:D,MATCH(D210,Detail!H:H,0))</f>
        <v>75</v>
      </c>
      <c r="T210" t="str">
        <f>INDEX(Detail!E:E,MATCH(D210,Detail!H:H,0))</f>
        <v>Gg. Moch. Toha No. 61</v>
      </c>
      <c r="U210" t="str">
        <f>INDEX(Detail!B:B,MATCH(D210,Detail!H:H,0))</f>
        <v>A+</v>
      </c>
      <c r="V210" t="str">
        <f>VLOOKUP(C210,Dosen!$A$3:$E$8,MATCH(Main!A210,Dosen!$A$2:$E$2,1),FALSE)</f>
        <v>Pak Krisna</v>
      </c>
    </row>
    <row r="211" spans="1:22" x14ac:dyDescent="0.3">
      <c r="A211">
        <v>209</v>
      </c>
      <c r="B211" t="str">
        <f>CONCATENATE(VLOOKUP(C211,Helper!$A$1:$B$7,2,FALSE),TEXT(A211,"0000"))</f>
        <v>A0209</v>
      </c>
      <c r="C211" t="s">
        <v>1015</v>
      </c>
      <c r="D211" t="str">
        <f>INDEX(Detail!H:H,MATCH(B211,Detail!G:G,0))</f>
        <v>Kasiran Nugroho</v>
      </c>
      <c r="E211">
        <v>53</v>
      </c>
      <c r="F211">
        <v>70</v>
      </c>
      <c r="G211">
        <v>90</v>
      </c>
      <c r="H211">
        <v>66</v>
      </c>
      <c r="I211">
        <v>70</v>
      </c>
      <c r="J211">
        <v>62</v>
      </c>
      <c r="K211">
        <v>91</v>
      </c>
      <c r="L211" s="36">
        <f>IFERROR(VLOOKUP(B211,Absen!$A$1:$B$501,2,FALSE),"No")</f>
        <v>44871</v>
      </c>
      <c r="M211" s="44">
        <f t="shared" si="10"/>
        <v>81</v>
      </c>
      <c r="N211" s="44">
        <f t="shared" si="11"/>
        <v>70.875</v>
      </c>
      <c r="O211" s="44" t="str">
        <f t="shared" si="12"/>
        <v>B</v>
      </c>
      <c r="P211" s="36">
        <f>INDEX(Detail!A:A,MATCH(D211,Detail!H:H,0))</f>
        <v>38302</v>
      </c>
      <c r="Q211" t="str">
        <f>INDEX(Detail!F:F,MATCH(D211,Detail!H:H,0))</f>
        <v>Bitung</v>
      </c>
      <c r="R211">
        <f>INDEX(Detail!C:C,MATCH(D211,Detail!H:H,0))</f>
        <v>163</v>
      </c>
      <c r="S211">
        <f>INDEX(Detail!D:D,MATCH(D211,Detail!H:H,0))</f>
        <v>62</v>
      </c>
      <c r="T211" t="str">
        <f>INDEX(Detail!E:E,MATCH(D211,Detail!H:H,0))</f>
        <v>Gang Stasiun Wonokromo No. 62</v>
      </c>
      <c r="U211" t="str">
        <f>INDEX(Detail!B:B,MATCH(D211,Detail!H:H,0))</f>
        <v>AB+</v>
      </c>
      <c r="V211" t="str">
        <f>VLOOKUP(C211,Dosen!$A$3:$E$8,MATCH(Main!A211,Dosen!$A$2:$E$2,1),FALSE)</f>
        <v>Bu Dwi</v>
      </c>
    </row>
    <row r="212" spans="1:22" x14ac:dyDescent="0.3">
      <c r="A212">
        <v>210</v>
      </c>
      <c r="B212" t="str">
        <f>CONCATENATE(VLOOKUP(C212,Helper!$A$1:$B$7,2,FALSE),TEXT(A212,"0000"))</f>
        <v>F0210</v>
      </c>
      <c r="C212" t="s">
        <v>1011</v>
      </c>
      <c r="D212" t="str">
        <f>INDEX(Detail!H:H,MATCH(B212,Detail!G:G,0))</f>
        <v>Rosman Maryadi</v>
      </c>
      <c r="E212">
        <v>65</v>
      </c>
      <c r="F212">
        <v>45</v>
      </c>
      <c r="G212">
        <v>34</v>
      </c>
      <c r="H212">
        <v>75</v>
      </c>
      <c r="I212">
        <v>93</v>
      </c>
      <c r="J212">
        <v>55</v>
      </c>
      <c r="K212">
        <v>60</v>
      </c>
      <c r="L212" s="36" t="str">
        <f>IFERROR(VLOOKUP(B212,Absen!$A$1:$B$501,2,FALSE),"No")</f>
        <v>No</v>
      </c>
      <c r="M212" s="44">
        <f t="shared" si="10"/>
        <v>60</v>
      </c>
      <c r="N212" s="44">
        <f t="shared" si="11"/>
        <v>58.55</v>
      </c>
      <c r="O212" s="44" t="str">
        <f t="shared" si="12"/>
        <v>D</v>
      </c>
      <c r="P212" s="36">
        <f>INDEX(Detail!A:A,MATCH(D212,Detail!H:H,0))</f>
        <v>37728</v>
      </c>
      <c r="Q212" t="str">
        <f>INDEX(Detail!F:F,MATCH(D212,Detail!H:H,0))</f>
        <v>Samarinda</v>
      </c>
      <c r="R212">
        <f>INDEX(Detail!C:C,MATCH(D212,Detail!H:H,0))</f>
        <v>172</v>
      </c>
      <c r="S212">
        <f>INDEX(Detail!D:D,MATCH(D212,Detail!H:H,0))</f>
        <v>78</v>
      </c>
      <c r="T212" t="str">
        <f>INDEX(Detail!E:E,MATCH(D212,Detail!H:H,0))</f>
        <v xml:space="preserve">Gang BKR No. 6
</v>
      </c>
      <c r="U212" t="str">
        <f>INDEX(Detail!B:B,MATCH(D212,Detail!H:H,0))</f>
        <v>O+</v>
      </c>
      <c r="V212" t="str">
        <f>VLOOKUP(C212,Dosen!$A$3:$E$8,MATCH(Main!A212,Dosen!$A$2:$E$2,1),FALSE)</f>
        <v>Pak Andi</v>
      </c>
    </row>
    <row r="213" spans="1:22" x14ac:dyDescent="0.3">
      <c r="A213">
        <v>211</v>
      </c>
      <c r="B213" t="str">
        <f>CONCATENATE(VLOOKUP(C213,Helper!$A$1:$B$7,2,FALSE),TEXT(A213,"0000"))</f>
        <v>F0211</v>
      </c>
      <c r="C213" t="s">
        <v>1011</v>
      </c>
      <c r="D213" t="str">
        <f>INDEX(Detail!H:H,MATCH(B213,Detail!G:G,0))</f>
        <v>Hasta Suwarno</v>
      </c>
      <c r="E213">
        <v>94</v>
      </c>
      <c r="F213">
        <v>57</v>
      </c>
      <c r="G213">
        <v>56</v>
      </c>
      <c r="H213">
        <v>56</v>
      </c>
      <c r="I213">
        <v>82</v>
      </c>
      <c r="J213">
        <v>46</v>
      </c>
      <c r="K213">
        <v>85</v>
      </c>
      <c r="L213" s="36">
        <f>IFERROR(VLOOKUP(B213,Absen!$A$1:$B$501,2,FALSE),"No")</f>
        <v>44885</v>
      </c>
      <c r="M213" s="44">
        <f t="shared" si="10"/>
        <v>75</v>
      </c>
      <c r="N213" s="44">
        <f t="shared" si="11"/>
        <v>64.025000000000006</v>
      </c>
      <c r="O213" s="44" t="str">
        <f t="shared" si="12"/>
        <v>C</v>
      </c>
      <c r="P213" s="36">
        <f>INDEX(Detail!A:A,MATCH(D213,Detail!H:H,0))</f>
        <v>37941</v>
      </c>
      <c r="Q213" t="str">
        <f>INDEX(Detail!F:F,MATCH(D213,Detail!H:H,0))</f>
        <v>Yogyakarta</v>
      </c>
      <c r="R213">
        <f>INDEX(Detail!C:C,MATCH(D213,Detail!H:H,0))</f>
        <v>162</v>
      </c>
      <c r="S213">
        <f>INDEX(Detail!D:D,MATCH(D213,Detail!H:H,0))</f>
        <v>88</v>
      </c>
      <c r="T213" t="str">
        <f>INDEX(Detail!E:E,MATCH(D213,Detail!H:H,0))</f>
        <v xml:space="preserve">Gang Rajawali Timur No. 3
</v>
      </c>
      <c r="U213" t="str">
        <f>INDEX(Detail!B:B,MATCH(D213,Detail!H:H,0))</f>
        <v>A+</v>
      </c>
      <c r="V213" t="str">
        <f>VLOOKUP(C213,Dosen!$A$3:$E$8,MATCH(Main!A213,Dosen!$A$2:$E$2,1),FALSE)</f>
        <v>Pak Andi</v>
      </c>
    </row>
    <row r="214" spans="1:22" x14ac:dyDescent="0.3">
      <c r="A214">
        <v>212</v>
      </c>
      <c r="B214" t="str">
        <f>CONCATENATE(VLOOKUP(C214,Helper!$A$1:$B$7,2,FALSE),TEXT(A214,"0000"))</f>
        <v>F0212</v>
      </c>
      <c r="C214" t="s">
        <v>1011</v>
      </c>
      <c r="D214" t="str">
        <f>INDEX(Detail!H:H,MATCH(B214,Detail!G:G,0))</f>
        <v>Yance Palastri</v>
      </c>
      <c r="E214">
        <v>91</v>
      </c>
      <c r="F214">
        <v>54</v>
      </c>
      <c r="G214">
        <v>65</v>
      </c>
      <c r="H214">
        <v>71</v>
      </c>
      <c r="I214">
        <v>84</v>
      </c>
      <c r="J214">
        <v>60</v>
      </c>
      <c r="K214">
        <v>71</v>
      </c>
      <c r="L214" s="36">
        <f>IFERROR(VLOOKUP(B214,Absen!$A$1:$B$501,2,FALSE),"No")</f>
        <v>44903</v>
      </c>
      <c r="M214" s="44">
        <f t="shared" si="10"/>
        <v>61</v>
      </c>
      <c r="N214" s="44">
        <f t="shared" si="11"/>
        <v>68.599999999999994</v>
      </c>
      <c r="O214" s="44" t="str">
        <f t="shared" si="12"/>
        <v>C</v>
      </c>
      <c r="P214" s="36">
        <f>INDEX(Detail!A:A,MATCH(D214,Detail!H:H,0))</f>
        <v>38435</v>
      </c>
      <c r="Q214" t="str">
        <f>INDEX(Detail!F:F,MATCH(D214,Detail!H:H,0))</f>
        <v>Lhokseumawe</v>
      </c>
      <c r="R214">
        <f>INDEX(Detail!C:C,MATCH(D214,Detail!H:H,0))</f>
        <v>165</v>
      </c>
      <c r="S214">
        <f>INDEX(Detail!D:D,MATCH(D214,Detail!H:H,0))</f>
        <v>64</v>
      </c>
      <c r="T214" t="str">
        <f>INDEX(Detail!E:E,MATCH(D214,Detail!H:H,0))</f>
        <v xml:space="preserve">Jalan Gedebage Selatan No. 9
</v>
      </c>
      <c r="U214" t="str">
        <f>INDEX(Detail!B:B,MATCH(D214,Detail!H:H,0))</f>
        <v>A-</v>
      </c>
      <c r="V214" t="str">
        <f>VLOOKUP(C214,Dosen!$A$3:$E$8,MATCH(Main!A214,Dosen!$A$2:$E$2,1),FALSE)</f>
        <v>Pak Andi</v>
      </c>
    </row>
    <row r="215" spans="1:22" x14ac:dyDescent="0.3">
      <c r="A215">
        <v>213</v>
      </c>
      <c r="B215" t="str">
        <f>CONCATENATE(VLOOKUP(C215,Helper!$A$1:$B$7,2,FALSE),TEXT(A215,"0000"))</f>
        <v>A0213</v>
      </c>
      <c r="C215" t="s">
        <v>1015</v>
      </c>
      <c r="D215" t="str">
        <f>INDEX(Detail!H:H,MATCH(B215,Detail!G:G,0))</f>
        <v>Raihan Susanti</v>
      </c>
      <c r="E215">
        <v>95</v>
      </c>
      <c r="F215">
        <v>49</v>
      </c>
      <c r="G215">
        <v>93</v>
      </c>
      <c r="H215">
        <v>71</v>
      </c>
      <c r="I215">
        <v>68</v>
      </c>
      <c r="J215">
        <v>86</v>
      </c>
      <c r="K215">
        <v>62</v>
      </c>
      <c r="L215" s="36">
        <f>IFERROR(VLOOKUP(B215,Absen!$A$1:$B$501,2,FALSE),"No")</f>
        <v>44858</v>
      </c>
      <c r="M215" s="44">
        <f t="shared" si="10"/>
        <v>52</v>
      </c>
      <c r="N215" s="44">
        <f t="shared" si="11"/>
        <v>76.375000000000014</v>
      </c>
      <c r="O215" s="44" t="str">
        <f t="shared" si="12"/>
        <v>B</v>
      </c>
      <c r="P215" s="36">
        <f>INDEX(Detail!A:A,MATCH(D215,Detail!H:H,0))</f>
        <v>37157</v>
      </c>
      <c r="Q215" t="str">
        <f>INDEX(Detail!F:F,MATCH(D215,Detail!H:H,0))</f>
        <v>Palopo</v>
      </c>
      <c r="R215">
        <f>INDEX(Detail!C:C,MATCH(D215,Detail!H:H,0))</f>
        <v>180</v>
      </c>
      <c r="S215">
        <f>INDEX(Detail!D:D,MATCH(D215,Detail!H:H,0))</f>
        <v>93</v>
      </c>
      <c r="T215" t="str">
        <f>INDEX(Detail!E:E,MATCH(D215,Detail!H:H,0))</f>
        <v>Jalan Jend. A. Yani No. 43</v>
      </c>
      <c r="U215" t="str">
        <f>INDEX(Detail!B:B,MATCH(D215,Detail!H:H,0))</f>
        <v>O-</v>
      </c>
      <c r="V215" t="str">
        <f>VLOOKUP(C215,Dosen!$A$3:$E$8,MATCH(Main!A215,Dosen!$A$2:$E$2,1),FALSE)</f>
        <v>Bu Dwi</v>
      </c>
    </row>
    <row r="216" spans="1:22" x14ac:dyDescent="0.3">
      <c r="A216">
        <v>214</v>
      </c>
      <c r="B216" t="str">
        <f>CONCATENATE(VLOOKUP(C216,Helper!$A$1:$B$7,2,FALSE),TEXT(A216,"0000"))</f>
        <v>C0214</v>
      </c>
      <c r="C216" t="s">
        <v>1012</v>
      </c>
      <c r="D216" t="str">
        <f>INDEX(Detail!H:H,MATCH(B216,Detail!G:G,0))</f>
        <v>Ratih Palastri</v>
      </c>
      <c r="E216">
        <v>79</v>
      </c>
      <c r="F216">
        <v>60</v>
      </c>
      <c r="G216">
        <v>42</v>
      </c>
      <c r="H216">
        <v>59</v>
      </c>
      <c r="I216">
        <v>68</v>
      </c>
      <c r="J216">
        <v>54</v>
      </c>
      <c r="K216">
        <v>97</v>
      </c>
      <c r="L216" s="36">
        <f>IFERROR(VLOOKUP(B216,Absen!$A$1:$B$501,2,FALSE),"No")</f>
        <v>44766</v>
      </c>
      <c r="M216" s="44">
        <f t="shared" si="10"/>
        <v>87</v>
      </c>
      <c r="N216" s="44">
        <f t="shared" si="11"/>
        <v>61.150000000000006</v>
      </c>
      <c r="O216" s="44" t="str">
        <f t="shared" si="12"/>
        <v>C</v>
      </c>
      <c r="P216" s="36">
        <f>INDEX(Detail!A:A,MATCH(D216,Detail!H:H,0))</f>
        <v>37915</v>
      </c>
      <c r="Q216" t="str">
        <f>INDEX(Detail!F:F,MATCH(D216,Detail!H:H,0))</f>
        <v>Prabumulih</v>
      </c>
      <c r="R216">
        <f>INDEX(Detail!C:C,MATCH(D216,Detail!H:H,0))</f>
        <v>166</v>
      </c>
      <c r="S216">
        <f>INDEX(Detail!D:D,MATCH(D216,Detail!H:H,0))</f>
        <v>61</v>
      </c>
      <c r="T216" t="str">
        <f>INDEX(Detail!E:E,MATCH(D216,Detail!H:H,0))</f>
        <v>Gg. Bangka Raya No. 15</v>
      </c>
      <c r="U216" t="str">
        <f>INDEX(Detail!B:B,MATCH(D216,Detail!H:H,0))</f>
        <v>B+</v>
      </c>
      <c r="V216" t="str">
        <f>VLOOKUP(C216,Dosen!$A$3:$E$8,MATCH(Main!A216,Dosen!$A$2:$E$2,1),FALSE)</f>
        <v>Pak Budi</v>
      </c>
    </row>
    <row r="217" spans="1:22" x14ac:dyDescent="0.3">
      <c r="A217">
        <v>215</v>
      </c>
      <c r="B217" t="str">
        <f>CONCATENATE(VLOOKUP(C217,Helper!$A$1:$B$7,2,FALSE),TEXT(A217,"0000"))</f>
        <v>F0215</v>
      </c>
      <c r="C217" t="s">
        <v>1011</v>
      </c>
      <c r="D217" t="str">
        <f>INDEX(Detail!H:H,MATCH(B217,Detail!G:G,0))</f>
        <v>Diah Wahyudin</v>
      </c>
      <c r="E217">
        <v>88</v>
      </c>
      <c r="F217">
        <v>45</v>
      </c>
      <c r="G217">
        <v>38</v>
      </c>
      <c r="H217">
        <v>60</v>
      </c>
      <c r="I217">
        <v>91</v>
      </c>
      <c r="J217">
        <v>54</v>
      </c>
      <c r="K217">
        <v>62</v>
      </c>
      <c r="L217" s="36">
        <f>IFERROR(VLOOKUP(B217,Absen!$A$1:$B$501,2,FALSE),"No")</f>
        <v>44876</v>
      </c>
      <c r="M217" s="44">
        <f t="shared" si="10"/>
        <v>52</v>
      </c>
      <c r="N217" s="44">
        <f t="shared" si="11"/>
        <v>59.100000000000009</v>
      </c>
      <c r="O217" s="44" t="str">
        <f t="shared" si="12"/>
        <v>D</v>
      </c>
      <c r="P217" s="36">
        <f>INDEX(Detail!A:A,MATCH(D217,Detail!H:H,0))</f>
        <v>37050</v>
      </c>
      <c r="Q217" t="str">
        <f>INDEX(Detail!F:F,MATCH(D217,Detail!H:H,0))</f>
        <v>Tarakan</v>
      </c>
      <c r="R217">
        <f>INDEX(Detail!C:C,MATCH(D217,Detail!H:H,0))</f>
        <v>179</v>
      </c>
      <c r="S217">
        <f>INDEX(Detail!D:D,MATCH(D217,Detail!H:H,0))</f>
        <v>83</v>
      </c>
      <c r="T217" t="str">
        <f>INDEX(Detail!E:E,MATCH(D217,Detail!H:H,0))</f>
        <v xml:space="preserve">Jalan Suryakencana No. 7
</v>
      </c>
      <c r="U217" t="str">
        <f>INDEX(Detail!B:B,MATCH(D217,Detail!H:H,0))</f>
        <v>B-</v>
      </c>
      <c r="V217" t="str">
        <f>VLOOKUP(C217,Dosen!$A$3:$E$8,MATCH(Main!A217,Dosen!$A$2:$E$2,1),FALSE)</f>
        <v>Pak Andi</v>
      </c>
    </row>
    <row r="218" spans="1:22" x14ac:dyDescent="0.3">
      <c r="A218">
        <v>216</v>
      </c>
      <c r="B218" t="str">
        <f>CONCATENATE(VLOOKUP(C218,Helper!$A$1:$B$7,2,FALSE),TEXT(A218,"0000"))</f>
        <v>C0216</v>
      </c>
      <c r="C218" t="s">
        <v>1012</v>
      </c>
      <c r="D218" t="str">
        <f>INDEX(Detail!H:H,MATCH(B218,Detail!G:G,0))</f>
        <v>Kamidin Handayani</v>
      </c>
      <c r="E218">
        <v>61</v>
      </c>
      <c r="F218">
        <v>51</v>
      </c>
      <c r="G218">
        <v>75</v>
      </c>
      <c r="H218">
        <v>62</v>
      </c>
      <c r="I218">
        <v>59</v>
      </c>
      <c r="J218">
        <v>45</v>
      </c>
      <c r="K218">
        <v>88</v>
      </c>
      <c r="L218" s="36" t="str">
        <f>IFERROR(VLOOKUP(B218,Absen!$A$1:$B$501,2,FALSE),"No")</f>
        <v>No</v>
      </c>
      <c r="M218" s="44">
        <f t="shared" si="10"/>
        <v>88</v>
      </c>
      <c r="N218" s="44">
        <f t="shared" si="11"/>
        <v>61.924999999999997</v>
      </c>
      <c r="O218" s="44" t="str">
        <f t="shared" si="12"/>
        <v>C</v>
      </c>
      <c r="P218" s="36">
        <f>INDEX(Detail!A:A,MATCH(D218,Detail!H:H,0))</f>
        <v>37201</v>
      </c>
      <c r="Q218" t="str">
        <f>INDEX(Detail!F:F,MATCH(D218,Detail!H:H,0))</f>
        <v>Jambi</v>
      </c>
      <c r="R218">
        <f>INDEX(Detail!C:C,MATCH(D218,Detail!H:H,0))</f>
        <v>177</v>
      </c>
      <c r="S218">
        <f>INDEX(Detail!D:D,MATCH(D218,Detail!H:H,0))</f>
        <v>89</v>
      </c>
      <c r="T218" t="str">
        <f>INDEX(Detail!E:E,MATCH(D218,Detail!H:H,0))</f>
        <v>Gg. Jamika No. 10</v>
      </c>
      <c r="U218" t="str">
        <f>INDEX(Detail!B:B,MATCH(D218,Detail!H:H,0))</f>
        <v>B+</v>
      </c>
      <c r="V218" t="str">
        <f>VLOOKUP(C218,Dosen!$A$3:$E$8,MATCH(Main!A218,Dosen!$A$2:$E$2,1),FALSE)</f>
        <v>Pak Budi</v>
      </c>
    </row>
    <row r="219" spans="1:22" x14ac:dyDescent="0.3">
      <c r="A219">
        <v>217</v>
      </c>
      <c r="B219" t="str">
        <f>CONCATENATE(VLOOKUP(C219,Helper!$A$1:$B$7,2,FALSE),TEXT(A219,"0000"))</f>
        <v>A0217</v>
      </c>
      <c r="C219" t="s">
        <v>1015</v>
      </c>
      <c r="D219" t="str">
        <f>INDEX(Detail!H:H,MATCH(B219,Detail!G:G,0))</f>
        <v>Lili Nainggolan</v>
      </c>
      <c r="E219">
        <v>61</v>
      </c>
      <c r="F219">
        <v>68</v>
      </c>
      <c r="G219">
        <v>94</v>
      </c>
      <c r="H219">
        <v>60</v>
      </c>
      <c r="I219">
        <v>90</v>
      </c>
      <c r="J219">
        <v>89</v>
      </c>
      <c r="K219">
        <v>65</v>
      </c>
      <c r="L219" s="36" t="str">
        <f>IFERROR(VLOOKUP(B219,Absen!$A$1:$B$501,2,FALSE),"No")</f>
        <v>No</v>
      </c>
      <c r="M219" s="44">
        <f t="shared" si="10"/>
        <v>65</v>
      </c>
      <c r="N219" s="44">
        <f t="shared" si="11"/>
        <v>77.974999999999994</v>
      </c>
      <c r="O219" s="44" t="str">
        <f t="shared" si="12"/>
        <v>B</v>
      </c>
      <c r="P219" s="36">
        <f>INDEX(Detail!A:A,MATCH(D219,Detail!H:H,0))</f>
        <v>37464</v>
      </c>
      <c r="Q219" t="str">
        <f>INDEX(Detail!F:F,MATCH(D219,Detail!H:H,0))</f>
        <v>Tegal</v>
      </c>
      <c r="R219">
        <f>INDEX(Detail!C:C,MATCH(D219,Detail!H:H,0))</f>
        <v>163</v>
      </c>
      <c r="S219">
        <f>INDEX(Detail!D:D,MATCH(D219,Detail!H:H,0))</f>
        <v>50</v>
      </c>
      <c r="T219" t="str">
        <f>INDEX(Detail!E:E,MATCH(D219,Detail!H:H,0))</f>
        <v>Jalan Wonoayu No. 69</v>
      </c>
      <c r="U219" t="str">
        <f>INDEX(Detail!B:B,MATCH(D219,Detail!H:H,0))</f>
        <v>O+</v>
      </c>
      <c r="V219" t="str">
        <f>VLOOKUP(C219,Dosen!$A$3:$E$8,MATCH(Main!A219,Dosen!$A$2:$E$2,1),FALSE)</f>
        <v>Bu Dwi</v>
      </c>
    </row>
    <row r="220" spans="1:22" x14ac:dyDescent="0.3">
      <c r="A220">
        <v>218</v>
      </c>
      <c r="B220" t="str">
        <f>CONCATENATE(VLOOKUP(C220,Helper!$A$1:$B$7,2,FALSE),TEXT(A220,"0000"))</f>
        <v>E0218</v>
      </c>
      <c r="C220" t="s">
        <v>1010</v>
      </c>
      <c r="D220" t="str">
        <f>INDEX(Detail!H:H,MATCH(B220,Detail!G:G,0))</f>
        <v>Prasetyo Nashiruddin</v>
      </c>
      <c r="E220">
        <v>71</v>
      </c>
      <c r="F220">
        <v>67</v>
      </c>
      <c r="G220">
        <v>59</v>
      </c>
      <c r="H220">
        <v>55</v>
      </c>
      <c r="I220">
        <v>52</v>
      </c>
      <c r="J220">
        <v>79</v>
      </c>
      <c r="K220">
        <v>95</v>
      </c>
      <c r="L220" s="36" t="str">
        <f>IFERROR(VLOOKUP(B220,Absen!$A$1:$B$501,2,FALSE),"No")</f>
        <v>No</v>
      </c>
      <c r="M220" s="44">
        <f t="shared" si="10"/>
        <v>95</v>
      </c>
      <c r="N220" s="44">
        <f t="shared" si="11"/>
        <v>67.724999999999994</v>
      </c>
      <c r="O220" s="44" t="str">
        <f t="shared" si="12"/>
        <v>C</v>
      </c>
      <c r="P220" s="36">
        <f>INDEX(Detail!A:A,MATCH(D220,Detail!H:H,0))</f>
        <v>37083</v>
      </c>
      <c r="Q220" t="str">
        <f>INDEX(Detail!F:F,MATCH(D220,Detail!H:H,0))</f>
        <v>Manado</v>
      </c>
      <c r="R220">
        <f>INDEX(Detail!C:C,MATCH(D220,Detail!H:H,0))</f>
        <v>157</v>
      </c>
      <c r="S220">
        <f>INDEX(Detail!D:D,MATCH(D220,Detail!H:H,0))</f>
        <v>59</v>
      </c>
      <c r="T220" t="str">
        <f>INDEX(Detail!E:E,MATCH(D220,Detail!H:H,0))</f>
        <v>Gang Rajawali Timur No. 87</v>
      </c>
      <c r="U220" t="str">
        <f>INDEX(Detail!B:B,MATCH(D220,Detail!H:H,0))</f>
        <v>AB+</v>
      </c>
      <c r="V220" t="str">
        <f>VLOOKUP(C220,Dosen!$A$3:$E$8,MATCH(Main!A220,Dosen!$A$2:$E$2,1),FALSE)</f>
        <v>Bu Made</v>
      </c>
    </row>
    <row r="221" spans="1:22" x14ac:dyDescent="0.3">
      <c r="A221">
        <v>219</v>
      </c>
      <c r="B221" t="str">
        <f>CONCATENATE(VLOOKUP(C221,Helper!$A$1:$B$7,2,FALSE),TEXT(A221,"0000"))</f>
        <v>F0219</v>
      </c>
      <c r="C221" t="s">
        <v>1011</v>
      </c>
      <c r="D221" t="str">
        <f>INDEX(Detail!H:H,MATCH(B221,Detail!G:G,0))</f>
        <v>Luis Sirait</v>
      </c>
      <c r="E221">
        <v>84</v>
      </c>
      <c r="F221">
        <v>58</v>
      </c>
      <c r="G221">
        <v>89</v>
      </c>
      <c r="H221">
        <v>64</v>
      </c>
      <c r="I221">
        <v>56</v>
      </c>
      <c r="J221">
        <v>94</v>
      </c>
      <c r="K221">
        <v>73</v>
      </c>
      <c r="L221" s="36" t="str">
        <f>IFERROR(VLOOKUP(B221,Absen!$A$1:$B$501,2,FALSE),"No")</f>
        <v>No</v>
      </c>
      <c r="M221" s="44">
        <f t="shared" si="10"/>
        <v>73</v>
      </c>
      <c r="N221" s="44">
        <f t="shared" si="11"/>
        <v>76.649999999999991</v>
      </c>
      <c r="O221" s="44" t="str">
        <f t="shared" si="12"/>
        <v>B</v>
      </c>
      <c r="P221" s="36">
        <f>INDEX(Detail!A:A,MATCH(D221,Detail!H:H,0))</f>
        <v>38185</v>
      </c>
      <c r="Q221" t="str">
        <f>INDEX(Detail!F:F,MATCH(D221,Detail!H:H,0))</f>
        <v>Semarang</v>
      </c>
      <c r="R221">
        <f>INDEX(Detail!C:C,MATCH(D221,Detail!H:H,0))</f>
        <v>171</v>
      </c>
      <c r="S221">
        <f>INDEX(Detail!D:D,MATCH(D221,Detail!H:H,0))</f>
        <v>92</v>
      </c>
      <c r="T221" t="str">
        <f>INDEX(Detail!E:E,MATCH(D221,Detail!H:H,0))</f>
        <v>Gg. Cikutra Barat No. 75</v>
      </c>
      <c r="U221" t="str">
        <f>INDEX(Detail!B:B,MATCH(D221,Detail!H:H,0))</f>
        <v>A-</v>
      </c>
      <c r="V221" t="str">
        <f>VLOOKUP(C221,Dosen!$A$3:$E$8,MATCH(Main!A221,Dosen!$A$2:$E$2,1),FALSE)</f>
        <v>Pak Andi</v>
      </c>
    </row>
    <row r="222" spans="1:22" x14ac:dyDescent="0.3">
      <c r="A222">
        <v>220</v>
      </c>
      <c r="B222" t="str">
        <f>CONCATENATE(VLOOKUP(C222,Helper!$A$1:$B$7,2,FALSE),TEXT(A222,"0000"))</f>
        <v>D0220</v>
      </c>
      <c r="C222" t="s">
        <v>1013</v>
      </c>
      <c r="D222" t="str">
        <f>INDEX(Detail!H:H,MATCH(B222,Detail!G:G,0))</f>
        <v>Indah Salahudin</v>
      </c>
      <c r="E222">
        <v>76</v>
      </c>
      <c r="F222">
        <v>65</v>
      </c>
      <c r="G222">
        <v>49</v>
      </c>
      <c r="H222">
        <v>72</v>
      </c>
      <c r="I222">
        <v>61</v>
      </c>
      <c r="J222">
        <v>41</v>
      </c>
      <c r="K222">
        <v>81</v>
      </c>
      <c r="L222" s="36">
        <f>IFERROR(VLOOKUP(B222,Absen!$A$1:$B$501,2,FALSE),"No")</f>
        <v>44864</v>
      </c>
      <c r="M222" s="44">
        <f t="shared" si="10"/>
        <v>71</v>
      </c>
      <c r="N222" s="44">
        <f t="shared" si="11"/>
        <v>59.35</v>
      </c>
      <c r="O222" s="44" t="str">
        <f t="shared" si="12"/>
        <v>D</v>
      </c>
      <c r="P222" s="36">
        <f>INDEX(Detail!A:A,MATCH(D222,Detail!H:H,0))</f>
        <v>37258</v>
      </c>
      <c r="Q222" t="str">
        <f>INDEX(Detail!F:F,MATCH(D222,Detail!H:H,0))</f>
        <v>Bima</v>
      </c>
      <c r="R222">
        <f>INDEX(Detail!C:C,MATCH(D222,Detail!H:H,0))</f>
        <v>174</v>
      </c>
      <c r="S222">
        <f>INDEX(Detail!D:D,MATCH(D222,Detail!H:H,0))</f>
        <v>47</v>
      </c>
      <c r="T222" t="str">
        <f>INDEX(Detail!E:E,MATCH(D222,Detail!H:H,0))</f>
        <v>Gg. Lembong No. 31</v>
      </c>
      <c r="U222" t="str">
        <f>INDEX(Detail!B:B,MATCH(D222,Detail!H:H,0))</f>
        <v>O-</v>
      </c>
      <c r="V222" t="str">
        <f>VLOOKUP(C222,Dosen!$A$3:$E$8,MATCH(Main!A222,Dosen!$A$2:$E$2,1),FALSE)</f>
        <v>Bu Ratna</v>
      </c>
    </row>
    <row r="223" spans="1:22" x14ac:dyDescent="0.3">
      <c r="A223">
        <v>221</v>
      </c>
      <c r="B223" t="str">
        <f>CONCATENATE(VLOOKUP(C223,Helper!$A$1:$B$7,2,FALSE),TEXT(A223,"0000"))</f>
        <v>F0221</v>
      </c>
      <c r="C223" t="s">
        <v>1011</v>
      </c>
      <c r="D223" t="str">
        <f>INDEX(Detail!H:H,MATCH(B223,Detail!G:G,0))</f>
        <v>Kenari Saefullah</v>
      </c>
      <c r="E223">
        <v>72</v>
      </c>
      <c r="F223">
        <v>52</v>
      </c>
      <c r="G223">
        <v>56</v>
      </c>
      <c r="H223">
        <v>70</v>
      </c>
      <c r="I223">
        <v>50</v>
      </c>
      <c r="J223">
        <v>56</v>
      </c>
      <c r="K223">
        <v>94</v>
      </c>
      <c r="L223" s="36">
        <f>IFERROR(VLOOKUP(B223,Absen!$A$1:$B$501,2,FALSE),"No")</f>
        <v>44873</v>
      </c>
      <c r="M223" s="44">
        <f t="shared" si="10"/>
        <v>84</v>
      </c>
      <c r="N223" s="44">
        <f t="shared" si="11"/>
        <v>61.300000000000004</v>
      </c>
      <c r="O223" s="44" t="str">
        <f t="shared" si="12"/>
        <v>C</v>
      </c>
      <c r="P223" s="36">
        <f>INDEX(Detail!A:A,MATCH(D223,Detail!H:H,0))</f>
        <v>38420</v>
      </c>
      <c r="Q223" t="str">
        <f>INDEX(Detail!F:F,MATCH(D223,Detail!H:H,0))</f>
        <v>Pasuruan</v>
      </c>
      <c r="R223">
        <f>INDEX(Detail!C:C,MATCH(D223,Detail!H:H,0))</f>
        <v>180</v>
      </c>
      <c r="S223">
        <f>INDEX(Detail!D:D,MATCH(D223,Detail!H:H,0))</f>
        <v>55</v>
      </c>
      <c r="T223" t="str">
        <f>INDEX(Detail!E:E,MATCH(D223,Detail!H:H,0))</f>
        <v>Jalan Dipenogoro No. 04</v>
      </c>
      <c r="U223" t="str">
        <f>INDEX(Detail!B:B,MATCH(D223,Detail!H:H,0))</f>
        <v>A-</v>
      </c>
      <c r="V223" t="str">
        <f>VLOOKUP(C223,Dosen!$A$3:$E$8,MATCH(Main!A223,Dosen!$A$2:$E$2,1),FALSE)</f>
        <v>Pak Andi</v>
      </c>
    </row>
    <row r="224" spans="1:22" x14ac:dyDescent="0.3">
      <c r="A224">
        <v>222</v>
      </c>
      <c r="B224" t="str">
        <f>CONCATENATE(VLOOKUP(C224,Helper!$A$1:$B$7,2,FALSE),TEXT(A224,"0000"))</f>
        <v>F0222</v>
      </c>
      <c r="C224" t="s">
        <v>1011</v>
      </c>
      <c r="D224" t="str">
        <f>INDEX(Detail!H:H,MATCH(B224,Detail!G:G,0))</f>
        <v>Shania Anggriawan</v>
      </c>
      <c r="E224">
        <v>57</v>
      </c>
      <c r="F224">
        <v>65</v>
      </c>
      <c r="G224">
        <v>66</v>
      </c>
      <c r="H224">
        <v>59</v>
      </c>
      <c r="I224">
        <v>77</v>
      </c>
      <c r="J224">
        <v>77</v>
      </c>
      <c r="K224">
        <v>75</v>
      </c>
      <c r="L224" s="36">
        <f>IFERROR(VLOOKUP(B224,Absen!$A$1:$B$501,2,FALSE),"No")</f>
        <v>44791</v>
      </c>
      <c r="M224" s="44">
        <f t="shared" si="10"/>
        <v>65</v>
      </c>
      <c r="N224" s="44">
        <f t="shared" si="11"/>
        <v>67.349999999999994</v>
      </c>
      <c r="O224" s="44" t="str">
        <f t="shared" si="12"/>
        <v>C</v>
      </c>
      <c r="P224" s="36">
        <f>INDEX(Detail!A:A,MATCH(D224,Detail!H:H,0))</f>
        <v>37295</v>
      </c>
      <c r="Q224" t="str">
        <f>INDEX(Detail!F:F,MATCH(D224,Detail!H:H,0))</f>
        <v>Padangpanjang</v>
      </c>
      <c r="R224">
        <f>INDEX(Detail!C:C,MATCH(D224,Detail!H:H,0))</f>
        <v>151</v>
      </c>
      <c r="S224">
        <f>INDEX(Detail!D:D,MATCH(D224,Detail!H:H,0))</f>
        <v>65</v>
      </c>
      <c r="T224" t="str">
        <f>INDEX(Detail!E:E,MATCH(D224,Detail!H:H,0))</f>
        <v>Jalan Kapten Muslihat No. 07</v>
      </c>
      <c r="U224" t="str">
        <f>INDEX(Detail!B:B,MATCH(D224,Detail!H:H,0))</f>
        <v>A-</v>
      </c>
      <c r="V224" t="str">
        <f>VLOOKUP(C224,Dosen!$A$3:$E$8,MATCH(Main!A224,Dosen!$A$2:$E$2,1),FALSE)</f>
        <v>Pak Andi</v>
      </c>
    </row>
    <row r="225" spans="1:22" x14ac:dyDescent="0.3">
      <c r="A225">
        <v>223</v>
      </c>
      <c r="B225" t="str">
        <f>CONCATENATE(VLOOKUP(C225,Helper!$A$1:$B$7,2,FALSE),TEXT(A225,"0000"))</f>
        <v>E0223</v>
      </c>
      <c r="C225" t="s">
        <v>1010</v>
      </c>
      <c r="D225" t="str">
        <f>INDEX(Detail!H:H,MATCH(B225,Detail!G:G,0))</f>
        <v>Kemba Napitupulu</v>
      </c>
      <c r="E225">
        <v>56</v>
      </c>
      <c r="F225">
        <v>49</v>
      </c>
      <c r="G225">
        <v>91</v>
      </c>
      <c r="H225">
        <v>73</v>
      </c>
      <c r="I225">
        <v>85</v>
      </c>
      <c r="J225">
        <v>64</v>
      </c>
      <c r="K225">
        <v>87</v>
      </c>
      <c r="L225" s="36" t="str">
        <f>IFERROR(VLOOKUP(B225,Absen!$A$1:$B$501,2,FALSE),"No")</f>
        <v>No</v>
      </c>
      <c r="M225" s="44">
        <f t="shared" si="10"/>
        <v>87</v>
      </c>
      <c r="N225" s="44">
        <f t="shared" si="11"/>
        <v>72.575000000000003</v>
      </c>
      <c r="O225" s="44" t="str">
        <f t="shared" si="12"/>
        <v>B</v>
      </c>
      <c r="P225" s="36">
        <f>INDEX(Detail!A:A,MATCH(D225,Detail!H:H,0))</f>
        <v>37536</v>
      </c>
      <c r="Q225" t="str">
        <f>INDEX(Detail!F:F,MATCH(D225,Detail!H:H,0))</f>
        <v>Palopo</v>
      </c>
      <c r="R225">
        <f>INDEX(Detail!C:C,MATCH(D225,Detail!H:H,0))</f>
        <v>173</v>
      </c>
      <c r="S225">
        <f>INDEX(Detail!D:D,MATCH(D225,Detail!H:H,0))</f>
        <v>50</v>
      </c>
      <c r="T225" t="str">
        <f>INDEX(Detail!E:E,MATCH(D225,Detail!H:H,0))</f>
        <v xml:space="preserve">Jl. Suryakencana No. 3
</v>
      </c>
      <c r="U225" t="str">
        <f>INDEX(Detail!B:B,MATCH(D225,Detail!H:H,0))</f>
        <v>AB+</v>
      </c>
      <c r="V225" t="str">
        <f>VLOOKUP(C225,Dosen!$A$3:$E$8,MATCH(Main!A225,Dosen!$A$2:$E$2,1),FALSE)</f>
        <v>Bu Made</v>
      </c>
    </row>
    <row r="226" spans="1:22" x14ac:dyDescent="0.3">
      <c r="A226">
        <v>224</v>
      </c>
      <c r="B226" t="str">
        <f>CONCATENATE(VLOOKUP(C226,Helper!$A$1:$B$7,2,FALSE),TEXT(A226,"0000"))</f>
        <v>D0224</v>
      </c>
      <c r="C226" t="s">
        <v>1013</v>
      </c>
      <c r="D226" t="str">
        <f>INDEX(Detail!H:H,MATCH(B226,Detail!G:G,0))</f>
        <v>Cahyadi Pradana</v>
      </c>
      <c r="E226">
        <v>78</v>
      </c>
      <c r="F226">
        <v>75</v>
      </c>
      <c r="G226">
        <v>44</v>
      </c>
      <c r="H226">
        <v>56</v>
      </c>
      <c r="I226">
        <v>73</v>
      </c>
      <c r="J226">
        <v>82</v>
      </c>
      <c r="K226">
        <v>87</v>
      </c>
      <c r="L226" s="36" t="str">
        <f>IFERROR(VLOOKUP(B226,Absen!$A$1:$B$501,2,FALSE),"No")</f>
        <v>No</v>
      </c>
      <c r="M226" s="44">
        <f t="shared" si="10"/>
        <v>87</v>
      </c>
      <c r="N226" s="44">
        <f t="shared" si="11"/>
        <v>69.150000000000006</v>
      </c>
      <c r="O226" s="44" t="str">
        <f t="shared" si="12"/>
        <v>C</v>
      </c>
      <c r="P226" s="36">
        <f>INDEX(Detail!A:A,MATCH(D226,Detail!H:H,0))</f>
        <v>37629</v>
      </c>
      <c r="Q226" t="str">
        <f>INDEX(Detail!F:F,MATCH(D226,Detail!H:H,0))</f>
        <v>Sibolga</v>
      </c>
      <c r="R226">
        <f>INDEX(Detail!C:C,MATCH(D226,Detail!H:H,0))</f>
        <v>162</v>
      </c>
      <c r="S226">
        <f>INDEX(Detail!D:D,MATCH(D226,Detail!H:H,0))</f>
        <v>95</v>
      </c>
      <c r="T226" t="str">
        <f>INDEX(Detail!E:E,MATCH(D226,Detail!H:H,0))</f>
        <v>Jalan PHH. Mustofa No. 42</v>
      </c>
      <c r="U226" t="str">
        <f>INDEX(Detail!B:B,MATCH(D226,Detail!H:H,0))</f>
        <v>O+</v>
      </c>
      <c r="V226" t="str">
        <f>VLOOKUP(C226,Dosen!$A$3:$E$8,MATCH(Main!A226,Dosen!$A$2:$E$2,1),FALSE)</f>
        <v>Bu Ratna</v>
      </c>
    </row>
    <row r="227" spans="1:22" x14ac:dyDescent="0.3">
      <c r="A227">
        <v>225</v>
      </c>
      <c r="B227" t="str">
        <f>CONCATENATE(VLOOKUP(C227,Helper!$A$1:$B$7,2,FALSE),TEXT(A227,"0000"))</f>
        <v>F0225</v>
      </c>
      <c r="C227" t="s">
        <v>1011</v>
      </c>
      <c r="D227" t="str">
        <f>INDEX(Detail!H:H,MATCH(B227,Detail!G:G,0))</f>
        <v>Lutfan Permata</v>
      </c>
      <c r="E227">
        <v>61</v>
      </c>
      <c r="F227">
        <v>45</v>
      </c>
      <c r="G227">
        <v>30</v>
      </c>
      <c r="H227">
        <v>63</v>
      </c>
      <c r="I227">
        <v>67</v>
      </c>
      <c r="J227">
        <v>66</v>
      </c>
      <c r="K227">
        <v>89</v>
      </c>
      <c r="L227" s="36">
        <f>IFERROR(VLOOKUP(B227,Absen!$A$1:$B$501,2,FALSE),"No")</f>
        <v>44786</v>
      </c>
      <c r="M227" s="44">
        <f t="shared" si="10"/>
        <v>79</v>
      </c>
      <c r="N227" s="44">
        <f t="shared" si="11"/>
        <v>56.6</v>
      </c>
      <c r="O227" s="44" t="str">
        <f t="shared" si="12"/>
        <v>D</v>
      </c>
      <c r="P227" s="36">
        <f>INDEX(Detail!A:A,MATCH(D227,Detail!H:H,0))</f>
        <v>38270</v>
      </c>
      <c r="Q227" t="str">
        <f>INDEX(Detail!F:F,MATCH(D227,Detail!H:H,0))</f>
        <v>Bontang</v>
      </c>
      <c r="R227">
        <f>INDEX(Detail!C:C,MATCH(D227,Detail!H:H,0))</f>
        <v>171</v>
      </c>
      <c r="S227">
        <f>INDEX(Detail!D:D,MATCH(D227,Detail!H:H,0))</f>
        <v>76</v>
      </c>
      <c r="T227" t="str">
        <f>INDEX(Detail!E:E,MATCH(D227,Detail!H:H,0))</f>
        <v xml:space="preserve">Jalan Gegerkalong Hilir No. 5
</v>
      </c>
      <c r="U227" t="str">
        <f>INDEX(Detail!B:B,MATCH(D227,Detail!H:H,0))</f>
        <v>A+</v>
      </c>
      <c r="V227" t="str">
        <f>VLOOKUP(C227,Dosen!$A$3:$E$8,MATCH(Main!A227,Dosen!$A$2:$E$2,1),FALSE)</f>
        <v>Pak Andi</v>
      </c>
    </row>
    <row r="228" spans="1:22" x14ac:dyDescent="0.3">
      <c r="A228">
        <v>226</v>
      </c>
      <c r="B228" t="str">
        <f>CONCATENATE(VLOOKUP(C228,Helper!$A$1:$B$7,2,FALSE),TEXT(A228,"0000"))</f>
        <v>B0226</v>
      </c>
      <c r="C228" t="s">
        <v>1014</v>
      </c>
      <c r="D228" t="str">
        <f>INDEX(Detail!H:H,MATCH(B228,Detail!G:G,0))</f>
        <v>Victoria Mustofa</v>
      </c>
      <c r="E228">
        <v>65</v>
      </c>
      <c r="F228">
        <v>65</v>
      </c>
      <c r="G228">
        <v>50</v>
      </c>
      <c r="H228">
        <v>71</v>
      </c>
      <c r="I228">
        <v>70</v>
      </c>
      <c r="J228">
        <v>62</v>
      </c>
      <c r="K228">
        <v>63</v>
      </c>
      <c r="L228" s="36">
        <f>IFERROR(VLOOKUP(B228,Absen!$A$1:$B$501,2,FALSE),"No")</f>
        <v>44753</v>
      </c>
      <c r="M228" s="44">
        <f t="shared" si="10"/>
        <v>53</v>
      </c>
      <c r="N228" s="44">
        <f t="shared" si="11"/>
        <v>61.575000000000003</v>
      </c>
      <c r="O228" s="44" t="str">
        <f t="shared" si="12"/>
        <v>C</v>
      </c>
      <c r="P228" s="36">
        <f>INDEX(Detail!A:A,MATCH(D228,Detail!H:H,0))</f>
        <v>37533</v>
      </c>
      <c r="Q228" t="str">
        <f>INDEX(Detail!F:F,MATCH(D228,Detail!H:H,0))</f>
        <v>Manado</v>
      </c>
      <c r="R228">
        <f>INDEX(Detail!C:C,MATCH(D228,Detail!H:H,0))</f>
        <v>170</v>
      </c>
      <c r="S228">
        <f>INDEX(Detail!D:D,MATCH(D228,Detail!H:H,0))</f>
        <v>58</v>
      </c>
      <c r="T228" t="str">
        <f>INDEX(Detail!E:E,MATCH(D228,Detail!H:H,0))</f>
        <v>Jalan Indragiri No. 33</v>
      </c>
      <c r="U228" t="str">
        <f>INDEX(Detail!B:B,MATCH(D228,Detail!H:H,0))</f>
        <v>A-</v>
      </c>
      <c r="V228" t="str">
        <f>VLOOKUP(C228,Dosen!$A$3:$E$8,MATCH(Main!A228,Dosen!$A$2:$E$2,1),FALSE)</f>
        <v>Pak Krisna</v>
      </c>
    </row>
    <row r="229" spans="1:22" x14ac:dyDescent="0.3">
      <c r="A229">
        <v>227</v>
      </c>
      <c r="B229" t="str">
        <f>CONCATENATE(VLOOKUP(C229,Helper!$A$1:$B$7,2,FALSE),TEXT(A229,"0000"))</f>
        <v>E0227</v>
      </c>
      <c r="C229" t="s">
        <v>1010</v>
      </c>
      <c r="D229" t="str">
        <f>INDEX(Detail!H:H,MATCH(B229,Detail!G:G,0))</f>
        <v>Calista Hutasoit</v>
      </c>
      <c r="E229">
        <v>91</v>
      </c>
      <c r="F229">
        <v>45</v>
      </c>
      <c r="G229">
        <v>51</v>
      </c>
      <c r="H229">
        <v>67</v>
      </c>
      <c r="I229">
        <v>82</v>
      </c>
      <c r="J229">
        <v>78</v>
      </c>
      <c r="K229">
        <v>95</v>
      </c>
      <c r="L229" s="36" t="str">
        <f>IFERROR(VLOOKUP(B229,Absen!$A$1:$B$501,2,FALSE),"No")</f>
        <v>No</v>
      </c>
      <c r="M229" s="44">
        <f t="shared" si="10"/>
        <v>95</v>
      </c>
      <c r="N229" s="44">
        <f t="shared" si="11"/>
        <v>70.924999999999997</v>
      </c>
      <c r="O229" s="44" t="str">
        <f t="shared" si="12"/>
        <v>B</v>
      </c>
      <c r="P229" s="36">
        <f>INDEX(Detail!A:A,MATCH(D229,Detail!H:H,0))</f>
        <v>38017</v>
      </c>
      <c r="Q229" t="str">
        <f>INDEX(Detail!F:F,MATCH(D229,Detail!H:H,0))</f>
        <v>Kota Administrasi Jakarta Timur</v>
      </c>
      <c r="R229">
        <f>INDEX(Detail!C:C,MATCH(D229,Detail!H:H,0))</f>
        <v>164</v>
      </c>
      <c r="S229">
        <f>INDEX(Detail!D:D,MATCH(D229,Detail!H:H,0))</f>
        <v>79</v>
      </c>
      <c r="T229" t="str">
        <f>INDEX(Detail!E:E,MATCH(D229,Detail!H:H,0))</f>
        <v xml:space="preserve">Gang Medokan Ayu No. 6
</v>
      </c>
      <c r="U229" t="str">
        <f>INDEX(Detail!B:B,MATCH(D229,Detail!H:H,0))</f>
        <v>AB-</v>
      </c>
      <c r="V229" t="str">
        <f>VLOOKUP(C229,Dosen!$A$3:$E$8,MATCH(Main!A229,Dosen!$A$2:$E$2,1),FALSE)</f>
        <v>Bu Made</v>
      </c>
    </row>
    <row r="230" spans="1:22" x14ac:dyDescent="0.3">
      <c r="A230">
        <v>228</v>
      </c>
      <c r="B230" t="str">
        <f>CONCATENATE(VLOOKUP(C230,Helper!$A$1:$B$7,2,FALSE),TEXT(A230,"0000"))</f>
        <v>F0228</v>
      </c>
      <c r="C230" t="s">
        <v>1011</v>
      </c>
      <c r="D230" t="str">
        <f>INDEX(Detail!H:H,MATCH(B230,Detail!G:G,0))</f>
        <v>Kariman Usamah</v>
      </c>
      <c r="E230">
        <v>80</v>
      </c>
      <c r="F230">
        <v>67</v>
      </c>
      <c r="G230">
        <v>92</v>
      </c>
      <c r="H230">
        <v>69</v>
      </c>
      <c r="I230">
        <v>67</v>
      </c>
      <c r="J230">
        <v>65</v>
      </c>
      <c r="K230">
        <v>78</v>
      </c>
      <c r="L230" s="36" t="str">
        <f>IFERROR(VLOOKUP(B230,Absen!$A$1:$B$501,2,FALSE),"No")</f>
        <v>No</v>
      </c>
      <c r="M230" s="44">
        <f t="shared" si="10"/>
        <v>78</v>
      </c>
      <c r="N230" s="44">
        <f t="shared" si="11"/>
        <v>74.575000000000003</v>
      </c>
      <c r="O230" s="44" t="str">
        <f t="shared" si="12"/>
        <v>B</v>
      </c>
      <c r="P230" s="36">
        <f>INDEX(Detail!A:A,MATCH(D230,Detail!H:H,0))</f>
        <v>37443</v>
      </c>
      <c r="Q230" t="str">
        <f>INDEX(Detail!F:F,MATCH(D230,Detail!H:H,0))</f>
        <v>Yogyakarta</v>
      </c>
      <c r="R230">
        <f>INDEX(Detail!C:C,MATCH(D230,Detail!H:H,0))</f>
        <v>161</v>
      </c>
      <c r="S230">
        <f>INDEX(Detail!D:D,MATCH(D230,Detail!H:H,0))</f>
        <v>74</v>
      </c>
      <c r="T230" t="str">
        <f>INDEX(Detail!E:E,MATCH(D230,Detail!H:H,0))</f>
        <v>Jalan Cikutra Timur No. 22</v>
      </c>
      <c r="U230" t="str">
        <f>INDEX(Detail!B:B,MATCH(D230,Detail!H:H,0))</f>
        <v>O-</v>
      </c>
      <c r="V230" t="str">
        <f>VLOOKUP(C230,Dosen!$A$3:$E$8,MATCH(Main!A230,Dosen!$A$2:$E$2,1),FALSE)</f>
        <v>Pak Andi</v>
      </c>
    </row>
    <row r="231" spans="1:22" x14ac:dyDescent="0.3">
      <c r="A231">
        <v>229</v>
      </c>
      <c r="B231" t="str">
        <f>CONCATENATE(VLOOKUP(C231,Helper!$A$1:$B$7,2,FALSE),TEXT(A231,"0000"))</f>
        <v>B0229</v>
      </c>
      <c r="C231" t="s">
        <v>1014</v>
      </c>
      <c r="D231" t="str">
        <f>INDEX(Detail!H:H,MATCH(B231,Detail!G:G,0))</f>
        <v>Putri Simanjuntak</v>
      </c>
      <c r="E231">
        <v>54</v>
      </c>
      <c r="F231">
        <v>46</v>
      </c>
      <c r="G231">
        <v>50</v>
      </c>
      <c r="H231">
        <v>70</v>
      </c>
      <c r="I231">
        <v>51</v>
      </c>
      <c r="J231">
        <v>96</v>
      </c>
      <c r="K231">
        <v>88</v>
      </c>
      <c r="L231" s="36">
        <f>IFERROR(VLOOKUP(B231,Absen!$A$1:$B$501,2,FALSE),"No")</f>
        <v>44911</v>
      </c>
      <c r="M231" s="44">
        <f t="shared" si="10"/>
        <v>78</v>
      </c>
      <c r="N231" s="44">
        <f t="shared" si="11"/>
        <v>64.625</v>
      </c>
      <c r="O231" s="44" t="str">
        <f t="shared" si="12"/>
        <v>C</v>
      </c>
      <c r="P231" s="36">
        <f>INDEX(Detail!A:A,MATCH(D231,Detail!H:H,0))</f>
        <v>37248</v>
      </c>
      <c r="Q231" t="str">
        <f>INDEX(Detail!F:F,MATCH(D231,Detail!H:H,0))</f>
        <v>Banjar</v>
      </c>
      <c r="R231">
        <f>INDEX(Detail!C:C,MATCH(D231,Detail!H:H,0))</f>
        <v>179</v>
      </c>
      <c r="S231">
        <f>INDEX(Detail!D:D,MATCH(D231,Detail!H:H,0))</f>
        <v>78</v>
      </c>
      <c r="T231" t="str">
        <f>INDEX(Detail!E:E,MATCH(D231,Detail!H:H,0))</f>
        <v>Gang Rajawali Timur No. 81</v>
      </c>
      <c r="U231" t="str">
        <f>INDEX(Detail!B:B,MATCH(D231,Detail!H:H,0))</f>
        <v>AB+</v>
      </c>
      <c r="V231" t="str">
        <f>VLOOKUP(C231,Dosen!$A$3:$E$8,MATCH(Main!A231,Dosen!$A$2:$E$2,1),FALSE)</f>
        <v>Pak Krisna</v>
      </c>
    </row>
    <row r="232" spans="1:22" x14ac:dyDescent="0.3">
      <c r="A232">
        <v>230</v>
      </c>
      <c r="B232" t="str">
        <f>CONCATENATE(VLOOKUP(C232,Helper!$A$1:$B$7,2,FALSE),TEXT(A232,"0000"))</f>
        <v>C0230</v>
      </c>
      <c r="C232" t="s">
        <v>1012</v>
      </c>
      <c r="D232" t="str">
        <f>INDEX(Detail!H:H,MATCH(B232,Detail!G:G,0))</f>
        <v>Jagapati Situmorang</v>
      </c>
      <c r="E232">
        <v>77</v>
      </c>
      <c r="F232">
        <v>53</v>
      </c>
      <c r="G232">
        <v>68</v>
      </c>
      <c r="H232">
        <v>65</v>
      </c>
      <c r="I232">
        <v>55</v>
      </c>
      <c r="J232">
        <v>47</v>
      </c>
      <c r="K232">
        <v>77</v>
      </c>
      <c r="L232" s="36">
        <f>IFERROR(VLOOKUP(B232,Absen!$A$1:$B$501,2,FALSE),"No")</f>
        <v>44864</v>
      </c>
      <c r="M232" s="44">
        <f t="shared" si="10"/>
        <v>67</v>
      </c>
      <c r="N232" s="44">
        <f t="shared" si="11"/>
        <v>60.95</v>
      </c>
      <c r="O232" s="44" t="str">
        <f t="shared" si="12"/>
        <v>C</v>
      </c>
      <c r="P232" s="36">
        <f>INDEX(Detail!A:A,MATCH(D232,Detail!H:H,0))</f>
        <v>37113</v>
      </c>
      <c r="Q232" t="str">
        <f>INDEX(Detail!F:F,MATCH(D232,Detail!H:H,0))</f>
        <v>Pontianak</v>
      </c>
      <c r="R232">
        <f>INDEX(Detail!C:C,MATCH(D232,Detail!H:H,0))</f>
        <v>174</v>
      </c>
      <c r="S232">
        <f>INDEX(Detail!D:D,MATCH(D232,Detail!H:H,0))</f>
        <v>74</v>
      </c>
      <c r="T232" t="str">
        <f>INDEX(Detail!E:E,MATCH(D232,Detail!H:H,0))</f>
        <v>Gang H.J Maemunah No. 15</v>
      </c>
      <c r="U232" t="str">
        <f>INDEX(Detail!B:B,MATCH(D232,Detail!H:H,0))</f>
        <v>A-</v>
      </c>
      <c r="V232" t="str">
        <f>VLOOKUP(C232,Dosen!$A$3:$E$8,MATCH(Main!A232,Dosen!$A$2:$E$2,1),FALSE)</f>
        <v>Pak Budi</v>
      </c>
    </row>
    <row r="233" spans="1:22" x14ac:dyDescent="0.3">
      <c r="A233">
        <v>231</v>
      </c>
      <c r="B233" t="str">
        <f>CONCATENATE(VLOOKUP(C233,Helper!$A$1:$B$7,2,FALSE),TEXT(A233,"0000"))</f>
        <v>B0231</v>
      </c>
      <c r="C233" t="s">
        <v>1014</v>
      </c>
      <c r="D233" t="str">
        <f>INDEX(Detail!H:H,MATCH(B233,Detail!G:G,0))</f>
        <v>Ibrani Purnawati</v>
      </c>
      <c r="E233">
        <v>51</v>
      </c>
      <c r="F233">
        <v>68</v>
      </c>
      <c r="G233">
        <v>95</v>
      </c>
      <c r="H233">
        <v>74</v>
      </c>
      <c r="I233">
        <v>91</v>
      </c>
      <c r="J233">
        <v>55</v>
      </c>
      <c r="K233">
        <v>61</v>
      </c>
      <c r="L233" s="36">
        <f>IFERROR(VLOOKUP(B233,Absen!$A$1:$B$501,2,FALSE),"No")</f>
        <v>44792</v>
      </c>
      <c r="M233" s="44">
        <f t="shared" si="10"/>
        <v>51</v>
      </c>
      <c r="N233" s="44">
        <f t="shared" si="11"/>
        <v>70.599999999999994</v>
      </c>
      <c r="O233" s="44" t="str">
        <f t="shared" si="12"/>
        <v>B</v>
      </c>
      <c r="P233" s="36">
        <f>INDEX(Detail!A:A,MATCH(D233,Detail!H:H,0))</f>
        <v>37858</v>
      </c>
      <c r="Q233" t="str">
        <f>INDEX(Detail!F:F,MATCH(D233,Detail!H:H,0))</f>
        <v>Tomohon</v>
      </c>
      <c r="R233">
        <f>INDEX(Detail!C:C,MATCH(D233,Detail!H:H,0))</f>
        <v>180</v>
      </c>
      <c r="S233">
        <f>INDEX(Detail!D:D,MATCH(D233,Detail!H:H,0))</f>
        <v>84</v>
      </c>
      <c r="T233" t="str">
        <f>INDEX(Detail!E:E,MATCH(D233,Detail!H:H,0))</f>
        <v xml:space="preserve">Jalan Surapati No. 2
</v>
      </c>
      <c r="U233" t="str">
        <f>INDEX(Detail!B:B,MATCH(D233,Detail!H:H,0))</f>
        <v>A+</v>
      </c>
      <c r="V233" t="str">
        <f>VLOOKUP(C233,Dosen!$A$3:$E$8,MATCH(Main!A233,Dosen!$A$2:$E$2,1),FALSE)</f>
        <v>Pak Krisna</v>
      </c>
    </row>
    <row r="234" spans="1:22" x14ac:dyDescent="0.3">
      <c r="A234">
        <v>232</v>
      </c>
      <c r="B234" t="str">
        <f>CONCATENATE(VLOOKUP(C234,Helper!$A$1:$B$7,2,FALSE),TEXT(A234,"0000"))</f>
        <v>D0232</v>
      </c>
      <c r="C234" t="s">
        <v>1013</v>
      </c>
      <c r="D234" t="str">
        <f>INDEX(Detail!H:H,MATCH(B234,Detail!G:G,0))</f>
        <v>Kemal Napitupulu</v>
      </c>
      <c r="E234">
        <v>90</v>
      </c>
      <c r="F234">
        <v>60</v>
      </c>
      <c r="G234">
        <v>75</v>
      </c>
      <c r="H234">
        <v>65</v>
      </c>
      <c r="I234">
        <v>90</v>
      </c>
      <c r="J234">
        <v>64</v>
      </c>
      <c r="K234">
        <v>77</v>
      </c>
      <c r="L234" s="36" t="str">
        <f>IFERROR(VLOOKUP(B234,Absen!$A$1:$B$501,2,FALSE),"No")</f>
        <v>No</v>
      </c>
      <c r="M234" s="44">
        <f t="shared" si="10"/>
        <v>77</v>
      </c>
      <c r="N234" s="44">
        <f t="shared" si="11"/>
        <v>73.625</v>
      </c>
      <c r="O234" s="44" t="str">
        <f t="shared" si="12"/>
        <v>B</v>
      </c>
      <c r="P234" s="36">
        <f>INDEX(Detail!A:A,MATCH(D234,Detail!H:H,0))</f>
        <v>38444</v>
      </c>
      <c r="Q234" t="str">
        <f>INDEX(Detail!F:F,MATCH(D234,Detail!H:H,0))</f>
        <v>Sorong</v>
      </c>
      <c r="R234">
        <f>INDEX(Detail!C:C,MATCH(D234,Detail!H:H,0))</f>
        <v>179</v>
      </c>
      <c r="S234">
        <f>INDEX(Detail!D:D,MATCH(D234,Detail!H:H,0))</f>
        <v>75</v>
      </c>
      <c r="T234" t="str">
        <f>INDEX(Detail!E:E,MATCH(D234,Detail!H:H,0))</f>
        <v>Gang M.H Thamrin No. 30</v>
      </c>
      <c r="U234" t="str">
        <f>INDEX(Detail!B:B,MATCH(D234,Detail!H:H,0))</f>
        <v>AB+</v>
      </c>
      <c r="V234" t="str">
        <f>VLOOKUP(C234,Dosen!$A$3:$E$8,MATCH(Main!A234,Dosen!$A$2:$E$2,1),FALSE)</f>
        <v>Bu Ratna</v>
      </c>
    </row>
    <row r="235" spans="1:22" x14ac:dyDescent="0.3">
      <c r="A235">
        <v>233</v>
      </c>
      <c r="B235" t="str">
        <f>CONCATENATE(VLOOKUP(C235,Helper!$A$1:$B$7,2,FALSE),TEXT(A235,"0000"))</f>
        <v>B0233</v>
      </c>
      <c r="C235" t="s">
        <v>1014</v>
      </c>
      <c r="D235" t="str">
        <f>INDEX(Detail!H:H,MATCH(B235,Detail!G:G,0))</f>
        <v>Bakda Kusmawati</v>
      </c>
      <c r="E235">
        <v>83</v>
      </c>
      <c r="F235">
        <v>61</v>
      </c>
      <c r="G235">
        <v>33</v>
      </c>
      <c r="H235">
        <v>51</v>
      </c>
      <c r="I235">
        <v>83</v>
      </c>
      <c r="J235">
        <v>58</v>
      </c>
      <c r="K235">
        <v>60</v>
      </c>
      <c r="L235" s="36">
        <f>IFERROR(VLOOKUP(B235,Absen!$A$1:$B$501,2,FALSE),"No")</f>
        <v>44849</v>
      </c>
      <c r="M235" s="44">
        <f t="shared" si="10"/>
        <v>50</v>
      </c>
      <c r="N235" s="44">
        <f t="shared" si="11"/>
        <v>57.95</v>
      </c>
      <c r="O235" s="44" t="str">
        <f t="shared" si="12"/>
        <v>D</v>
      </c>
      <c r="P235" s="36">
        <f>INDEX(Detail!A:A,MATCH(D235,Detail!H:H,0))</f>
        <v>38441</v>
      </c>
      <c r="Q235" t="str">
        <f>INDEX(Detail!F:F,MATCH(D235,Detail!H:H,0))</f>
        <v>Tual</v>
      </c>
      <c r="R235">
        <f>INDEX(Detail!C:C,MATCH(D235,Detail!H:H,0))</f>
        <v>169</v>
      </c>
      <c r="S235">
        <f>INDEX(Detail!D:D,MATCH(D235,Detail!H:H,0))</f>
        <v>71</v>
      </c>
      <c r="T235" t="str">
        <f>INDEX(Detail!E:E,MATCH(D235,Detail!H:H,0))</f>
        <v xml:space="preserve">Gang Pacuan Kuda No. 7
</v>
      </c>
      <c r="U235" t="str">
        <f>INDEX(Detail!B:B,MATCH(D235,Detail!H:H,0))</f>
        <v>O+</v>
      </c>
      <c r="V235" t="str">
        <f>VLOOKUP(C235,Dosen!$A$3:$E$8,MATCH(Main!A235,Dosen!$A$2:$E$2,1),FALSE)</f>
        <v>Pak Krisna</v>
      </c>
    </row>
    <row r="236" spans="1:22" x14ac:dyDescent="0.3">
      <c r="A236">
        <v>234</v>
      </c>
      <c r="B236" t="str">
        <f>CONCATENATE(VLOOKUP(C236,Helper!$A$1:$B$7,2,FALSE),TEXT(A236,"0000"))</f>
        <v>F0234</v>
      </c>
      <c r="C236" t="s">
        <v>1011</v>
      </c>
      <c r="D236" t="str">
        <f>INDEX(Detail!H:H,MATCH(B236,Detail!G:G,0))</f>
        <v>Edward Prasetya</v>
      </c>
      <c r="E236">
        <v>70</v>
      </c>
      <c r="F236">
        <v>58</v>
      </c>
      <c r="G236">
        <v>86</v>
      </c>
      <c r="H236">
        <v>54</v>
      </c>
      <c r="I236">
        <v>87</v>
      </c>
      <c r="J236">
        <v>45</v>
      </c>
      <c r="K236">
        <v>61</v>
      </c>
      <c r="L236" s="36" t="str">
        <f>IFERROR(VLOOKUP(B236,Absen!$A$1:$B$501,2,FALSE),"No")</f>
        <v>No</v>
      </c>
      <c r="M236" s="44">
        <f t="shared" si="10"/>
        <v>61</v>
      </c>
      <c r="N236" s="44">
        <f t="shared" si="11"/>
        <v>65.924999999999997</v>
      </c>
      <c r="O236" s="44" t="str">
        <f t="shared" si="12"/>
        <v>C</v>
      </c>
      <c r="P236" s="36">
        <f>INDEX(Detail!A:A,MATCH(D236,Detail!H:H,0))</f>
        <v>37118</v>
      </c>
      <c r="Q236" t="str">
        <f>INDEX(Detail!F:F,MATCH(D236,Detail!H:H,0))</f>
        <v>Sungai Penuh</v>
      </c>
      <c r="R236">
        <f>INDEX(Detail!C:C,MATCH(D236,Detail!H:H,0))</f>
        <v>169</v>
      </c>
      <c r="S236">
        <f>INDEX(Detail!D:D,MATCH(D236,Detail!H:H,0))</f>
        <v>83</v>
      </c>
      <c r="T236" t="str">
        <f>INDEX(Detail!E:E,MATCH(D236,Detail!H:H,0))</f>
        <v xml:space="preserve">Gg. H.J Maemunah No. 3
</v>
      </c>
      <c r="U236" t="str">
        <f>INDEX(Detail!B:B,MATCH(D236,Detail!H:H,0))</f>
        <v>B+</v>
      </c>
      <c r="V236" t="str">
        <f>VLOOKUP(C236,Dosen!$A$3:$E$8,MATCH(Main!A236,Dosen!$A$2:$E$2,1),FALSE)</f>
        <v>Pak Andi</v>
      </c>
    </row>
    <row r="237" spans="1:22" x14ac:dyDescent="0.3">
      <c r="A237">
        <v>235</v>
      </c>
      <c r="B237" t="str">
        <f>CONCATENATE(VLOOKUP(C237,Helper!$A$1:$B$7,2,FALSE),TEXT(A237,"0000"))</f>
        <v>F0235</v>
      </c>
      <c r="C237" t="s">
        <v>1011</v>
      </c>
      <c r="D237" t="str">
        <f>INDEX(Detail!H:H,MATCH(B237,Detail!G:G,0))</f>
        <v>Pranawa Prayoga</v>
      </c>
      <c r="E237">
        <v>90</v>
      </c>
      <c r="F237">
        <v>72</v>
      </c>
      <c r="G237">
        <v>83</v>
      </c>
      <c r="H237">
        <v>73</v>
      </c>
      <c r="I237">
        <v>62</v>
      </c>
      <c r="J237">
        <v>58</v>
      </c>
      <c r="K237">
        <v>96</v>
      </c>
      <c r="L237" s="36">
        <f>IFERROR(VLOOKUP(B237,Absen!$A$1:$B$501,2,FALSE),"No")</f>
        <v>44775</v>
      </c>
      <c r="M237" s="44">
        <f t="shared" si="10"/>
        <v>86</v>
      </c>
      <c r="N237" s="44">
        <f t="shared" si="11"/>
        <v>73.924999999999997</v>
      </c>
      <c r="O237" s="44" t="str">
        <f t="shared" si="12"/>
        <v>B</v>
      </c>
      <c r="P237" s="36">
        <f>INDEX(Detail!A:A,MATCH(D237,Detail!H:H,0))</f>
        <v>38323</v>
      </c>
      <c r="Q237" t="str">
        <f>INDEX(Detail!F:F,MATCH(D237,Detail!H:H,0))</f>
        <v>Probolinggo</v>
      </c>
      <c r="R237">
        <f>INDEX(Detail!C:C,MATCH(D237,Detail!H:H,0))</f>
        <v>150</v>
      </c>
      <c r="S237">
        <f>INDEX(Detail!D:D,MATCH(D237,Detail!H:H,0))</f>
        <v>70</v>
      </c>
      <c r="T237" t="str">
        <f>INDEX(Detail!E:E,MATCH(D237,Detail!H:H,0))</f>
        <v>Jl. Erlangga No. 90</v>
      </c>
      <c r="U237" t="str">
        <f>INDEX(Detail!B:B,MATCH(D237,Detail!H:H,0))</f>
        <v>O+</v>
      </c>
      <c r="V237" t="str">
        <f>VLOOKUP(C237,Dosen!$A$3:$E$8,MATCH(Main!A237,Dosen!$A$2:$E$2,1),FALSE)</f>
        <v>Pak Andi</v>
      </c>
    </row>
    <row r="238" spans="1:22" x14ac:dyDescent="0.3">
      <c r="A238">
        <v>236</v>
      </c>
      <c r="B238" t="str">
        <f>CONCATENATE(VLOOKUP(C238,Helper!$A$1:$B$7,2,FALSE),TEXT(A238,"0000"))</f>
        <v>D0236</v>
      </c>
      <c r="C238" t="s">
        <v>1013</v>
      </c>
      <c r="D238" t="str">
        <f>INDEX(Detail!H:H,MATCH(B238,Detail!G:G,0))</f>
        <v>Iriana Maulana</v>
      </c>
      <c r="E238">
        <v>95</v>
      </c>
      <c r="F238">
        <v>43</v>
      </c>
      <c r="G238">
        <v>54</v>
      </c>
      <c r="H238">
        <v>56</v>
      </c>
      <c r="I238">
        <v>54</v>
      </c>
      <c r="J238">
        <v>58</v>
      </c>
      <c r="K238">
        <v>62</v>
      </c>
      <c r="L238" s="36" t="str">
        <f>IFERROR(VLOOKUP(B238,Absen!$A$1:$B$501,2,FALSE),"No")</f>
        <v>No</v>
      </c>
      <c r="M238" s="44">
        <f t="shared" si="10"/>
        <v>62</v>
      </c>
      <c r="N238" s="44">
        <f t="shared" si="11"/>
        <v>59.600000000000009</v>
      </c>
      <c r="O238" s="44" t="str">
        <f t="shared" si="12"/>
        <v>D</v>
      </c>
      <c r="P238" s="36">
        <f>INDEX(Detail!A:A,MATCH(D238,Detail!H:H,0))</f>
        <v>37613</v>
      </c>
      <c r="Q238" t="str">
        <f>INDEX(Detail!F:F,MATCH(D238,Detail!H:H,0))</f>
        <v>Semarang</v>
      </c>
      <c r="R238">
        <f>INDEX(Detail!C:C,MATCH(D238,Detail!H:H,0))</f>
        <v>171</v>
      </c>
      <c r="S238">
        <f>INDEX(Detail!D:D,MATCH(D238,Detail!H:H,0))</f>
        <v>72</v>
      </c>
      <c r="T238" t="str">
        <f>INDEX(Detail!E:E,MATCH(D238,Detail!H:H,0))</f>
        <v>Jalan Dr. Djunjunan No. 96</v>
      </c>
      <c r="U238" t="str">
        <f>INDEX(Detail!B:B,MATCH(D238,Detail!H:H,0))</f>
        <v>AB-</v>
      </c>
      <c r="V238" t="str">
        <f>VLOOKUP(C238,Dosen!$A$3:$E$8,MATCH(Main!A238,Dosen!$A$2:$E$2,1),FALSE)</f>
        <v>Bu Ratna</v>
      </c>
    </row>
    <row r="239" spans="1:22" x14ac:dyDescent="0.3">
      <c r="A239">
        <v>237</v>
      </c>
      <c r="B239" t="str">
        <f>CONCATENATE(VLOOKUP(C239,Helper!$A$1:$B$7,2,FALSE),TEXT(A239,"0000"))</f>
        <v>C0237</v>
      </c>
      <c r="C239" t="s">
        <v>1012</v>
      </c>
      <c r="D239" t="str">
        <f>INDEX(Detail!H:H,MATCH(B239,Detail!G:G,0))</f>
        <v>Lala Gunarto</v>
      </c>
      <c r="E239">
        <v>52</v>
      </c>
      <c r="F239">
        <v>74</v>
      </c>
      <c r="G239">
        <v>73</v>
      </c>
      <c r="H239">
        <v>51</v>
      </c>
      <c r="I239">
        <v>54</v>
      </c>
      <c r="J239">
        <v>57</v>
      </c>
      <c r="K239">
        <v>89</v>
      </c>
      <c r="L239" s="36" t="str">
        <f>IFERROR(VLOOKUP(B239,Absen!$A$1:$B$501,2,FALSE),"No")</f>
        <v>No</v>
      </c>
      <c r="M239" s="44">
        <f t="shared" si="10"/>
        <v>89</v>
      </c>
      <c r="N239" s="44">
        <f t="shared" si="11"/>
        <v>63.774999999999999</v>
      </c>
      <c r="O239" s="44" t="str">
        <f t="shared" si="12"/>
        <v>C</v>
      </c>
      <c r="P239" s="36">
        <f>INDEX(Detail!A:A,MATCH(D239,Detail!H:H,0))</f>
        <v>37967</v>
      </c>
      <c r="Q239" t="str">
        <f>INDEX(Detail!F:F,MATCH(D239,Detail!H:H,0))</f>
        <v>Medan</v>
      </c>
      <c r="R239">
        <f>INDEX(Detail!C:C,MATCH(D239,Detail!H:H,0))</f>
        <v>178</v>
      </c>
      <c r="S239">
        <f>INDEX(Detail!D:D,MATCH(D239,Detail!H:H,0))</f>
        <v>56</v>
      </c>
      <c r="T239" t="str">
        <f>INDEX(Detail!E:E,MATCH(D239,Detail!H:H,0))</f>
        <v>Gg. Ir. H. Djuanda No. 36</v>
      </c>
      <c r="U239" t="str">
        <f>INDEX(Detail!B:B,MATCH(D239,Detail!H:H,0))</f>
        <v>AB+</v>
      </c>
      <c r="V239" t="str">
        <f>VLOOKUP(C239,Dosen!$A$3:$E$8,MATCH(Main!A239,Dosen!$A$2:$E$2,1),FALSE)</f>
        <v>Pak Budi</v>
      </c>
    </row>
    <row r="240" spans="1:22" x14ac:dyDescent="0.3">
      <c r="A240">
        <v>238</v>
      </c>
      <c r="B240" t="str">
        <f>CONCATENATE(VLOOKUP(C240,Helper!$A$1:$B$7,2,FALSE),TEXT(A240,"0000"))</f>
        <v>D0238</v>
      </c>
      <c r="C240" t="s">
        <v>1013</v>
      </c>
      <c r="D240" t="str">
        <f>INDEX(Detail!H:H,MATCH(B240,Detail!G:G,0))</f>
        <v>Cahyo Mustofa</v>
      </c>
      <c r="E240">
        <v>82</v>
      </c>
      <c r="F240">
        <v>74</v>
      </c>
      <c r="G240">
        <v>87</v>
      </c>
      <c r="H240">
        <v>62</v>
      </c>
      <c r="I240">
        <v>66</v>
      </c>
      <c r="J240">
        <v>50</v>
      </c>
      <c r="K240">
        <v>78</v>
      </c>
      <c r="L240" s="36">
        <f>IFERROR(VLOOKUP(B240,Absen!$A$1:$B$501,2,FALSE),"No")</f>
        <v>44837</v>
      </c>
      <c r="M240" s="44">
        <f t="shared" si="10"/>
        <v>68</v>
      </c>
      <c r="N240" s="44">
        <f t="shared" si="11"/>
        <v>69.7</v>
      </c>
      <c r="O240" s="44" t="str">
        <f t="shared" si="12"/>
        <v>C</v>
      </c>
      <c r="P240" s="36">
        <f>INDEX(Detail!A:A,MATCH(D240,Detail!H:H,0))</f>
        <v>37329</v>
      </c>
      <c r="Q240" t="str">
        <f>INDEX(Detail!F:F,MATCH(D240,Detail!H:H,0))</f>
        <v>Lhokseumawe</v>
      </c>
      <c r="R240">
        <f>INDEX(Detail!C:C,MATCH(D240,Detail!H:H,0))</f>
        <v>156</v>
      </c>
      <c r="S240">
        <f>INDEX(Detail!D:D,MATCH(D240,Detail!H:H,0))</f>
        <v>84</v>
      </c>
      <c r="T240" t="str">
        <f>INDEX(Detail!E:E,MATCH(D240,Detail!H:H,0))</f>
        <v xml:space="preserve">Gg. Suryakencana No. 0
</v>
      </c>
      <c r="U240" t="str">
        <f>INDEX(Detail!B:B,MATCH(D240,Detail!H:H,0))</f>
        <v>B-</v>
      </c>
      <c r="V240" t="str">
        <f>VLOOKUP(C240,Dosen!$A$3:$E$8,MATCH(Main!A240,Dosen!$A$2:$E$2,1),FALSE)</f>
        <v>Bu Ratna</v>
      </c>
    </row>
    <row r="241" spans="1:22" x14ac:dyDescent="0.3">
      <c r="A241">
        <v>239</v>
      </c>
      <c r="B241" t="str">
        <f>CONCATENATE(VLOOKUP(C241,Helper!$A$1:$B$7,2,FALSE),TEXT(A241,"0000"))</f>
        <v>A0239</v>
      </c>
      <c r="C241" t="s">
        <v>1015</v>
      </c>
      <c r="D241" t="str">
        <f>INDEX(Detail!H:H,MATCH(B241,Detail!G:G,0))</f>
        <v>Elvina Siregar</v>
      </c>
      <c r="E241">
        <v>61</v>
      </c>
      <c r="F241">
        <v>40</v>
      </c>
      <c r="G241">
        <v>32</v>
      </c>
      <c r="H241">
        <v>56</v>
      </c>
      <c r="I241">
        <v>50</v>
      </c>
      <c r="J241">
        <v>84</v>
      </c>
      <c r="K241">
        <v>80</v>
      </c>
      <c r="L241" s="36" t="str">
        <f>IFERROR(VLOOKUP(B241,Absen!$A$1:$B$501,2,FALSE),"No")</f>
        <v>No</v>
      </c>
      <c r="M241" s="44">
        <f t="shared" si="10"/>
        <v>80</v>
      </c>
      <c r="N241" s="44">
        <f t="shared" si="11"/>
        <v>57.075000000000003</v>
      </c>
      <c r="O241" s="44" t="str">
        <f t="shared" si="12"/>
        <v>D</v>
      </c>
      <c r="P241" s="36">
        <f>INDEX(Detail!A:A,MATCH(D241,Detail!H:H,0))</f>
        <v>37086</v>
      </c>
      <c r="Q241" t="str">
        <f>INDEX(Detail!F:F,MATCH(D241,Detail!H:H,0))</f>
        <v>Bontang</v>
      </c>
      <c r="R241">
        <f>INDEX(Detail!C:C,MATCH(D241,Detail!H:H,0))</f>
        <v>180</v>
      </c>
      <c r="S241">
        <f>INDEX(Detail!D:D,MATCH(D241,Detail!H:H,0))</f>
        <v>91</v>
      </c>
      <c r="T241" t="str">
        <f>INDEX(Detail!E:E,MATCH(D241,Detail!H:H,0))</f>
        <v>Jl. Surapati No. 98</v>
      </c>
      <c r="U241" t="str">
        <f>INDEX(Detail!B:B,MATCH(D241,Detail!H:H,0))</f>
        <v>AB+</v>
      </c>
      <c r="V241" t="str">
        <f>VLOOKUP(C241,Dosen!$A$3:$E$8,MATCH(Main!A241,Dosen!$A$2:$E$2,1),FALSE)</f>
        <v>Bu Dwi</v>
      </c>
    </row>
    <row r="242" spans="1:22" x14ac:dyDescent="0.3">
      <c r="A242">
        <v>240</v>
      </c>
      <c r="B242" t="str">
        <f>CONCATENATE(VLOOKUP(C242,Helper!$A$1:$B$7,2,FALSE),TEXT(A242,"0000"))</f>
        <v>C0240</v>
      </c>
      <c r="C242" t="s">
        <v>1012</v>
      </c>
      <c r="D242" t="str">
        <f>INDEX(Detail!H:H,MATCH(B242,Detail!G:G,0))</f>
        <v>Kanda Pratiwi</v>
      </c>
      <c r="E242">
        <v>52</v>
      </c>
      <c r="F242">
        <v>44</v>
      </c>
      <c r="G242">
        <v>86</v>
      </c>
      <c r="H242">
        <v>51</v>
      </c>
      <c r="I242">
        <v>85</v>
      </c>
      <c r="J242">
        <v>100</v>
      </c>
      <c r="K242">
        <v>70</v>
      </c>
      <c r="L242" s="36">
        <f>IFERROR(VLOOKUP(B242,Absen!$A$1:$B$501,2,FALSE),"No")</f>
        <v>44899</v>
      </c>
      <c r="M242" s="44">
        <f t="shared" si="10"/>
        <v>60</v>
      </c>
      <c r="N242" s="44">
        <f t="shared" si="11"/>
        <v>72.2</v>
      </c>
      <c r="O242" s="44" t="str">
        <f t="shared" si="12"/>
        <v>B</v>
      </c>
      <c r="P242" s="36">
        <f>INDEX(Detail!A:A,MATCH(D242,Detail!H:H,0))</f>
        <v>38353</v>
      </c>
      <c r="Q242" t="str">
        <f>INDEX(Detail!F:F,MATCH(D242,Detail!H:H,0))</f>
        <v>Lubuklinggau</v>
      </c>
      <c r="R242">
        <f>INDEX(Detail!C:C,MATCH(D242,Detail!H:H,0))</f>
        <v>176</v>
      </c>
      <c r="S242">
        <f>INDEX(Detail!D:D,MATCH(D242,Detail!H:H,0))</f>
        <v>65</v>
      </c>
      <c r="T242" t="str">
        <f>INDEX(Detail!E:E,MATCH(D242,Detail!H:H,0))</f>
        <v>Jl. Rawamangun No. 71</v>
      </c>
      <c r="U242" t="str">
        <f>INDEX(Detail!B:B,MATCH(D242,Detail!H:H,0))</f>
        <v>A-</v>
      </c>
      <c r="V242" t="str">
        <f>VLOOKUP(C242,Dosen!$A$3:$E$8,MATCH(Main!A242,Dosen!$A$2:$E$2,1),FALSE)</f>
        <v>Pak Budi</v>
      </c>
    </row>
    <row r="243" spans="1:22" x14ac:dyDescent="0.3">
      <c r="A243">
        <v>241</v>
      </c>
      <c r="B243" t="str">
        <f>CONCATENATE(VLOOKUP(C243,Helper!$A$1:$B$7,2,FALSE),TEXT(A243,"0000"))</f>
        <v>D0241</v>
      </c>
      <c r="C243" t="s">
        <v>1013</v>
      </c>
      <c r="D243" t="str">
        <f>INDEX(Detail!H:H,MATCH(B243,Detail!G:G,0))</f>
        <v>Prayitna Habibi</v>
      </c>
      <c r="E243">
        <v>74</v>
      </c>
      <c r="F243">
        <v>55</v>
      </c>
      <c r="G243">
        <v>65</v>
      </c>
      <c r="H243">
        <v>74</v>
      </c>
      <c r="I243">
        <v>89</v>
      </c>
      <c r="J243">
        <v>66</v>
      </c>
      <c r="K243">
        <v>85</v>
      </c>
      <c r="L243" s="36">
        <f>IFERROR(VLOOKUP(B243,Absen!$A$1:$B$501,2,FALSE),"No")</f>
        <v>44875</v>
      </c>
      <c r="M243" s="44">
        <f t="shared" si="10"/>
        <v>75</v>
      </c>
      <c r="N243" s="44">
        <f t="shared" si="11"/>
        <v>70.2</v>
      </c>
      <c r="O243" s="44" t="str">
        <f t="shared" si="12"/>
        <v>B</v>
      </c>
      <c r="P243" s="36">
        <f>INDEX(Detail!A:A,MATCH(D243,Detail!H:H,0))</f>
        <v>37766</v>
      </c>
      <c r="Q243" t="str">
        <f>INDEX(Detail!F:F,MATCH(D243,Detail!H:H,0))</f>
        <v>Tual</v>
      </c>
      <c r="R243">
        <f>INDEX(Detail!C:C,MATCH(D243,Detail!H:H,0))</f>
        <v>151</v>
      </c>
      <c r="S243">
        <f>INDEX(Detail!D:D,MATCH(D243,Detail!H:H,0))</f>
        <v>45</v>
      </c>
      <c r="T243" t="str">
        <f>INDEX(Detail!E:E,MATCH(D243,Detail!H:H,0))</f>
        <v xml:space="preserve">Gang PHH. Mustofa No. 8
</v>
      </c>
      <c r="U243" t="str">
        <f>INDEX(Detail!B:B,MATCH(D243,Detail!H:H,0))</f>
        <v>AB-</v>
      </c>
      <c r="V243" t="str">
        <f>VLOOKUP(C243,Dosen!$A$3:$E$8,MATCH(Main!A243,Dosen!$A$2:$E$2,1),FALSE)</f>
        <v>Bu Ratna</v>
      </c>
    </row>
    <row r="244" spans="1:22" x14ac:dyDescent="0.3">
      <c r="A244">
        <v>242</v>
      </c>
      <c r="B244" t="str">
        <f>CONCATENATE(VLOOKUP(C244,Helper!$A$1:$B$7,2,FALSE),TEXT(A244,"0000"))</f>
        <v>E0242</v>
      </c>
      <c r="C244" t="s">
        <v>1010</v>
      </c>
      <c r="D244" t="str">
        <f>INDEX(Detail!H:H,MATCH(B244,Detail!G:G,0))</f>
        <v>Amelia Lailasari</v>
      </c>
      <c r="E244">
        <v>85</v>
      </c>
      <c r="F244">
        <v>57</v>
      </c>
      <c r="G244">
        <v>58</v>
      </c>
      <c r="H244">
        <v>52</v>
      </c>
      <c r="I244">
        <v>55</v>
      </c>
      <c r="J244">
        <v>89</v>
      </c>
      <c r="K244">
        <v>64</v>
      </c>
      <c r="L244" s="36" t="str">
        <f>IFERROR(VLOOKUP(B244,Absen!$A$1:$B$501,2,FALSE),"No")</f>
        <v>No</v>
      </c>
      <c r="M244" s="44">
        <f t="shared" si="10"/>
        <v>64</v>
      </c>
      <c r="N244" s="44">
        <f t="shared" si="11"/>
        <v>66.925000000000011</v>
      </c>
      <c r="O244" s="44" t="str">
        <f t="shared" si="12"/>
        <v>C</v>
      </c>
      <c r="P244" s="36">
        <f>INDEX(Detail!A:A,MATCH(D244,Detail!H:H,0))</f>
        <v>37156</v>
      </c>
      <c r="Q244" t="str">
        <f>INDEX(Detail!F:F,MATCH(D244,Detail!H:H,0))</f>
        <v>Mataram</v>
      </c>
      <c r="R244">
        <f>INDEX(Detail!C:C,MATCH(D244,Detail!H:H,0))</f>
        <v>180</v>
      </c>
      <c r="S244">
        <f>INDEX(Detail!D:D,MATCH(D244,Detail!H:H,0))</f>
        <v>79</v>
      </c>
      <c r="T244" t="str">
        <f>INDEX(Detail!E:E,MATCH(D244,Detail!H:H,0))</f>
        <v xml:space="preserve">Jl. Ahmad Yani No. 4
</v>
      </c>
      <c r="U244" t="str">
        <f>INDEX(Detail!B:B,MATCH(D244,Detail!H:H,0))</f>
        <v>A+</v>
      </c>
      <c r="V244" t="str">
        <f>VLOOKUP(C244,Dosen!$A$3:$E$8,MATCH(Main!A244,Dosen!$A$2:$E$2,1),FALSE)</f>
        <v>Bu Made</v>
      </c>
    </row>
    <row r="245" spans="1:22" x14ac:dyDescent="0.3">
      <c r="A245">
        <v>243</v>
      </c>
      <c r="B245" t="str">
        <f>CONCATENATE(VLOOKUP(C245,Helper!$A$1:$B$7,2,FALSE),TEXT(A245,"0000"))</f>
        <v>F0243</v>
      </c>
      <c r="C245" t="s">
        <v>1011</v>
      </c>
      <c r="D245" t="str">
        <f>INDEX(Detail!H:H,MATCH(B245,Detail!G:G,0))</f>
        <v>Karma Marpaung</v>
      </c>
      <c r="E245">
        <v>58</v>
      </c>
      <c r="F245">
        <v>66</v>
      </c>
      <c r="G245">
        <v>57</v>
      </c>
      <c r="H245">
        <v>67</v>
      </c>
      <c r="I245">
        <v>84</v>
      </c>
      <c r="J245">
        <v>80</v>
      </c>
      <c r="K245">
        <v>61</v>
      </c>
      <c r="L245" s="36" t="str">
        <f>IFERROR(VLOOKUP(B245,Absen!$A$1:$B$501,2,FALSE),"No")</f>
        <v>No</v>
      </c>
      <c r="M245" s="44">
        <f t="shared" si="10"/>
        <v>61</v>
      </c>
      <c r="N245" s="44">
        <f t="shared" si="11"/>
        <v>67.875</v>
      </c>
      <c r="O245" s="44" t="str">
        <f t="shared" si="12"/>
        <v>C</v>
      </c>
      <c r="P245" s="36">
        <f>INDEX(Detail!A:A,MATCH(D245,Detail!H:H,0))</f>
        <v>38372</v>
      </c>
      <c r="Q245" t="str">
        <f>INDEX(Detail!F:F,MATCH(D245,Detail!H:H,0))</f>
        <v>Kendari</v>
      </c>
      <c r="R245">
        <f>INDEX(Detail!C:C,MATCH(D245,Detail!H:H,0))</f>
        <v>162</v>
      </c>
      <c r="S245">
        <f>INDEX(Detail!D:D,MATCH(D245,Detail!H:H,0))</f>
        <v>68</v>
      </c>
      <c r="T245" t="str">
        <f>INDEX(Detail!E:E,MATCH(D245,Detail!H:H,0))</f>
        <v>Gg. Wonoayu No. 30</v>
      </c>
      <c r="U245" t="str">
        <f>INDEX(Detail!B:B,MATCH(D245,Detail!H:H,0))</f>
        <v>O+</v>
      </c>
      <c r="V245" t="str">
        <f>VLOOKUP(C245,Dosen!$A$3:$E$8,MATCH(Main!A245,Dosen!$A$2:$E$2,1),FALSE)</f>
        <v>Pak Andi</v>
      </c>
    </row>
    <row r="246" spans="1:22" x14ac:dyDescent="0.3">
      <c r="A246">
        <v>244</v>
      </c>
      <c r="B246" t="str">
        <f>CONCATENATE(VLOOKUP(C246,Helper!$A$1:$B$7,2,FALSE),TEXT(A246,"0000"))</f>
        <v>F0244</v>
      </c>
      <c r="C246" t="s">
        <v>1011</v>
      </c>
      <c r="D246" t="str">
        <f>INDEX(Detail!H:H,MATCH(B246,Detail!G:G,0))</f>
        <v>Cakrabirawa Sitompul</v>
      </c>
      <c r="E246">
        <v>55</v>
      </c>
      <c r="F246">
        <v>64</v>
      </c>
      <c r="G246">
        <v>66</v>
      </c>
      <c r="H246">
        <v>55</v>
      </c>
      <c r="I246">
        <v>83</v>
      </c>
      <c r="J246">
        <v>73</v>
      </c>
      <c r="K246">
        <v>79</v>
      </c>
      <c r="L246" s="36">
        <f>IFERROR(VLOOKUP(B246,Absen!$A$1:$B$501,2,FALSE),"No")</f>
        <v>44803</v>
      </c>
      <c r="M246" s="44">
        <f t="shared" si="10"/>
        <v>69</v>
      </c>
      <c r="N246" s="44">
        <f t="shared" si="11"/>
        <v>66.825000000000003</v>
      </c>
      <c r="O246" s="44" t="str">
        <f t="shared" si="12"/>
        <v>C</v>
      </c>
      <c r="P246" s="36">
        <f>INDEX(Detail!A:A,MATCH(D246,Detail!H:H,0))</f>
        <v>37900</v>
      </c>
      <c r="Q246" t="str">
        <f>INDEX(Detail!F:F,MATCH(D246,Detail!H:H,0))</f>
        <v>Tanjungbalai</v>
      </c>
      <c r="R246">
        <f>INDEX(Detail!C:C,MATCH(D246,Detail!H:H,0))</f>
        <v>166</v>
      </c>
      <c r="S246">
        <f>INDEX(Detail!D:D,MATCH(D246,Detail!H:H,0))</f>
        <v>67</v>
      </c>
      <c r="T246" t="str">
        <f>INDEX(Detail!E:E,MATCH(D246,Detail!H:H,0))</f>
        <v xml:space="preserve">Jalan Pasir Koja No. 1
</v>
      </c>
      <c r="U246" t="str">
        <f>INDEX(Detail!B:B,MATCH(D246,Detail!H:H,0))</f>
        <v>AB-</v>
      </c>
      <c r="V246" t="str">
        <f>VLOOKUP(C246,Dosen!$A$3:$E$8,MATCH(Main!A246,Dosen!$A$2:$E$2,1),FALSE)</f>
        <v>Pak Andi</v>
      </c>
    </row>
    <row r="247" spans="1:22" x14ac:dyDescent="0.3">
      <c r="A247">
        <v>245</v>
      </c>
      <c r="B247" t="str">
        <f>CONCATENATE(VLOOKUP(C247,Helper!$A$1:$B$7,2,FALSE),TEXT(A247,"0000"))</f>
        <v>B0245</v>
      </c>
      <c r="C247" t="s">
        <v>1014</v>
      </c>
      <c r="D247" t="str">
        <f>INDEX(Detail!H:H,MATCH(B247,Detail!G:G,0))</f>
        <v>Bajragin Halimah</v>
      </c>
      <c r="E247">
        <v>69</v>
      </c>
      <c r="F247">
        <v>46</v>
      </c>
      <c r="G247">
        <v>70</v>
      </c>
      <c r="H247">
        <v>70</v>
      </c>
      <c r="I247">
        <v>63</v>
      </c>
      <c r="J247">
        <v>85</v>
      </c>
      <c r="K247">
        <v>92</v>
      </c>
      <c r="L247" s="36" t="str">
        <f>IFERROR(VLOOKUP(B247,Absen!$A$1:$B$501,2,FALSE),"No")</f>
        <v>No</v>
      </c>
      <c r="M247" s="44">
        <f t="shared" si="10"/>
        <v>92</v>
      </c>
      <c r="N247" s="44">
        <f t="shared" si="11"/>
        <v>71.2</v>
      </c>
      <c r="O247" s="44" t="str">
        <f t="shared" si="12"/>
        <v>B</v>
      </c>
      <c r="P247" s="36">
        <f>INDEX(Detail!A:A,MATCH(D247,Detail!H:H,0))</f>
        <v>37738</v>
      </c>
      <c r="Q247" t="str">
        <f>INDEX(Detail!F:F,MATCH(D247,Detail!H:H,0))</f>
        <v>Jayapura</v>
      </c>
      <c r="R247">
        <f>INDEX(Detail!C:C,MATCH(D247,Detail!H:H,0))</f>
        <v>155</v>
      </c>
      <c r="S247">
        <f>INDEX(Detail!D:D,MATCH(D247,Detail!H:H,0))</f>
        <v>45</v>
      </c>
      <c r="T247" t="str">
        <f>INDEX(Detail!E:E,MATCH(D247,Detail!H:H,0))</f>
        <v>Gg. Jend. A. Yani No. 47</v>
      </c>
      <c r="U247" t="str">
        <f>INDEX(Detail!B:B,MATCH(D247,Detail!H:H,0))</f>
        <v>O+</v>
      </c>
      <c r="V247" t="str">
        <f>VLOOKUP(C247,Dosen!$A$3:$E$8,MATCH(Main!A247,Dosen!$A$2:$E$2,1),FALSE)</f>
        <v>Pak Krisna</v>
      </c>
    </row>
    <row r="248" spans="1:22" x14ac:dyDescent="0.3">
      <c r="A248">
        <v>246</v>
      </c>
      <c r="B248" t="str">
        <f>CONCATENATE(VLOOKUP(C248,Helper!$A$1:$B$7,2,FALSE),TEXT(A248,"0000"))</f>
        <v>C0246</v>
      </c>
      <c r="C248" t="s">
        <v>1012</v>
      </c>
      <c r="D248" t="str">
        <f>INDEX(Detail!H:H,MATCH(B248,Detail!G:G,0))</f>
        <v>Dirja Nashiruddin</v>
      </c>
      <c r="E248">
        <v>65</v>
      </c>
      <c r="F248">
        <v>53</v>
      </c>
      <c r="G248">
        <v>78</v>
      </c>
      <c r="H248">
        <v>52</v>
      </c>
      <c r="I248">
        <v>92</v>
      </c>
      <c r="J248">
        <v>96</v>
      </c>
      <c r="K248">
        <v>77</v>
      </c>
      <c r="L248" s="36" t="str">
        <f>IFERROR(VLOOKUP(B248,Absen!$A$1:$B$501,2,FALSE),"No")</f>
        <v>No</v>
      </c>
      <c r="M248" s="44">
        <f t="shared" si="10"/>
        <v>77</v>
      </c>
      <c r="N248" s="44">
        <f t="shared" si="11"/>
        <v>75.250000000000014</v>
      </c>
      <c r="O248" s="44" t="str">
        <f t="shared" si="12"/>
        <v>B</v>
      </c>
      <c r="P248" s="36">
        <f>INDEX(Detail!A:A,MATCH(D248,Detail!H:H,0))</f>
        <v>37713</v>
      </c>
      <c r="Q248" t="str">
        <f>INDEX(Detail!F:F,MATCH(D248,Detail!H:H,0))</f>
        <v>Semarang</v>
      </c>
      <c r="R248">
        <f>INDEX(Detail!C:C,MATCH(D248,Detail!H:H,0))</f>
        <v>177</v>
      </c>
      <c r="S248">
        <f>INDEX(Detail!D:D,MATCH(D248,Detail!H:H,0))</f>
        <v>52</v>
      </c>
      <c r="T248" t="str">
        <f>INDEX(Detail!E:E,MATCH(D248,Detail!H:H,0))</f>
        <v>Gang K.H. Wahid Hasyim No. 54</v>
      </c>
      <c r="U248" t="str">
        <f>INDEX(Detail!B:B,MATCH(D248,Detail!H:H,0))</f>
        <v>AB+</v>
      </c>
      <c r="V248" t="str">
        <f>VLOOKUP(C248,Dosen!$A$3:$E$8,MATCH(Main!A248,Dosen!$A$2:$E$2,1),FALSE)</f>
        <v>Pak Budi</v>
      </c>
    </row>
    <row r="249" spans="1:22" x14ac:dyDescent="0.3">
      <c r="A249">
        <v>247</v>
      </c>
      <c r="B249" t="str">
        <f>CONCATENATE(VLOOKUP(C249,Helper!$A$1:$B$7,2,FALSE),TEXT(A249,"0000"))</f>
        <v>C0247</v>
      </c>
      <c r="C249" t="s">
        <v>1012</v>
      </c>
      <c r="D249" t="str">
        <f>INDEX(Detail!H:H,MATCH(B249,Detail!G:G,0))</f>
        <v>Hasta Utami</v>
      </c>
      <c r="E249">
        <v>78</v>
      </c>
      <c r="F249">
        <v>62</v>
      </c>
      <c r="G249">
        <v>94</v>
      </c>
      <c r="H249">
        <v>75</v>
      </c>
      <c r="I249">
        <v>93</v>
      </c>
      <c r="J249">
        <v>100</v>
      </c>
      <c r="K249">
        <v>79</v>
      </c>
      <c r="L249" s="36" t="str">
        <f>IFERROR(VLOOKUP(B249,Absen!$A$1:$B$501,2,FALSE),"No")</f>
        <v>No</v>
      </c>
      <c r="M249" s="44">
        <f t="shared" si="10"/>
        <v>79</v>
      </c>
      <c r="N249" s="44">
        <f t="shared" si="11"/>
        <v>85.200000000000017</v>
      </c>
      <c r="O249" s="44" t="str">
        <f t="shared" si="12"/>
        <v>A</v>
      </c>
      <c r="P249" s="36">
        <f>INDEX(Detail!A:A,MATCH(D249,Detail!H:H,0))</f>
        <v>38403</v>
      </c>
      <c r="Q249" t="str">
        <f>INDEX(Detail!F:F,MATCH(D249,Detail!H:H,0))</f>
        <v>Pangkalpinang</v>
      </c>
      <c r="R249">
        <f>INDEX(Detail!C:C,MATCH(D249,Detail!H:H,0))</f>
        <v>177</v>
      </c>
      <c r="S249">
        <f>INDEX(Detail!D:D,MATCH(D249,Detail!H:H,0))</f>
        <v>85</v>
      </c>
      <c r="T249" t="str">
        <f>INDEX(Detail!E:E,MATCH(D249,Detail!H:H,0))</f>
        <v>Gg. Suniaraja No. 09</v>
      </c>
      <c r="U249" t="str">
        <f>INDEX(Detail!B:B,MATCH(D249,Detail!H:H,0))</f>
        <v>AB+</v>
      </c>
      <c r="V249" t="str">
        <f>VLOOKUP(C249,Dosen!$A$3:$E$8,MATCH(Main!A249,Dosen!$A$2:$E$2,1),FALSE)</f>
        <v>Pak Budi</v>
      </c>
    </row>
    <row r="250" spans="1:22" x14ac:dyDescent="0.3">
      <c r="A250">
        <v>248</v>
      </c>
      <c r="B250" t="str">
        <f>CONCATENATE(VLOOKUP(C250,Helper!$A$1:$B$7,2,FALSE),TEXT(A250,"0000"))</f>
        <v>E0248</v>
      </c>
      <c r="C250" t="s">
        <v>1010</v>
      </c>
      <c r="D250" t="str">
        <f>INDEX(Detail!H:H,MATCH(B250,Detail!G:G,0))</f>
        <v>Hesti Tamba</v>
      </c>
      <c r="E250">
        <v>70</v>
      </c>
      <c r="F250">
        <v>47</v>
      </c>
      <c r="G250">
        <v>48</v>
      </c>
      <c r="H250">
        <v>58</v>
      </c>
      <c r="I250">
        <v>59</v>
      </c>
      <c r="J250">
        <v>88</v>
      </c>
      <c r="K250">
        <v>73</v>
      </c>
      <c r="L250" s="36" t="str">
        <f>IFERROR(VLOOKUP(B250,Absen!$A$1:$B$501,2,FALSE),"No")</f>
        <v>No</v>
      </c>
      <c r="M250" s="44">
        <f t="shared" si="10"/>
        <v>73</v>
      </c>
      <c r="N250" s="44">
        <f t="shared" si="11"/>
        <v>63.75</v>
      </c>
      <c r="O250" s="44" t="str">
        <f t="shared" si="12"/>
        <v>C</v>
      </c>
      <c r="P250" s="36">
        <f>INDEX(Detail!A:A,MATCH(D250,Detail!H:H,0))</f>
        <v>37271</v>
      </c>
      <c r="Q250" t="str">
        <f>INDEX(Detail!F:F,MATCH(D250,Detail!H:H,0))</f>
        <v>Solok</v>
      </c>
      <c r="R250">
        <f>INDEX(Detail!C:C,MATCH(D250,Detail!H:H,0))</f>
        <v>169</v>
      </c>
      <c r="S250">
        <f>INDEX(Detail!D:D,MATCH(D250,Detail!H:H,0))</f>
        <v>90</v>
      </c>
      <c r="T250" t="str">
        <f>INDEX(Detail!E:E,MATCH(D250,Detail!H:H,0))</f>
        <v xml:space="preserve">Jalan Peta No. 8
</v>
      </c>
      <c r="U250" t="str">
        <f>INDEX(Detail!B:B,MATCH(D250,Detail!H:H,0))</f>
        <v>B+</v>
      </c>
      <c r="V250" t="str">
        <f>VLOOKUP(C250,Dosen!$A$3:$E$8,MATCH(Main!A250,Dosen!$A$2:$E$2,1),FALSE)</f>
        <v>Bu Made</v>
      </c>
    </row>
    <row r="251" spans="1:22" x14ac:dyDescent="0.3">
      <c r="A251">
        <v>249</v>
      </c>
      <c r="B251" t="str">
        <f>CONCATENATE(VLOOKUP(C251,Helper!$A$1:$B$7,2,FALSE),TEXT(A251,"0000"))</f>
        <v>F0249</v>
      </c>
      <c r="C251" t="s">
        <v>1011</v>
      </c>
      <c r="D251" t="str">
        <f>INDEX(Detail!H:H,MATCH(B251,Detail!G:G,0))</f>
        <v>Marsudi Rajata</v>
      </c>
      <c r="E251">
        <v>92</v>
      </c>
      <c r="F251">
        <v>62</v>
      </c>
      <c r="G251">
        <v>70</v>
      </c>
      <c r="H251">
        <v>58</v>
      </c>
      <c r="I251">
        <v>53</v>
      </c>
      <c r="J251">
        <v>89</v>
      </c>
      <c r="K251">
        <v>99</v>
      </c>
      <c r="L251" s="36">
        <f>IFERROR(VLOOKUP(B251,Absen!$A$1:$B$501,2,FALSE),"No")</f>
        <v>44782</v>
      </c>
      <c r="M251" s="44">
        <f t="shared" si="10"/>
        <v>89</v>
      </c>
      <c r="N251" s="44">
        <f t="shared" si="11"/>
        <v>73.825000000000003</v>
      </c>
      <c r="O251" s="44" t="str">
        <f t="shared" si="12"/>
        <v>B</v>
      </c>
      <c r="P251" s="36">
        <f>INDEX(Detail!A:A,MATCH(D251,Detail!H:H,0))</f>
        <v>37499</v>
      </c>
      <c r="Q251" t="str">
        <f>INDEX(Detail!F:F,MATCH(D251,Detail!H:H,0))</f>
        <v>Surabaya</v>
      </c>
      <c r="R251">
        <f>INDEX(Detail!C:C,MATCH(D251,Detail!H:H,0))</f>
        <v>163</v>
      </c>
      <c r="S251">
        <f>INDEX(Detail!D:D,MATCH(D251,Detail!H:H,0))</f>
        <v>57</v>
      </c>
      <c r="T251" t="str">
        <f>INDEX(Detail!E:E,MATCH(D251,Detail!H:H,0))</f>
        <v>Jalan Bangka Raya No. 88</v>
      </c>
      <c r="U251" t="str">
        <f>INDEX(Detail!B:B,MATCH(D251,Detail!H:H,0))</f>
        <v>A+</v>
      </c>
      <c r="V251" t="str">
        <f>VLOOKUP(C251,Dosen!$A$3:$E$8,MATCH(Main!A251,Dosen!$A$2:$E$2,1),FALSE)</f>
        <v>Pak Andi</v>
      </c>
    </row>
    <row r="252" spans="1:22" x14ac:dyDescent="0.3">
      <c r="A252">
        <v>250</v>
      </c>
      <c r="B252" t="str">
        <f>CONCATENATE(VLOOKUP(C252,Helper!$A$1:$B$7,2,FALSE),TEXT(A252,"0000"))</f>
        <v>C0250</v>
      </c>
      <c r="C252" t="s">
        <v>1012</v>
      </c>
      <c r="D252" t="str">
        <f>INDEX(Detail!H:H,MATCH(B252,Detail!G:G,0))</f>
        <v>Qori Hidayat</v>
      </c>
      <c r="E252">
        <v>60</v>
      </c>
      <c r="F252">
        <v>48</v>
      </c>
      <c r="G252">
        <v>38</v>
      </c>
      <c r="H252">
        <v>53</v>
      </c>
      <c r="I252">
        <v>86</v>
      </c>
      <c r="J252">
        <v>54</v>
      </c>
      <c r="K252">
        <v>60</v>
      </c>
      <c r="L252" s="36">
        <f>IFERROR(VLOOKUP(B252,Absen!$A$1:$B$501,2,FALSE),"No")</f>
        <v>44871</v>
      </c>
      <c r="M252" s="44">
        <f t="shared" si="10"/>
        <v>50</v>
      </c>
      <c r="N252" s="44">
        <f t="shared" si="11"/>
        <v>54.275000000000006</v>
      </c>
      <c r="O252" s="44" t="str">
        <f t="shared" si="12"/>
        <v>D</v>
      </c>
      <c r="P252" s="36">
        <f>INDEX(Detail!A:A,MATCH(D252,Detail!H:H,0))</f>
        <v>37885</v>
      </c>
      <c r="Q252" t="str">
        <f>INDEX(Detail!F:F,MATCH(D252,Detail!H:H,0))</f>
        <v>Banda Aceh</v>
      </c>
      <c r="R252">
        <f>INDEX(Detail!C:C,MATCH(D252,Detail!H:H,0))</f>
        <v>163</v>
      </c>
      <c r="S252">
        <f>INDEX(Detail!D:D,MATCH(D252,Detail!H:H,0))</f>
        <v>85</v>
      </c>
      <c r="T252" t="str">
        <f>INDEX(Detail!E:E,MATCH(D252,Detail!H:H,0))</f>
        <v>Jalan Gegerkalong Hilir No. 96</v>
      </c>
      <c r="U252" t="str">
        <f>INDEX(Detail!B:B,MATCH(D252,Detail!H:H,0))</f>
        <v>O-</v>
      </c>
      <c r="V252" t="str">
        <f>VLOOKUP(C252,Dosen!$A$3:$E$8,MATCH(Main!A252,Dosen!$A$2:$E$2,1),FALSE)</f>
        <v>Pak Budi</v>
      </c>
    </row>
    <row r="253" spans="1:22" x14ac:dyDescent="0.3">
      <c r="A253">
        <v>251</v>
      </c>
      <c r="B253" t="str">
        <f>CONCATENATE(VLOOKUP(C253,Helper!$A$1:$B$7,2,FALSE),TEXT(A253,"0000"))</f>
        <v>F0251</v>
      </c>
      <c r="C253" t="s">
        <v>1011</v>
      </c>
      <c r="D253" t="str">
        <f>INDEX(Detail!H:H,MATCH(B253,Detail!G:G,0))</f>
        <v>Cagak Hassanah</v>
      </c>
      <c r="E253">
        <v>82</v>
      </c>
      <c r="F253">
        <v>65</v>
      </c>
      <c r="G253">
        <v>70</v>
      </c>
      <c r="H253">
        <v>60</v>
      </c>
      <c r="I253">
        <v>69</v>
      </c>
      <c r="J253">
        <v>79</v>
      </c>
      <c r="K253">
        <v>69</v>
      </c>
      <c r="L253" s="36">
        <f>IFERROR(VLOOKUP(B253,Absen!$A$1:$B$501,2,FALSE),"No")</f>
        <v>44796</v>
      </c>
      <c r="M253" s="44">
        <f t="shared" si="10"/>
        <v>59</v>
      </c>
      <c r="N253" s="44">
        <f t="shared" si="11"/>
        <v>70.2</v>
      </c>
      <c r="O253" s="44" t="str">
        <f t="shared" si="12"/>
        <v>B</v>
      </c>
      <c r="P253" s="36">
        <f>INDEX(Detail!A:A,MATCH(D253,Detail!H:H,0))</f>
        <v>37099</v>
      </c>
      <c r="Q253" t="str">
        <f>INDEX(Detail!F:F,MATCH(D253,Detail!H:H,0))</f>
        <v>Cilegon</v>
      </c>
      <c r="R253">
        <f>INDEX(Detail!C:C,MATCH(D253,Detail!H:H,0))</f>
        <v>156</v>
      </c>
      <c r="S253">
        <f>INDEX(Detail!D:D,MATCH(D253,Detail!H:H,0))</f>
        <v>64</v>
      </c>
      <c r="T253" t="str">
        <f>INDEX(Detail!E:E,MATCH(D253,Detail!H:H,0))</f>
        <v xml:space="preserve">Jalan S. Parman No. 7
</v>
      </c>
      <c r="U253" t="str">
        <f>INDEX(Detail!B:B,MATCH(D253,Detail!H:H,0))</f>
        <v>A+</v>
      </c>
      <c r="V253" t="str">
        <f>VLOOKUP(C253,Dosen!$A$3:$E$8,MATCH(Main!A253,Dosen!$A$2:$E$2,1),FALSE)</f>
        <v>Pak Krisna</v>
      </c>
    </row>
    <row r="254" spans="1:22" x14ac:dyDescent="0.3">
      <c r="A254">
        <v>252</v>
      </c>
      <c r="B254" t="str">
        <f>CONCATENATE(VLOOKUP(C254,Helper!$A$1:$B$7,2,FALSE),TEXT(A254,"0000"))</f>
        <v>B0252</v>
      </c>
      <c r="C254" t="s">
        <v>1014</v>
      </c>
      <c r="D254" t="str">
        <f>INDEX(Detail!H:H,MATCH(B254,Detail!G:G,0))</f>
        <v>Martaka Pudjiastuti</v>
      </c>
      <c r="E254">
        <v>63</v>
      </c>
      <c r="F254">
        <v>73</v>
      </c>
      <c r="G254">
        <v>79</v>
      </c>
      <c r="H254">
        <v>56</v>
      </c>
      <c r="I254">
        <v>78</v>
      </c>
      <c r="J254">
        <v>95</v>
      </c>
      <c r="K254">
        <v>76</v>
      </c>
      <c r="L254" s="36" t="str">
        <f>IFERROR(VLOOKUP(B254,Absen!$A$1:$B$501,2,FALSE),"No")</f>
        <v>No</v>
      </c>
      <c r="M254" s="44">
        <f t="shared" si="10"/>
        <v>76</v>
      </c>
      <c r="N254" s="44">
        <f t="shared" si="11"/>
        <v>76.150000000000006</v>
      </c>
      <c r="O254" s="44" t="str">
        <f t="shared" si="12"/>
        <v>B</v>
      </c>
      <c r="P254" s="36">
        <f>INDEX(Detail!A:A,MATCH(D254,Detail!H:H,0))</f>
        <v>37751</v>
      </c>
      <c r="Q254" t="str">
        <f>INDEX(Detail!F:F,MATCH(D254,Detail!H:H,0))</f>
        <v>Gorontalo</v>
      </c>
      <c r="R254">
        <f>INDEX(Detail!C:C,MATCH(D254,Detail!H:H,0))</f>
        <v>178</v>
      </c>
      <c r="S254">
        <f>INDEX(Detail!D:D,MATCH(D254,Detail!H:H,0))</f>
        <v>86</v>
      </c>
      <c r="T254" t="str">
        <f>INDEX(Detail!E:E,MATCH(D254,Detail!H:H,0))</f>
        <v>Gang Ahmad Yani No. 42</v>
      </c>
      <c r="U254" t="str">
        <f>INDEX(Detail!B:B,MATCH(D254,Detail!H:H,0))</f>
        <v>B-</v>
      </c>
      <c r="V254" t="str">
        <f>VLOOKUP(C254,Dosen!$A$3:$E$8,MATCH(Main!A254,Dosen!$A$2:$E$2,1),FALSE)</f>
        <v>Bu Ratna</v>
      </c>
    </row>
    <row r="255" spans="1:22" x14ac:dyDescent="0.3">
      <c r="A255">
        <v>253</v>
      </c>
      <c r="B255" t="str">
        <f>CONCATENATE(VLOOKUP(C255,Helper!$A$1:$B$7,2,FALSE),TEXT(A255,"0000"))</f>
        <v>C0253</v>
      </c>
      <c r="C255" t="s">
        <v>1012</v>
      </c>
      <c r="D255" t="str">
        <f>INDEX(Detail!H:H,MATCH(B255,Detail!G:G,0))</f>
        <v>Raden Rahayu</v>
      </c>
      <c r="E255">
        <v>65</v>
      </c>
      <c r="F255">
        <v>40</v>
      </c>
      <c r="G255">
        <v>85</v>
      </c>
      <c r="H255">
        <v>61</v>
      </c>
      <c r="I255">
        <v>94</v>
      </c>
      <c r="J255">
        <v>41</v>
      </c>
      <c r="K255">
        <v>78</v>
      </c>
      <c r="L255" s="36">
        <f>IFERROR(VLOOKUP(B255,Absen!$A$1:$B$501,2,FALSE),"No")</f>
        <v>44859</v>
      </c>
      <c r="M255" s="44">
        <f t="shared" si="10"/>
        <v>68</v>
      </c>
      <c r="N255" s="44">
        <f t="shared" si="11"/>
        <v>64.5</v>
      </c>
      <c r="O255" s="44" t="str">
        <f t="shared" si="12"/>
        <v>C</v>
      </c>
      <c r="P255" s="36">
        <f>INDEX(Detail!A:A,MATCH(D255,Detail!H:H,0))</f>
        <v>37099</v>
      </c>
      <c r="Q255" t="str">
        <f>INDEX(Detail!F:F,MATCH(D255,Detail!H:H,0))</f>
        <v>Pekanbaru</v>
      </c>
      <c r="R255">
        <f>INDEX(Detail!C:C,MATCH(D255,Detail!H:H,0))</f>
        <v>176</v>
      </c>
      <c r="S255">
        <f>INDEX(Detail!D:D,MATCH(D255,Detail!H:H,0))</f>
        <v>78</v>
      </c>
      <c r="T255" t="str">
        <f>INDEX(Detail!E:E,MATCH(D255,Detail!H:H,0))</f>
        <v xml:space="preserve">Gang Dipatiukur No. 7
</v>
      </c>
      <c r="U255" t="str">
        <f>INDEX(Detail!B:B,MATCH(D255,Detail!H:H,0))</f>
        <v>O+</v>
      </c>
      <c r="V255" t="str">
        <f>VLOOKUP(C255,Dosen!$A$3:$E$8,MATCH(Main!A255,Dosen!$A$2:$E$2,1),FALSE)</f>
        <v>Bu Made</v>
      </c>
    </row>
    <row r="256" spans="1:22" x14ac:dyDescent="0.3">
      <c r="A256">
        <v>254</v>
      </c>
      <c r="B256" t="str">
        <f>CONCATENATE(VLOOKUP(C256,Helper!$A$1:$B$7,2,FALSE),TEXT(A256,"0000"))</f>
        <v>E0254</v>
      </c>
      <c r="C256" t="s">
        <v>1010</v>
      </c>
      <c r="D256" t="str">
        <f>INDEX(Detail!H:H,MATCH(B256,Detail!G:G,0))</f>
        <v>Elma Maheswara</v>
      </c>
      <c r="E256">
        <v>77</v>
      </c>
      <c r="F256">
        <v>43</v>
      </c>
      <c r="G256">
        <v>90</v>
      </c>
      <c r="H256">
        <v>62</v>
      </c>
      <c r="I256">
        <v>60</v>
      </c>
      <c r="J256">
        <v>58</v>
      </c>
      <c r="K256">
        <v>62</v>
      </c>
      <c r="L256" s="36" t="str">
        <f>IFERROR(VLOOKUP(B256,Absen!$A$1:$B$501,2,FALSE),"No")</f>
        <v>No</v>
      </c>
      <c r="M256" s="44">
        <f t="shared" si="10"/>
        <v>62</v>
      </c>
      <c r="N256" s="44">
        <f t="shared" si="11"/>
        <v>66.05</v>
      </c>
      <c r="O256" s="44" t="str">
        <f t="shared" si="12"/>
        <v>C</v>
      </c>
      <c r="P256" s="36">
        <f>INDEX(Detail!A:A,MATCH(D256,Detail!H:H,0))</f>
        <v>38141</v>
      </c>
      <c r="Q256" t="str">
        <f>INDEX(Detail!F:F,MATCH(D256,Detail!H:H,0))</f>
        <v>Bogor</v>
      </c>
      <c r="R256">
        <f>INDEX(Detail!C:C,MATCH(D256,Detail!H:H,0))</f>
        <v>172</v>
      </c>
      <c r="S256">
        <f>INDEX(Detail!D:D,MATCH(D256,Detail!H:H,0))</f>
        <v>74</v>
      </c>
      <c r="T256" t="str">
        <f>INDEX(Detail!E:E,MATCH(D256,Detail!H:H,0))</f>
        <v>Gang Soekarno Hatta No. 47</v>
      </c>
      <c r="U256" t="str">
        <f>INDEX(Detail!B:B,MATCH(D256,Detail!H:H,0))</f>
        <v>O-</v>
      </c>
      <c r="V256" t="str">
        <f>VLOOKUP(C256,Dosen!$A$3:$E$8,MATCH(Main!A256,Dosen!$A$2:$E$2,1),FALSE)</f>
        <v>Bu Dwi</v>
      </c>
    </row>
    <row r="257" spans="1:22" x14ac:dyDescent="0.3">
      <c r="A257">
        <v>255</v>
      </c>
      <c r="B257" t="str">
        <f>CONCATENATE(VLOOKUP(C257,Helper!$A$1:$B$7,2,FALSE),TEXT(A257,"0000"))</f>
        <v>F0255</v>
      </c>
      <c r="C257" t="s">
        <v>1011</v>
      </c>
      <c r="D257" t="str">
        <f>INDEX(Detail!H:H,MATCH(B257,Detail!G:G,0))</f>
        <v>Icha Utami</v>
      </c>
      <c r="E257">
        <v>55</v>
      </c>
      <c r="F257">
        <v>69</v>
      </c>
      <c r="G257">
        <v>35</v>
      </c>
      <c r="H257">
        <v>63</v>
      </c>
      <c r="I257">
        <v>83</v>
      </c>
      <c r="J257">
        <v>41</v>
      </c>
      <c r="K257">
        <v>75</v>
      </c>
      <c r="L257" s="36" t="str">
        <f>IFERROR(VLOOKUP(B257,Absen!$A$1:$B$501,2,FALSE),"No")</f>
        <v>No</v>
      </c>
      <c r="M257" s="44">
        <f t="shared" si="10"/>
        <v>75</v>
      </c>
      <c r="N257" s="44">
        <f t="shared" si="11"/>
        <v>56.45</v>
      </c>
      <c r="O257" s="44" t="str">
        <f t="shared" si="12"/>
        <v>D</v>
      </c>
      <c r="P257" s="36">
        <f>INDEX(Detail!A:A,MATCH(D257,Detail!H:H,0))</f>
        <v>38054</v>
      </c>
      <c r="Q257" t="str">
        <f>INDEX(Detail!F:F,MATCH(D257,Detail!H:H,0))</f>
        <v>Pariaman</v>
      </c>
      <c r="R257">
        <f>INDEX(Detail!C:C,MATCH(D257,Detail!H:H,0))</f>
        <v>157</v>
      </c>
      <c r="S257">
        <f>INDEX(Detail!D:D,MATCH(D257,Detail!H:H,0))</f>
        <v>63</v>
      </c>
      <c r="T257" t="str">
        <f>INDEX(Detail!E:E,MATCH(D257,Detail!H:H,0))</f>
        <v xml:space="preserve">Jl. PHH. Mustofa No. 3
</v>
      </c>
      <c r="U257" t="str">
        <f>INDEX(Detail!B:B,MATCH(D257,Detail!H:H,0))</f>
        <v>AB+</v>
      </c>
      <c r="V257" t="str">
        <f>VLOOKUP(C257,Dosen!$A$3:$E$8,MATCH(Main!A257,Dosen!$A$2:$E$2,1),FALSE)</f>
        <v>Pak Krisna</v>
      </c>
    </row>
    <row r="258" spans="1:22" x14ac:dyDescent="0.3">
      <c r="A258">
        <v>256</v>
      </c>
      <c r="B258" t="str">
        <f>CONCATENATE(VLOOKUP(C258,Helper!$A$1:$B$7,2,FALSE),TEXT(A258,"0000"))</f>
        <v>F0256</v>
      </c>
      <c r="C258" t="s">
        <v>1011</v>
      </c>
      <c r="D258" t="str">
        <f>INDEX(Detail!H:H,MATCH(B258,Detail!G:G,0))</f>
        <v>Tira Mulyani</v>
      </c>
      <c r="E258">
        <v>65</v>
      </c>
      <c r="F258">
        <v>65</v>
      </c>
      <c r="G258">
        <v>92</v>
      </c>
      <c r="H258">
        <v>72</v>
      </c>
      <c r="I258">
        <v>65</v>
      </c>
      <c r="J258">
        <v>84</v>
      </c>
      <c r="K258">
        <v>77</v>
      </c>
      <c r="L258" s="36" t="str">
        <f>IFERROR(VLOOKUP(B258,Absen!$A$1:$B$501,2,FALSE),"No")</f>
        <v>No</v>
      </c>
      <c r="M258" s="44">
        <f t="shared" si="10"/>
        <v>77</v>
      </c>
      <c r="N258" s="44">
        <f t="shared" si="11"/>
        <v>76.275000000000006</v>
      </c>
      <c r="O258" s="44" t="str">
        <f t="shared" si="12"/>
        <v>B</v>
      </c>
      <c r="P258" s="36">
        <f>INDEX(Detail!A:A,MATCH(D258,Detail!H:H,0))</f>
        <v>37707</v>
      </c>
      <c r="Q258" t="str">
        <f>INDEX(Detail!F:F,MATCH(D258,Detail!H:H,0))</f>
        <v>Probolinggo</v>
      </c>
      <c r="R258">
        <f>INDEX(Detail!C:C,MATCH(D258,Detail!H:H,0))</f>
        <v>178</v>
      </c>
      <c r="S258">
        <f>INDEX(Detail!D:D,MATCH(D258,Detail!H:H,0))</f>
        <v>63</v>
      </c>
      <c r="T258" t="str">
        <f>INDEX(Detail!E:E,MATCH(D258,Detail!H:H,0))</f>
        <v>Jalan Sukajadi No. 84</v>
      </c>
      <c r="U258" t="str">
        <f>INDEX(Detail!B:B,MATCH(D258,Detail!H:H,0))</f>
        <v>AB+</v>
      </c>
      <c r="V258" t="str">
        <f>VLOOKUP(C258,Dosen!$A$3:$E$8,MATCH(Main!A258,Dosen!$A$2:$E$2,1),FALSE)</f>
        <v>Pak Krisna</v>
      </c>
    </row>
    <row r="259" spans="1:22" x14ac:dyDescent="0.3">
      <c r="A259">
        <v>257</v>
      </c>
      <c r="B259" t="str">
        <f>CONCATENATE(VLOOKUP(C259,Helper!$A$1:$B$7,2,FALSE),TEXT(A259,"0000"))</f>
        <v>E0257</v>
      </c>
      <c r="C259" t="s">
        <v>1010</v>
      </c>
      <c r="D259" t="str">
        <f>INDEX(Detail!H:H,MATCH(B259,Detail!G:G,0))</f>
        <v>Keisha Firgantoro</v>
      </c>
      <c r="E259">
        <v>72</v>
      </c>
      <c r="F259">
        <v>43</v>
      </c>
      <c r="G259">
        <v>82</v>
      </c>
      <c r="H259">
        <v>63</v>
      </c>
      <c r="I259">
        <v>56</v>
      </c>
      <c r="J259">
        <v>44</v>
      </c>
      <c r="K259">
        <v>76</v>
      </c>
      <c r="L259" s="36">
        <f>IFERROR(VLOOKUP(B259,Absen!$A$1:$B$501,2,FALSE),"No")</f>
        <v>44827</v>
      </c>
      <c r="M259" s="44">
        <f t="shared" si="10"/>
        <v>66</v>
      </c>
      <c r="N259" s="44">
        <f t="shared" si="11"/>
        <v>61.050000000000004</v>
      </c>
      <c r="O259" s="44" t="str">
        <f t="shared" si="12"/>
        <v>C</v>
      </c>
      <c r="P259" s="36">
        <f>INDEX(Detail!A:A,MATCH(D259,Detail!H:H,0))</f>
        <v>37316</v>
      </c>
      <c r="Q259" t="str">
        <f>INDEX(Detail!F:F,MATCH(D259,Detail!H:H,0))</f>
        <v>Pekanbaru</v>
      </c>
      <c r="R259">
        <f>INDEX(Detail!C:C,MATCH(D259,Detail!H:H,0))</f>
        <v>170</v>
      </c>
      <c r="S259">
        <f>INDEX(Detail!D:D,MATCH(D259,Detail!H:H,0))</f>
        <v>54</v>
      </c>
      <c r="T259" t="str">
        <f>INDEX(Detail!E:E,MATCH(D259,Detail!H:H,0))</f>
        <v xml:space="preserve">Jl. Dr. Djunjunan No. 3
</v>
      </c>
      <c r="U259" t="str">
        <f>INDEX(Detail!B:B,MATCH(D259,Detail!H:H,0))</f>
        <v>A-</v>
      </c>
      <c r="V259" t="str">
        <f>VLOOKUP(C259,Dosen!$A$3:$E$8,MATCH(Main!A259,Dosen!$A$2:$E$2,1),FALSE)</f>
        <v>Bu Dwi</v>
      </c>
    </row>
    <row r="260" spans="1:22" x14ac:dyDescent="0.3">
      <c r="A260">
        <v>258</v>
      </c>
      <c r="B260" t="str">
        <f>CONCATENATE(VLOOKUP(C260,Helper!$A$1:$B$7,2,FALSE),TEXT(A260,"0000"))</f>
        <v>C0258</v>
      </c>
      <c r="C260" t="s">
        <v>1012</v>
      </c>
      <c r="D260" t="str">
        <f>INDEX(Detail!H:H,MATCH(B260,Detail!G:G,0))</f>
        <v>Ghani Hariyah</v>
      </c>
      <c r="E260">
        <v>61</v>
      </c>
      <c r="F260">
        <v>61</v>
      </c>
      <c r="G260">
        <v>53</v>
      </c>
      <c r="H260">
        <v>60</v>
      </c>
      <c r="I260">
        <v>81</v>
      </c>
      <c r="J260">
        <v>48</v>
      </c>
      <c r="K260">
        <v>87</v>
      </c>
      <c r="L260" s="36" t="str">
        <f>IFERROR(VLOOKUP(B260,Absen!$A$1:$B$501,2,FALSE),"No")</f>
        <v>No</v>
      </c>
      <c r="M260" s="44">
        <f t="shared" ref="M260:M323" si="13">IF(L260="No",K260,K260-10)</f>
        <v>87</v>
      </c>
      <c r="N260" s="44">
        <f t="shared" ref="N260:N323" si="14">((E260+F260+H260+I260)*0.125)+((G260+J260)*0.2)+(M260*0.1)</f>
        <v>61.775000000000006</v>
      </c>
      <c r="O260" s="44" t="str">
        <f t="shared" ref="O260:O323" si="15">IF(N260&gt;90,"A+",IF(N260&gt;80,"A",IF(N260&gt;70,"B",IF(N260&gt;60,"C",IF(N260&gt;40,"D","E")))))</f>
        <v>C</v>
      </c>
      <c r="P260" s="36">
        <f>INDEX(Detail!A:A,MATCH(D260,Detail!H:H,0))</f>
        <v>37447</v>
      </c>
      <c r="Q260" t="str">
        <f>INDEX(Detail!F:F,MATCH(D260,Detail!H:H,0))</f>
        <v>Denpasar</v>
      </c>
      <c r="R260">
        <f>INDEX(Detail!C:C,MATCH(D260,Detail!H:H,0))</f>
        <v>177</v>
      </c>
      <c r="S260">
        <f>INDEX(Detail!D:D,MATCH(D260,Detail!H:H,0))</f>
        <v>87</v>
      </c>
      <c r="T260" t="str">
        <f>INDEX(Detail!E:E,MATCH(D260,Detail!H:H,0))</f>
        <v>Jl. Abdul Muis No. 10</v>
      </c>
      <c r="U260" t="str">
        <f>INDEX(Detail!B:B,MATCH(D260,Detail!H:H,0))</f>
        <v>B-</v>
      </c>
      <c r="V260" t="str">
        <f>VLOOKUP(C260,Dosen!$A$3:$E$8,MATCH(Main!A260,Dosen!$A$2:$E$2,1),FALSE)</f>
        <v>Bu Made</v>
      </c>
    </row>
    <row r="261" spans="1:22" x14ac:dyDescent="0.3">
      <c r="A261">
        <v>259</v>
      </c>
      <c r="B261" t="str">
        <f>CONCATENATE(VLOOKUP(C261,Helper!$A$1:$B$7,2,FALSE),TEXT(A261,"0000"))</f>
        <v>D0259</v>
      </c>
      <c r="C261" t="s">
        <v>1013</v>
      </c>
      <c r="D261" t="str">
        <f>INDEX(Detail!H:H,MATCH(B261,Detail!G:G,0))</f>
        <v>Luluh Putra</v>
      </c>
      <c r="E261">
        <v>80</v>
      </c>
      <c r="F261">
        <v>51</v>
      </c>
      <c r="G261">
        <v>70</v>
      </c>
      <c r="H261">
        <v>60</v>
      </c>
      <c r="I261">
        <v>52</v>
      </c>
      <c r="J261">
        <v>97</v>
      </c>
      <c r="K261">
        <v>72</v>
      </c>
      <c r="L261" s="36" t="str">
        <f>IFERROR(VLOOKUP(B261,Absen!$A$1:$B$501,2,FALSE),"No")</f>
        <v>No</v>
      </c>
      <c r="M261" s="44">
        <f t="shared" si="13"/>
        <v>72</v>
      </c>
      <c r="N261" s="44">
        <f t="shared" si="14"/>
        <v>70.974999999999994</v>
      </c>
      <c r="O261" s="44" t="str">
        <f t="shared" si="15"/>
        <v>B</v>
      </c>
      <c r="P261" s="36">
        <f>INDEX(Detail!A:A,MATCH(D261,Detail!H:H,0))</f>
        <v>37419</v>
      </c>
      <c r="Q261" t="str">
        <f>INDEX(Detail!F:F,MATCH(D261,Detail!H:H,0))</f>
        <v>Mataram</v>
      </c>
      <c r="R261">
        <f>INDEX(Detail!C:C,MATCH(D261,Detail!H:H,0))</f>
        <v>161</v>
      </c>
      <c r="S261">
        <f>INDEX(Detail!D:D,MATCH(D261,Detail!H:H,0))</f>
        <v>50</v>
      </c>
      <c r="T261" t="str">
        <f>INDEX(Detail!E:E,MATCH(D261,Detail!H:H,0))</f>
        <v>Gang Suryakencana No. 35</v>
      </c>
      <c r="U261" t="str">
        <f>INDEX(Detail!B:B,MATCH(D261,Detail!H:H,0))</f>
        <v>A-</v>
      </c>
      <c r="V261" t="str">
        <f>VLOOKUP(C261,Dosen!$A$3:$E$8,MATCH(Main!A261,Dosen!$A$2:$E$2,1),FALSE)</f>
        <v>Pak Andi</v>
      </c>
    </row>
    <row r="262" spans="1:22" x14ac:dyDescent="0.3">
      <c r="A262">
        <v>260</v>
      </c>
      <c r="B262" t="str">
        <f>CONCATENATE(VLOOKUP(C262,Helper!$A$1:$B$7,2,FALSE),TEXT(A262,"0000"))</f>
        <v>C0260</v>
      </c>
      <c r="C262" t="s">
        <v>1012</v>
      </c>
      <c r="D262" t="str">
        <f>INDEX(Detail!H:H,MATCH(B262,Detail!G:G,0))</f>
        <v>Ajiman Puspasari</v>
      </c>
      <c r="E262">
        <v>93</v>
      </c>
      <c r="F262">
        <v>50</v>
      </c>
      <c r="G262">
        <v>39</v>
      </c>
      <c r="H262">
        <v>64</v>
      </c>
      <c r="I262">
        <v>86</v>
      </c>
      <c r="J262">
        <v>74</v>
      </c>
      <c r="K262">
        <v>83</v>
      </c>
      <c r="L262" s="36" t="str">
        <f>IFERROR(VLOOKUP(B262,Absen!$A$1:$B$501,2,FALSE),"No")</f>
        <v>No</v>
      </c>
      <c r="M262" s="44">
        <f t="shared" si="13"/>
        <v>83</v>
      </c>
      <c r="N262" s="44">
        <f t="shared" si="14"/>
        <v>67.525000000000006</v>
      </c>
      <c r="O262" s="44" t="str">
        <f t="shared" si="15"/>
        <v>C</v>
      </c>
      <c r="P262" s="36">
        <f>INDEX(Detail!A:A,MATCH(D262,Detail!H:H,0))</f>
        <v>37037</v>
      </c>
      <c r="Q262" t="str">
        <f>INDEX(Detail!F:F,MATCH(D262,Detail!H:H,0))</f>
        <v>Dumai</v>
      </c>
      <c r="R262">
        <f>INDEX(Detail!C:C,MATCH(D262,Detail!H:H,0))</f>
        <v>163</v>
      </c>
      <c r="S262">
        <f>INDEX(Detail!D:D,MATCH(D262,Detail!H:H,0))</f>
        <v>56</v>
      </c>
      <c r="T262" t="str">
        <f>INDEX(Detail!E:E,MATCH(D262,Detail!H:H,0))</f>
        <v>Jl. Ciwastra No. 68</v>
      </c>
      <c r="U262" t="str">
        <f>INDEX(Detail!B:B,MATCH(D262,Detail!H:H,0))</f>
        <v>B-</v>
      </c>
      <c r="V262" t="str">
        <f>VLOOKUP(C262,Dosen!$A$3:$E$8,MATCH(Main!A262,Dosen!$A$2:$E$2,1),FALSE)</f>
        <v>Bu Made</v>
      </c>
    </row>
    <row r="263" spans="1:22" x14ac:dyDescent="0.3">
      <c r="A263">
        <v>261</v>
      </c>
      <c r="B263" t="str">
        <f>CONCATENATE(VLOOKUP(C263,Helper!$A$1:$B$7,2,FALSE),TEXT(A263,"0000"))</f>
        <v>F0261</v>
      </c>
      <c r="C263" t="s">
        <v>1011</v>
      </c>
      <c r="D263" t="str">
        <f>INDEX(Detail!H:H,MATCH(B263,Detail!G:G,0))</f>
        <v>Kemal Laksita</v>
      </c>
      <c r="E263">
        <v>52</v>
      </c>
      <c r="F263">
        <v>56</v>
      </c>
      <c r="G263">
        <v>51</v>
      </c>
      <c r="H263">
        <v>71</v>
      </c>
      <c r="I263">
        <v>54</v>
      </c>
      <c r="J263">
        <v>70</v>
      </c>
      <c r="K263">
        <v>92</v>
      </c>
      <c r="L263" s="36" t="str">
        <f>IFERROR(VLOOKUP(B263,Absen!$A$1:$B$501,2,FALSE),"No")</f>
        <v>No</v>
      </c>
      <c r="M263" s="44">
        <f t="shared" si="13"/>
        <v>92</v>
      </c>
      <c r="N263" s="44">
        <f t="shared" si="14"/>
        <v>62.525000000000006</v>
      </c>
      <c r="O263" s="44" t="str">
        <f t="shared" si="15"/>
        <v>C</v>
      </c>
      <c r="P263" s="36">
        <f>INDEX(Detail!A:A,MATCH(D263,Detail!H:H,0))</f>
        <v>38089</v>
      </c>
      <c r="Q263" t="str">
        <f>INDEX(Detail!F:F,MATCH(D263,Detail!H:H,0))</f>
        <v>Palembang</v>
      </c>
      <c r="R263">
        <f>INDEX(Detail!C:C,MATCH(D263,Detail!H:H,0))</f>
        <v>171</v>
      </c>
      <c r="S263">
        <f>INDEX(Detail!D:D,MATCH(D263,Detail!H:H,0))</f>
        <v>57</v>
      </c>
      <c r="T263" t="str">
        <f>INDEX(Detail!E:E,MATCH(D263,Detail!H:H,0))</f>
        <v xml:space="preserve">Jalan Ahmad Dahlan No. 3
</v>
      </c>
      <c r="U263" t="str">
        <f>INDEX(Detail!B:B,MATCH(D263,Detail!H:H,0))</f>
        <v>O-</v>
      </c>
      <c r="V263" t="str">
        <f>VLOOKUP(C263,Dosen!$A$3:$E$8,MATCH(Main!A263,Dosen!$A$2:$E$2,1),FALSE)</f>
        <v>Pak Krisna</v>
      </c>
    </row>
    <row r="264" spans="1:22" x14ac:dyDescent="0.3">
      <c r="A264">
        <v>262</v>
      </c>
      <c r="B264" t="str">
        <f>CONCATENATE(VLOOKUP(C264,Helper!$A$1:$B$7,2,FALSE),TEXT(A264,"0000"))</f>
        <v>D0262</v>
      </c>
      <c r="C264" t="s">
        <v>1013</v>
      </c>
      <c r="D264" t="str">
        <f>INDEX(Detail!H:H,MATCH(B264,Detail!G:G,0))</f>
        <v>Pangestu Manullang</v>
      </c>
      <c r="E264">
        <v>53</v>
      </c>
      <c r="F264">
        <v>72</v>
      </c>
      <c r="G264">
        <v>43</v>
      </c>
      <c r="H264">
        <v>66</v>
      </c>
      <c r="I264">
        <v>79</v>
      </c>
      <c r="J264">
        <v>82</v>
      </c>
      <c r="K264">
        <v>86</v>
      </c>
      <c r="L264" s="36">
        <f>IFERROR(VLOOKUP(B264,Absen!$A$1:$B$501,2,FALSE),"No")</f>
        <v>44786</v>
      </c>
      <c r="M264" s="44">
        <f t="shared" si="13"/>
        <v>76</v>
      </c>
      <c r="N264" s="44">
        <f t="shared" si="14"/>
        <v>66.349999999999994</v>
      </c>
      <c r="O264" s="44" t="str">
        <f t="shared" si="15"/>
        <v>C</v>
      </c>
      <c r="P264" s="36">
        <f>INDEX(Detail!A:A,MATCH(D264,Detail!H:H,0))</f>
        <v>38358</v>
      </c>
      <c r="Q264" t="str">
        <f>INDEX(Detail!F:F,MATCH(D264,Detail!H:H,0))</f>
        <v>Sibolga</v>
      </c>
      <c r="R264">
        <f>INDEX(Detail!C:C,MATCH(D264,Detail!H:H,0))</f>
        <v>177</v>
      </c>
      <c r="S264">
        <f>INDEX(Detail!D:D,MATCH(D264,Detail!H:H,0))</f>
        <v>62</v>
      </c>
      <c r="T264" t="str">
        <f>INDEX(Detail!E:E,MATCH(D264,Detail!H:H,0))</f>
        <v>Jl. Siliwangi No. 20</v>
      </c>
      <c r="U264" t="str">
        <f>INDEX(Detail!B:B,MATCH(D264,Detail!H:H,0))</f>
        <v>O+</v>
      </c>
      <c r="V264" t="str">
        <f>VLOOKUP(C264,Dosen!$A$3:$E$8,MATCH(Main!A264,Dosen!$A$2:$E$2,1),FALSE)</f>
        <v>Pak Andi</v>
      </c>
    </row>
    <row r="265" spans="1:22" x14ac:dyDescent="0.3">
      <c r="A265">
        <v>263</v>
      </c>
      <c r="B265" t="str">
        <f>CONCATENATE(VLOOKUP(C265,Helper!$A$1:$B$7,2,FALSE),TEXT(A265,"0000"))</f>
        <v>F0263</v>
      </c>
      <c r="C265" t="s">
        <v>1011</v>
      </c>
      <c r="D265" t="str">
        <f>INDEX(Detail!H:H,MATCH(B265,Detail!G:G,0))</f>
        <v>Raisa Pradana</v>
      </c>
      <c r="E265">
        <v>94</v>
      </c>
      <c r="F265">
        <v>75</v>
      </c>
      <c r="G265">
        <v>84</v>
      </c>
      <c r="H265">
        <v>66</v>
      </c>
      <c r="I265">
        <v>73</v>
      </c>
      <c r="J265">
        <v>45</v>
      </c>
      <c r="K265">
        <v>84</v>
      </c>
      <c r="L265" s="36">
        <f>IFERROR(VLOOKUP(B265,Absen!$A$1:$B$501,2,FALSE),"No")</f>
        <v>44902</v>
      </c>
      <c r="M265" s="44">
        <f t="shared" si="13"/>
        <v>74</v>
      </c>
      <c r="N265" s="44">
        <f t="shared" si="14"/>
        <v>71.7</v>
      </c>
      <c r="O265" s="44" t="str">
        <f t="shared" si="15"/>
        <v>B</v>
      </c>
      <c r="P265" s="36">
        <f>INDEX(Detail!A:A,MATCH(D265,Detail!H:H,0))</f>
        <v>37743</v>
      </c>
      <c r="Q265" t="str">
        <f>INDEX(Detail!F:F,MATCH(D265,Detail!H:H,0))</f>
        <v>Bekasi</v>
      </c>
      <c r="R265">
        <f>INDEX(Detail!C:C,MATCH(D265,Detail!H:H,0))</f>
        <v>180</v>
      </c>
      <c r="S265">
        <f>INDEX(Detail!D:D,MATCH(D265,Detail!H:H,0))</f>
        <v>84</v>
      </c>
      <c r="T265" t="str">
        <f>INDEX(Detail!E:E,MATCH(D265,Detail!H:H,0))</f>
        <v>Jl. Raya Ujungberung No. 67</v>
      </c>
      <c r="U265" t="str">
        <f>INDEX(Detail!B:B,MATCH(D265,Detail!H:H,0))</f>
        <v>A+</v>
      </c>
      <c r="V265" t="str">
        <f>VLOOKUP(C265,Dosen!$A$3:$E$8,MATCH(Main!A265,Dosen!$A$2:$E$2,1),FALSE)</f>
        <v>Pak Krisna</v>
      </c>
    </row>
    <row r="266" spans="1:22" x14ac:dyDescent="0.3">
      <c r="A266">
        <v>264</v>
      </c>
      <c r="B266" t="str">
        <f>CONCATENATE(VLOOKUP(C266,Helper!$A$1:$B$7,2,FALSE),TEXT(A266,"0000"))</f>
        <v>E0264</v>
      </c>
      <c r="C266" t="s">
        <v>1010</v>
      </c>
      <c r="D266" t="str">
        <f>INDEX(Detail!H:H,MATCH(B266,Detail!G:G,0))</f>
        <v>Malik Mustofa</v>
      </c>
      <c r="E266">
        <v>88</v>
      </c>
      <c r="F266">
        <v>66</v>
      </c>
      <c r="G266">
        <v>78</v>
      </c>
      <c r="H266">
        <v>57</v>
      </c>
      <c r="I266">
        <v>86</v>
      </c>
      <c r="J266">
        <v>69</v>
      </c>
      <c r="K266">
        <v>65</v>
      </c>
      <c r="L266" s="36" t="str">
        <f>IFERROR(VLOOKUP(B266,Absen!$A$1:$B$501,2,FALSE),"No")</f>
        <v>No</v>
      </c>
      <c r="M266" s="44">
        <f t="shared" si="13"/>
        <v>65</v>
      </c>
      <c r="N266" s="44">
        <f t="shared" si="14"/>
        <v>73.025000000000006</v>
      </c>
      <c r="O266" s="44" t="str">
        <f t="shared" si="15"/>
        <v>B</v>
      </c>
      <c r="P266" s="36">
        <f>INDEX(Detail!A:A,MATCH(D266,Detail!H:H,0))</f>
        <v>37605</v>
      </c>
      <c r="Q266" t="str">
        <f>INDEX(Detail!F:F,MATCH(D266,Detail!H:H,0))</f>
        <v>Kupang</v>
      </c>
      <c r="R266">
        <f>INDEX(Detail!C:C,MATCH(D266,Detail!H:H,0))</f>
        <v>172</v>
      </c>
      <c r="S266">
        <f>INDEX(Detail!D:D,MATCH(D266,Detail!H:H,0))</f>
        <v>65</v>
      </c>
      <c r="T266" t="str">
        <f>INDEX(Detail!E:E,MATCH(D266,Detail!H:H,0))</f>
        <v xml:space="preserve">Gang Dipenogoro No. 9
</v>
      </c>
      <c r="U266" t="str">
        <f>INDEX(Detail!B:B,MATCH(D266,Detail!H:H,0))</f>
        <v>O+</v>
      </c>
      <c r="V266" t="str">
        <f>VLOOKUP(C266,Dosen!$A$3:$E$8,MATCH(Main!A266,Dosen!$A$2:$E$2,1),FALSE)</f>
        <v>Bu Dwi</v>
      </c>
    </row>
    <row r="267" spans="1:22" x14ac:dyDescent="0.3">
      <c r="A267">
        <v>265</v>
      </c>
      <c r="B267" t="str">
        <f>CONCATENATE(VLOOKUP(C267,Helper!$A$1:$B$7,2,FALSE),TEXT(A267,"0000"))</f>
        <v>A0265</v>
      </c>
      <c r="C267" t="s">
        <v>1015</v>
      </c>
      <c r="D267" t="str">
        <f>INDEX(Detail!H:H,MATCH(B267,Detail!G:G,0))</f>
        <v>Asmuni Anggriawan</v>
      </c>
      <c r="E267">
        <v>69</v>
      </c>
      <c r="F267">
        <v>52</v>
      </c>
      <c r="G267">
        <v>30</v>
      </c>
      <c r="H267">
        <v>64</v>
      </c>
      <c r="I267">
        <v>90</v>
      </c>
      <c r="J267">
        <v>91</v>
      </c>
      <c r="K267">
        <v>93</v>
      </c>
      <c r="L267" s="36">
        <f>IFERROR(VLOOKUP(B267,Absen!$A$1:$B$501,2,FALSE),"No")</f>
        <v>44874</v>
      </c>
      <c r="M267" s="44">
        <f t="shared" si="13"/>
        <v>83</v>
      </c>
      <c r="N267" s="44">
        <f t="shared" si="14"/>
        <v>66.875</v>
      </c>
      <c r="O267" s="44" t="str">
        <f t="shared" si="15"/>
        <v>C</v>
      </c>
      <c r="P267" s="36">
        <f>INDEX(Detail!A:A,MATCH(D267,Detail!H:H,0))</f>
        <v>38109</v>
      </c>
      <c r="Q267" t="str">
        <f>INDEX(Detail!F:F,MATCH(D267,Detail!H:H,0))</f>
        <v>Sungai Penuh</v>
      </c>
      <c r="R267">
        <f>INDEX(Detail!C:C,MATCH(D267,Detail!H:H,0))</f>
        <v>175</v>
      </c>
      <c r="S267">
        <f>INDEX(Detail!D:D,MATCH(D267,Detail!H:H,0))</f>
        <v>52</v>
      </c>
      <c r="T267" t="str">
        <f>INDEX(Detail!E:E,MATCH(D267,Detail!H:H,0))</f>
        <v>Gang Moch. Ramdan No. 56</v>
      </c>
      <c r="U267" t="str">
        <f>INDEX(Detail!B:B,MATCH(D267,Detail!H:H,0))</f>
        <v>B+</v>
      </c>
      <c r="V267" t="str">
        <f>VLOOKUP(C267,Dosen!$A$3:$E$8,MATCH(Main!A267,Dosen!$A$2:$E$2,1),FALSE)</f>
        <v>Pak Budi</v>
      </c>
    </row>
    <row r="268" spans="1:22" x14ac:dyDescent="0.3">
      <c r="A268">
        <v>266</v>
      </c>
      <c r="B268" t="str">
        <f>CONCATENATE(VLOOKUP(C268,Helper!$A$1:$B$7,2,FALSE),TEXT(A268,"0000"))</f>
        <v>D0266</v>
      </c>
      <c r="C268" t="s">
        <v>1013</v>
      </c>
      <c r="D268" t="str">
        <f>INDEX(Detail!H:H,MATCH(B268,Detail!G:G,0))</f>
        <v>Emil Jailani</v>
      </c>
      <c r="E268">
        <v>72</v>
      </c>
      <c r="F268">
        <v>61</v>
      </c>
      <c r="G268">
        <v>85</v>
      </c>
      <c r="H268">
        <v>52</v>
      </c>
      <c r="I268">
        <v>59</v>
      </c>
      <c r="J268">
        <v>60</v>
      </c>
      <c r="K268">
        <v>92</v>
      </c>
      <c r="L268" s="36" t="str">
        <f>IFERROR(VLOOKUP(B268,Absen!$A$1:$B$501,2,FALSE),"No")</f>
        <v>No</v>
      </c>
      <c r="M268" s="44">
        <f t="shared" si="13"/>
        <v>92</v>
      </c>
      <c r="N268" s="44">
        <f t="shared" si="14"/>
        <v>68.7</v>
      </c>
      <c r="O268" s="44" t="str">
        <f t="shared" si="15"/>
        <v>C</v>
      </c>
      <c r="P268" s="36">
        <f>INDEX(Detail!A:A,MATCH(D268,Detail!H:H,0))</f>
        <v>37125</v>
      </c>
      <c r="Q268" t="str">
        <f>INDEX(Detail!F:F,MATCH(D268,Detail!H:H,0))</f>
        <v>Tarakan</v>
      </c>
      <c r="R268">
        <f>INDEX(Detail!C:C,MATCH(D268,Detail!H:H,0))</f>
        <v>158</v>
      </c>
      <c r="S268">
        <f>INDEX(Detail!D:D,MATCH(D268,Detail!H:H,0))</f>
        <v>64</v>
      </c>
      <c r="T268" t="str">
        <f>INDEX(Detail!E:E,MATCH(D268,Detail!H:H,0))</f>
        <v xml:space="preserve">Jalan Surapati No. 6
</v>
      </c>
      <c r="U268" t="str">
        <f>INDEX(Detail!B:B,MATCH(D268,Detail!H:H,0))</f>
        <v>O-</v>
      </c>
      <c r="V268" t="str">
        <f>VLOOKUP(C268,Dosen!$A$3:$E$8,MATCH(Main!A268,Dosen!$A$2:$E$2,1),FALSE)</f>
        <v>Pak Andi</v>
      </c>
    </row>
    <row r="269" spans="1:22" x14ac:dyDescent="0.3">
      <c r="A269">
        <v>267</v>
      </c>
      <c r="B269" t="str">
        <f>CONCATENATE(VLOOKUP(C269,Helper!$A$1:$B$7,2,FALSE),TEXT(A269,"0000"))</f>
        <v>E0267</v>
      </c>
      <c r="C269" t="s">
        <v>1010</v>
      </c>
      <c r="D269" t="str">
        <f>INDEX(Detail!H:H,MATCH(B269,Detail!G:G,0))</f>
        <v>Harjo Yulianti</v>
      </c>
      <c r="E269">
        <v>72</v>
      </c>
      <c r="F269">
        <v>52</v>
      </c>
      <c r="G269">
        <v>43</v>
      </c>
      <c r="H269">
        <v>71</v>
      </c>
      <c r="I269">
        <v>67</v>
      </c>
      <c r="J269">
        <v>49</v>
      </c>
      <c r="K269">
        <v>68</v>
      </c>
      <c r="L269" s="36">
        <f>IFERROR(VLOOKUP(B269,Absen!$A$1:$B$501,2,FALSE),"No")</f>
        <v>44821</v>
      </c>
      <c r="M269" s="44">
        <f t="shared" si="13"/>
        <v>58</v>
      </c>
      <c r="N269" s="44">
        <f t="shared" si="14"/>
        <v>56.95</v>
      </c>
      <c r="O269" s="44" t="str">
        <f t="shared" si="15"/>
        <v>D</v>
      </c>
      <c r="P269" s="36">
        <f>INDEX(Detail!A:A,MATCH(D269,Detail!H:H,0))</f>
        <v>38044</v>
      </c>
      <c r="Q269" t="str">
        <f>INDEX(Detail!F:F,MATCH(D269,Detail!H:H,0))</f>
        <v>Yogyakarta</v>
      </c>
      <c r="R269">
        <f>INDEX(Detail!C:C,MATCH(D269,Detail!H:H,0))</f>
        <v>179</v>
      </c>
      <c r="S269">
        <f>INDEX(Detail!D:D,MATCH(D269,Detail!H:H,0))</f>
        <v>83</v>
      </c>
      <c r="T269" t="str">
        <f>INDEX(Detail!E:E,MATCH(D269,Detail!H:H,0))</f>
        <v>Gang Ciwastra No. 42</v>
      </c>
      <c r="U269" t="str">
        <f>INDEX(Detail!B:B,MATCH(D269,Detail!H:H,0))</f>
        <v>A-</v>
      </c>
      <c r="V269" t="str">
        <f>VLOOKUP(C269,Dosen!$A$3:$E$8,MATCH(Main!A269,Dosen!$A$2:$E$2,1),FALSE)</f>
        <v>Bu Dwi</v>
      </c>
    </row>
    <row r="270" spans="1:22" x14ac:dyDescent="0.3">
      <c r="A270">
        <v>268</v>
      </c>
      <c r="B270" t="str">
        <f>CONCATENATE(VLOOKUP(C270,Helper!$A$1:$B$7,2,FALSE),TEXT(A270,"0000"))</f>
        <v>B0268</v>
      </c>
      <c r="C270" t="s">
        <v>1014</v>
      </c>
      <c r="D270" t="str">
        <f>INDEX(Detail!H:H,MATCH(B270,Detail!G:G,0))</f>
        <v>Mursita Puspasari</v>
      </c>
      <c r="E270">
        <v>70</v>
      </c>
      <c r="F270">
        <v>47</v>
      </c>
      <c r="G270">
        <v>51</v>
      </c>
      <c r="H270">
        <v>50</v>
      </c>
      <c r="I270">
        <v>79</v>
      </c>
      <c r="J270">
        <v>99</v>
      </c>
      <c r="K270">
        <v>94</v>
      </c>
      <c r="L270" s="36">
        <f>IFERROR(VLOOKUP(B270,Absen!$A$1:$B$501,2,FALSE),"No")</f>
        <v>44909</v>
      </c>
      <c r="M270" s="44">
        <f t="shared" si="13"/>
        <v>84</v>
      </c>
      <c r="N270" s="44">
        <f t="shared" si="14"/>
        <v>69.150000000000006</v>
      </c>
      <c r="O270" s="44" t="str">
        <f t="shared" si="15"/>
        <v>C</v>
      </c>
      <c r="P270" s="36">
        <f>INDEX(Detail!A:A,MATCH(D270,Detail!H:H,0))</f>
        <v>38273</v>
      </c>
      <c r="Q270" t="str">
        <f>INDEX(Detail!F:F,MATCH(D270,Detail!H:H,0))</f>
        <v>Palu</v>
      </c>
      <c r="R270">
        <f>INDEX(Detail!C:C,MATCH(D270,Detail!H:H,0))</f>
        <v>180</v>
      </c>
      <c r="S270">
        <f>INDEX(Detail!D:D,MATCH(D270,Detail!H:H,0))</f>
        <v>84</v>
      </c>
      <c r="T270" t="str">
        <f>INDEX(Detail!E:E,MATCH(D270,Detail!H:H,0))</f>
        <v>Jalan Wonoayu No. 77</v>
      </c>
      <c r="U270" t="str">
        <f>INDEX(Detail!B:B,MATCH(D270,Detail!H:H,0))</f>
        <v>B+</v>
      </c>
      <c r="V270" t="str">
        <f>VLOOKUP(C270,Dosen!$A$3:$E$8,MATCH(Main!A270,Dosen!$A$2:$E$2,1),FALSE)</f>
        <v>Bu Ratna</v>
      </c>
    </row>
    <row r="271" spans="1:22" x14ac:dyDescent="0.3">
      <c r="A271">
        <v>269</v>
      </c>
      <c r="B271" t="str">
        <f>CONCATENATE(VLOOKUP(C271,Helper!$A$1:$B$7,2,FALSE),TEXT(A271,"0000"))</f>
        <v>B0269</v>
      </c>
      <c r="C271" t="s">
        <v>1014</v>
      </c>
      <c r="D271" t="str">
        <f>INDEX(Detail!H:H,MATCH(B271,Detail!G:G,0))</f>
        <v>Cindy Anggriawan</v>
      </c>
      <c r="E271">
        <v>59</v>
      </c>
      <c r="F271">
        <v>71</v>
      </c>
      <c r="G271">
        <v>87</v>
      </c>
      <c r="H271">
        <v>60</v>
      </c>
      <c r="I271">
        <v>68</v>
      </c>
      <c r="J271">
        <v>45</v>
      </c>
      <c r="K271">
        <v>69</v>
      </c>
      <c r="L271" s="36" t="str">
        <f>IFERROR(VLOOKUP(B271,Absen!$A$1:$B$501,2,FALSE),"No")</f>
        <v>No</v>
      </c>
      <c r="M271" s="44">
        <f t="shared" si="13"/>
        <v>69</v>
      </c>
      <c r="N271" s="44">
        <f t="shared" si="14"/>
        <v>65.550000000000011</v>
      </c>
      <c r="O271" s="44" t="str">
        <f t="shared" si="15"/>
        <v>C</v>
      </c>
      <c r="P271" s="36">
        <f>INDEX(Detail!A:A,MATCH(D271,Detail!H:H,0))</f>
        <v>37012</v>
      </c>
      <c r="Q271" t="str">
        <f>INDEX(Detail!F:F,MATCH(D271,Detail!H:H,0))</f>
        <v>Medan</v>
      </c>
      <c r="R271">
        <f>INDEX(Detail!C:C,MATCH(D271,Detail!H:H,0))</f>
        <v>177</v>
      </c>
      <c r="S271">
        <f>INDEX(Detail!D:D,MATCH(D271,Detail!H:H,0))</f>
        <v>87</v>
      </c>
      <c r="T271" t="str">
        <f>INDEX(Detail!E:E,MATCH(D271,Detail!H:H,0))</f>
        <v xml:space="preserve">Jl. Jakarta No. 3
</v>
      </c>
      <c r="U271" t="str">
        <f>INDEX(Detail!B:B,MATCH(D271,Detail!H:H,0))</f>
        <v>O+</v>
      </c>
      <c r="V271" t="str">
        <f>VLOOKUP(C271,Dosen!$A$3:$E$8,MATCH(Main!A271,Dosen!$A$2:$E$2,1),FALSE)</f>
        <v>Bu Ratna</v>
      </c>
    </row>
    <row r="272" spans="1:22" x14ac:dyDescent="0.3">
      <c r="A272">
        <v>270</v>
      </c>
      <c r="B272" t="str">
        <f>CONCATENATE(VLOOKUP(C272,Helper!$A$1:$B$7,2,FALSE),TEXT(A272,"0000"))</f>
        <v>D0270</v>
      </c>
      <c r="C272" t="s">
        <v>1013</v>
      </c>
      <c r="D272" t="str">
        <f>INDEX(Detail!H:H,MATCH(B272,Detail!G:G,0))</f>
        <v>Bajragin Riyanti</v>
      </c>
      <c r="E272">
        <v>94</v>
      </c>
      <c r="F272">
        <v>44</v>
      </c>
      <c r="G272">
        <v>64</v>
      </c>
      <c r="H272">
        <v>64</v>
      </c>
      <c r="I272">
        <v>95</v>
      </c>
      <c r="J272">
        <v>47</v>
      </c>
      <c r="K272">
        <v>90</v>
      </c>
      <c r="L272" s="36">
        <f>IFERROR(VLOOKUP(B272,Absen!$A$1:$B$501,2,FALSE),"No")</f>
        <v>44901</v>
      </c>
      <c r="M272" s="44">
        <f t="shared" si="13"/>
        <v>80</v>
      </c>
      <c r="N272" s="44">
        <f t="shared" si="14"/>
        <v>67.325000000000003</v>
      </c>
      <c r="O272" s="44" t="str">
        <f t="shared" si="15"/>
        <v>C</v>
      </c>
      <c r="P272" s="36">
        <f>INDEX(Detail!A:A,MATCH(D272,Detail!H:H,0))</f>
        <v>37552</v>
      </c>
      <c r="Q272" t="str">
        <f>INDEX(Detail!F:F,MATCH(D272,Detail!H:H,0))</f>
        <v>Magelang</v>
      </c>
      <c r="R272">
        <f>INDEX(Detail!C:C,MATCH(D272,Detail!H:H,0))</f>
        <v>168</v>
      </c>
      <c r="S272">
        <f>INDEX(Detail!D:D,MATCH(D272,Detail!H:H,0))</f>
        <v>88</v>
      </c>
      <c r="T272" t="str">
        <f>INDEX(Detail!E:E,MATCH(D272,Detail!H:H,0))</f>
        <v xml:space="preserve">Jalan Cikutra Timur No. 9
</v>
      </c>
      <c r="U272" t="str">
        <f>INDEX(Detail!B:B,MATCH(D272,Detail!H:H,0))</f>
        <v>A+</v>
      </c>
      <c r="V272" t="str">
        <f>VLOOKUP(C272,Dosen!$A$3:$E$8,MATCH(Main!A272,Dosen!$A$2:$E$2,1),FALSE)</f>
        <v>Pak Andi</v>
      </c>
    </row>
    <row r="273" spans="1:22" x14ac:dyDescent="0.3">
      <c r="A273">
        <v>271</v>
      </c>
      <c r="B273" t="str">
        <f>CONCATENATE(VLOOKUP(C273,Helper!$A$1:$B$7,2,FALSE),TEXT(A273,"0000"))</f>
        <v>D0271</v>
      </c>
      <c r="C273" t="s">
        <v>1013</v>
      </c>
      <c r="D273" t="str">
        <f>INDEX(Detail!H:H,MATCH(B273,Detail!G:G,0))</f>
        <v>Vera Suryatmi</v>
      </c>
      <c r="E273">
        <v>53</v>
      </c>
      <c r="F273">
        <v>74</v>
      </c>
      <c r="G273">
        <v>38</v>
      </c>
      <c r="H273">
        <v>72</v>
      </c>
      <c r="I273">
        <v>54</v>
      </c>
      <c r="J273">
        <v>73</v>
      </c>
      <c r="K273">
        <v>78</v>
      </c>
      <c r="L273" s="36" t="str">
        <f>IFERROR(VLOOKUP(B273,Absen!$A$1:$B$501,2,FALSE),"No")</f>
        <v>No</v>
      </c>
      <c r="M273" s="44">
        <f t="shared" si="13"/>
        <v>78</v>
      </c>
      <c r="N273" s="44">
        <f t="shared" si="14"/>
        <v>61.625</v>
      </c>
      <c r="O273" s="44" t="str">
        <f t="shared" si="15"/>
        <v>C</v>
      </c>
      <c r="P273" s="36">
        <f>INDEX(Detail!A:A,MATCH(D273,Detail!H:H,0))</f>
        <v>37447</v>
      </c>
      <c r="Q273" t="str">
        <f>INDEX(Detail!F:F,MATCH(D273,Detail!H:H,0))</f>
        <v>Kota Administrasi Jakarta Barat</v>
      </c>
      <c r="R273">
        <f>INDEX(Detail!C:C,MATCH(D273,Detail!H:H,0))</f>
        <v>168</v>
      </c>
      <c r="S273">
        <f>INDEX(Detail!D:D,MATCH(D273,Detail!H:H,0))</f>
        <v>64</v>
      </c>
      <c r="T273" t="str">
        <f>INDEX(Detail!E:E,MATCH(D273,Detail!H:H,0))</f>
        <v>Jalan W.R. Supratman No. 21</v>
      </c>
      <c r="U273" t="str">
        <f>INDEX(Detail!B:B,MATCH(D273,Detail!H:H,0))</f>
        <v>AB+</v>
      </c>
      <c r="V273" t="str">
        <f>VLOOKUP(C273,Dosen!$A$3:$E$8,MATCH(Main!A273,Dosen!$A$2:$E$2,1),FALSE)</f>
        <v>Pak Andi</v>
      </c>
    </row>
    <row r="274" spans="1:22" x14ac:dyDescent="0.3">
      <c r="A274">
        <v>272</v>
      </c>
      <c r="B274" t="str">
        <f>CONCATENATE(VLOOKUP(C274,Helper!$A$1:$B$7,2,FALSE),TEXT(A274,"0000"))</f>
        <v>A0272</v>
      </c>
      <c r="C274" t="s">
        <v>1015</v>
      </c>
      <c r="D274" t="str">
        <f>INDEX(Detail!H:H,MATCH(B274,Detail!G:G,0))</f>
        <v>Soleh Wasita</v>
      </c>
      <c r="E274">
        <v>84</v>
      </c>
      <c r="F274">
        <v>50</v>
      </c>
      <c r="G274">
        <v>56</v>
      </c>
      <c r="H274">
        <v>60</v>
      </c>
      <c r="I274">
        <v>57</v>
      </c>
      <c r="J274">
        <v>74</v>
      </c>
      <c r="K274">
        <v>99</v>
      </c>
      <c r="L274" s="36">
        <f>IFERROR(VLOOKUP(B274,Absen!$A$1:$B$501,2,FALSE),"No")</f>
        <v>44865</v>
      </c>
      <c r="M274" s="44">
        <f t="shared" si="13"/>
        <v>89</v>
      </c>
      <c r="N274" s="44">
        <f t="shared" si="14"/>
        <v>66.275000000000006</v>
      </c>
      <c r="O274" s="44" t="str">
        <f t="shared" si="15"/>
        <v>C</v>
      </c>
      <c r="P274" s="36">
        <f>INDEX(Detail!A:A,MATCH(D274,Detail!H:H,0))</f>
        <v>37256</v>
      </c>
      <c r="Q274" t="str">
        <f>INDEX(Detail!F:F,MATCH(D274,Detail!H:H,0))</f>
        <v>Padang</v>
      </c>
      <c r="R274">
        <f>INDEX(Detail!C:C,MATCH(D274,Detail!H:H,0))</f>
        <v>171</v>
      </c>
      <c r="S274">
        <f>INDEX(Detail!D:D,MATCH(D274,Detail!H:H,0))</f>
        <v>81</v>
      </c>
      <c r="T274" t="str">
        <f>INDEX(Detail!E:E,MATCH(D274,Detail!H:H,0))</f>
        <v>Gang Veteran No. 08</v>
      </c>
      <c r="U274" t="str">
        <f>INDEX(Detail!B:B,MATCH(D274,Detail!H:H,0))</f>
        <v>B+</v>
      </c>
      <c r="V274" t="str">
        <f>VLOOKUP(C274,Dosen!$A$3:$E$8,MATCH(Main!A274,Dosen!$A$2:$E$2,1),FALSE)</f>
        <v>Pak Budi</v>
      </c>
    </row>
    <row r="275" spans="1:22" x14ac:dyDescent="0.3">
      <c r="A275">
        <v>273</v>
      </c>
      <c r="B275" t="str">
        <f>CONCATENATE(VLOOKUP(C275,Helper!$A$1:$B$7,2,FALSE),TEXT(A275,"0000"))</f>
        <v>C0273</v>
      </c>
      <c r="C275" t="s">
        <v>1012</v>
      </c>
      <c r="D275" t="str">
        <f>INDEX(Detail!H:H,MATCH(B275,Detail!G:G,0))</f>
        <v>Kamidin Tamba</v>
      </c>
      <c r="E275">
        <v>67</v>
      </c>
      <c r="F275">
        <v>63</v>
      </c>
      <c r="G275">
        <v>88</v>
      </c>
      <c r="H275">
        <v>72</v>
      </c>
      <c r="I275">
        <v>95</v>
      </c>
      <c r="J275">
        <v>57</v>
      </c>
      <c r="K275">
        <v>79</v>
      </c>
      <c r="L275" s="36">
        <f>IFERROR(VLOOKUP(B275,Absen!$A$1:$B$501,2,FALSE),"No")</f>
        <v>44838</v>
      </c>
      <c r="M275" s="44">
        <f t="shared" si="13"/>
        <v>69</v>
      </c>
      <c r="N275" s="44">
        <f t="shared" si="14"/>
        <v>73.025000000000006</v>
      </c>
      <c r="O275" s="44" t="str">
        <f t="shared" si="15"/>
        <v>B</v>
      </c>
      <c r="P275" s="36">
        <f>INDEX(Detail!A:A,MATCH(D275,Detail!H:H,0))</f>
        <v>37608</v>
      </c>
      <c r="Q275" t="str">
        <f>INDEX(Detail!F:F,MATCH(D275,Detail!H:H,0))</f>
        <v>Sungai Penuh</v>
      </c>
      <c r="R275">
        <f>INDEX(Detail!C:C,MATCH(D275,Detail!H:H,0))</f>
        <v>176</v>
      </c>
      <c r="S275">
        <f>INDEX(Detail!D:D,MATCH(D275,Detail!H:H,0))</f>
        <v>72</v>
      </c>
      <c r="T275" t="str">
        <f>INDEX(Detail!E:E,MATCH(D275,Detail!H:H,0))</f>
        <v xml:space="preserve">Jalan BKR No. 3
</v>
      </c>
      <c r="U275" t="str">
        <f>INDEX(Detail!B:B,MATCH(D275,Detail!H:H,0))</f>
        <v>A-</v>
      </c>
      <c r="V275" t="str">
        <f>VLOOKUP(C275,Dosen!$A$3:$E$8,MATCH(Main!A275,Dosen!$A$2:$E$2,1),FALSE)</f>
        <v>Bu Made</v>
      </c>
    </row>
    <row r="276" spans="1:22" x14ac:dyDescent="0.3">
      <c r="A276">
        <v>274</v>
      </c>
      <c r="B276" t="str">
        <f>CONCATENATE(VLOOKUP(C276,Helper!$A$1:$B$7,2,FALSE),TEXT(A276,"0000"))</f>
        <v>C0274</v>
      </c>
      <c r="C276" t="s">
        <v>1012</v>
      </c>
      <c r="D276" t="str">
        <f>INDEX(Detail!H:H,MATCH(B276,Detail!G:G,0))</f>
        <v>Laksana Maheswara</v>
      </c>
      <c r="E276">
        <v>64</v>
      </c>
      <c r="F276">
        <v>63</v>
      </c>
      <c r="G276">
        <v>93</v>
      </c>
      <c r="H276">
        <v>56</v>
      </c>
      <c r="I276">
        <v>89</v>
      </c>
      <c r="J276">
        <v>70</v>
      </c>
      <c r="K276">
        <v>74</v>
      </c>
      <c r="L276" s="36">
        <f>IFERROR(VLOOKUP(B276,Absen!$A$1:$B$501,2,FALSE),"No")</f>
        <v>44783</v>
      </c>
      <c r="M276" s="44">
        <f t="shared" si="13"/>
        <v>64</v>
      </c>
      <c r="N276" s="44">
        <f t="shared" si="14"/>
        <v>73</v>
      </c>
      <c r="O276" s="44" t="str">
        <f t="shared" si="15"/>
        <v>B</v>
      </c>
      <c r="P276" s="36">
        <f>INDEX(Detail!A:A,MATCH(D276,Detail!H:H,0))</f>
        <v>38198</v>
      </c>
      <c r="Q276" t="str">
        <f>INDEX(Detail!F:F,MATCH(D276,Detail!H:H,0))</f>
        <v>Sukabumi</v>
      </c>
      <c r="R276">
        <f>INDEX(Detail!C:C,MATCH(D276,Detail!H:H,0))</f>
        <v>172</v>
      </c>
      <c r="S276">
        <f>INDEX(Detail!D:D,MATCH(D276,Detail!H:H,0))</f>
        <v>79</v>
      </c>
      <c r="T276" t="str">
        <f>INDEX(Detail!E:E,MATCH(D276,Detail!H:H,0))</f>
        <v>Gang Sadang Serang No. 57</v>
      </c>
      <c r="U276" t="str">
        <f>INDEX(Detail!B:B,MATCH(D276,Detail!H:H,0))</f>
        <v>A-</v>
      </c>
      <c r="V276" t="str">
        <f>VLOOKUP(C276,Dosen!$A$3:$E$8,MATCH(Main!A276,Dosen!$A$2:$E$2,1),FALSE)</f>
        <v>Bu Made</v>
      </c>
    </row>
    <row r="277" spans="1:22" x14ac:dyDescent="0.3">
      <c r="A277">
        <v>275</v>
      </c>
      <c r="B277" t="str">
        <f>CONCATENATE(VLOOKUP(C277,Helper!$A$1:$B$7,2,FALSE),TEXT(A277,"0000"))</f>
        <v>C0275</v>
      </c>
      <c r="C277" t="s">
        <v>1012</v>
      </c>
      <c r="D277" t="str">
        <f>INDEX(Detail!H:H,MATCH(B277,Detail!G:G,0))</f>
        <v>Nabila Hidayat</v>
      </c>
      <c r="E277">
        <v>93</v>
      </c>
      <c r="F277">
        <v>68</v>
      </c>
      <c r="G277">
        <v>90</v>
      </c>
      <c r="H277">
        <v>66</v>
      </c>
      <c r="I277">
        <v>90</v>
      </c>
      <c r="J277">
        <v>40</v>
      </c>
      <c r="K277">
        <v>72</v>
      </c>
      <c r="L277" s="36">
        <f>IFERROR(VLOOKUP(B277,Absen!$A$1:$B$501,2,FALSE),"No")</f>
        <v>44887</v>
      </c>
      <c r="M277" s="44">
        <f t="shared" si="13"/>
        <v>62</v>
      </c>
      <c r="N277" s="44">
        <f t="shared" si="14"/>
        <v>71.825000000000003</v>
      </c>
      <c r="O277" s="44" t="str">
        <f t="shared" si="15"/>
        <v>B</v>
      </c>
      <c r="P277" s="36">
        <f>INDEX(Detail!A:A,MATCH(D277,Detail!H:H,0))</f>
        <v>37815</v>
      </c>
      <c r="Q277" t="str">
        <f>INDEX(Detail!F:F,MATCH(D277,Detail!H:H,0))</f>
        <v>Kupang</v>
      </c>
      <c r="R277">
        <f>INDEX(Detail!C:C,MATCH(D277,Detail!H:H,0))</f>
        <v>176</v>
      </c>
      <c r="S277">
        <f>INDEX(Detail!D:D,MATCH(D277,Detail!H:H,0))</f>
        <v>84</v>
      </c>
      <c r="T277" t="str">
        <f>INDEX(Detail!E:E,MATCH(D277,Detail!H:H,0))</f>
        <v>Jl. Setiabudhi No. 78</v>
      </c>
      <c r="U277" t="str">
        <f>INDEX(Detail!B:B,MATCH(D277,Detail!H:H,0))</f>
        <v>A+</v>
      </c>
      <c r="V277" t="str">
        <f>VLOOKUP(C277,Dosen!$A$3:$E$8,MATCH(Main!A277,Dosen!$A$2:$E$2,1),FALSE)</f>
        <v>Bu Made</v>
      </c>
    </row>
    <row r="278" spans="1:22" x14ac:dyDescent="0.3">
      <c r="A278">
        <v>276</v>
      </c>
      <c r="B278" t="str">
        <f>CONCATENATE(VLOOKUP(C278,Helper!$A$1:$B$7,2,FALSE),TEXT(A278,"0000"))</f>
        <v>A0276</v>
      </c>
      <c r="C278" t="s">
        <v>1015</v>
      </c>
      <c r="D278" t="str">
        <f>INDEX(Detail!H:H,MATCH(B278,Detail!G:G,0))</f>
        <v>Ajeng Setiawan</v>
      </c>
      <c r="E278">
        <v>90</v>
      </c>
      <c r="F278">
        <v>65</v>
      </c>
      <c r="G278">
        <v>35</v>
      </c>
      <c r="H278">
        <v>56</v>
      </c>
      <c r="I278">
        <v>55</v>
      </c>
      <c r="J278">
        <v>42</v>
      </c>
      <c r="K278">
        <v>80</v>
      </c>
      <c r="L278" s="36" t="str">
        <f>IFERROR(VLOOKUP(B278,Absen!$A$1:$B$501,2,FALSE),"No")</f>
        <v>No</v>
      </c>
      <c r="M278" s="44">
        <f t="shared" si="13"/>
        <v>80</v>
      </c>
      <c r="N278" s="44">
        <f t="shared" si="14"/>
        <v>56.65</v>
      </c>
      <c r="O278" s="44" t="str">
        <f t="shared" si="15"/>
        <v>D</v>
      </c>
      <c r="P278" s="36">
        <f>INDEX(Detail!A:A,MATCH(D278,Detail!H:H,0))</f>
        <v>37274</v>
      </c>
      <c r="Q278" t="str">
        <f>INDEX(Detail!F:F,MATCH(D278,Detail!H:H,0))</f>
        <v>Kota Administrasi Jakarta Selatan</v>
      </c>
      <c r="R278">
        <f>INDEX(Detail!C:C,MATCH(D278,Detail!H:H,0))</f>
        <v>150</v>
      </c>
      <c r="S278">
        <f>INDEX(Detail!D:D,MATCH(D278,Detail!H:H,0))</f>
        <v>53</v>
      </c>
      <c r="T278" t="str">
        <f>INDEX(Detail!E:E,MATCH(D278,Detail!H:H,0))</f>
        <v xml:space="preserve">Gang Joyoboyo No. 8
</v>
      </c>
      <c r="U278" t="str">
        <f>INDEX(Detail!B:B,MATCH(D278,Detail!H:H,0))</f>
        <v>AB+</v>
      </c>
      <c r="V278" t="str">
        <f>VLOOKUP(C278,Dosen!$A$3:$E$8,MATCH(Main!A278,Dosen!$A$2:$E$2,1),FALSE)</f>
        <v>Pak Budi</v>
      </c>
    </row>
    <row r="279" spans="1:22" x14ac:dyDescent="0.3">
      <c r="A279">
        <v>277</v>
      </c>
      <c r="B279" t="str">
        <f>CONCATENATE(VLOOKUP(C279,Helper!$A$1:$B$7,2,FALSE),TEXT(A279,"0000"))</f>
        <v>F0277</v>
      </c>
      <c r="C279" t="s">
        <v>1011</v>
      </c>
      <c r="D279" t="str">
        <f>INDEX(Detail!H:H,MATCH(B279,Detail!G:G,0))</f>
        <v>Jasmin Wijayanti</v>
      </c>
      <c r="E279">
        <v>84</v>
      </c>
      <c r="F279">
        <v>57</v>
      </c>
      <c r="G279">
        <v>85</v>
      </c>
      <c r="H279">
        <v>71</v>
      </c>
      <c r="I279">
        <v>56</v>
      </c>
      <c r="J279">
        <v>57</v>
      </c>
      <c r="K279">
        <v>78</v>
      </c>
      <c r="L279" s="36" t="str">
        <f>IFERROR(VLOOKUP(B279,Absen!$A$1:$B$501,2,FALSE),"No")</f>
        <v>No</v>
      </c>
      <c r="M279" s="44">
        <f t="shared" si="13"/>
        <v>78</v>
      </c>
      <c r="N279" s="44">
        <f t="shared" si="14"/>
        <v>69.7</v>
      </c>
      <c r="O279" s="44" t="str">
        <f t="shared" si="15"/>
        <v>C</v>
      </c>
      <c r="P279" s="36">
        <f>INDEX(Detail!A:A,MATCH(D279,Detail!H:H,0))</f>
        <v>37626</v>
      </c>
      <c r="Q279" t="str">
        <f>INDEX(Detail!F:F,MATCH(D279,Detail!H:H,0))</f>
        <v>Tual</v>
      </c>
      <c r="R279">
        <f>INDEX(Detail!C:C,MATCH(D279,Detail!H:H,0))</f>
        <v>153</v>
      </c>
      <c r="S279">
        <f>INDEX(Detail!D:D,MATCH(D279,Detail!H:H,0))</f>
        <v>81</v>
      </c>
      <c r="T279" t="str">
        <f>INDEX(Detail!E:E,MATCH(D279,Detail!H:H,0))</f>
        <v>Jl. H.J Maemunah No. 90</v>
      </c>
      <c r="U279" t="str">
        <f>INDEX(Detail!B:B,MATCH(D279,Detail!H:H,0))</f>
        <v>AB-</v>
      </c>
      <c r="V279" t="str">
        <f>VLOOKUP(C279,Dosen!$A$3:$E$8,MATCH(Main!A279,Dosen!$A$2:$E$2,1),FALSE)</f>
        <v>Pak Krisna</v>
      </c>
    </row>
    <row r="280" spans="1:22" x14ac:dyDescent="0.3">
      <c r="A280">
        <v>278</v>
      </c>
      <c r="B280" t="str">
        <f>CONCATENATE(VLOOKUP(C280,Helper!$A$1:$B$7,2,FALSE),TEXT(A280,"0000"))</f>
        <v>C0278</v>
      </c>
      <c r="C280" t="s">
        <v>1012</v>
      </c>
      <c r="D280" t="str">
        <f>INDEX(Detail!H:H,MATCH(B280,Detail!G:G,0))</f>
        <v>Dwi Permadi</v>
      </c>
      <c r="E280">
        <v>82</v>
      </c>
      <c r="F280">
        <v>63</v>
      </c>
      <c r="G280">
        <v>38</v>
      </c>
      <c r="H280">
        <v>63</v>
      </c>
      <c r="I280">
        <v>83</v>
      </c>
      <c r="J280">
        <v>54</v>
      </c>
      <c r="K280">
        <v>78</v>
      </c>
      <c r="L280" s="36" t="str">
        <f>IFERROR(VLOOKUP(B280,Absen!$A$1:$B$501,2,FALSE),"No")</f>
        <v>No</v>
      </c>
      <c r="M280" s="44">
        <f t="shared" si="13"/>
        <v>78</v>
      </c>
      <c r="N280" s="44">
        <f t="shared" si="14"/>
        <v>62.575000000000003</v>
      </c>
      <c r="O280" s="44" t="str">
        <f t="shared" si="15"/>
        <v>C</v>
      </c>
      <c r="P280" s="36">
        <f>INDEX(Detail!A:A,MATCH(D280,Detail!H:H,0))</f>
        <v>37365</v>
      </c>
      <c r="Q280" t="str">
        <f>INDEX(Detail!F:F,MATCH(D280,Detail!H:H,0))</f>
        <v>Padang</v>
      </c>
      <c r="R280">
        <f>INDEX(Detail!C:C,MATCH(D280,Detail!H:H,0))</f>
        <v>175</v>
      </c>
      <c r="S280">
        <f>INDEX(Detail!D:D,MATCH(D280,Detail!H:H,0))</f>
        <v>46</v>
      </c>
      <c r="T280" t="str">
        <f>INDEX(Detail!E:E,MATCH(D280,Detail!H:H,0))</f>
        <v xml:space="preserve">Gg. Ciumbuleuit No. 1
</v>
      </c>
      <c r="U280" t="str">
        <f>INDEX(Detail!B:B,MATCH(D280,Detail!H:H,0))</f>
        <v>B+</v>
      </c>
      <c r="V280" t="str">
        <f>VLOOKUP(C280,Dosen!$A$3:$E$8,MATCH(Main!A280,Dosen!$A$2:$E$2,1),FALSE)</f>
        <v>Bu Made</v>
      </c>
    </row>
    <row r="281" spans="1:22" x14ac:dyDescent="0.3">
      <c r="A281">
        <v>279</v>
      </c>
      <c r="B281" t="str">
        <f>CONCATENATE(VLOOKUP(C281,Helper!$A$1:$B$7,2,FALSE),TEXT(A281,"0000"))</f>
        <v>A0279</v>
      </c>
      <c r="C281" t="s">
        <v>1015</v>
      </c>
      <c r="D281" t="str">
        <f>INDEX(Detail!H:H,MATCH(B281,Detail!G:G,0))</f>
        <v>Dono Dabukke</v>
      </c>
      <c r="E281">
        <v>74</v>
      </c>
      <c r="F281">
        <v>44</v>
      </c>
      <c r="G281">
        <v>83</v>
      </c>
      <c r="H281">
        <v>70</v>
      </c>
      <c r="I281">
        <v>70</v>
      </c>
      <c r="J281">
        <v>79</v>
      </c>
      <c r="K281">
        <v>71</v>
      </c>
      <c r="L281" s="36">
        <f>IFERROR(VLOOKUP(B281,Absen!$A$1:$B$501,2,FALSE),"No")</f>
        <v>44859</v>
      </c>
      <c r="M281" s="44">
        <f t="shared" si="13"/>
        <v>61</v>
      </c>
      <c r="N281" s="44">
        <f t="shared" si="14"/>
        <v>70.75</v>
      </c>
      <c r="O281" s="44" t="str">
        <f t="shared" si="15"/>
        <v>B</v>
      </c>
      <c r="P281" s="36">
        <f>INDEX(Detail!A:A,MATCH(D281,Detail!H:H,0))</f>
        <v>37678</v>
      </c>
      <c r="Q281" t="str">
        <f>INDEX(Detail!F:F,MATCH(D281,Detail!H:H,0))</f>
        <v>Surakarta</v>
      </c>
      <c r="R281">
        <f>INDEX(Detail!C:C,MATCH(D281,Detail!H:H,0))</f>
        <v>168</v>
      </c>
      <c r="S281">
        <f>INDEX(Detail!D:D,MATCH(D281,Detail!H:H,0))</f>
        <v>55</v>
      </c>
      <c r="T281" t="str">
        <f>INDEX(Detail!E:E,MATCH(D281,Detail!H:H,0))</f>
        <v>Gg. HOS. Cokroaminoto No. 02</v>
      </c>
      <c r="U281" t="str">
        <f>INDEX(Detail!B:B,MATCH(D281,Detail!H:H,0))</f>
        <v>B-</v>
      </c>
      <c r="V281" t="str">
        <f>VLOOKUP(C281,Dosen!$A$3:$E$8,MATCH(Main!A281,Dosen!$A$2:$E$2,1),FALSE)</f>
        <v>Pak Budi</v>
      </c>
    </row>
    <row r="282" spans="1:22" x14ac:dyDescent="0.3">
      <c r="A282">
        <v>280</v>
      </c>
      <c r="B282" t="str">
        <f>CONCATENATE(VLOOKUP(C282,Helper!$A$1:$B$7,2,FALSE),TEXT(A282,"0000"))</f>
        <v>B0280</v>
      </c>
      <c r="C282" t="s">
        <v>1014</v>
      </c>
      <c r="D282" t="str">
        <f>INDEX(Detail!H:H,MATCH(B282,Detail!G:G,0))</f>
        <v>Jayadi Tampubolon</v>
      </c>
      <c r="E282">
        <v>62</v>
      </c>
      <c r="F282">
        <v>46</v>
      </c>
      <c r="G282">
        <v>73</v>
      </c>
      <c r="H282">
        <v>67</v>
      </c>
      <c r="I282">
        <v>94</v>
      </c>
      <c r="J282">
        <v>75</v>
      </c>
      <c r="K282">
        <v>91</v>
      </c>
      <c r="L282" s="36" t="str">
        <f>IFERROR(VLOOKUP(B282,Absen!$A$1:$B$501,2,FALSE),"No")</f>
        <v>No</v>
      </c>
      <c r="M282" s="44">
        <f t="shared" si="13"/>
        <v>91</v>
      </c>
      <c r="N282" s="44">
        <f t="shared" si="14"/>
        <v>72.325000000000003</v>
      </c>
      <c r="O282" s="44" t="str">
        <f t="shared" si="15"/>
        <v>B</v>
      </c>
      <c r="P282" s="36">
        <f>INDEX(Detail!A:A,MATCH(D282,Detail!H:H,0))</f>
        <v>37243</v>
      </c>
      <c r="Q282" t="str">
        <f>INDEX(Detail!F:F,MATCH(D282,Detail!H:H,0))</f>
        <v>Singkawang</v>
      </c>
      <c r="R282">
        <f>INDEX(Detail!C:C,MATCH(D282,Detail!H:H,0))</f>
        <v>180</v>
      </c>
      <c r="S282">
        <f>INDEX(Detail!D:D,MATCH(D282,Detail!H:H,0))</f>
        <v>67</v>
      </c>
      <c r="T282" t="str">
        <f>INDEX(Detail!E:E,MATCH(D282,Detail!H:H,0))</f>
        <v>Jl. Ronggowarsito No. 02</v>
      </c>
      <c r="U282" t="str">
        <f>INDEX(Detail!B:B,MATCH(D282,Detail!H:H,0))</f>
        <v>AB+</v>
      </c>
      <c r="V282" t="str">
        <f>VLOOKUP(C282,Dosen!$A$3:$E$8,MATCH(Main!A282,Dosen!$A$2:$E$2,1),FALSE)</f>
        <v>Bu Ratna</v>
      </c>
    </row>
    <row r="283" spans="1:22" x14ac:dyDescent="0.3">
      <c r="A283">
        <v>281</v>
      </c>
      <c r="B283" t="str">
        <f>CONCATENATE(VLOOKUP(C283,Helper!$A$1:$B$7,2,FALSE),TEXT(A283,"0000"))</f>
        <v>A0281</v>
      </c>
      <c r="C283" t="s">
        <v>1015</v>
      </c>
      <c r="D283" t="str">
        <f>INDEX(Detail!H:H,MATCH(B283,Detail!G:G,0))</f>
        <v>Upik Nababan</v>
      </c>
      <c r="E283">
        <v>71</v>
      </c>
      <c r="F283">
        <v>72</v>
      </c>
      <c r="G283">
        <v>72</v>
      </c>
      <c r="H283">
        <v>71</v>
      </c>
      <c r="I283">
        <v>79</v>
      </c>
      <c r="J283">
        <v>77</v>
      </c>
      <c r="K283">
        <v>78</v>
      </c>
      <c r="L283" s="36">
        <f>IFERROR(VLOOKUP(B283,Absen!$A$1:$B$501,2,FALSE),"No")</f>
        <v>44808</v>
      </c>
      <c r="M283" s="44">
        <f t="shared" si="13"/>
        <v>68</v>
      </c>
      <c r="N283" s="44">
        <f t="shared" si="14"/>
        <v>73.224999999999994</v>
      </c>
      <c r="O283" s="44" t="str">
        <f t="shared" si="15"/>
        <v>B</v>
      </c>
      <c r="P283" s="36">
        <f>INDEX(Detail!A:A,MATCH(D283,Detail!H:H,0))</f>
        <v>38056</v>
      </c>
      <c r="Q283" t="str">
        <f>INDEX(Detail!F:F,MATCH(D283,Detail!H:H,0))</f>
        <v>Metro</v>
      </c>
      <c r="R283">
        <f>INDEX(Detail!C:C,MATCH(D283,Detail!H:H,0))</f>
        <v>159</v>
      </c>
      <c r="S283">
        <f>INDEX(Detail!D:D,MATCH(D283,Detail!H:H,0))</f>
        <v>81</v>
      </c>
      <c r="T283" t="str">
        <f>INDEX(Detail!E:E,MATCH(D283,Detail!H:H,0))</f>
        <v>Jalan Rajawali Timur No. 17</v>
      </c>
      <c r="U283" t="str">
        <f>INDEX(Detail!B:B,MATCH(D283,Detail!H:H,0))</f>
        <v>A+</v>
      </c>
      <c r="V283" t="str">
        <f>VLOOKUP(C283,Dosen!$A$3:$E$8,MATCH(Main!A283,Dosen!$A$2:$E$2,1),FALSE)</f>
        <v>Pak Budi</v>
      </c>
    </row>
    <row r="284" spans="1:22" x14ac:dyDescent="0.3">
      <c r="A284">
        <v>282</v>
      </c>
      <c r="B284" t="str">
        <f>CONCATENATE(VLOOKUP(C284,Helper!$A$1:$B$7,2,FALSE),TEXT(A284,"0000"))</f>
        <v>F0282</v>
      </c>
      <c r="C284" t="s">
        <v>1011</v>
      </c>
      <c r="D284" t="str">
        <f>INDEX(Detail!H:H,MATCH(B284,Detail!G:G,0))</f>
        <v>Bakiono Mustofa</v>
      </c>
      <c r="E284">
        <v>84</v>
      </c>
      <c r="F284">
        <v>48</v>
      </c>
      <c r="G284">
        <v>51</v>
      </c>
      <c r="H284">
        <v>54</v>
      </c>
      <c r="I284">
        <v>53</v>
      </c>
      <c r="J284">
        <v>90</v>
      </c>
      <c r="K284">
        <v>98</v>
      </c>
      <c r="L284" s="36">
        <f>IFERROR(VLOOKUP(B284,Absen!$A$1:$B$501,2,FALSE),"No")</f>
        <v>44858</v>
      </c>
      <c r="M284" s="44">
        <f t="shared" si="13"/>
        <v>88</v>
      </c>
      <c r="N284" s="44">
        <f t="shared" si="14"/>
        <v>66.875</v>
      </c>
      <c r="O284" s="44" t="str">
        <f t="shared" si="15"/>
        <v>C</v>
      </c>
      <c r="P284" s="36">
        <f>INDEX(Detail!A:A,MATCH(D284,Detail!H:H,0))</f>
        <v>37658</v>
      </c>
      <c r="Q284" t="str">
        <f>INDEX(Detail!F:F,MATCH(D284,Detail!H:H,0))</f>
        <v>Kota Administrasi Jakarta Selatan</v>
      </c>
      <c r="R284">
        <f>INDEX(Detail!C:C,MATCH(D284,Detail!H:H,0))</f>
        <v>172</v>
      </c>
      <c r="S284">
        <f>INDEX(Detail!D:D,MATCH(D284,Detail!H:H,0))</f>
        <v>52</v>
      </c>
      <c r="T284" t="str">
        <f>INDEX(Detail!E:E,MATCH(D284,Detail!H:H,0))</f>
        <v>Gg. Pasirkoja No. 98</v>
      </c>
      <c r="U284" t="str">
        <f>INDEX(Detail!B:B,MATCH(D284,Detail!H:H,0))</f>
        <v>AB-</v>
      </c>
      <c r="V284" t="str">
        <f>VLOOKUP(C284,Dosen!$A$3:$E$8,MATCH(Main!A284,Dosen!$A$2:$E$2,1),FALSE)</f>
        <v>Pak Krisna</v>
      </c>
    </row>
    <row r="285" spans="1:22" x14ac:dyDescent="0.3">
      <c r="A285">
        <v>283</v>
      </c>
      <c r="B285" t="str">
        <f>CONCATENATE(VLOOKUP(C285,Helper!$A$1:$B$7,2,FALSE),TEXT(A285,"0000"))</f>
        <v>D0283</v>
      </c>
      <c r="C285" t="s">
        <v>1013</v>
      </c>
      <c r="D285" t="str">
        <f>INDEX(Detail!H:H,MATCH(B285,Detail!G:G,0))</f>
        <v>Victoria Handayani</v>
      </c>
      <c r="E285">
        <v>74</v>
      </c>
      <c r="F285">
        <v>54</v>
      </c>
      <c r="G285">
        <v>51</v>
      </c>
      <c r="H285">
        <v>50</v>
      </c>
      <c r="I285">
        <v>70</v>
      </c>
      <c r="J285">
        <v>85</v>
      </c>
      <c r="K285">
        <v>84</v>
      </c>
      <c r="L285" s="36" t="str">
        <f>IFERROR(VLOOKUP(B285,Absen!$A$1:$B$501,2,FALSE),"No")</f>
        <v>No</v>
      </c>
      <c r="M285" s="44">
        <f t="shared" si="13"/>
        <v>84</v>
      </c>
      <c r="N285" s="44">
        <f t="shared" si="14"/>
        <v>66.600000000000009</v>
      </c>
      <c r="O285" s="44" t="str">
        <f t="shared" si="15"/>
        <v>C</v>
      </c>
      <c r="P285" s="36">
        <f>INDEX(Detail!A:A,MATCH(D285,Detail!H:H,0))</f>
        <v>37663</v>
      </c>
      <c r="Q285" t="str">
        <f>INDEX(Detail!F:F,MATCH(D285,Detail!H:H,0))</f>
        <v>Palembang</v>
      </c>
      <c r="R285">
        <f>INDEX(Detail!C:C,MATCH(D285,Detail!H:H,0))</f>
        <v>168</v>
      </c>
      <c r="S285">
        <f>INDEX(Detail!D:D,MATCH(D285,Detail!H:H,0))</f>
        <v>80</v>
      </c>
      <c r="T285" t="str">
        <f>INDEX(Detail!E:E,MATCH(D285,Detail!H:H,0))</f>
        <v>Gg. PHH. Mustofa No. 87</v>
      </c>
      <c r="U285" t="str">
        <f>INDEX(Detail!B:B,MATCH(D285,Detail!H:H,0))</f>
        <v>AB-</v>
      </c>
      <c r="V285" t="str">
        <f>VLOOKUP(C285,Dosen!$A$3:$E$8,MATCH(Main!A285,Dosen!$A$2:$E$2,1),FALSE)</f>
        <v>Pak Andi</v>
      </c>
    </row>
    <row r="286" spans="1:22" x14ac:dyDescent="0.3">
      <c r="A286">
        <v>284</v>
      </c>
      <c r="B286" t="str">
        <f>CONCATENATE(VLOOKUP(C286,Helper!$A$1:$B$7,2,FALSE),TEXT(A286,"0000"))</f>
        <v>A0284</v>
      </c>
      <c r="C286" t="s">
        <v>1015</v>
      </c>
      <c r="D286" t="str">
        <f>INDEX(Detail!H:H,MATCH(B286,Detail!G:G,0))</f>
        <v>Chelsea Purnawati</v>
      </c>
      <c r="E286">
        <v>62</v>
      </c>
      <c r="F286">
        <v>62</v>
      </c>
      <c r="G286">
        <v>43</v>
      </c>
      <c r="H286">
        <v>53</v>
      </c>
      <c r="I286">
        <v>68</v>
      </c>
      <c r="J286">
        <v>84</v>
      </c>
      <c r="K286">
        <v>67</v>
      </c>
      <c r="L286" s="36" t="str">
        <f>IFERROR(VLOOKUP(B286,Absen!$A$1:$B$501,2,FALSE),"No")</f>
        <v>No</v>
      </c>
      <c r="M286" s="44">
        <f t="shared" si="13"/>
        <v>67</v>
      </c>
      <c r="N286" s="44">
        <f t="shared" si="14"/>
        <v>62.725000000000009</v>
      </c>
      <c r="O286" s="44" t="str">
        <f t="shared" si="15"/>
        <v>C</v>
      </c>
      <c r="P286" s="36">
        <f>INDEX(Detail!A:A,MATCH(D286,Detail!H:H,0))</f>
        <v>37933</v>
      </c>
      <c r="Q286" t="str">
        <f>INDEX(Detail!F:F,MATCH(D286,Detail!H:H,0))</f>
        <v>Surakarta</v>
      </c>
      <c r="R286">
        <f>INDEX(Detail!C:C,MATCH(D286,Detail!H:H,0))</f>
        <v>166</v>
      </c>
      <c r="S286">
        <f>INDEX(Detail!D:D,MATCH(D286,Detail!H:H,0))</f>
        <v>85</v>
      </c>
      <c r="T286" t="str">
        <f>INDEX(Detail!E:E,MATCH(D286,Detail!H:H,0))</f>
        <v>Jl. Otto Iskandardinata No. 55</v>
      </c>
      <c r="U286" t="str">
        <f>INDEX(Detail!B:B,MATCH(D286,Detail!H:H,0))</f>
        <v>A-</v>
      </c>
      <c r="V286" t="str">
        <f>VLOOKUP(C286,Dosen!$A$3:$E$8,MATCH(Main!A286,Dosen!$A$2:$E$2,1),FALSE)</f>
        <v>Pak Budi</v>
      </c>
    </row>
    <row r="287" spans="1:22" x14ac:dyDescent="0.3">
      <c r="A287">
        <v>285</v>
      </c>
      <c r="B287" t="str">
        <f>CONCATENATE(VLOOKUP(C287,Helper!$A$1:$B$7,2,FALSE),TEXT(A287,"0000"))</f>
        <v>E0285</v>
      </c>
      <c r="C287" t="s">
        <v>1010</v>
      </c>
      <c r="D287" t="str">
        <f>INDEX(Detail!H:H,MATCH(B287,Detail!G:G,0))</f>
        <v>Gaduh Gunawan</v>
      </c>
      <c r="E287">
        <v>95</v>
      </c>
      <c r="F287">
        <v>62</v>
      </c>
      <c r="G287">
        <v>38</v>
      </c>
      <c r="H287">
        <v>66</v>
      </c>
      <c r="I287">
        <v>67</v>
      </c>
      <c r="J287">
        <v>44</v>
      </c>
      <c r="K287">
        <v>64</v>
      </c>
      <c r="L287" s="36">
        <f>IFERROR(VLOOKUP(B287,Absen!$A$1:$B$501,2,FALSE),"No")</f>
        <v>44853</v>
      </c>
      <c r="M287" s="44">
        <f t="shared" si="13"/>
        <v>54</v>
      </c>
      <c r="N287" s="44">
        <f t="shared" si="14"/>
        <v>58.050000000000004</v>
      </c>
      <c r="O287" s="44" t="str">
        <f t="shared" si="15"/>
        <v>D</v>
      </c>
      <c r="P287" s="36">
        <f>INDEX(Detail!A:A,MATCH(D287,Detail!H:H,0))</f>
        <v>38203</v>
      </c>
      <c r="Q287" t="str">
        <f>INDEX(Detail!F:F,MATCH(D287,Detail!H:H,0))</f>
        <v>Tanjungbalai</v>
      </c>
      <c r="R287">
        <f>INDEX(Detail!C:C,MATCH(D287,Detail!H:H,0))</f>
        <v>172</v>
      </c>
      <c r="S287">
        <f>INDEX(Detail!D:D,MATCH(D287,Detail!H:H,0))</f>
        <v>64</v>
      </c>
      <c r="T287" t="str">
        <f>INDEX(Detail!E:E,MATCH(D287,Detail!H:H,0))</f>
        <v>Jl. Yos Sudarso No. 26</v>
      </c>
      <c r="U287" t="str">
        <f>INDEX(Detail!B:B,MATCH(D287,Detail!H:H,0))</f>
        <v>AB+</v>
      </c>
      <c r="V287" t="str">
        <f>VLOOKUP(C287,Dosen!$A$3:$E$8,MATCH(Main!A287,Dosen!$A$2:$E$2,1),FALSE)</f>
        <v>Bu Dwi</v>
      </c>
    </row>
    <row r="288" spans="1:22" x14ac:dyDescent="0.3">
      <c r="A288">
        <v>286</v>
      </c>
      <c r="B288" t="str">
        <f>CONCATENATE(VLOOKUP(C288,Helper!$A$1:$B$7,2,FALSE),TEXT(A288,"0000"))</f>
        <v>C0286</v>
      </c>
      <c r="C288" t="s">
        <v>1012</v>
      </c>
      <c r="D288" t="str">
        <f>INDEX(Detail!H:H,MATCH(B288,Detail!G:G,0))</f>
        <v>Narji Suryono</v>
      </c>
      <c r="E288">
        <v>92</v>
      </c>
      <c r="F288">
        <v>51</v>
      </c>
      <c r="G288">
        <v>77</v>
      </c>
      <c r="H288">
        <v>63</v>
      </c>
      <c r="I288">
        <v>52</v>
      </c>
      <c r="J288">
        <v>60</v>
      </c>
      <c r="K288">
        <v>62</v>
      </c>
      <c r="L288" s="36">
        <f>IFERROR(VLOOKUP(B288,Absen!$A$1:$B$501,2,FALSE),"No")</f>
        <v>44838</v>
      </c>
      <c r="M288" s="44">
        <f t="shared" si="13"/>
        <v>52</v>
      </c>
      <c r="N288" s="44">
        <f t="shared" si="14"/>
        <v>64.850000000000009</v>
      </c>
      <c r="O288" s="44" t="str">
        <f t="shared" si="15"/>
        <v>C</v>
      </c>
      <c r="P288" s="36">
        <f>INDEX(Detail!A:A,MATCH(D288,Detail!H:H,0))</f>
        <v>38392</v>
      </c>
      <c r="Q288" t="str">
        <f>INDEX(Detail!F:F,MATCH(D288,Detail!H:H,0))</f>
        <v>Surabaya</v>
      </c>
      <c r="R288">
        <f>INDEX(Detail!C:C,MATCH(D288,Detail!H:H,0))</f>
        <v>151</v>
      </c>
      <c r="S288">
        <f>INDEX(Detail!D:D,MATCH(D288,Detail!H:H,0))</f>
        <v>78</v>
      </c>
      <c r="T288" t="str">
        <f>INDEX(Detail!E:E,MATCH(D288,Detail!H:H,0))</f>
        <v>Gang Kiaracondong No. 53</v>
      </c>
      <c r="U288" t="str">
        <f>INDEX(Detail!B:B,MATCH(D288,Detail!H:H,0))</f>
        <v>O+</v>
      </c>
      <c r="V288" t="str">
        <f>VLOOKUP(C288,Dosen!$A$3:$E$8,MATCH(Main!A288,Dosen!$A$2:$E$2,1),FALSE)</f>
        <v>Bu Made</v>
      </c>
    </row>
    <row r="289" spans="1:22" x14ac:dyDescent="0.3">
      <c r="A289">
        <v>287</v>
      </c>
      <c r="B289" t="str">
        <f>CONCATENATE(VLOOKUP(C289,Helper!$A$1:$B$7,2,FALSE),TEXT(A289,"0000"))</f>
        <v>D0287</v>
      </c>
      <c r="C289" t="s">
        <v>1013</v>
      </c>
      <c r="D289" t="str">
        <f>INDEX(Detail!H:H,MATCH(B289,Detail!G:G,0))</f>
        <v>Danuja Utama</v>
      </c>
      <c r="E289">
        <v>71</v>
      </c>
      <c r="F289">
        <v>59</v>
      </c>
      <c r="G289">
        <v>55</v>
      </c>
      <c r="H289">
        <v>57</v>
      </c>
      <c r="I289">
        <v>64</v>
      </c>
      <c r="J289">
        <v>65</v>
      </c>
      <c r="K289">
        <v>81</v>
      </c>
      <c r="L289" s="36">
        <f>IFERROR(VLOOKUP(B289,Absen!$A$1:$B$501,2,FALSE),"No")</f>
        <v>44843</v>
      </c>
      <c r="M289" s="44">
        <f t="shared" si="13"/>
        <v>71</v>
      </c>
      <c r="N289" s="44">
        <f t="shared" si="14"/>
        <v>62.475000000000001</v>
      </c>
      <c r="O289" s="44" t="str">
        <f t="shared" si="15"/>
        <v>C</v>
      </c>
      <c r="P289" s="36">
        <f>INDEX(Detail!A:A,MATCH(D289,Detail!H:H,0))</f>
        <v>37556</v>
      </c>
      <c r="Q289" t="str">
        <f>INDEX(Detail!F:F,MATCH(D289,Detail!H:H,0))</f>
        <v>Tarakan</v>
      </c>
      <c r="R289">
        <f>INDEX(Detail!C:C,MATCH(D289,Detail!H:H,0))</f>
        <v>167</v>
      </c>
      <c r="S289">
        <f>INDEX(Detail!D:D,MATCH(D289,Detail!H:H,0))</f>
        <v>55</v>
      </c>
      <c r="T289" t="str">
        <f>INDEX(Detail!E:E,MATCH(D289,Detail!H:H,0))</f>
        <v>Jl. Tubagus Ismail No. 73</v>
      </c>
      <c r="U289" t="str">
        <f>INDEX(Detail!B:B,MATCH(D289,Detail!H:H,0))</f>
        <v>O-</v>
      </c>
      <c r="V289" t="str">
        <f>VLOOKUP(C289,Dosen!$A$3:$E$8,MATCH(Main!A289,Dosen!$A$2:$E$2,1),FALSE)</f>
        <v>Pak Andi</v>
      </c>
    </row>
    <row r="290" spans="1:22" x14ac:dyDescent="0.3">
      <c r="A290">
        <v>288</v>
      </c>
      <c r="B290" t="str">
        <f>CONCATENATE(VLOOKUP(C290,Helper!$A$1:$B$7,2,FALSE),TEXT(A290,"0000"))</f>
        <v>A0288</v>
      </c>
      <c r="C290" t="s">
        <v>1015</v>
      </c>
      <c r="D290" t="str">
        <f>INDEX(Detail!H:H,MATCH(B290,Detail!G:G,0))</f>
        <v>Wulan Lailasari</v>
      </c>
      <c r="E290">
        <v>66</v>
      </c>
      <c r="F290">
        <v>42</v>
      </c>
      <c r="G290">
        <v>81</v>
      </c>
      <c r="H290">
        <v>54</v>
      </c>
      <c r="I290">
        <v>77</v>
      </c>
      <c r="J290">
        <v>81</v>
      </c>
      <c r="K290">
        <v>75</v>
      </c>
      <c r="L290" s="36" t="str">
        <f>IFERROR(VLOOKUP(B290,Absen!$A$1:$B$501,2,FALSE),"No")</f>
        <v>No</v>
      </c>
      <c r="M290" s="44">
        <f t="shared" si="13"/>
        <v>75</v>
      </c>
      <c r="N290" s="44">
        <f t="shared" si="14"/>
        <v>69.775000000000006</v>
      </c>
      <c r="O290" s="44" t="str">
        <f t="shared" si="15"/>
        <v>C</v>
      </c>
      <c r="P290" s="36">
        <f>INDEX(Detail!A:A,MATCH(D290,Detail!H:H,0))</f>
        <v>38363</v>
      </c>
      <c r="Q290" t="str">
        <f>INDEX(Detail!F:F,MATCH(D290,Detail!H:H,0))</f>
        <v>Bima</v>
      </c>
      <c r="R290">
        <f>INDEX(Detail!C:C,MATCH(D290,Detail!H:H,0))</f>
        <v>172</v>
      </c>
      <c r="S290">
        <f>INDEX(Detail!D:D,MATCH(D290,Detail!H:H,0))</f>
        <v>83</v>
      </c>
      <c r="T290" t="str">
        <f>INDEX(Detail!E:E,MATCH(D290,Detail!H:H,0))</f>
        <v>Jl. Moch. Ramdan No. 70</v>
      </c>
      <c r="U290" t="str">
        <f>INDEX(Detail!B:B,MATCH(D290,Detail!H:H,0))</f>
        <v>O-</v>
      </c>
      <c r="V290" t="str">
        <f>VLOOKUP(C290,Dosen!$A$3:$E$8,MATCH(Main!A290,Dosen!$A$2:$E$2,1),FALSE)</f>
        <v>Pak Budi</v>
      </c>
    </row>
    <row r="291" spans="1:22" x14ac:dyDescent="0.3">
      <c r="A291">
        <v>289</v>
      </c>
      <c r="B291" t="str">
        <f>CONCATENATE(VLOOKUP(C291,Helper!$A$1:$B$7,2,FALSE),TEXT(A291,"0000"))</f>
        <v>A0289</v>
      </c>
      <c r="C291" t="s">
        <v>1015</v>
      </c>
      <c r="D291" t="str">
        <f>INDEX(Detail!H:H,MATCH(B291,Detail!G:G,0))</f>
        <v>Agus Jailani</v>
      </c>
      <c r="E291">
        <v>69</v>
      </c>
      <c r="F291">
        <v>45</v>
      </c>
      <c r="G291">
        <v>54</v>
      </c>
      <c r="H291">
        <v>51</v>
      </c>
      <c r="I291">
        <v>80</v>
      </c>
      <c r="J291">
        <v>90</v>
      </c>
      <c r="K291">
        <v>63</v>
      </c>
      <c r="L291" s="36">
        <f>IFERROR(VLOOKUP(B291,Absen!$A$1:$B$501,2,FALSE),"No")</f>
        <v>44842</v>
      </c>
      <c r="M291" s="44">
        <f t="shared" si="13"/>
        <v>53</v>
      </c>
      <c r="N291" s="44">
        <f t="shared" si="14"/>
        <v>64.724999999999994</v>
      </c>
      <c r="O291" s="44" t="str">
        <f t="shared" si="15"/>
        <v>C</v>
      </c>
      <c r="P291" s="36">
        <f>INDEX(Detail!A:A,MATCH(D291,Detail!H:H,0))</f>
        <v>37638</v>
      </c>
      <c r="Q291" t="str">
        <f>INDEX(Detail!F:F,MATCH(D291,Detail!H:H,0))</f>
        <v>Meulaboh</v>
      </c>
      <c r="R291">
        <f>INDEX(Detail!C:C,MATCH(D291,Detail!H:H,0))</f>
        <v>157</v>
      </c>
      <c r="S291">
        <f>INDEX(Detail!D:D,MATCH(D291,Detail!H:H,0))</f>
        <v>83</v>
      </c>
      <c r="T291" t="str">
        <f>INDEX(Detail!E:E,MATCH(D291,Detail!H:H,0))</f>
        <v>Jl. Cikutra Barat No. 38</v>
      </c>
      <c r="U291" t="str">
        <f>INDEX(Detail!B:B,MATCH(D291,Detail!H:H,0))</f>
        <v>AB-</v>
      </c>
      <c r="V291" t="str">
        <f>VLOOKUP(C291,Dosen!$A$3:$E$8,MATCH(Main!A291,Dosen!$A$2:$E$2,1),FALSE)</f>
        <v>Pak Budi</v>
      </c>
    </row>
    <row r="292" spans="1:22" x14ac:dyDescent="0.3">
      <c r="A292">
        <v>290</v>
      </c>
      <c r="B292" t="str">
        <f>CONCATENATE(VLOOKUP(C292,Helper!$A$1:$B$7,2,FALSE),TEXT(A292,"0000"))</f>
        <v>C0290</v>
      </c>
      <c r="C292" t="s">
        <v>1012</v>
      </c>
      <c r="D292" t="str">
        <f>INDEX(Detail!H:H,MATCH(B292,Detail!G:G,0))</f>
        <v>Rahmat Saputra</v>
      </c>
      <c r="E292">
        <v>61</v>
      </c>
      <c r="F292">
        <v>55</v>
      </c>
      <c r="G292">
        <v>33</v>
      </c>
      <c r="H292">
        <v>60</v>
      </c>
      <c r="I292">
        <v>63</v>
      </c>
      <c r="J292">
        <v>71</v>
      </c>
      <c r="K292">
        <v>61</v>
      </c>
      <c r="L292" s="36">
        <f>IFERROR(VLOOKUP(B292,Absen!$A$1:$B$501,2,FALSE),"No")</f>
        <v>44827</v>
      </c>
      <c r="M292" s="44">
        <f t="shared" si="13"/>
        <v>51</v>
      </c>
      <c r="N292" s="44">
        <f t="shared" si="14"/>
        <v>55.774999999999999</v>
      </c>
      <c r="O292" s="44" t="str">
        <f t="shared" si="15"/>
        <v>D</v>
      </c>
      <c r="P292" s="36">
        <f>INDEX(Detail!A:A,MATCH(D292,Detail!H:H,0))</f>
        <v>38065</v>
      </c>
      <c r="Q292" t="str">
        <f>INDEX(Detail!F:F,MATCH(D292,Detail!H:H,0))</f>
        <v>Denpasar</v>
      </c>
      <c r="R292">
        <f>INDEX(Detail!C:C,MATCH(D292,Detail!H:H,0))</f>
        <v>151</v>
      </c>
      <c r="S292">
        <f>INDEX(Detail!D:D,MATCH(D292,Detail!H:H,0))</f>
        <v>83</v>
      </c>
      <c r="T292" t="str">
        <f>INDEX(Detail!E:E,MATCH(D292,Detail!H:H,0))</f>
        <v>Gg. M.T Haryono No. 33</v>
      </c>
      <c r="U292" t="str">
        <f>INDEX(Detail!B:B,MATCH(D292,Detail!H:H,0))</f>
        <v>A-</v>
      </c>
      <c r="V292" t="str">
        <f>VLOOKUP(C292,Dosen!$A$3:$E$8,MATCH(Main!A292,Dosen!$A$2:$E$2,1),FALSE)</f>
        <v>Bu Made</v>
      </c>
    </row>
    <row r="293" spans="1:22" x14ac:dyDescent="0.3">
      <c r="A293">
        <v>291</v>
      </c>
      <c r="B293" t="str">
        <f>CONCATENATE(VLOOKUP(C293,Helper!$A$1:$B$7,2,FALSE),TEXT(A293,"0000"))</f>
        <v>E0291</v>
      </c>
      <c r="C293" t="s">
        <v>1010</v>
      </c>
      <c r="D293" t="str">
        <f>INDEX(Detail!H:H,MATCH(B293,Detail!G:G,0))</f>
        <v>Tina Hidayanto</v>
      </c>
      <c r="E293">
        <v>72</v>
      </c>
      <c r="F293">
        <v>66</v>
      </c>
      <c r="G293">
        <v>89</v>
      </c>
      <c r="H293">
        <v>52</v>
      </c>
      <c r="I293">
        <v>95</v>
      </c>
      <c r="J293">
        <v>95</v>
      </c>
      <c r="K293">
        <v>64</v>
      </c>
      <c r="L293" s="36" t="str">
        <f>IFERROR(VLOOKUP(B293,Absen!$A$1:$B$501,2,FALSE),"No")</f>
        <v>No</v>
      </c>
      <c r="M293" s="44">
        <f t="shared" si="13"/>
        <v>64</v>
      </c>
      <c r="N293" s="44">
        <f t="shared" si="14"/>
        <v>78.825000000000017</v>
      </c>
      <c r="O293" s="44" t="str">
        <f t="shared" si="15"/>
        <v>B</v>
      </c>
      <c r="P293" s="36">
        <f>INDEX(Detail!A:A,MATCH(D293,Detail!H:H,0))</f>
        <v>37447</v>
      </c>
      <c r="Q293" t="str">
        <f>INDEX(Detail!F:F,MATCH(D293,Detail!H:H,0))</f>
        <v>Tarakan</v>
      </c>
      <c r="R293">
        <f>INDEX(Detail!C:C,MATCH(D293,Detail!H:H,0))</f>
        <v>180</v>
      </c>
      <c r="S293">
        <f>INDEX(Detail!D:D,MATCH(D293,Detail!H:H,0))</f>
        <v>76</v>
      </c>
      <c r="T293" t="str">
        <f>INDEX(Detail!E:E,MATCH(D293,Detail!H:H,0))</f>
        <v xml:space="preserve">Jalan K.H. Wahid Hasyim No. 6
</v>
      </c>
      <c r="U293" t="str">
        <f>INDEX(Detail!B:B,MATCH(D293,Detail!H:H,0))</f>
        <v>AB-</v>
      </c>
      <c r="V293" t="str">
        <f>VLOOKUP(C293,Dosen!$A$3:$E$8,MATCH(Main!A293,Dosen!$A$2:$E$2,1),FALSE)</f>
        <v>Bu Dwi</v>
      </c>
    </row>
    <row r="294" spans="1:22" x14ac:dyDescent="0.3">
      <c r="A294">
        <v>292</v>
      </c>
      <c r="B294" t="str">
        <f>CONCATENATE(VLOOKUP(C294,Helper!$A$1:$B$7,2,FALSE),TEXT(A294,"0000"))</f>
        <v>D0292</v>
      </c>
      <c r="C294" t="s">
        <v>1013</v>
      </c>
      <c r="D294" t="str">
        <f>INDEX(Detail!H:H,MATCH(B294,Detail!G:G,0))</f>
        <v>Akarsana Firgantoro</v>
      </c>
      <c r="E294">
        <v>63</v>
      </c>
      <c r="F294">
        <v>56</v>
      </c>
      <c r="G294">
        <v>80</v>
      </c>
      <c r="H294">
        <v>56</v>
      </c>
      <c r="I294">
        <v>55</v>
      </c>
      <c r="J294">
        <v>97</v>
      </c>
      <c r="K294">
        <v>95</v>
      </c>
      <c r="L294" s="36">
        <f>IFERROR(VLOOKUP(B294,Absen!$A$1:$B$501,2,FALSE),"No")</f>
        <v>44855</v>
      </c>
      <c r="M294" s="44">
        <f t="shared" si="13"/>
        <v>85</v>
      </c>
      <c r="N294" s="44">
        <f t="shared" si="14"/>
        <v>72.650000000000006</v>
      </c>
      <c r="O294" s="44" t="str">
        <f t="shared" si="15"/>
        <v>B</v>
      </c>
      <c r="P294" s="36">
        <f>INDEX(Detail!A:A,MATCH(D294,Detail!H:H,0))</f>
        <v>37761</v>
      </c>
      <c r="Q294" t="str">
        <f>INDEX(Detail!F:F,MATCH(D294,Detail!H:H,0))</f>
        <v>Bandar Lampung</v>
      </c>
      <c r="R294">
        <f>INDEX(Detail!C:C,MATCH(D294,Detail!H:H,0))</f>
        <v>158</v>
      </c>
      <c r="S294">
        <f>INDEX(Detail!D:D,MATCH(D294,Detail!H:H,0))</f>
        <v>74</v>
      </c>
      <c r="T294" t="str">
        <f>INDEX(Detail!E:E,MATCH(D294,Detail!H:H,0))</f>
        <v>Jl. Wonoayu No. 78</v>
      </c>
      <c r="U294" t="str">
        <f>INDEX(Detail!B:B,MATCH(D294,Detail!H:H,0))</f>
        <v>B-</v>
      </c>
      <c r="V294" t="str">
        <f>VLOOKUP(C294,Dosen!$A$3:$E$8,MATCH(Main!A294,Dosen!$A$2:$E$2,1),FALSE)</f>
        <v>Pak Andi</v>
      </c>
    </row>
    <row r="295" spans="1:22" x14ac:dyDescent="0.3">
      <c r="A295">
        <v>293</v>
      </c>
      <c r="B295" t="str">
        <f>CONCATENATE(VLOOKUP(C295,Helper!$A$1:$B$7,2,FALSE),TEXT(A295,"0000"))</f>
        <v>F0293</v>
      </c>
      <c r="C295" t="s">
        <v>1011</v>
      </c>
      <c r="D295" t="str">
        <f>INDEX(Detail!H:H,MATCH(B295,Detail!G:G,0))</f>
        <v>Michelle Permata</v>
      </c>
      <c r="E295">
        <v>85</v>
      </c>
      <c r="F295">
        <v>43</v>
      </c>
      <c r="G295">
        <v>32</v>
      </c>
      <c r="H295">
        <v>53</v>
      </c>
      <c r="I295">
        <v>61</v>
      </c>
      <c r="J295">
        <v>99</v>
      </c>
      <c r="K295">
        <v>72</v>
      </c>
      <c r="L295" s="36">
        <f>IFERROR(VLOOKUP(B295,Absen!$A$1:$B$501,2,FALSE),"No")</f>
        <v>44819</v>
      </c>
      <c r="M295" s="44">
        <f t="shared" si="13"/>
        <v>62</v>
      </c>
      <c r="N295" s="44">
        <f t="shared" si="14"/>
        <v>62.650000000000006</v>
      </c>
      <c r="O295" s="44" t="str">
        <f t="shared" si="15"/>
        <v>C</v>
      </c>
      <c r="P295" s="36">
        <f>INDEX(Detail!A:A,MATCH(D295,Detail!H:H,0))</f>
        <v>37556</v>
      </c>
      <c r="Q295" t="str">
        <f>INDEX(Detail!F:F,MATCH(D295,Detail!H:H,0))</f>
        <v>Batam</v>
      </c>
      <c r="R295">
        <f>INDEX(Detail!C:C,MATCH(D295,Detail!H:H,0))</f>
        <v>171</v>
      </c>
      <c r="S295">
        <f>INDEX(Detail!D:D,MATCH(D295,Detail!H:H,0))</f>
        <v>83</v>
      </c>
      <c r="T295" t="str">
        <f>INDEX(Detail!E:E,MATCH(D295,Detail!H:H,0))</f>
        <v>Jl. Jakarta No. 43</v>
      </c>
      <c r="U295" t="str">
        <f>INDEX(Detail!B:B,MATCH(D295,Detail!H:H,0))</f>
        <v>O-</v>
      </c>
      <c r="V295" t="str">
        <f>VLOOKUP(C295,Dosen!$A$3:$E$8,MATCH(Main!A295,Dosen!$A$2:$E$2,1),FALSE)</f>
        <v>Pak Krisna</v>
      </c>
    </row>
    <row r="296" spans="1:22" x14ac:dyDescent="0.3">
      <c r="A296">
        <v>294</v>
      </c>
      <c r="B296" t="str">
        <f>CONCATENATE(VLOOKUP(C296,Helper!$A$1:$B$7,2,FALSE),TEXT(A296,"0000"))</f>
        <v>E0294</v>
      </c>
      <c r="C296" t="s">
        <v>1010</v>
      </c>
      <c r="D296" t="str">
        <f>INDEX(Detail!H:H,MATCH(B296,Detail!G:G,0))</f>
        <v>Laras Nainggolan</v>
      </c>
      <c r="E296">
        <v>82</v>
      </c>
      <c r="F296">
        <v>70</v>
      </c>
      <c r="G296">
        <v>34</v>
      </c>
      <c r="H296">
        <v>71</v>
      </c>
      <c r="I296">
        <v>81</v>
      </c>
      <c r="J296">
        <v>67</v>
      </c>
      <c r="K296">
        <v>74</v>
      </c>
      <c r="L296" s="36" t="str">
        <f>IFERROR(VLOOKUP(B296,Absen!$A$1:$B$501,2,FALSE),"No")</f>
        <v>No</v>
      </c>
      <c r="M296" s="44">
        <f t="shared" si="13"/>
        <v>74</v>
      </c>
      <c r="N296" s="44">
        <f t="shared" si="14"/>
        <v>65.600000000000009</v>
      </c>
      <c r="O296" s="44" t="str">
        <f t="shared" si="15"/>
        <v>C</v>
      </c>
      <c r="P296" s="36">
        <f>INDEX(Detail!A:A,MATCH(D296,Detail!H:H,0))</f>
        <v>37273</v>
      </c>
      <c r="Q296" t="str">
        <f>INDEX(Detail!F:F,MATCH(D296,Detail!H:H,0))</f>
        <v>Sawahlunto</v>
      </c>
      <c r="R296">
        <f>INDEX(Detail!C:C,MATCH(D296,Detail!H:H,0))</f>
        <v>156</v>
      </c>
      <c r="S296">
        <f>INDEX(Detail!D:D,MATCH(D296,Detail!H:H,0))</f>
        <v>62</v>
      </c>
      <c r="T296" t="str">
        <f>INDEX(Detail!E:E,MATCH(D296,Detail!H:H,0))</f>
        <v xml:space="preserve">Jalan Raya Ujungberung No. 3
</v>
      </c>
      <c r="U296" t="str">
        <f>INDEX(Detail!B:B,MATCH(D296,Detail!H:H,0))</f>
        <v>O-</v>
      </c>
      <c r="V296" t="str">
        <f>VLOOKUP(C296,Dosen!$A$3:$E$8,MATCH(Main!A296,Dosen!$A$2:$E$2,1),FALSE)</f>
        <v>Bu Dwi</v>
      </c>
    </row>
    <row r="297" spans="1:22" x14ac:dyDescent="0.3">
      <c r="A297">
        <v>295</v>
      </c>
      <c r="B297" t="str">
        <f>CONCATENATE(VLOOKUP(C297,Helper!$A$1:$B$7,2,FALSE),TEXT(A297,"0000"))</f>
        <v>B0295</v>
      </c>
      <c r="C297" t="s">
        <v>1014</v>
      </c>
      <c r="D297" t="str">
        <f>INDEX(Detail!H:H,MATCH(B297,Detail!G:G,0))</f>
        <v>Mariadi Wulandari</v>
      </c>
      <c r="E297">
        <v>50</v>
      </c>
      <c r="F297">
        <v>59</v>
      </c>
      <c r="G297">
        <v>35</v>
      </c>
      <c r="H297">
        <v>59</v>
      </c>
      <c r="I297">
        <v>56</v>
      </c>
      <c r="J297">
        <v>66</v>
      </c>
      <c r="K297">
        <v>100</v>
      </c>
      <c r="L297" s="36" t="str">
        <f>IFERROR(VLOOKUP(B297,Absen!$A$1:$B$501,2,FALSE),"No")</f>
        <v>No</v>
      </c>
      <c r="M297" s="44">
        <f t="shared" si="13"/>
        <v>100</v>
      </c>
      <c r="N297" s="44">
        <f t="shared" si="14"/>
        <v>58.2</v>
      </c>
      <c r="O297" s="44" t="str">
        <f t="shared" si="15"/>
        <v>D</v>
      </c>
      <c r="P297" s="36">
        <f>INDEX(Detail!A:A,MATCH(D297,Detail!H:H,0))</f>
        <v>37779</v>
      </c>
      <c r="Q297" t="str">
        <f>INDEX(Detail!F:F,MATCH(D297,Detail!H:H,0))</f>
        <v>Tangerang</v>
      </c>
      <c r="R297">
        <f>INDEX(Detail!C:C,MATCH(D297,Detail!H:H,0))</f>
        <v>151</v>
      </c>
      <c r="S297">
        <f>INDEX(Detail!D:D,MATCH(D297,Detail!H:H,0))</f>
        <v>88</v>
      </c>
      <c r="T297" t="str">
        <f>INDEX(Detail!E:E,MATCH(D297,Detail!H:H,0))</f>
        <v>Jalan Bangka Raya No. 33</v>
      </c>
      <c r="U297" t="str">
        <f>INDEX(Detail!B:B,MATCH(D297,Detail!H:H,0))</f>
        <v>B-</v>
      </c>
      <c r="V297" t="str">
        <f>VLOOKUP(C297,Dosen!$A$3:$E$8,MATCH(Main!A297,Dosen!$A$2:$E$2,1),FALSE)</f>
        <v>Bu Ratna</v>
      </c>
    </row>
    <row r="298" spans="1:22" x14ac:dyDescent="0.3">
      <c r="A298">
        <v>296</v>
      </c>
      <c r="B298" t="str">
        <f>CONCATENATE(VLOOKUP(C298,Helper!$A$1:$B$7,2,FALSE),TEXT(A298,"0000"))</f>
        <v>F0296</v>
      </c>
      <c r="C298" t="s">
        <v>1011</v>
      </c>
      <c r="D298" t="str">
        <f>INDEX(Detail!H:H,MATCH(B298,Detail!G:G,0))</f>
        <v>Danu Prastuti</v>
      </c>
      <c r="E298">
        <v>83</v>
      </c>
      <c r="F298">
        <v>52</v>
      </c>
      <c r="G298">
        <v>92</v>
      </c>
      <c r="H298">
        <v>55</v>
      </c>
      <c r="I298">
        <v>50</v>
      </c>
      <c r="J298">
        <v>56</v>
      </c>
      <c r="K298">
        <v>64</v>
      </c>
      <c r="L298" s="36" t="str">
        <f>IFERROR(VLOOKUP(B298,Absen!$A$1:$B$501,2,FALSE),"No")</f>
        <v>No</v>
      </c>
      <c r="M298" s="44">
        <f t="shared" si="13"/>
        <v>64</v>
      </c>
      <c r="N298" s="44">
        <f t="shared" si="14"/>
        <v>66</v>
      </c>
      <c r="O298" s="44" t="str">
        <f t="shared" si="15"/>
        <v>C</v>
      </c>
      <c r="P298" s="36">
        <f>INDEX(Detail!A:A,MATCH(D298,Detail!H:H,0))</f>
        <v>38076</v>
      </c>
      <c r="Q298" t="str">
        <f>INDEX(Detail!F:F,MATCH(D298,Detail!H:H,0))</f>
        <v>Manado</v>
      </c>
      <c r="R298">
        <f>INDEX(Detail!C:C,MATCH(D298,Detail!H:H,0))</f>
        <v>152</v>
      </c>
      <c r="S298">
        <f>INDEX(Detail!D:D,MATCH(D298,Detail!H:H,0))</f>
        <v>78</v>
      </c>
      <c r="T298" t="str">
        <f>INDEX(Detail!E:E,MATCH(D298,Detail!H:H,0))</f>
        <v xml:space="preserve">Jl. Suryakencana No. 7
</v>
      </c>
      <c r="U298" t="str">
        <f>INDEX(Detail!B:B,MATCH(D298,Detail!H:H,0))</f>
        <v>B-</v>
      </c>
      <c r="V298" t="str">
        <f>VLOOKUP(C298,Dosen!$A$3:$E$8,MATCH(Main!A298,Dosen!$A$2:$E$2,1),FALSE)</f>
        <v>Pak Krisna</v>
      </c>
    </row>
    <row r="299" spans="1:22" x14ac:dyDescent="0.3">
      <c r="A299">
        <v>297</v>
      </c>
      <c r="B299" t="str">
        <f>CONCATENATE(VLOOKUP(C299,Helper!$A$1:$B$7,2,FALSE),TEXT(A299,"0000"))</f>
        <v>C0297</v>
      </c>
      <c r="C299" t="s">
        <v>1012</v>
      </c>
      <c r="D299" t="str">
        <f>INDEX(Detail!H:H,MATCH(B299,Detail!G:G,0))</f>
        <v>Adikara Wahyudin</v>
      </c>
      <c r="E299">
        <v>55</v>
      </c>
      <c r="F299">
        <v>74</v>
      </c>
      <c r="G299">
        <v>83</v>
      </c>
      <c r="H299">
        <v>70</v>
      </c>
      <c r="I299">
        <v>52</v>
      </c>
      <c r="J299">
        <v>43</v>
      </c>
      <c r="K299">
        <v>61</v>
      </c>
      <c r="L299" s="36" t="str">
        <f>IFERROR(VLOOKUP(B299,Absen!$A$1:$B$501,2,FALSE),"No")</f>
        <v>No</v>
      </c>
      <c r="M299" s="44">
        <f t="shared" si="13"/>
        <v>61</v>
      </c>
      <c r="N299" s="44">
        <f t="shared" si="14"/>
        <v>62.675000000000004</v>
      </c>
      <c r="O299" s="44" t="str">
        <f t="shared" si="15"/>
        <v>C</v>
      </c>
      <c r="P299" s="36">
        <f>INDEX(Detail!A:A,MATCH(D299,Detail!H:H,0))</f>
        <v>37507</v>
      </c>
      <c r="Q299" t="str">
        <f>INDEX(Detail!F:F,MATCH(D299,Detail!H:H,0))</f>
        <v>Payakumbuh</v>
      </c>
      <c r="R299">
        <f>INDEX(Detail!C:C,MATCH(D299,Detail!H:H,0))</f>
        <v>171</v>
      </c>
      <c r="S299">
        <f>INDEX(Detail!D:D,MATCH(D299,Detail!H:H,0))</f>
        <v>83</v>
      </c>
      <c r="T299" t="str">
        <f>INDEX(Detail!E:E,MATCH(D299,Detail!H:H,0))</f>
        <v>Gg. Pasirkoja No. 93</v>
      </c>
      <c r="U299" t="str">
        <f>INDEX(Detail!B:B,MATCH(D299,Detail!H:H,0))</f>
        <v>A+</v>
      </c>
      <c r="V299" t="str">
        <f>VLOOKUP(C299,Dosen!$A$3:$E$8,MATCH(Main!A299,Dosen!$A$2:$E$2,1),FALSE)</f>
        <v>Bu Made</v>
      </c>
    </row>
    <row r="300" spans="1:22" x14ac:dyDescent="0.3">
      <c r="A300">
        <v>298</v>
      </c>
      <c r="B300" t="str">
        <f>CONCATENATE(VLOOKUP(C300,Helper!$A$1:$B$7,2,FALSE),TEXT(A300,"0000"))</f>
        <v>C0298</v>
      </c>
      <c r="C300" t="s">
        <v>1012</v>
      </c>
      <c r="D300" t="str">
        <f>INDEX(Detail!H:H,MATCH(B300,Detail!G:G,0))</f>
        <v>Ganjaran Hartati</v>
      </c>
      <c r="E300">
        <v>89</v>
      </c>
      <c r="F300">
        <v>46</v>
      </c>
      <c r="G300">
        <v>68</v>
      </c>
      <c r="H300">
        <v>68</v>
      </c>
      <c r="I300">
        <v>72</v>
      </c>
      <c r="J300">
        <v>90</v>
      </c>
      <c r="K300">
        <v>68</v>
      </c>
      <c r="L300" s="36">
        <f>IFERROR(VLOOKUP(B300,Absen!$A$1:$B$501,2,FALSE),"No")</f>
        <v>44784</v>
      </c>
      <c r="M300" s="44">
        <f t="shared" si="13"/>
        <v>58</v>
      </c>
      <c r="N300" s="44">
        <f t="shared" si="14"/>
        <v>71.774999999999991</v>
      </c>
      <c r="O300" s="44" t="str">
        <f t="shared" si="15"/>
        <v>B</v>
      </c>
      <c r="P300" s="36">
        <f>INDEX(Detail!A:A,MATCH(D300,Detail!H:H,0))</f>
        <v>37212</v>
      </c>
      <c r="Q300" t="str">
        <f>INDEX(Detail!F:F,MATCH(D300,Detail!H:H,0))</f>
        <v>Palangkaraya</v>
      </c>
      <c r="R300">
        <f>INDEX(Detail!C:C,MATCH(D300,Detail!H:H,0))</f>
        <v>150</v>
      </c>
      <c r="S300">
        <f>INDEX(Detail!D:D,MATCH(D300,Detail!H:H,0))</f>
        <v>78</v>
      </c>
      <c r="T300" t="str">
        <f>INDEX(Detail!E:E,MATCH(D300,Detail!H:H,0))</f>
        <v>Gang Raya Setiabudhi No. 20</v>
      </c>
      <c r="U300" t="str">
        <f>INDEX(Detail!B:B,MATCH(D300,Detail!H:H,0))</f>
        <v>A+</v>
      </c>
      <c r="V300" t="str">
        <f>VLOOKUP(C300,Dosen!$A$3:$E$8,MATCH(Main!A300,Dosen!$A$2:$E$2,1),FALSE)</f>
        <v>Bu Made</v>
      </c>
    </row>
    <row r="301" spans="1:22" x14ac:dyDescent="0.3">
      <c r="A301">
        <v>299</v>
      </c>
      <c r="B301" t="str">
        <f>CONCATENATE(VLOOKUP(C301,Helper!$A$1:$B$7,2,FALSE),TEXT(A301,"0000"))</f>
        <v>A0299</v>
      </c>
      <c r="C301" t="s">
        <v>1015</v>
      </c>
      <c r="D301" t="str">
        <f>INDEX(Detail!H:H,MATCH(B301,Detail!G:G,0))</f>
        <v>Irfan Pranowo</v>
      </c>
      <c r="E301">
        <v>72</v>
      </c>
      <c r="F301">
        <v>69</v>
      </c>
      <c r="G301">
        <v>67</v>
      </c>
      <c r="H301">
        <v>72</v>
      </c>
      <c r="I301">
        <v>72</v>
      </c>
      <c r="J301">
        <v>61</v>
      </c>
      <c r="K301">
        <v>74</v>
      </c>
      <c r="L301" s="36">
        <f>IFERROR(VLOOKUP(B301,Absen!$A$1:$B$501,2,FALSE),"No")</f>
        <v>44910</v>
      </c>
      <c r="M301" s="44">
        <f t="shared" si="13"/>
        <v>64</v>
      </c>
      <c r="N301" s="44">
        <f t="shared" si="14"/>
        <v>67.625</v>
      </c>
      <c r="O301" s="44" t="str">
        <f t="shared" si="15"/>
        <v>C</v>
      </c>
      <c r="P301" s="36">
        <f>INDEX(Detail!A:A,MATCH(D301,Detail!H:H,0))</f>
        <v>38244</v>
      </c>
      <c r="Q301" t="str">
        <f>INDEX(Detail!F:F,MATCH(D301,Detail!H:H,0))</f>
        <v>Makassar</v>
      </c>
      <c r="R301">
        <f>INDEX(Detail!C:C,MATCH(D301,Detail!H:H,0))</f>
        <v>151</v>
      </c>
      <c r="S301">
        <f>INDEX(Detail!D:D,MATCH(D301,Detail!H:H,0))</f>
        <v>50</v>
      </c>
      <c r="T301" t="str">
        <f>INDEX(Detail!E:E,MATCH(D301,Detail!H:H,0))</f>
        <v xml:space="preserve">Gg. Gegerkalong Hilir No. 4
</v>
      </c>
      <c r="U301" t="str">
        <f>INDEX(Detail!B:B,MATCH(D301,Detail!H:H,0))</f>
        <v>B+</v>
      </c>
      <c r="V301" t="str">
        <f>VLOOKUP(C301,Dosen!$A$3:$E$8,MATCH(Main!A301,Dosen!$A$2:$E$2,1),FALSE)</f>
        <v>Pak Budi</v>
      </c>
    </row>
    <row r="302" spans="1:22" x14ac:dyDescent="0.3">
      <c r="A302">
        <v>300</v>
      </c>
      <c r="B302" t="str">
        <f>CONCATENATE(VLOOKUP(C302,Helper!$A$1:$B$7,2,FALSE),TEXT(A302,"0000"))</f>
        <v>C0300</v>
      </c>
      <c r="C302" t="s">
        <v>1012</v>
      </c>
      <c r="D302" t="str">
        <f>INDEX(Detail!H:H,MATCH(B302,Detail!G:G,0))</f>
        <v>Dian Wulandari</v>
      </c>
      <c r="E302">
        <v>86</v>
      </c>
      <c r="F302">
        <v>51</v>
      </c>
      <c r="G302">
        <v>70</v>
      </c>
      <c r="H302">
        <v>53</v>
      </c>
      <c r="I302">
        <v>95</v>
      </c>
      <c r="J302">
        <v>91</v>
      </c>
      <c r="K302">
        <v>88</v>
      </c>
      <c r="L302" s="36">
        <f>IFERROR(VLOOKUP(B302,Absen!$A$1:$B$501,2,FALSE),"No")</f>
        <v>44878</v>
      </c>
      <c r="M302" s="44">
        <f t="shared" si="13"/>
        <v>78</v>
      </c>
      <c r="N302" s="44">
        <f t="shared" si="14"/>
        <v>75.625</v>
      </c>
      <c r="O302" s="44" t="str">
        <f t="shared" si="15"/>
        <v>B</v>
      </c>
      <c r="P302" s="36">
        <f>INDEX(Detail!A:A,MATCH(D302,Detail!H:H,0))</f>
        <v>38005</v>
      </c>
      <c r="Q302" t="str">
        <f>INDEX(Detail!F:F,MATCH(D302,Detail!H:H,0))</f>
        <v>Purwokerto</v>
      </c>
      <c r="R302">
        <f>INDEX(Detail!C:C,MATCH(D302,Detail!H:H,0))</f>
        <v>180</v>
      </c>
      <c r="S302">
        <f>INDEX(Detail!D:D,MATCH(D302,Detail!H:H,0))</f>
        <v>55</v>
      </c>
      <c r="T302" t="str">
        <f>INDEX(Detail!E:E,MATCH(D302,Detail!H:H,0))</f>
        <v xml:space="preserve">Jalan PHH. Mustofa No. 6
</v>
      </c>
      <c r="U302" t="str">
        <f>INDEX(Detail!B:B,MATCH(D302,Detail!H:H,0))</f>
        <v>O+</v>
      </c>
      <c r="V302" t="str">
        <f>VLOOKUP(C302,Dosen!$A$3:$E$8,MATCH(Main!A302,Dosen!$A$2:$E$2,1),FALSE)</f>
        <v>Bu Made</v>
      </c>
    </row>
    <row r="303" spans="1:22" x14ac:dyDescent="0.3">
      <c r="A303">
        <v>301</v>
      </c>
      <c r="B303" t="str">
        <f>CONCATENATE(VLOOKUP(C303,Helper!$A$1:$B$7,2,FALSE),TEXT(A303,"0000"))</f>
        <v>A0301</v>
      </c>
      <c r="C303" t="s">
        <v>1015</v>
      </c>
      <c r="D303" t="str">
        <f>INDEX(Detail!H:H,MATCH(B303,Detail!G:G,0))</f>
        <v>Akarsana Lestari</v>
      </c>
      <c r="E303">
        <v>75</v>
      </c>
      <c r="F303">
        <v>65</v>
      </c>
      <c r="G303">
        <v>43</v>
      </c>
      <c r="H303">
        <v>52</v>
      </c>
      <c r="I303">
        <v>56</v>
      </c>
      <c r="J303">
        <v>84</v>
      </c>
      <c r="K303">
        <v>92</v>
      </c>
      <c r="L303" s="36">
        <f>IFERROR(VLOOKUP(B303,Absen!$A$1:$B$501,2,FALSE),"No")</f>
        <v>44896</v>
      </c>
      <c r="M303" s="44">
        <f t="shared" si="13"/>
        <v>82</v>
      </c>
      <c r="N303" s="44">
        <f t="shared" si="14"/>
        <v>64.600000000000009</v>
      </c>
      <c r="O303" s="44" t="str">
        <f t="shared" si="15"/>
        <v>C</v>
      </c>
      <c r="P303" s="36">
        <f>INDEX(Detail!A:A,MATCH(D303,Detail!H:H,0))</f>
        <v>37902</v>
      </c>
      <c r="Q303" t="str">
        <f>INDEX(Detail!F:F,MATCH(D303,Detail!H:H,0))</f>
        <v>Tangerang</v>
      </c>
      <c r="R303">
        <f>INDEX(Detail!C:C,MATCH(D303,Detail!H:H,0))</f>
        <v>165</v>
      </c>
      <c r="S303">
        <f>INDEX(Detail!D:D,MATCH(D303,Detail!H:H,0))</f>
        <v>69</v>
      </c>
      <c r="T303" t="str">
        <f>INDEX(Detail!E:E,MATCH(D303,Detail!H:H,0))</f>
        <v>Jalan M.H Thamrin No. 47</v>
      </c>
      <c r="U303" t="str">
        <f>INDEX(Detail!B:B,MATCH(D303,Detail!H:H,0))</f>
        <v>A-</v>
      </c>
      <c r="V303" t="str">
        <f>VLOOKUP(C303,Dosen!$A$3:$E$8,MATCH(Main!A303,Dosen!$A$2:$E$2,1),FALSE)</f>
        <v>Pak Budi</v>
      </c>
    </row>
    <row r="304" spans="1:22" x14ac:dyDescent="0.3">
      <c r="A304">
        <v>302</v>
      </c>
      <c r="B304" t="str">
        <f>CONCATENATE(VLOOKUP(C304,Helper!$A$1:$B$7,2,FALSE),TEXT(A304,"0000"))</f>
        <v>C0302</v>
      </c>
      <c r="C304" t="s">
        <v>1012</v>
      </c>
      <c r="D304" t="str">
        <f>INDEX(Detail!H:H,MATCH(B304,Detail!G:G,0))</f>
        <v>Jaeman Halimah</v>
      </c>
      <c r="E304">
        <v>67</v>
      </c>
      <c r="F304">
        <v>42</v>
      </c>
      <c r="G304">
        <v>53</v>
      </c>
      <c r="H304">
        <v>52</v>
      </c>
      <c r="I304">
        <v>82</v>
      </c>
      <c r="J304">
        <v>86</v>
      </c>
      <c r="K304">
        <v>79</v>
      </c>
      <c r="L304" s="36">
        <f>IFERROR(VLOOKUP(B304,Absen!$A$1:$B$501,2,FALSE),"No")</f>
        <v>44907</v>
      </c>
      <c r="M304" s="44">
        <f t="shared" si="13"/>
        <v>69</v>
      </c>
      <c r="N304" s="44">
        <f t="shared" si="14"/>
        <v>65.075000000000003</v>
      </c>
      <c r="O304" s="44" t="str">
        <f t="shared" si="15"/>
        <v>C</v>
      </c>
      <c r="P304" s="36">
        <f>INDEX(Detail!A:A,MATCH(D304,Detail!H:H,0))</f>
        <v>37932</v>
      </c>
      <c r="Q304" t="str">
        <f>INDEX(Detail!F:F,MATCH(D304,Detail!H:H,0))</f>
        <v>Kupang</v>
      </c>
      <c r="R304">
        <f>INDEX(Detail!C:C,MATCH(D304,Detail!H:H,0))</f>
        <v>166</v>
      </c>
      <c r="S304">
        <f>INDEX(Detail!D:D,MATCH(D304,Detail!H:H,0))</f>
        <v>52</v>
      </c>
      <c r="T304" t="str">
        <f>INDEX(Detail!E:E,MATCH(D304,Detail!H:H,0))</f>
        <v>Gang Sukabumi No. 16</v>
      </c>
      <c r="U304" t="str">
        <f>INDEX(Detail!B:B,MATCH(D304,Detail!H:H,0))</f>
        <v>A+</v>
      </c>
      <c r="V304" t="str">
        <f>VLOOKUP(C304,Dosen!$A$3:$E$8,MATCH(Main!A304,Dosen!$A$2:$E$2,1),FALSE)</f>
        <v>Bu Made</v>
      </c>
    </row>
    <row r="305" spans="1:22" x14ac:dyDescent="0.3">
      <c r="A305">
        <v>303</v>
      </c>
      <c r="B305" t="str">
        <f>CONCATENATE(VLOOKUP(C305,Helper!$A$1:$B$7,2,FALSE),TEXT(A305,"0000"))</f>
        <v>D0303</v>
      </c>
      <c r="C305" t="s">
        <v>1013</v>
      </c>
      <c r="D305" t="str">
        <f>INDEX(Detail!H:H,MATCH(B305,Detail!G:G,0))</f>
        <v>Wirda Sirait</v>
      </c>
      <c r="E305">
        <v>50</v>
      </c>
      <c r="F305">
        <v>62</v>
      </c>
      <c r="G305">
        <v>51</v>
      </c>
      <c r="H305">
        <v>63</v>
      </c>
      <c r="I305">
        <v>53</v>
      </c>
      <c r="J305">
        <v>96</v>
      </c>
      <c r="K305">
        <v>61</v>
      </c>
      <c r="L305" s="36">
        <f>IFERROR(VLOOKUP(B305,Absen!$A$1:$B$501,2,FALSE),"No")</f>
        <v>44810</v>
      </c>
      <c r="M305" s="44">
        <f t="shared" si="13"/>
        <v>51</v>
      </c>
      <c r="N305" s="44">
        <f t="shared" si="14"/>
        <v>63.000000000000007</v>
      </c>
      <c r="O305" s="44" t="str">
        <f t="shared" si="15"/>
        <v>C</v>
      </c>
      <c r="P305" s="36">
        <f>INDEX(Detail!A:A,MATCH(D305,Detail!H:H,0))</f>
        <v>38440</v>
      </c>
      <c r="Q305" t="str">
        <f>INDEX(Detail!F:F,MATCH(D305,Detail!H:H,0))</f>
        <v>Tidore Kepulauan</v>
      </c>
      <c r="R305">
        <f>INDEX(Detail!C:C,MATCH(D305,Detail!H:H,0))</f>
        <v>152</v>
      </c>
      <c r="S305">
        <f>INDEX(Detail!D:D,MATCH(D305,Detail!H:H,0))</f>
        <v>77</v>
      </c>
      <c r="T305" t="str">
        <f>INDEX(Detail!E:E,MATCH(D305,Detail!H:H,0))</f>
        <v xml:space="preserve">Jl. Dr. Djunjunan No. 2
</v>
      </c>
      <c r="U305" t="str">
        <f>INDEX(Detail!B:B,MATCH(D305,Detail!H:H,0))</f>
        <v>AB+</v>
      </c>
      <c r="V305" t="str">
        <f>VLOOKUP(C305,Dosen!$A$3:$E$8,MATCH(Main!A305,Dosen!$A$2:$E$2,1),FALSE)</f>
        <v>Pak Andi</v>
      </c>
    </row>
    <row r="306" spans="1:22" x14ac:dyDescent="0.3">
      <c r="A306">
        <v>304</v>
      </c>
      <c r="B306" t="str">
        <f>CONCATENATE(VLOOKUP(C306,Helper!$A$1:$B$7,2,FALSE),TEXT(A306,"0000"))</f>
        <v>D0304</v>
      </c>
      <c r="C306" t="s">
        <v>1013</v>
      </c>
      <c r="D306" t="str">
        <f>INDEX(Detail!H:H,MATCH(B306,Detail!G:G,0))</f>
        <v>Nugraha Suryono</v>
      </c>
      <c r="E306">
        <v>87</v>
      </c>
      <c r="F306">
        <v>62</v>
      </c>
      <c r="G306">
        <v>57</v>
      </c>
      <c r="H306">
        <v>68</v>
      </c>
      <c r="I306">
        <v>55</v>
      </c>
      <c r="J306">
        <v>96</v>
      </c>
      <c r="K306">
        <v>82</v>
      </c>
      <c r="L306" s="36" t="str">
        <f>IFERROR(VLOOKUP(B306,Absen!$A$1:$B$501,2,FALSE),"No")</f>
        <v>No</v>
      </c>
      <c r="M306" s="44">
        <f t="shared" si="13"/>
        <v>82</v>
      </c>
      <c r="N306" s="44">
        <f t="shared" si="14"/>
        <v>72.8</v>
      </c>
      <c r="O306" s="44" t="str">
        <f t="shared" si="15"/>
        <v>B</v>
      </c>
      <c r="P306" s="36">
        <f>INDEX(Detail!A:A,MATCH(D306,Detail!H:H,0))</f>
        <v>38133</v>
      </c>
      <c r="Q306" t="str">
        <f>INDEX(Detail!F:F,MATCH(D306,Detail!H:H,0))</f>
        <v>Pekalongan</v>
      </c>
      <c r="R306">
        <f>INDEX(Detail!C:C,MATCH(D306,Detail!H:H,0))</f>
        <v>176</v>
      </c>
      <c r="S306">
        <f>INDEX(Detail!D:D,MATCH(D306,Detail!H:H,0))</f>
        <v>52</v>
      </c>
      <c r="T306" t="str">
        <f>INDEX(Detail!E:E,MATCH(D306,Detail!H:H,0))</f>
        <v xml:space="preserve">Jalan Soekarno Hatta No. 7
</v>
      </c>
      <c r="U306" t="str">
        <f>INDEX(Detail!B:B,MATCH(D306,Detail!H:H,0))</f>
        <v>A-</v>
      </c>
      <c r="V306" t="str">
        <f>VLOOKUP(C306,Dosen!$A$3:$E$8,MATCH(Main!A306,Dosen!$A$2:$E$2,1),FALSE)</f>
        <v>Pak Andi</v>
      </c>
    </row>
    <row r="307" spans="1:22" x14ac:dyDescent="0.3">
      <c r="A307">
        <v>305</v>
      </c>
      <c r="B307" t="str">
        <f>CONCATENATE(VLOOKUP(C307,Helper!$A$1:$B$7,2,FALSE),TEXT(A307,"0000"))</f>
        <v>E0305</v>
      </c>
      <c r="C307" t="s">
        <v>1010</v>
      </c>
      <c r="D307" t="str">
        <f>INDEX(Detail!H:H,MATCH(B307,Detail!G:G,0))</f>
        <v>Jaiman Megantara</v>
      </c>
      <c r="E307">
        <v>80</v>
      </c>
      <c r="F307">
        <v>48</v>
      </c>
      <c r="G307">
        <v>77</v>
      </c>
      <c r="H307">
        <v>56</v>
      </c>
      <c r="I307">
        <v>78</v>
      </c>
      <c r="J307">
        <v>40</v>
      </c>
      <c r="K307">
        <v>92</v>
      </c>
      <c r="L307" s="36" t="str">
        <f>IFERROR(VLOOKUP(B307,Absen!$A$1:$B$501,2,FALSE),"No")</f>
        <v>No</v>
      </c>
      <c r="M307" s="44">
        <f t="shared" si="13"/>
        <v>92</v>
      </c>
      <c r="N307" s="44">
        <f t="shared" si="14"/>
        <v>65.350000000000009</v>
      </c>
      <c r="O307" s="44" t="str">
        <f t="shared" si="15"/>
        <v>C</v>
      </c>
      <c r="P307" s="36">
        <f>INDEX(Detail!A:A,MATCH(D307,Detail!H:H,0))</f>
        <v>38314</v>
      </c>
      <c r="Q307" t="str">
        <f>INDEX(Detail!F:F,MATCH(D307,Detail!H:H,0))</f>
        <v>Padang</v>
      </c>
      <c r="R307">
        <f>INDEX(Detail!C:C,MATCH(D307,Detail!H:H,0))</f>
        <v>167</v>
      </c>
      <c r="S307">
        <f>INDEX(Detail!D:D,MATCH(D307,Detail!H:H,0))</f>
        <v>76</v>
      </c>
      <c r="T307" t="str">
        <f>INDEX(Detail!E:E,MATCH(D307,Detail!H:H,0))</f>
        <v>Gang Jayawijaya No. 49</v>
      </c>
      <c r="U307" t="str">
        <f>INDEX(Detail!B:B,MATCH(D307,Detail!H:H,0))</f>
        <v>A-</v>
      </c>
      <c r="V307" t="str">
        <f>VLOOKUP(C307,Dosen!$A$3:$E$8,MATCH(Main!A307,Dosen!$A$2:$E$2,1),FALSE)</f>
        <v>Bu Dwi</v>
      </c>
    </row>
    <row r="308" spans="1:22" x14ac:dyDescent="0.3">
      <c r="A308">
        <v>306</v>
      </c>
      <c r="B308" t="str">
        <f>CONCATENATE(VLOOKUP(C308,Helper!$A$1:$B$7,2,FALSE),TEXT(A308,"0000"))</f>
        <v>F0306</v>
      </c>
      <c r="C308" t="s">
        <v>1011</v>
      </c>
      <c r="D308" t="str">
        <f>INDEX(Detail!H:H,MATCH(B308,Detail!G:G,0))</f>
        <v>Raden Kusmawati</v>
      </c>
      <c r="E308">
        <v>90</v>
      </c>
      <c r="F308">
        <v>49</v>
      </c>
      <c r="G308">
        <v>93</v>
      </c>
      <c r="H308">
        <v>61</v>
      </c>
      <c r="I308">
        <v>50</v>
      </c>
      <c r="J308">
        <v>53</v>
      </c>
      <c r="K308">
        <v>65</v>
      </c>
      <c r="L308" s="36" t="str">
        <f>IFERROR(VLOOKUP(B308,Absen!$A$1:$B$501,2,FALSE),"No")</f>
        <v>No</v>
      </c>
      <c r="M308" s="44">
        <f t="shared" si="13"/>
        <v>65</v>
      </c>
      <c r="N308" s="44">
        <f t="shared" si="14"/>
        <v>66.95</v>
      </c>
      <c r="O308" s="44" t="str">
        <f t="shared" si="15"/>
        <v>C</v>
      </c>
      <c r="P308" s="36">
        <f>INDEX(Detail!A:A,MATCH(D308,Detail!H:H,0))</f>
        <v>37815</v>
      </c>
      <c r="Q308" t="str">
        <f>INDEX(Detail!F:F,MATCH(D308,Detail!H:H,0))</f>
        <v>Singkawang</v>
      </c>
      <c r="R308">
        <f>INDEX(Detail!C:C,MATCH(D308,Detail!H:H,0))</f>
        <v>154</v>
      </c>
      <c r="S308">
        <f>INDEX(Detail!D:D,MATCH(D308,Detail!H:H,0))</f>
        <v>52</v>
      </c>
      <c r="T308" t="str">
        <f>INDEX(Detail!E:E,MATCH(D308,Detail!H:H,0))</f>
        <v xml:space="preserve">Gang Jamika No. 6
</v>
      </c>
      <c r="U308" t="str">
        <f>INDEX(Detail!B:B,MATCH(D308,Detail!H:H,0))</f>
        <v>AB-</v>
      </c>
      <c r="V308" t="str">
        <f>VLOOKUP(C308,Dosen!$A$3:$E$8,MATCH(Main!A308,Dosen!$A$2:$E$2,1),FALSE)</f>
        <v>Pak Krisna</v>
      </c>
    </row>
    <row r="309" spans="1:22" x14ac:dyDescent="0.3">
      <c r="A309">
        <v>307</v>
      </c>
      <c r="B309" t="str">
        <f>CONCATENATE(VLOOKUP(C309,Helper!$A$1:$B$7,2,FALSE),TEXT(A309,"0000"))</f>
        <v>F0307</v>
      </c>
      <c r="C309" t="s">
        <v>1011</v>
      </c>
      <c r="D309" t="str">
        <f>INDEX(Detail!H:H,MATCH(B309,Detail!G:G,0))</f>
        <v>Sadina Hasanah</v>
      </c>
      <c r="E309">
        <v>61</v>
      </c>
      <c r="F309">
        <v>46</v>
      </c>
      <c r="G309">
        <v>91</v>
      </c>
      <c r="H309">
        <v>58</v>
      </c>
      <c r="I309">
        <v>82</v>
      </c>
      <c r="J309">
        <v>69</v>
      </c>
      <c r="K309">
        <v>69</v>
      </c>
      <c r="L309" s="36">
        <f>IFERROR(VLOOKUP(B309,Absen!$A$1:$B$501,2,FALSE),"No")</f>
        <v>44807</v>
      </c>
      <c r="M309" s="44">
        <f t="shared" si="13"/>
        <v>59</v>
      </c>
      <c r="N309" s="44">
        <f t="shared" si="14"/>
        <v>68.775000000000006</v>
      </c>
      <c r="O309" s="44" t="str">
        <f t="shared" si="15"/>
        <v>C</v>
      </c>
      <c r="P309" s="36">
        <f>INDEX(Detail!A:A,MATCH(D309,Detail!H:H,0))</f>
        <v>37818</v>
      </c>
      <c r="Q309" t="str">
        <f>INDEX(Detail!F:F,MATCH(D309,Detail!H:H,0))</f>
        <v>Tangerang Selatan</v>
      </c>
      <c r="R309">
        <f>INDEX(Detail!C:C,MATCH(D309,Detail!H:H,0))</f>
        <v>171</v>
      </c>
      <c r="S309">
        <f>INDEX(Detail!D:D,MATCH(D309,Detail!H:H,0))</f>
        <v>80</v>
      </c>
      <c r="T309" t="str">
        <f>INDEX(Detail!E:E,MATCH(D309,Detail!H:H,0))</f>
        <v>Gang Astana Anyar No. 51</v>
      </c>
      <c r="U309" t="str">
        <f>INDEX(Detail!B:B,MATCH(D309,Detail!H:H,0))</f>
        <v>AB-</v>
      </c>
      <c r="V309" t="str">
        <f>VLOOKUP(C309,Dosen!$A$3:$E$8,MATCH(Main!A309,Dosen!$A$2:$E$2,1),FALSE)</f>
        <v>Pak Krisna</v>
      </c>
    </row>
    <row r="310" spans="1:22" x14ac:dyDescent="0.3">
      <c r="A310">
        <v>308</v>
      </c>
      <c r="B310" t="str">
        <f>CONCATENATE(VLOOKUP(C310,Helper!$A$1:$B$7,2,FALSE),TEXT(A310,"0000"))</f>
        <v>E0308</v>
      </c>
      <c r="C310" t="s">
        <v>1010</v>
      </c>
      <c r="D310" t="str">
        <f>INDEX(Detail!H:H,MATCH(B310,Detail!G:G,0))</f>
        <v>Dalimin Situmorang</v>
      </c>
      <c r="E310">
        <v>86</v>
      </c>
      <c r="F310">
        <v>67</v>
      </c>
      <c r="G310">
        <v>51</v>
      </c>
      <c r="H310">
        <v>63</v>
      </c>
      <c r="I310">
        <v>94</v>
      </c>
      <c r="J310">
        <v>40</v>
      </c>
      <c r="K310">
        <v>60</v>
      </c>
      <c r="L310" s="36">
        <f>IFERROR(VLOOKUP(B310,Absen!$A$1:$B$501,2,FALSE),"No")</f>
        <v>44881</v>
      </c>
      <c r="M310" s="44">
        <f t="shared" si="13"/>
        <v>50</v>
      </c>
      <c r="N310" s="44">
        <f t="shared" si="14"/>
        <v>61.95</v>
      </c>
      <c r="O310" s="44" t="str">
        <f t="shared" si="15"/>
        <v>C</v>
      </c>
      <c r="P310" s="36">
        <f>INDEX(Detail!A:A,MATCH(D310,Detail!H:H,0))</f>
        <v>37860</v>
      </c>
      <c r="Q310" t="str">
        <f>INDEX(Detail!F:F,MATCH(D310,Detail!H:H,0))</f>
        <v>Yogyakarta</v>
      </c>
      <c r="R310">
        <f>INDEX(Detail!C:C,MATCH(D310,Detail!H:H,0))</f>
        <v>168</v>
      </c>
      <c r="S310">
        <f>INDEX(Detail!D:D,MATCH(D310,Detail!H:H,0))</f>
        <v>67</v>
      </c>
      <c r="T310" t="str">
        <f>INDEX(Detail!E:E,MATCH(D310,Detail!H:H,0))</f>
        <v xml:space="preserve">Gang Tubagus Ismail No. 4
</v>
      </c>
      <c r="U310" t="str">
        <f>INDEX(Detail!B:B,MATCH(D310,Detail!H:H,0))</f>
        <v>A-</v>
      </c>
      <c r="V310" t="str">
        <f>VLOOKUP(C310,Dosen!$A$3:$E$8,MATCH(Main!A310,Dosen!$A$2:$E$2,1),FALSE)</f>
        <v>Bu Dwi</v>
      </c>
    </row>
    <row r="311" spans="1:22" x14ac:dyDescent="0.3">
      <c r="A311">
        <v>309</v>
      </c>
      <c r="B311" t="str">
        <f>CONCATENATE(VLOOKUP(C311,Helper!$A$1:$B$7,2,FALSE),TEXT(A311,"0000"))</f>
        <v>C0309</v>
      </c>
      <c r="C311" t="s">
        <v>1012</v>
      </c>
      <c r="D311" t="str">
        <f>INDEX(Detail!H:H,MATCH(B311,Detail!G:G,0))</f>
        <v>Melinda Mayasari</v>
      </c>
      <c r="E311">
        <v>82</v>
      </c>
      <c r="F311">
        <v>48</v>
      </c>
      <c r="G311">
        <v>81</v>
      </c>
      <c r="H311">
        <v>50</v>
      </c>
      <c r="I311">
        <v>65</v>
      </c>
      <c r="J311">
        <v>81</v>
      </c>
      <c r="K311">
        <v>96</v>
      </c>
      <c r="L311" s="36" t="str">
        <f>IFERROR(VLOOKUP(B311,Absen!$A$1:$B$501,2,FALSE),"No")</f>
        <v>No</v>
      </c>
      <c r="M311" s="44">
        <f t="shared" si="13"/>
        <v>96</v>
      </c>
      <c r="N311" s="44">
        <f t="shared" si="14"/>
        <v>72.625</v>
      </c>
      <c r="O311" s="44" t="str">
        <f t="shared" si="15"/>
        <v>B</v>
      </c>
      <c r="P311" s="36">
        <f>INDEX(Detail!A:A,MATCH(D311,Detail!H:H,0))</f>
        <v>37882</v>
      </c>
      <c r="Q311" t="str">
        <f>INDEX(Detail!F:F,MATCH(D311,Detail!H:H,0))</f>
        <v>Yogyakarta</v>
      </c>
      <c r="R311">
        <f>INDEX(Detail!C:C,MATCH(D311,Detail!H:H,0))</f>
        <v>161</v>
      </c>
      <c r="S311">
        <f>INDEX(Detail!D:D,MATCH(D311,Detail!H:H,0))</f>
        <v>91</v>
      </c>
      <c r="T311" t="str">
        <f>INDEX(Detail!E:E,MATCH(D311,Detail!H:H,0))</f>
        <v>Jl. Jend. A. Yani No. 89</v>
      </c>
      <c r="U311" t="str">
        <f>INDEX(Detail!B:B,MATCH(D311,Detail!H:H,0))</f>
        <v>AB-</v>
      </c>
      <c r="V311" t="str">
        <f>VLOOKUP(C311,Dosen!$A$3:$E$8,MATCH(Main!A311,Dosen!$A$2:$E$2,1),FALSE)</f>
        <v>Bu Made</v>
      </c>
    </row>
    <row r="312" spans="1:22" x14ac:dyDescent="0.3">
      <c r="A312">
        <v>310</v>
      </c>
      <c r="B312" t="str">
        <f>CONCATENATE(VLOOKUP(C312,Helper!$A$1:$B$7,2,FALSE),TEXT(A312,"0000"))</f>
        <v>E0310</v>
      </c>
      <c r="C312" t="s">
        <v>1010</v>
      </c>
      <c r="D312" t="str">
        <f>INDEX(Detail!H:H,MATCH(B312,Detail!G:G,0))</f>
        <v>Shania Maheswara</v>
      </c>
      <c r="E312">
        <v>83</v>
      </c>
      <c r="F312">
        <v>58</v>
      </c>
      <c r="G312">
        <v>67</v>
      </c>
      <c r="H312">
        <v>58</v>
      </c>
      <c r="I312">
        <v>81</v>
      </c>
      <c r="J312">
        <v>81</v>
      </c>
      <c r="K312">
        <v>97</v>
      </c>
      <c r="L312" s="36">
        <f>IFERROR(VLOOKUP(B312,Absen!$A$1:$B$501,2,FALSE),"No")</f>
        <v>44814</v>
      </c>
      <c r="M312" s="44">
        <f t="shared" si="13"/>
        <v>87</v>
      </c>
      <c r="N312" s="44">
        <f t="shared" si="14"/>
        <v>73.3</v>
      </c>
      <c r="O312" s="44" t="str">
        <f t="shared" si="15"/>
        <v>B</v>
      </c>
      <c r="P312" s="36">
        <f>INDEX(Detail!A:A,MATCH(D312,Detail!H:H,0))</f>
        <v>37464</v>
      </c>
      <c r="Q312" t="str">
        <f>INDEX(Detail!F:F,MATCH(D312,Detail!H:H,0))</f>
        <v>Bima</v>
      </c>
      <c r="R312">
        <f>INDEX(Detail!C:C,MATCH(D312,Detail!H:H,0))</f>
        <v>155</v>
      </c>
      <c r="S312">
        <f>INDEX(Detail!D:D,MATCH(D312,Detail!H:H,0))</f>
        <v>89</v>
      </c>
      <c r="T312" t="str">
        <f>INDEX(Detail!E:E,MATCH(D312,Detail!H:H,0))</f>
        <v xml:space="preserve">Jl. HOS. Cokroaminoto No. 4
</v>
      </c>
      <c r="U312" t="str">
        <f>INDEX(Detail!B:B,MATCH(D312,Detail!H:H,0))</f>
        <v>O+</v>
      </c>
      <c r="V312" t="str">
        <f>VLOOKUP(C312,Dosen!$A$3:$E$8,MATCH(Main!A312,Dosen!$A$2:$E$2,1),FALSE)</f>
        <v>Bu Dwi</v>
      </c>
    </row>
    <row r="313" spans="1:22" x14ac:dyDescent="0.3">
      <c r="A313">
        <v>311</v>
      </c>
      <c r="B313" t="str">
        <f>CONCATENATE(VLOOKUP(C313,Helper!$A$1:$B$7,2,FALSE),TEXT(A313,"0000"))</f>
        <v>B0311</v>
      </c>
      <c r="C313" t="s">
        <v>1014</v>
      </c>
      <c r="D313" t="str">
        <f>INDEX(Detail!H:H,MATCH(B313,Detail!G:G,0))</f>
        <v>Irnanto Fujiati</v>
      </c>
      <c r="E313">
        <v>52</v>
      </c>
      <c r="F313">
        <v>74</v>
      </c>
      <c r="G313">
        <v>72</v>
      </c>
      <c r="H313">
        <v>61</v>
      </c>
      <c r="I313">
        <v>50</v>
      </c>
      <c r="J313">
        <v>89</v>
      </c>
      <c r="K313">
        <v>85</v>
      </c>
      <c r="L313" s="36" t="str">
        <f>IFERROR(VLOOKUP(B313,Absen!$A$1:$B$501,2,FALSE),"No")</f>
        <v>No</v>
      </c>
      <c r="M313" s="44">
        <f t="shared" si="13"/>
        <v>85</v>
      </c>
      <c r="N313" s="44">
        <f t="shared" si="14"/>
        <v>70.325000000000003</v>
      </c>
      <c r="O313" s="44" t="str">
        <f t="shared" si="15"/>
        <v>B</v>
      </c>
      <c r="P313" s="36">
        <f>INDEX(Detail!A:A,MATCH(D313,Detail!H:H,0))</f>
        <v>37845</v>
      </c>
      <c r="Q313" t="str">
        <f>INDEX(Detail!F:F,MATCH(D313,Detail!H:H,0))</f>
        <v>Pariaman</v>
      </c>
      <c r="R313">
        <f>INDEX(Detail!C:C,MATCH(D313,Detail!H:H,0))</f>
        <v>180</v>
      </c>
      <c r="S313">
        <f>INDEX(Detail!D:D,MATCH(D313,Detail!H:H,0))</f>
        <v>47</v>
      </c>
      <c r="T313" t="str">
        <f>INDEX(Detail!E:E,MATCH(D313,Detail!H:H,0))</f>
        <v>Jalan Ciwastra No. 53</v>
      </c>
      <c r="U313" t="str">
        <f>INDEX(Detail!B:B,MATCH(D313,Detail!H:H,0))</f>
        <v>B-</v>
      </c>
      <c r="V313" t="str">
        <f>VLOOKUP(C313,Dosen!$A$3:$E$8,MATCH(Main!A313,Dosen!$A$2:$E$2,1),FALSE)</f>
        <v>Bu Ratna</v>
      </c>
    </row>
    <row r="314" spans="1:22" x14ac:dyDescent="0.3">
      <c r="A314">
        <v>312</v>
      </c>
      <c r="B314" t="str">
        <f>CONCATENATE(VLOOKUP(C314,Helper!$A$1:$B$7,2,FALSE),TEXT(A314,"0000"))</f>
        <v>D0312</v>
      </c>
      <c r="C314" t="s">
        <v>1013</v>
      </c>
      <c r="D314" t="str">
        <f>INDEX(Detail!H:H,MATCH(B314,Detail!G:G,0))</f>
        <v>Bakidin Hasanah</v>
      </c>
      <c r="E314">
        <v>76</v>
      </c>
      <c r="F314">
        <v>57</v>
      </c>
      <c r="G314">
        <v>62</v>
      </c>
      <c r="H314">
        <v>70</v>
      </c>
      <c r="I314">
        <v>91</v>
      </c>
      <c r="J314">
        <v>84</v>
      </c>
      <c r="K314">
        <v>87</v>
      </c>
      <c r="L314" s="36">
        <f>IFERROR(VLOOKUP(B314,Absen!$A$1:$B$501,2,FALSE),"No")</f>
        <v>44817</v>
      </c>
      <c r="M314" s="44">
        <f t="shared" si="13"/>
        <v>77</v>
      </c>
      <c r="N314" s="44">
        <f t="shared" si="14"/>
        <v>73.650000000000006</v>
      </c>
      <c r="O314" s="44" t="str">
        <f t="shared" si="15"/>
        <v>B</v>
      </c>
      <c r="P314" s="36">
        <f>INDEX(Detail!A:A,MATCH(D314,Detail!H:H,0))</f>
        <v>37626</v>
      </c>
      <c r="Q314" t="str">
        <f>INDEX(Detail!F:F,MATCH(D314,Detail!H:H,0))</f>
        <v>Batam</v>
      </c>
      <c r="R314">
        <f>INDEX(Detail!C:C,MATCH(D314,Detail!H:H,0))</f>
        <v>176</v>
      </c>
      <c r="S314">
        <f>INDEX(Detail!D:D,MATCH(D314,Detail!H:H,0))</f>
        <v>65</v>
      </c>
      <c r="T314" t="str">
        <f>INDEX(Detail!E:E,MATCH(D314,Detail!H:H,0))</f>
        <v xml:space="preserve">Gg. Kutisari Selatan No. 8
</v>
      </c>
      <c r="U314" t="str">
        <f>INDEX(Detail!B:B,MATCH(D314,Detail!H:H,0))</f>
        <v>AB+</v>
      </c>
      <c r="V314" t="str">
        <f>VLOOKUP(C314,Dosen!$A$3:$E$8,MATCH(Main!A314,Dosen!$A$2:$E$2,1),FALSE)</f>
        <v>Pak Andi</v>
      </c>
    </row>
    <row r="315" spans="1:22" x14ac:dyDescent="0.3">
      <c r="A315">
        <v>313</v>
      </c>
      <c r="B315" t="str">
        <f>CONCATENATE(VLOOKUP(C315,Helper!$A$1:$B$7,2,FALSE),TEXT(A315,"0000"))</f>
        <v>C0313</v>
      </c>
      <c r="C315" t="s">
        <v>1012</v>
      </c>
      <c r="D315" t="str">
        <f>INDEX(Detail!H:H,MATCH(B315,Detail!G:G,0))</f>
        <v>Nova Nurdiyanti</v>
      </c>
      <c r="E315">
        <v>74</v>
      </c>
      <c r="F315">
        <v>45</v>
      </c>
      <c r="G315">
        <v>54</v>
      </c>
      <c r="H315">
        <v>67</v>
      </c>
      <c r="I315">
        <v>74</v>
      </c>
      <c r="J315">
        <v>62</v>
      </c>
      <c r="K315">
        <v>79</v>
      </c>
      <c r="L315" s="36">
        <f>IFERROR(VLOOKUP(B315,Absen!$A$1:$B$501,2,FALSE),"No")</f>
        <v>44908</v>
      </c>
      <c r="M315" s="44">
        <f t="shared" si="13"/>
        <v>69</v>
      </c>
      <c r="N315" s="44">
        <f t="shared" si="14"/>
        <v>62.6</v>
      </c>
      <c r="O315" s="44" t="str">
        <f t="shared" si="15"/>
        <v>C</v>
      </c>
      <c r="P315" s="36">
        <f>INDEX(Detail!A:A,MATCH(D315,Detail!H:H,0))</f>
        <v>38375</v>
      </c>
      <c r="Q315" t="str">
        <f>INDEX(Detail!F:F,MATCH(D315,Detail!H:H,0))</f>
        <v>Batu</v>
      </c>
      <c r="R315">
        <f>INDEX(Detail!C:C,MATCH(D315,Detail!H:H,0))</f>
        <v>168</v>
      </c>
      <c r="S315">
        <f>INDEX(Detail!D:D,MATCH(D315,Detail!H:H,0))</f>
        <v>93</v>
      </c>
      <c r="T315" t="str">
        <f>INDEX(Detail!E:E,MATCH(D315,Detail!H:H,0))</f>
        <v xml:space="preserve">Gang Stasiun Wonokromo No. 1
</v>
      </c>
      <c r="U315" t="str">
        <f>INDEX(Detail!B:B,MATCH(D315,Detail!H:H,0))</f>
        <v>O+</v>
      </c>
      <c r="V315" t="str">
        <f>VLOOKUP(C315,Dosen!$A$3:$E$8,MATCH(Main!A315,Dosen!$A$2:$E$2,1),FALSE)</f>
        <v>Bu Made</v>
      </c>
    </row>
    <row r="316" spans="1:22" x14ac:dyDescent="0.3">
      <c r="A316">
        <v>314</v>
      </c>
      <c r="B316" t="str">
        <f>CONCATENATE(VLOOKUP(C316,Helper!$A$1:$B$7,2,FALSE),TEXT(A316,"0000"))</f>
        <v>E0314</v>
      </c>
      <c r="C316" t="s">
        <v>1010</v>
      </c>
      <c r="D316" t="str">
        <f>INDEX(Detail!H:H,MATCH(B316,Detail!G:G,0))</f>
        <v>Danu Maulana</v>
      </c>
      <c r="E316">
        <v>52</v>
      </c>
      <c r="F316">
        <v>41</v>
      </c>
      <c r="G316">
        <v>51</v>
      </c>
      <c r="H316">
        <v>53</v>
      </c>
      <c r="I316">
        <v>63</v>
      </c>
      <c r="J316">
        <v>61</v>
      </c>
      <c r="K316">
        <v>91</v>
      </c>
      <c r="L316" s="36">
        <f>IFERROR(VLOOKUP(B316,Absen!$A$1:$B$501,2,FALSE),"No")</f>
        <v>44791</v>
      </c>
      <c r="M316" s="44">
        <f t="shared" si="13"/>
        <v>81</v>
      </c>
      <c r="N316" s="44">
        <f t="shared" si="14"/>
        <v>56.625000000000007</v>
      </c>
      <c r="O316" s="44" t="str">
        <f t="shared" si="15"/>
        <v>D</v>
      </c>
      <c r="P316" s="36">
        <f>INDEX(Detail!A:A,MATCH(D316,Detail!H:H,0))</f>
        <v>38158</v>
      </c>
      <c r="Q316" t="str">
        <f>INDEX(Detail!F:F,MATCH(D316,Detail!H:H,0))</f>
        <v>Makassar</v>
      </c>
      <c r="R316">
        <f>INDEX(Detail!C:C,MATCH(D316,Detail!H:H,0))</f>
        <v>155</v>
      </c>
      <c r="S316">
        <f>INDEX(Detail!D:D,MATCH(D316,Detail!H:H,0))</f>
        <v>61</v>
      </c>
      <c r="T316" t="str">
        <f>INDEX(Detail!E:E,MATCH(D316,Detail!H:H,0))</f>
        <v xml:space="preserve">Jl. Indragiri No. 8
</v>
      </c>
      <c r="U316" t="str">
        <f>INDEX(Detail!B:B,MATCH(D316,Detail!H:H,0))</f>
        <v>O+</v>
      </c>
      <c r="V316" t="str">
        <f>VLOOKUP(C316,Dosen!$A$3:$E$8,MATCH(Main!A316,Dosen!$A$2:$E$2,1),FALSE)</f>
        <v>Bu Dwi</v>
      </c>
    </row>
    <row r="317" spans="1:22" x14ac:dyDescent="0.3">
      <c r="A317">
        <v>315</v>
      </c>
      <c r="B317" t="str">
        <f>CONCATENATE(VLOOKUP(C317,Helper!$A$1:$B$7,2,FALSE),TEXT(A317,"0000"))</f>
        <v>D0315</v>
      </c>
      <c r="C317" t="s">
        <v>1013</v>
      </c>
      <c r="D317" t="str">
        <f>INDEX(Detail!H:H,MATCH(B317,Detail!G:G,0))</f>
        <v>Puti Zulaika</v>
      </c>
      <c r="E317">
        <v>75</v>
      </c>
      <c r="F317">
        <v>54</v>
      </c>
      <c r="G317">
        <v>89</v>
      </c>
      <c r="H317">
        <v>72</v>
      </c>
      <c r="I317">
        <v>62</v>
      </c>
      <c r="J317">
        <v>96</v>
      </c>
      <c r="K317">
        <v>68</v>
      </c>
      <c r="L317" s="36" t="str">
        <f>IFERROR(VLOOKUP(B317,Absen!$A$1:$B$501,2,FALSE),"No")</f>
        <v>No</v>
      </c>
      <c r="M317" s="44">
        <f t="shared" si="13"/>
        <v>68</v>
      </c>
      <c r="N317" s="44">
        <f t="shared" si="14"/>
        <v>76.674999999999997</v>
      </c>
      <c r="O317" s="44" t="str">
        <f t="shared" si="15"/>
        <v>B</v>
      </c>
      <c r="P317" s="36">
        <f>INDEX(Detail!A:A,MATCH(D317,Detail!H:H,0))</f>
        <v>37988</v>
      </c>
      <c r="Q317" t="str">
        <f>INDEX(Detail!F:F,MATCH(D317,Detail!H:H,0))</f>
        <v>Serang</v>
      </c>
      <c r="R317">
        <f>INDEX(Detail!C:C,MATCH(D317,Detail!H:H,0))</f>
        <v>177</v>
      </c>
      <c r="S317">
        <f>INDEX(Detail!D:D,MATCH(D317,Detail!H:H,0))</f>
        <v>67</v>
      </c>
      <c r="T317" t="str">
        <f>INDEX(Detail!E:E,MATCH(D317,Detail!H:H,0))</f>
        <v>Jl. Ciwastra No. 45</v>
      </c>
      <c r="U317" t="str">
        <f>INDEX(Detail!B:B,MATCH(D317,Detail!H:H,0))</f>
        <v>B+</v>
      </c>
      <c r="V317" t="str">
        <f>VLOOKUP(C317,Dosen!$A$3:$E$8,MATCH(Main!A317,Dosen!$A$2:$E$2,1),FALSE)</f>
        <v>Pak Andi</v>
      </c>
    </row>
    <row r="318" spans="1:22" x14ac:dyDescent="0.3">
      <c r="A318">
        <v>316</v>
      </c>
      <c r="B318" t="str">
        <f>CONCATENATE(VLOOKUP(C318,Helper!$A$1:$B$7,2,FALSE),TEXT(A318,"0000"))</f>
        <v>E0316</v>
      </c>
      <c r="C318" t="s">
        <v>1010</v>
      </c>
      <c r="D318" t="str">
        <f>INDEX(Detail!H:H,MATCH(B318,Detail!G:G,0))</f>
        <v>Ridwan Wijayanti</v>
      </c>
      <c r="E318">
        <v>78</v>
      </c>
      <c r="F318">
        <v>49</v>
      </c>
      <c r="G318">
        <v>83</v>
      </c>
      <c r="H318">
        <v>67</v>
      </c>
      <c r="I318">
        <v>71</v>
      </c>
      <c r="J318">
        <v>49</v>
      </c>
      <c r="K318">
        <v>72</v>
      </c>
      <c r="L318" s="36">
        <f>IFERROR(VLOOKUP(B318,Absen!$A$1:$B$501,2,FALSE),"No")</f>
        <v>44831</v>
      </c>
      <c r="M318" s="44">
        <f t="shared" si="13"/>
        <v>62</v>
      </c>
      <c r="N318" s="44">
        <f t="shared" si="14"/>
        <v>65.725000000000009</v>
      </c>
      <c r="O318" s="44" t="str">
        <f t="shared" si="15"/>
        <v>C</v>
      </c>
      <c r="P318" s="36">
        <f>INDEX(Detail!A:A,MATCH(D318,Detail!H:H,0))</f>
        <v>37685</v>
      </c>
      <c r="Q318" t="str">
        <f>INDEX(Detail!F:F,MATCH(D318,Detail!H:H,0))</f>
        <v>Tebingtinggi</v>
      </c>
      <c r="R318">
        <f>INDEX(Detail!C:C,MATCH(D318,Detail!H:H,0))</f>
        <v>164</v>
      </c>
      <c r="S318">
        <f>INDEX(Detail!D:D,MATCH(D318,Detail!H:H,0))</f>
        <v>54</v>
      </c>
      <c r="T318" t="str">
        <f>INDEX(Detail!E:E,MATCH(D318,Detail!H:H,0))</f>
        <v xml:space="preserve">Gang R.E Martadinata No. 8
</v>
      </c>
      <c r="U318" t="str">
        <f>INDEX(Detail!B:B,MATCH(D318,Detail!H:H,0))</f>
        <v>O+</v>
      </c>
      <c r="V318" t="str">
        <f>VLOOKUP(C318,Dosen!$A$3:$E$8,MATCH(Main!A318,Dosen!$A$2:$E$2,1),FALSE)</f>
        <v>Bu Dwi</v>
      </c>
    </row>
    <row r="319" spans="1:22" x14ac:dyDescent="0.3">
      <c r="A319">
        <v>317</v>
      </c>
      <c r="B319" t="str">
        <f>CONCATENATE(VLOOKUP(C319,Helper!$A$1:$B$7,2,FALSE),TEXT(A319,"0000"))</f>
        <v>C0317</v>
      </c>
      <c r="C319" t="s">
        <v>1012</v>
      </c>
      <c r="D319" t="str">
        <f>INDEX(Detail!H:H,MATCH(B319,Detail!G:G,0))</f>
        <v>Mahesa Kurniawan</v>
      </c>
      <c r="E319">
        <v>91</v>
      </c>
      <c r="F319">
        <v>41</v>
      </c>
      <c r="G319">
        <v>92</v>
      </c>
      <c r="H319">
        <v>51</v>
      </c>
      <c r="I319">
        <v>57</v>
      </c>
      <c r="J319">
        <v>51</v>
      </c>
      <c r="K319">
        <v>72</v>
      </c>
      <c r="L319" s="36" t="str">
        <f>IFERROR(VLOOKUP(B319,Absen!$A$1:$B$501,2,FALSE),"No")</f>
        <v>No</v>
      </c>
      <c r="M319" s="44">
        <f t="shared" si="13"/>
        <v>72</v>
      </c>
      <c r="N319" s="44">
        <f t="shared" si="14"/>
        <v>65.8</v>
      </c>
      <c r="O319" s="44" t="str">
        <f t="shared" si="15"/>
        <v>C</v>
      </c>
      <c r="P319" s="36">
        <f>INDEX(Detail!A:A,MATCH(D319,Detail!H:H,0))</f>
        <v>37325</v>
      </c>
      <c r="Q319" t="str">
        <f>INDEX(Detail!F:F,MATCH(D319,Detail!H:H,0))</f>
        <v>Kota Administrasi Jakarta Utara</v>
      </c>
      <c r="R319">
        <f>INDEX(Detail!C:C,MATCH(D319,Detail!H:H,0))</f>
        <v>180</v>
      </c>
      <c r="S319">
        <f>INDEX(Detail!D:D,MATCH(D319,Detail!H:H,0))</f>
        <v>58</v>
      </c>
      <c r="T319" t="str">
        <f>INDEX(Detail!E:E,MATCH(D319,Detail!H:H,0))</f>
        <v>Gang Siliwangi No. 93</v>
      </c>
      <c r="U319" t="str">
        <f>INDEX(Detail!B:B,MATCH(D319,Detail!H:H,0))</f>
        <v>B-</v>
      </c>
      <c r="V319" t="str">
        <f>VLOOKUP(C319,Dosen!$A$3:$E$8,MATCH(Main!A319,Dosen!$A$2:$E$2,1),FALSE)</f>
        <v>Bu Made</v>
      </c>
    </row>
    <row r="320" spans="1:22" x14ac:dyDescent="0.3">
      <c r="A320">
        <v>318</v>
      </c>
      <c r="B320" t="str">
        <f>CONCATENATE(VLOOKUP(C320,Helper!$A$1:$B$7,2,FALSE),TEXT(A320,"0000"))</f>
        <v>D0318</v>
      </c>
      <c r="C320" t="s">
        <v>1013</v>
      </c>
      <c r="D320" t="str">
        <f>INDEX(Detail!H:H,MATCH(B320,Detail!G:G,0))</f>
        <v>Hafshah Haryanti</v>
      </c>
      <c r="E320">
        <v>86</v>
      </c>
      <c r="F320">
        <v>74</v>
      </c>
      <c r="G320">
        <v>59</v>
      </c>
      <c r="H320">
        <v>71</v>
      </c>
      <c r="I320">
        <v>55</v>
      </c>
      <c r="J320">
        <v>48</v>
      </c>
      <c r="K320">
        <v>95</v>
      </c>
      <c r="L320" s="36" t="str">
        <f>IFERROR(VLOOKUP(B320,Absen!$A$1:$B$501,2,FALSE),"No")</f>
        <v>No</v>
      </c>
      <c r="M320" s="44">
        <f t="shared" si="13"/>
        <v>95</v>
      </c>
      <c r="N320" s="44">
        <f t="shared" si="14"/>
        <v>66.650000000000006</v>
      </c>
      <c r="O320" s="44" t="str">
        <f t="shared" si="15"/>
        <v>C</v>
      </c>
      <c r="P320" s="36">
        <f>INDEX(Detail!A:A,MATCH(D320,Detail!H:H,0))</f>
        <v>37255</v>
      </c>
      <c r="Q320" t="str">
        <f>INDEX(Detail!F:F,MATCH(D320,Detail!H:H,0))</f>
        <v>Metro</v>
      </c>
      <c r="R320">
        <f>INDEX(Detail!C:C,MATCH(D320,Detail!H:H,0))</f>
        <v>177</v>
      </c>
      <c r="S320">
        <f>INDEX(Detail!D:D,MATCH(D320,Detail!H:H,0))</f>
        <v>67</v>
      </c>
      <c r="T320" t="str">
        <f>INDEX(Detail!E:E,MATCH(D320,Detail!H:H,0))</f>
        <v>Gang Tebet Barat Dalam No. 83</v>
      </c>
      <c r="U320" t="str">
        <f>INDEX(Detail!B:B,MATCH(D320,Detail!H:H,0))</f>
        <v>A-</v>
      </c>
      <c r="V320" t="str">
        <f>VLOOKUP(C320,Dosen!$A$3:$E$8,MATCH(Main!A320,Dosen!$A$2:$E$2,1),FALSE)</f>
        <v>Pak Andi</v>
      </c>
    </row>
    <row r="321" spans="1:22" x14ac:dyDescent="0.3">
      <c r="A321">
        <v>319</v>
      </c>
      <c r="B321" t="str">
        <f>CONCATENATE(VLOOKUP(C321,Helper!$A$1:$B$7,2,FALSE),TEXT(A321,"0000"))</f>
        <v>A0319</v>
      </c>
      <c r="C321" t="s">
        <v>1015</v>
      </c>
      <c r="D321" t="str">
        <f>INDEX(Detail!H:H,MATCH(B321,Detail!G:G,0))</f>
        <v>Kamila Megantara</v>
      </c>
      <c r="E321">
        <v>50</v>
      </c>
      <c r="F321">
        <v>68</v>
      </c>
      <c r="G321">
        <v>94</v>
      </c>
      <c r="H321">
        <v>64</v>
      </c>
      <c r="I321">
        <v>63</v>
      </c>
      <c r="J321">
        <v>44</v>
      </c>
      <c r="K321">
        <v>79</v>
      </c>
      <c r="L321" s="36">
        <f>IFERROR(VLOOKUP(B321,Absen!$A$1:$B$501,2,FALSE),"No")</f>
        <v>44901</v>
      </c>
      <c r="M321" s="44">
        <f t="shared" si="13"/>
        <v>69</v>
      </c>
      <c r="N321" s="44">
        <f t="shared" si="14"/>
        <v>65.125</v>
      </c>
      <c r="O321" s="44" t="str">
        <f t="shared" si="15"/>
        <v>C</v>
      </c>
      <c r="P321" s="36">
        <f>INDEX(Detail!A:A,MATCH(D321,Detail!H:H,0))</f>
        <v>37114</v>
      </c>
      <c r="Q321" t="str">
        <f>INDEX(Detail!F:F,MATCH(D321,Detail!H:H,0))</f>
        <v>Palangkaraya</v>
      </c>
      <c r="R321">
        <f>INDEX(Detail!C:C,MATCH(D321,Detail!H:H,0))</f>
        <v>172</v>
      </c>
      <c r="S321">
        <f>INDEX(Detail!D:D,MATCH(D321,Detail!H:H,0))</f>
        <v>90</v>
      </c>
      <c r="T321" t="str">
        <f>INDEX(Detail!E:E,MATCH(D321,Detail!H:H,0))</f>
        <v>Jl. Veteran No. 54</v>
      </c>
      <c r="U321" t="str">
        <f>INDEX(Detail!B:B,MATCH(D321,Detail!H:H,0))</f>
        <v>A+</v>
      </c>
      <c r="V321" t="str">
        <f>VLOOKUP(C321,Dosen!$A$3:$E$8,MATCH(Main!A321,Dosen!$A$2:$E$2,1),FALSE)</f>
        <v>Pak Budi</v>
      </c>
    </row>
    <row r="322" spans="1:22" x14ac:dyDescent="0.3">
      <c r="A322">
        <v>320</v>
      </c>
      <c r="B322" t="str">
        <f>CONCATENATE(VLOOKUP(C322,Helper!$A$1:$B$7,2,FALSE),TEXT(A322,"0000"))</f>
        <v>C0320</v>
      </c>
      <c r="C322" t="s">
        <v>1012</v>
      </c>
      <c r="D322" t="str">
        <f>INDEX(Detail!H:H,MATCH(B322,Detail!G:G,0))</f>
        <v>Almira Wahyuni</v>
      </c>
      <c r="E322">
        <v>50</v>
      </c>
      <c r="F322">
        <v>75</v>
      </c>
      <c r="G322">
        <v>84</v>
      </c>
      <c r="H322">
        <v>68</v>
      </c>
      <c r="I322">
        <v>82</v>
      </c>
      <c r="J322">
        <v>46</v>
      </c>
      <c r="K322">
        <v>92</v>
      </c>
      <c r="L322" s="36" t="str">
        <f>IFERROR(VLOOKUP(B322,Absen!$A$1:$B$501,2,FALSE),"No")</f>
        <v>No</v>
      </c>
      <c r="M322" s="44">
        <f t="shared" si="13"/>
        <v>92</v>
      </c>
      <c r="N322" s="44">
        <f t="shared" si="14"/>
        <v>69.575000000000003</v>
      </c>
      <c r="O322" s="44" t="str">
        <f t="shared" si="15"/>
        <v>C</v>
      </c>
      <c r="P322" s="36">
        <f>INDEX(Detail!A:A,MATCH(D322,Detail!H:H,0))</f>
        <v>37744</v>
      </c>
      <c r="Q322" t="str">
        <f>INDEX(Detail!F:F,MATCH(D322,Detail!H:H,0))</f>
        <v>Bekasi</v>
      </c>
      <c r="R322">
        <f>INDEX(Detail!C:C,MATCH(D322,Detail!H:H,0))</f>
        <v>154</v>
      </c>
      <c r="S322">
        <f>INDEX(Detail!D:D,MATCH(D322,Detail!H:H,0))</f>
        <v>49</v>
      </c>
      <c r="T322" t="str">
        <f>INDEX(Detail!E:E,MATCH(D322,Detail!H:H,0))</f>
        <v>Gg. Kebonjati No. 65</v>
      </c>
      <c r="U322" t="str">
        <f>INDEX(Detail!B:B,MATCH(D322,Detail!H:H,0))</f>
        <v>A+</v>
      </c>
      <c r="V322" t="str">
        <f>VLOOKUP(C322,Dosen!$A$3:$E$8,MATCH(Main!A322,Dosen!$A$2:$E$2,1),FALSE)</f>
        <v>Bu Made</v>
      </c>
    </row>
    <row r="323" spans="1:22" x14ac:dyDescent="0.3">
      <c r="A323">
        <v>321</v>
      </c>
      <c r="B323" t="str">
        <f>CONCATENATE(VLOOKUP(C323,Helper!$A$1:$B$7,2,FALSE),TEXT(A323,"0000"))</f>
        <v>A0321</v>
      </c>
      <c r="C323" t="s">
        <v>1015</v>
      </c>
      <c r="D323" t="str">
        <f>INDEX(Detail!H:H,MATCH(B323,Detail!G:G,0))</f>
        <v>Lidya Prasetya</v>
      </c>
      <c r="E323">
        <v>67</v>
      </c>
      <c r="F323">
        <v>52</v>
      </c>
      <c r="G323">
        <v>76</v>
      </c>
      <c r="H323">
        <v>73</v>
      </c>
      <c r="I323">
        <v>52</v>
      </c>
      <c r="J323">
        <v>76</v>
      </c>
      <c r="K323">
        <v>63</v>
      </c>
      <c r="L323" s="36">
        <f>IFERROR(VLOOKUP(B323,Absen!$A$1:$B$501,2,FALSE),"No")</f>
        <v>44752</v>
      </c>
      <c r="M323" s="44">
        <f t="shared" si="13"/>
        <v>53</v>
      </c>
      <c r="N323" s="44">
        <f t="shared" si="14"/>
        <v>66.2</v>
      </c>
      <c r="O323" s="44" t="str">
        <f t="shared" si="15"/>
        <v>C</v>
      </c>
      <c r="P323" s="36">
        <f>INDEX(Detail!A:A,MATCH(D323,Detail!H:H,0))</f>
        <v>37075</v>
      </c>
      <c r="Q323" t="str">
        <f>INDEX(Detail!F:F,MATCH(D323,Detail!H:H,0))</f>
        <v>Sungai Penuh</v>
      </c>
      <c r="R323">
        <f>INDEX(Detail!C:C,MATCH(D323,Detail!H:H,0))</f>
        <v>151</v>
      </c>
      <c r="S323">
        <f>INDEX(Detail!D:D,MATCH(D323,Detail!H:H,0))</f>
        <v>70</v>
      </c>
      <c r="T323" t="str">
        <f>INDEX(Detail!E:E,MATCH(D323,Detail!H:H,0))</f>
        <v>Jalan Bangka Raya No. 21</v>
      </c>
      <c r="U323" t="str">
        <f>INDEX(Detail!B:B,MATCH(D323,Detail!H:H,0))</f>
        <v>A+</v>
      </c>
      <c r="V323" t="str">
        <f>VLOOKUP(C323,Dosen!$A$3:$E$8,MATCH(Main!A323,Dosen!$A$2:$E$2,1),FALSE)</f>
        <v>Pak Budi</v>
      </c>
    </row>
    <row r="324" spans="1:22" x14ac:dyDescent="0.3">
      <c r="A324">
        <v>322</v>
      </c>
      <c r="B324" t="str">
        <f>CONCATENATE(VLOOKUP(C324,Helper!$A$1:$B$7,2,FALSE),TEXT(A324,"0000"))</f>
        <v>E0322</v>
      </c>
      <c r="C324" t="s">
        <v>1010</v>
      </c>
      <c r="D324" t="str">
        <f>INDEX(Detail!H:H,MATCH(B324,Detail!G:G,0))</f>
        <v>Candrakanta Wijayanti</v>
      </c>
      <c r="E324">
        <v>84</v>
      </c>
      <c r="F324">
        <v>73</v>
      </c>
      <c r="G324">
        <v>73</v>
      </c>
      <c r="H324">
        <v>75</v>
      </c>
      <c r="I324">
        <v>62</v>
      </c>
      <c r="J324">
        <v>64</v>
      </c>
      <c r="K324">
        <v>74</v>
      </c>
      <c r="L324" s="36" t="str">
        <f>IFERROR(VLOOKUP(B324,Absen!$A$1:$B$501,2,FALSE),"No")</f>
        <v>No</v>
      </c>
      <c r="M324" s="44">
        <f t="shared" ref="M324:M387" si="16">IF(L324="No",K324,K324-10)</f>
        <v>74</v>
      </c>
      <c r="N324" s="44">
        <f t="shared" ref="N324:N387" si="17">((E324+F324+H324+I324)*0.125)+((G324+J324)*0.2)+(M324*0.1)</f>
        <v>71.550000000000011</v>
      </c>
      <c r="O324" s="44" t="str">
        <f t="shared" ref="O324:O387" si="18">IF(N324&gt;90,"A+",IF(N324&gt;80,"A",IF(N324&gt;70,"B",IF(N324&gt;60,"C",IF(N324&gt;40,"D","E")))))</f>
        <v>B</v>
      </c>
      <c r="P324" s="36">
        <f>INDEX(Detail!A:A,MATCH(D324,Detail!H:H,0))</f>
        <v>38073</v>
      </c>
      <c r="Q324" t="str">
        <f>INDEX(Detail!F:F,MATCH(D324,Detail!H:H,0))</f>
        <v>Denpasar</v>
      </c>
      <c r="R324">
        <f>INDEX(Detail!C:C,MATCH(D324,Detail!H:H,0))</f>
        <v>152</v>
      </c>
      <c r="S324">
        <f>INDEX(Detail!D:D,MATCH(D324,Detail!H:H,0))</f>
        <v>95</v>
      </c>
      <c r="T324" t="str">
        <f>INDEX(Detail!E:E,MATCH(D324,Detail!H:H,0))</f>
        <v xml:space="preserve">Jl. Pasirkoja No. 3
</v>
      </c>
      <c r="U324" t="str">
        <f>INDEX(Detail!B:B,MATCH(D324,Detail!H:H,0))</f>
        <v>A-</v>
      </c>
      <c r="V324" t="str">
        <f>VLOOKUP(C324,Dosen!$A$3:$E$8,MATCH(Main!A324,Dosen!$A$2:$E$2,1),FALSE)</f>
        <v>Bu Dwi</v>
      </c>
    </row>
    <row r="325" spans="1:22" x14ac:dyDescent="0.3">
      <c r="A325">
        <v>323</v>
      </c>
      <c r="B325" t="str">
        <f>CONCATENATE(VLOOKUP(C325,Helper!$A$1:$B$7,2,FALSE),TEXT(A325,"0000"))</f>
        <v>D0323</v>
      </c>
      <c r="C325" t="s">
        <v>1013</v>
      </c>
      <c r="D325" t="str">
        <f>INDEX(Detail!H:H,MATCH(B325,Detail!G:G,0))</f>
        <v>Nrima Novitasari</v>
      </c>
      <c r="E325">
        <v>95</v>
      </c>
      <c r="F325">
        <v>64</v>
      </c>
      <c r="G325">
        <v>45</v>
      </c>
      <c r="H325">
        <v>64</v>
      </c>
      <c r="I325">
        <v>88</v>
      </c>
      <c r="J325">
        <v>60</v>
      </c>
      <c r="K325">
        <v>68</v>
      </c>
      <c r="L325" s="36" t="str">
        <f>IFERROR(VLOOKUP(B325,Absen!$A$1:$B$501,2,FALSE),"No")</f>
        <v>No</v>
      </c>
      <c r="M325" s="44">
        <f t="shared" si="16"/>
        <v>68</v>
      </c>
      <c r="N325" s="44">
        <f t="shared" si="17"/>
        <v>66.674999999999997</v>
      </c>
      <c r="O325" s="44" t="str">
        <f t="shared" si="18"/>
        <v>C</v>
      </c>
      <c r="P325" s="36">
        <f>INDEX(Detail!A:A,MATCH(D325,Detail!H:H,0))</f>
        <v>37969</v>
      </c>
      <c r="Q325" t="str">
        <f>INDEX(Detail!F:F,MATCH(D325,Detail!H:H,0))</f>
        <v>Ambon</v>
      </c>
      <c r="R325">
        <f>INDEX(Detail!C:C,MATCH(D325,Detail!H:H,0))</f>
        <v>180</v>
      </c>
      <c r="S325">
        <f>INDEX(Detail!D:D,MATCH(D325,Detail!H:H,0))</f>
        <v>70</v>
      </c>
      <c r="T325" t="str">
        <f>INDEX(Detail!E:E,MATCH(D325,Detail!H:H,0))</f>
        <v>Jl. Veteran No. 94</v>
      </c>
      <c r="U325" t="str">
        <f>INDEX(Detail!B:B,MATCH(D325,Detail!H:H,0))</f>
        <v>AB-</v>
      </c>
      <c r="V325" t="str">
        <f>VLOOKUP(C325,Dosen!$A$3:$E$8,MATCH(Main!A325,Dosen!$A$2:$E$2,1),FALSE)</f>
        <v>Pak Andi</v>
      </c>
    </row>
    <row r="326" spans="1:22" x14ac:dyDescent="0.3">
      <c r="A326">
        <v>324</v>
      </c>
      <c r="B326" t="str">
        <f>CONCATENATE(VLOOKUP(C326,Helper!$A$1:$B$7,2,FALSE),TEXT(A326,"0000"))</f>
        <v>C0324</v>
      </c>
      <c r="C326" t="s">
        <v>1012</v>
      </c>
      <c r="D326" t="str">
        <f>INDEX(Detail!H:H,MATCH(B326,Detail!G:G,0))</f>
        <v>Hardi Latupono</v>
      </c>
      <c r="E326">
        <v>71</v>
      </c>
      <c r="F326">
        <v>49</v>
      </c>
      <c r="G326">
        <v>85</v>
      </c>
      <c r="H326">
        <v>56</v>
      </c>
      <c r="I326">
        <v>64</v>
      </c>
      <c r="J326">
        <v>86</v>
      </c>
      <c r="K326">
        <v>64</v>
      </c>
      <c r="L326" s="36">
        <f>IFERROR(VLOOKUP(B326,Absen!$A$1:$B$501,2,FALSE),"No")</f>
        <v>44878</v>
      </c>
      <c r="M326" s="44">
        <f t="shared" si="16"/>
        <v>54</v>
      </c>
      <c r="N326" s="44">
        <f t="shared" si="17"/>
        <v>69.600000000000009</v>
      </c>
      <c r="O326" s="44" t="str">
        <f t="shared" si="18"/>
        <v>C</v>
      </c>
      <c r="P326" s="36">
        <f>INDEX(Detail!A:A,MATCH(D326,Detail!H:H,0))</f>
        <v>37250</v>
      </c>
      <c r="Q326" t="str">
        <f>INDEX(Detail!F:F,MATCH(D326,Detail!H:H,0))</f>
        <v>Bitung</v>
      </c>
      <c r="R326">
        <f>INDEX(Detail!C:C,MATCH(D326,Detail!H:H,0))</f>
        <v>176</v>
      </c>
      <c r="S326">
        <f>INDEX(Detail!D:D,MATCH(D326,Detail!H:H,0))</f>
        <v>45</v>
      </c>
      <c r="T326" t="str">
        <f>INDEX(Detail!E:E,MATCH(D326,Detail!H:H,0))</f>
        <v>Gg. Surapati No. 82</v>
      </c>
      <c r="U326" t="str">
        <f>INDEX(Detail!B:B,MATCH(D326,Detail!H:H,0))</f>
        <v>AB+</v>
      </c>
      <c r="V326" t="str">
        <f>VLOOKUP(C326,Dosen!$A$3:$E$8,MATCH(Main!A326,Dosen!$A$2:$E$2,1),FALSE)</f>
        <v>Bu Made</v>
      </c>
    </row>
    <row r="327" spans="1:22" x14ac:dyDescent="0.3">
      <c r="A327">
        <v>325</v>
      </c>
      <c r="B327" t="str">
        <f>CONCATENATE(VLOOKUP(C327,Helper!$A$1:$B$7,2,FALSE),TEXT(A327,"0000"))</f>
        <v>F0325</v>
      </c>
      <c r="C327" t="s">
        <v>1011</v>
      </c>
      <c r="D327" t="str">
        <f>INDEX(Detail!H:H,MATCH(B327,Detail!G:G,0))</f>
        <v>Martaka Siregar</v>
      </c>
      <c r="E327">
        <v>86</v>
      </c>
      <c r="F327">
        <v>71</v>
      </c>
      <c r="G327">
        <v>49</v>
      </c>
      <c r="H327">
        <v>50</v>
      </c>
      <c r="I327">
        <v>63</v>
      </c>
      <c r="J327">
        <v>62</v>
      </c>
      <c r="K327">
        <v>67</v>
      </c>
      <c r="L327" s="36">
        <f>IFERROR(VLOOKUP(B327,Absen!$A$1:$B$501,2,FALSE),"No")</f>
        <v>44861</v>
      </c>
      <c r="M327" s="44">
        <f t="shared" si="16"/>
        <v>57</v>
      </c>
      <c r="N327" s="44">
        <f t="shared" si="17"/>
        <v>61.650000000000006</v>
      </c>
      <c r="O327" s="44" t="str">
        <f t="shared" si="18"/>
        <v>C</v>
      </c>
      <c r="P327" s="36">
        <f>INDEX(Detail!A:A,MATCH(D327,Detail!H:H,0))</f>
        <v>37092</v>
      </c>
      <c r="Q327" t="str">
        <f>INDEX(Detail!F:F,MATCH(D327,Detail!H:H,0))</f>
        <v>Surabaya</v>
      </c>
      <c r="R327">
        <f>INDEX(Detail!C:C,MATCH(D327,Detail!H:H,0))</f>
        <v>176</v>
      </c>
      <c r="S327">
        <f>INDEX(Detail!D:D,MATCH(D327,Detail!H:H,0))</f>
        <v>53</v>
      </c>
      <c r="T327" t="str">
        <f>INDEX(Detail!E:E,MATCH(D327,Detail!H:H,0))</f>
        <v xml:space="preserve">Jalan Sukabumi No. 8
</v>
      </c>
      <c r="U327" t="str">
        <f>INDEX(Detail!B:B,MATCH(D327,Detail!H:H,0))</f>
        <v>A+</v>
      </c>
      <c r="V327" t="str">
        <f>VLOOKUP(C327,Dosen!$A$3:$E$8,MATCH(Main!A327,Dosen!$A$2:$E$2,1),FALSE)</f>
        <v>Pak Krisna</v>
      </c>
    </row>
    <row r="328" spans="1:22" x14ac:dyDescent="0.3">
      <c r="A328">
        <v>326</v>
      </c>
      <c r="B328" t="str">
        <f>CONCATENATE(VLOOKUP(C328,Helper!$A$1:$B$7,2,FALSE),TEXT(A328,"0000"))</f>
        <v>F0326</v>
      </c>
      <c r="C328" t="s">
        <v>1011</v>
      </c>
      <c r="D328" t="str">
        <f>INDEX(Detail!H:H,MATCH(B328,Detail!G:G,0))</f>
        <v>Viman Latupono</v>
      </c>
      <c r="E328">
        <v>59</v>
      </c>
      <c r="F328">
        <v>72</v>
      </c>
      <c r="G328">
        <v>48</v>
      </c>
      <c r="H328">
        <v>73</v>
      </c>
      <c r="I328">
        <v>76</v>
      </c>
      <c r="J328">
        <v>61</v>
      </c>
      <c r="K328">
        <v>84</v>
      </c>
      <c r="L328" s="36">
        <f>IFERROR(VLOOKUP(B328,Absen!$A$1:$B$501,2,FALSE),"No")</f>
        <v>44853</v>
      </c>
      <c r="M328" s="44">
        <f t="shared" si="16"/>
        <v>74</v>
      </c>
      <c r="N328" s="44">
        <f t="shared" si="17"/>
        <v>64.2</v>
      </c>
      <c r="O328" s="44" t="str">
        <f t="shared" si="18"/>
        <v>C</v>
      </c>
      <c r="P328" s="36">
        <f>INDEX(Detail!A:A,MATCH(D328,Detail!H:H,0))</f>
        <v>38366</v>
      </c>
      <c r="Q328" t="str">
        <f>INDEX(Detail!F:F,MATCH(D328,Detail!H:H,0))</f>
        <v>Sawahlunto</v>
      </c>
      <c r="R328">
        <f>INDEX(Detail!C:C,MATCH(D328,Detail!H:H,0))</f>
        <v>167</v>
      </c>
      <c r="S328">
        <f>INDEX(Detail!D:D,MATCH(D328,Detail!H:H,0))</f>
        <v>55</v>
      </c>
      <c r="T328" t="str">
        <f>INDEX(Detail!E:E,MATCH(D328,Detail!H:H,0))</f>
        <v xml:space="preserve">Gg. Jend. Sudirman No. 8
</v>
      </c>
      <c r="U328" t="str">
        <f>INDEX(Detail!B:B,MATCH(D328,Detail!H:H,0))</f>
        <v>O-</v>
      </c>
      <c r="V328" t="str">
        <f>VLOOKUP(C328,Dosen!$A$3:$E$8,MATCH(Main!A328,Dosen!$A$2:$E$2,1),FALSE)</f>
        <v>Pak Krisna</v>
      </c>
    </row>
    <row r="329" spans="1:22" x14ac:dyDescent="0.3">
      <c r="A329">
        <v>327</v>
      </c>
      <c r="B329" t="str">
        <f>CONCATENATE(VLOOKUP(C329,Helper!$A$1:$B$7,2,FALSE),TEXT(A329,"0000"))</f>
        <v>E0327</v>
      </c>
      <c r="C329" t="s">
        <v>1010</v>
      </c>
      <c r="D329" t="str">
        <f>INDEX(Detail!H:H,MATCH(B329,Detail!G:G,0))</f>
        <v>Aditya Nugroho</v>
      </c>
      <c r="E329">
        <v>67</v>
      </c>
      <c r="F329">
        <v>41</v>
      </c>
      <c r="G329">
        <v>48</v>
      </c>
      <c r="H329">
        <v>75</v>
      </c>
      <c r="I329">
        <v>76</v>
      </c>
      <c r="J329">
        <v>60</v>
      </c>
      <c r="K329">
        <v>89</v>
      </c>
      <c r="L329" s="36">
        <f>IFERROR(VLOOKUP(B329,Absen!$A$1:$B$501,2,FALSE),"No")</f>
        <v>44872</v>
      </c>
      <c r="M329" s="44">
        <f t="shared" si="16"/>
        <v>79</v>
      </c>
      <c r="N329" s="44">
        <f t="shared" si="17"/>
        <v>61.875</v>
      </c>
      <c r="O329" s="44" t="str">
        <f t="shared" si="18"/>
        <v>C</v>
      </c>
      <c r="P329" s="36">
        <f>INDEX(Detail!A:A,MATCH(D329,Detail!H:H,0))</f>
        <v>37183</v>
      </c>
      <c r="Q329" t="str">
        <f>INDEX(Detail!F:F,MATCH(D329,Detail!H:H,0))</f>
        <v>Mojokerto</v>
      </c>
      <c r="R329">
        <f>INDEX(Detail!C:C,MATCH(D329,Detail!H:H,0))</f>
        <v>175</v>
      </c>
      <c r="S329">
        <f>INDEX(Detail!D:D,MATCH(D329,Detail!H:H,0))</f>
        <v>80</v>
      </c>
      <c r="T329" t="str">
        <f>INDEX(Detail!E:E,MATCH(D329,Detail!H:H,0))</f>
        <v>Gg. Ir. H. Djuanda No. 33</v>
      </c>
      <c r="U329" t="str">
        <f>INDEX(Detail!B:B,MATCH(D329,Detail!H:H,0))</f>
        <v>AB-</v>
      </c>
      <c r="V329" t="str">
        <f>VLOOKUP(C329,Dosen!$A$3:$E$8,MATCH(Main!A329,Dosen!$A$2:$E$2,1),FALSE)</f>
        <v>Bu Dwi</v>
      </c>
    </row>
    <row r="330" spans="1:22" x14ac:dyDescent="0.3">
      <c r="A330">
        <v>328</v>
      </c>
      <c r="B330" t="str">
        <f>CONCATENATE(VLOOKUP(C330,Helper!$A$1:$B$7,2,FALSE),TEXT(A330,"0000"))</f>
        <v>C0328</v>
      </c>
      <c r="C330" t="s">
        <v>1012</v>
      </c>
      <c r="D330" t="str">
        <f>INDEX(Detail!H:H,MATCH(B330,Detail!G:G,0))</f>
        <v>Prabawa Hutasoit</v>
      </c>
      <c r="E330">
        <v>66</v>
      </c>
      <c r="F330">
        <v>55</v>
      </c>
      <c r="G330">
        <v>57</v>
      </c>
      <c r="H330">
        <v>58</v>
      </c>
      <c r="I330">
        <v>86</v>
      </c>
      <c r="J330">
        <v>50</v>
      </c>
      <c r="K330">
        <v>96</v>
      </c>
      <c r="L330" s="36">
        <f>IFERROR(VLOOKUP(B330,Absen!$A$1:$B$501,2,FALSE),"No")</f>
        <v>44831</v>
      </c>
      <c r="M330" s="44">
        <f t="shared" si="16"/>
        <v>86</v>
      </c>
      <c r="N330" s="44">
        <f t="shared" si="17"/>
        <v>63.125000000000007</v>
      </c>
      <c r="O330" s="44" t="str">
        <f t="shared" si="18"/>
        <v>C</v>
      </c>
      <c r="P330" s="36">
        <f>INDEX(Detail!A:A,MATCH(D330,Detail!H:H,0))</f>
        <v>37112</v>
      </c>
      <c r="Q330" t="str">
        <f>INDEX(Detail!F:F,MATCH(D330,Detail!H:H,0))</f>
        <v>Kupang</v>
      </c>
      <c r="R330">
        <f>INDEX(Detail!C:C,MATCH(D330,Detail!H:H,0))</f>
        <v>165</v>
      </c>
      <c r="S330">
        <f>INDEX(Detail!D:D,MATCH(D330,Detail!H:H,0))</f>
        <v>84</v>
      </c>
      <c r="T330" t="str">
        <f>INDEX(Detail!E:E,MATCH(D330,Detail!H:H,0))</f>
        <v>Gang Pelajar Pejuang No. 06</v>
      </c>
      <c r="U330" t="str">
        <f>INDEX(Detail!B:B,MATCH(D330,Detail!H:H,0))</f>
        <v>B-</v>
      </c>
      <c r="V330" t="str">
        <f>VLOOKUP(C330,Dosen!$A$3:$E$8,MATCH(Main!A330,Dosen!$A$2:$E$2,1),FALSE)</f>
        <v>Bu Made</v>
      </c>
    </row>
    <row r="331" spans="1:22" x14ac:dyDescent="0.3">
      <c r="A331">
        <v>329</v>
      </c>
      <c r="B331" t="str">
        <f>CONCATENATE(VLOOKUP(C331,Helper!$A$1:$B$7,2,FALSE),TEXT(A331,"0000"))</f>
        <v>F0329</v>
      </c>
      <c r="C331" t="s">
        <v>1011</v>
      </c>
      <c r="D331" t="str">
        <f>INDEX(Detail!H:H,MATCH(B331,Detail!G:G,0))</f>
        <v>Jamil Hardiansyah</v>
      </c>
      <c r="E331">
        <v>68</v>
      </c>
      <c r="F331">
        <v>55</v>
      </c>
      <c r="G331">
        <v>62</v>
      </c>
      <c r="H331">
        <v>70</v>
      </c>
      <c r="I331">
        <v>93</v>
      </c>
      <c r="J331">
        <v>83</v>
      </c>
      <c r="K331">
        <v>83</v>
      </c>
      <c r="L331" s="36">
        <f>IFERROR(VLOOKUP(B331,Absen!$A$1:$B$501,2,FALSE),"No")</f>
        <v>44883</v>
      </c>
      <c r="M331" s="44">
        <f t="shared" si="16"/>
        <v>73</v>
      </c>
      <c r="N331" s="44">
        <f t="shared" si="17"/>
        <v>72.05</v>
      </c>
      <c r="O331" s="44" t="str">
        <f t="shared" si="18"/>
        <v>B</v>
      </c>
      <c r="P331" s="36">
        <f>INDEX(Detail!A:A,MATCH(D331,Detail!H:H,0))</f>
        <v>37836</v>
      </c>
      <c r="Q331" t="str">
        <f>INDEX(Detail!F:F,MATCH(D331,Detail!H:H,0))</f>
        <v>Bandar Lampung</v>
      </c>
      <c r="R331">
        <f>INDEX(Detail!C:C,MATCH(D331,Detail!H:H,0))</f>
        <v>158</v>
      </c>
      <c r="S331">
        <f>INDEX(Detail!D:D,MATCH(D331,Detail!H:H,0))</f>
        <v>65</v>
      </c>
      <c r="T331" t="str">
        <f>INDEX(Detail!E:E,MATCH(D331,Detail!H:H,0))</f>
        <v xml:space="preserve">Jalan Jend. A. Yani No. 9
</v>
      </c>
      <c r="U331" t="str">
        <f>INDEX(Detail!B:B,MATCH(D331,Detail!H:H,0))</f>
        <v>O+</v>
      </c>
      <c r="V331" t="str">
        <f>VLOOKUP(C331,Dosen!$A$3:$E$8,MATCH(Main!A331,Dosen!$A$2:$E$2,1),FALSE)</f>
        <v>Pak Krisna</v>
      </c>
    </row>
    <row r="332" spans="1:22" x14ac:dyDescent="0.3">
      <c r="A332">
        <v>330</v>
      </c>
      <c r="B332" t="str">
        <f>CONCATENATE(VLOOKUP(C332,Helper!$A$1:$B$7,2,FALSE),TEXT(A332,"0000"))</f>
        <v>C0330</v>
      </c>
      <c r="C332" t="s">
        <v>1012</v>
      </c>
      <c r="D332" t="str">
        <f>INDEX(Detail!H:H,MATCH(B332,Detail!G:G,0))</f>
        <v>Rizki Saputra</v>
      </c>
      <c r="E332">
        <v>82</v>
      </c>
      <c r="F332">
        <v>45</v>
      </c>
      <c r="G332">
        <v>61</v>
      </c>
      <c r="H332">
        <v>71</v>
      </c>
      <c r="I332">
        <v>61</v>
      </c>
      <c r="J332">
        <v>92</v>
      </c>
      <c r="K332">
        <v>96</v>
      </c>
      <c r="L332" s="36">
        <f>IFERROR(VLOOKUP(B332,Absen!$A$1:$B$501,2,FALSE),"No")</f>
        <v>44909</v>
      </c>
      <c r="M332" s="44">
        <f t="shared" si="16"/>
        <v>86</v>
      </c>
      <c r="N332" s="44">
        <f t="shared" si="17"/>
        <v>71.575000000000003</v>
      </c>
      <c r="O332" s="44" t="str">
        <f t="shared" si="18"/>
        <v>B</v>
      </c>
      <c r="P332" s="36">
        <f>INDEX(Detail!A:A,MATCH(D332,Detail!H:H,0))</f>
        <v>38349</v>
      </c>
      <c r="Q332" t="str">
        <f>INDEX(Detail!F:F,MATCH(D332,Detail!H:H,0))</f>
        <v>Pariaman</v>
      </c>
      <c r="R332">
        <f>INDEX(Detail!C:C,MATCH(D332,Detail!H:H,0))</f>
        <v>167</v>
      </c>
      <c r="S332">
        <f>INDEX(Detail!D:D,MATCH(D332,Detail!H:H,0))</f>
        <v>47</v>
      </c>
      <c r="T332" t="str">
        <f>INDEX(Detail!E:E,MATCH(D332,Detail!H:H,0))</f>
        <v xml:space="preserve">Gg. Rungkut Industri No. 6
</v>
      </c>
      <c r="U332" t="str">
        <f>INDEX(Detail!B:B,MATCH(D332,Detail!H:H,0))</f>
        <v>AB+</v>
      </c>
      <c r="V332" t="str">
        <f>VLOOKUP(C332,Dosen!$A$3:$E$8,MATCH(Main!A332,Dosen!$A$2:$E$2,1),FALSE)</f>
        <v>Bu Made</v>
      </c>
    </row>
    <row r="333" spans="1:22" x14ac:dyDescent="0.3">
      <c r="A333">
        <v>331</v>
      </c>
      <c r="B333" t="str">
        <f>CONCATENATE(VLOOKUP(C333,Helper!$A$1:$B$7,2,FALSE),TEXT(A333,"0000"))</f>
        <v>B0331</v>
      </c>
      <c r="C333" t="s">
        <v>1014</v>
      </c>
      <c r="D333" t="str">
        <f>INDEX(Detail!H:H,MATCH(B333,Detail!G:G,0))</f>
        <v>Yoga Hakim</v>
      </c>
      <c r="E333">
        <v>89</v>
      </c>
      <c r="F333">
        <v>73</v>
      </c>
      <c r="G333">
        <v>32</v>
      </c>
      <c r="H333">
        <v>75</v>
      </c>
      <c r="I333">
        <v>89</v>
      </c>
      <c r="J333">
        <v>100</v>
      </c>
      <c r="K333">
        <v>93</v>
      </c>
      <c r="L333" s="36" t="str">
        <f>IFERROR(VLOOKUP(B333,Absen!$A$1:$B$501,2,FALSE),"No")</f>
        <v>No</v>
      </c>
      <c r="M333" s="44">
        <f t="shared" si="16"/>
        <v>93</v>
      </c>
      <c r="N333" s="44">
        <f t="shared" si="17"/>
        <v>76.45</v>
      </c>
      <c r="O333" s="44" t="str">
        <f t="shared" si="18"/>
        <v>B</v>
      </c>
      <c r="P333" s="36">
        <f>INDEX(Detail!A:A,MATCH(D333,Detail!H:H,0))</f>
        <v>37777</v>
      </c>
      <c r="Q333" t="str">
        <f>INDEX(Detail!F:F,MATCH(D333,Detail!H:H,0))</f>
        <v>Bima</v>
      </c>
      <c r="R333">
        <f>INDEX(Detail!C:C,MATCH(D333,Detail!H:H,0))</f>
        <v>157</v>
      </c>
      <c r="S333">
        <f>INDEX(Detail!D:D,MATCH(D333,Detail!H:H,0))</f>
        <v>68</v>
      </c>
      <c r="T333" t="str">
        <f>INDEX(Detail!E:E,MATCH(D333,Detail!H:H,0))</f>
        <v>Gang Tubagus Ismail No. 63</v>
      </c>
      <c r="U333" t="str">
        <f>INDEX(Detail!B:B,MATCH(D333,Detail!H:H,0))</f>
        <v>O+</v>
      </c>
      <c r="V333" t="str">
        <f>VLOOKUP(C333,Dosen!$A$3:$E$8,MATCH(Main!A333,Dosen!$A$2:$E$2,1),FALSE)</f>
        <v>Bu Ratna</v>
      </c>
    </row>
    <row r="334" spans="1:22" x14ac:dyDescent="0.3">
      <c r="A334">
        <v>332</v>
      </c>
      <c r="B334" t="str">
        <f>CONCATENATE(VLOOKUP(C334,Helper!$A$1:$B$7,2,FALSE),TEXT(A334,"0000"))</f>
        <v>D0332</v>
      </c>
      <c r="C334" t="s">
        <v>1013</v>
      </c>
      <c r="D334" t="str">
        <f>INDEX(Detail!H:H,MATCH(B334,Detail!G:G,0))</f>
        <v>Mujur Halimah</v>
      </c>
      <c r="E334">
        <v>63</v>
      </c>
      <c r="F334">
        <v>53</v>
      </c>
      <c r="G334">
        <v>31</v>
      </c>
      <c r="H334">
        <v>55</v>
      </c>
      <c r="I334">
        <v>65</v>
      </c>
      <c r="J334">
        <v>84</v>
      </c>
      <c r="K334">
        <v>96</v>
      </c>
      <c r="L334" s="36" t="str">
        <f>IFERROR(VLOOKUP(B334,Absen!$A$1:$B$501,2,FALSE),"No")</f>
        <v>No</v>
      </c>
      <c r="M334" s="44">
        <f t="shared" si="16"/>
        <v>96</v>
      </c>
      <c r="N334" s="44">
        <f t="shared" si="17"/>
        <v>62.1</v>
      </c>
      <c r="O334" s="44" t="str">
        <f t="shared" si="18"/>
        <v>C</v>
      </c>
      <c r="P334" s="36">
        <f>INDEX(Detail!A:A,MATCH(D334,Detail!H:H,0))</f>
        <v>38301</v>
      </c>
      <c r="Q334" t="str">
        <f>INDEX(Detail!F:F,MATCH(D334,Detail!H:H,0))</f>
        <v>Cilegon</v>
      </c>
      <c r="R334">
        <f>INDEX(Detail!C:C,MATCH(D334,Detail!H:H,0))</f>
        <v>157</v>
      </c>
      <c r="S334">
        <f>INDEX(Detail!D:D,MATCH(D334,Detail!H:H,0))</f>
        <v>65</v>
      </c>
      <c r="T334" t="str">
        <f>INDEX(Detail!E:E,MATCH(D334,Detail!H:H,0))</f>
        <v>Jl. Ciumbuleuit No. 87</v>
      </c>
      <c r="U334" t="str">
        <f>INDEX(Detail!B:B,MATCH(D334,Detail!H:H,0))</f>
        <v>O+</v>
      </c>
      <c r="V334" t="str">
        <f>VLOOKUP(C334,Dosen!$A$3:$E$8,MATCH(Main!A334,Dosen!$A$2:$E$2,1),FALSE)</f>
        <v>Pak Andi</v>
      </c>
    </row>
    <row r="335" spans="1:22" x14ac:dyDescent="0.3">
      <c r="A335">
        <v>333</v>
      </c>
      <c r="B335" t="str">
        <f>CONCATENATE(VLOOKUP(C335,Helper!$A$1:$B$7,2,FALSE),TEXT(A335,"0000"))</f>
        <v>F0333</v>
      </c>
      <c r="C335" t="s">
        <v>1011</v>
      </c>
      <c r="D335" t="str">
        <f>INDEX(Detail!H:H,MATCH(B335,Detail!G:G,0))</f>
        <v>Kenari Waluyo</v>
      </c>
      <c r="E335">
        <v>64</v>
      </c>
      <c r="F335">
        <v>42</v>
      </c>
      <c r="G335">
        <v>69</v>
      </c>
      <c r="H335">
        <v>73</v>
      </c>
      <c r="I335">
        <v>64</v>
      </c>
      <c r="J335">
        <v>73</v>
      </c>
      <c r="K335">
        <v>74</v>
      </c>
      <c r="L335" s="36" t="str">
        <f>IFERROR(VLOOKUP(B335,Absen!$A$1:$B$501,2,FALSE),"No")</f>
        <v>No</v>
      </c>
      <c r="M335" s="44">
        <f t="shared" si="16"/>
        <v>74</v>
      </c>
      <c r="N335" s="44">
        <f t="shared" si="17"/>
        <v>66.175000000000011</v>
      </c>
      <c r="O335" s="44" t="str">
        <f t="shared" si="18"/>
        <v>C</v>
      </c>
      <c r="P335" s="36">
        <f>INDEX(Detail!A:A,MATCH(D335,Detail!H:H,0))</f>
        <v>37828</v>
      </c>
      <c r="Q335" t="str">
        <f>INDEX(Detail!F:F,MATCH(D335,Detail!H:H,0))</f>
        <v>Subulussalam</v>
      </c>
      <c r="R335">
        <f>INDEX(Detail!C:C,MATCH(D335,Detail!H:H,0))</f>
        <v>169</v>
      </c>
      <c r="S335">
        <f>INDEX(Detail!D:D,MATCH(D335,Detail!H:H,0))</f>
        <v>95</v>
      </c>
      <c r="T335" t="str">
        <f>INDEX(Detail!E:E,MATCH(D335,Detail!H:H,0))</f>
        <v>Jl. Pacuan Kuda No. 55</v>
      </c>
      <c r="U335" t="str">
        <f>INDEX(Detail!B:B,MATCH(D335,Detail!H:H,0))</f>
        <v>B-</v>
      </c>
      <c r="V335" t="str">
        <f>VLOOKUP(C335,Dosen!$A$3:$E$8,MATCH(Main!A335,Dosen!$A$2:$E$2,1),FALSE)</f>
        <v>Pak Krisna</v>
      </c>
    </row>
    <row r="336" spans="1:22" x14ac:dyDescent="0.3">
      <c r="A336">
        <v>334</v>
      </c>
      <c r="B336" t="str">
        <f>CONCATENATE(VLOOKUP(C336,Helper!$A$1:$B$7,2,FALSE),TEXT(A336,"0000"))</f>
        <v>D0334</v>
      </c>
      <c r="C336" t="s">
        <v>1013</v>
      </c>
      <c r="D336" t="str">
        <f>INDEX(Detail!H:H,MATCH(B336,Detail!G:G,0))</f>
        <v>Raina Yuliarti</v>
      </c>
      <c r="E336">
        <v>54</v>
      </c>
      <c r="F336">
        <v>72</v>
      </c>
      <c r="G336">
        <v>50</v>
      </c>
      <c r="H336">
        <v>73</v>
      </c>
      <c r="I336">
        <v>75</v>
      </c>
      <c r="J336">
        <v>78</v>
      </c>
      <c r="K336">
        <v>96</v>
      </c>
      <c r="L336" s="36">
        <f>IFERROR(VLOOKUP(B336,Absen!$A$1:$B$501,2,FALSE),"No")</f>
        <v>44767</v>
      </c>
      <c r="M336" s="44">
        <f t="shared" si="16"/>
        <v>86</v>
      </c>
      <c r="N336" s="44">
        <f t="shared" si="17"/>
        <v>68.45</v>
      </c>
      <c r="O336" s="44" t="str">
        <f t="shared" si="18"/>
        <v>C</v>
      </c>
      <c r="P336" s="36">
        <f>INDEX(Detail!A:A,MATCH(D336,Detail!H:H,0))</f>
        <v>38119</v>
      </c>
      <c r="Q336" t="str">
        <f>INDEX(Detail!F:F,MATCH(D336,Detail!H:H,0))</f>
        <v>Meulaboh</v>
      </c>
      <c r="R336">
        <f>INDEX(Detail!C:C,MATCH(D336,Detail!H:H,0))</f>
        <v>154</v>
      </c>
      <c r="S336">
        <f>INDEX(Detail!D:D,MATCH(D336,Detail!H:H,0))</f>
        <v>58</v>
      </c>
      <c r="T336" t="str">
        <f>INDEX(Detail!E:E,MATCH(D336,Detail!H:H,0))</f>
        <v>Gang Pasteur No. 81</v>
      </c>
      <c r="U336" t="str">
        <f>INDEX(Detail!B:B,MATCH(D336,Detail!H:H,0))</f>
        <v>A+</v>
      </c>
      <c r="V336" t="str">
        <f>VLOOKUP(C336,Dosen!$A$3:$E$8,MATCH(Main!A336,Dosen!$A$2:$E$2,1),FALSE)</f>
        <v>Pak Andi</v>
      </c>
    </row>
    <row r="337" spans="1:22" x14ac:dyDescent="0.3">
      <c r="A337">
        <v>335</v>
      </c>
      <c r="B337" t="str">
        <f>CONCATENATE(VLOOKUP(C337,Helper!$A$1:$B$7,2,FALSE),TEXT(A337,"0000"))</f>
        <v>E0335</v>
      </c>
      <c r="C337" t="s">
        <v>1010</v>
      </c>
      <c r="D337" t="str">
        <f>INDEX(Detail!H:H,MATCH(B337,Detail!G:G,0))</f>
        <v>Gasti Mahendra</v>
      </c>
      <c r="E337">
        <v>83</v>
      </c>
      <c r="F337">
        <v>44</v>
      </c>
      <c r="G337">
        <v>42</v>
      </c>
      <c r="H337">
        <v>50</v>
      </c>
      <c r="I337">
        <v>77</v>
      </c>
      <c r="J337">
        <v>58</v>
      </c>
      <c r="K337">
        <v>61</v>
      </c>
      <c r="L337" s="36">
        <f>IFERROR(VLOOKUP(B337,Absen!$A$1:$B$501,2,FALSE),"No")</f>
        <v>44858</v>
      </c>
      <c r="M337" s="44">
        <f t="shared" si="16"/>
        <v>51</v>
      </c>
      <c r="N337" s="44">
        <f t="shared" si="17"/>
        <v>56.85</v>
      </c>
      <c r="O337" s="44" t="str">
        <f t="shared" si="18"/>
        <v>D</v>
      </c>
      <c r="P337" s="36">
        <f>INDEX(Detail!A:A,MATCH(D337,Detail!H:H,0))</f>
        <v>37330</v>
      </c>
      <c r="Q337" t="str">
        <f>INDEX(Detail!F:F,MATCH(D337,Detail!H:H,0))</f>
        <v>Padang Sidempuan</v>
      </c>
      <c r="R337">
        <f>INDEX(Detail!C:C,MATCH(D337,Detail!H:H,0))</f>
        <v>167</v>
      </c>
      <c r="S337">
        <f>INDEX(Detail!D:D,MATCH(D337,Detail!H:H,0))</f>
        <v>45</v>
      </c>
      <c r="T337" t="str">
        <f>INDEX(Detail!E:E,MATCH(D337,Detail!H:H,0))</f>
        <v xml:space="preserve">Gang Antapani Lama No. 7
</v>
      </c>
      <c r="U337" t="str">
        <f>INDEX(Detail!B:B,MATCH(D337,Detail!H:H,0))</f>
        <v>O+</v>
      </c>
      <c r="V337" t="str">
        <f>VLOOKUP(C337,Dosen!$A$3:$E$8,MATCH(Main!A337,Dosen!$A$2:$E$2,1),FALSE)</f>
        <v>Bu Dwi</v>
      </c>
    </row>
    <row r="338" spans="1:22" x14ac:dyDescent="0.3">
      <c r="A338">
        <v>336</v>
      </c>
      <c r="B338" t="str">
        <f>CONCATENATE(VLOOKUP(C338,Helper!$A$1:$B$7,2,FALSE),TEXT(A338,"0000"))</f>
        <v>B0336</v>
      </c>
      <c r="C338" t="s">
        <v>1014</v>
      </c>
      <c r="D338" t="str">
        <f>INDEX(Detail!H:H,MATCH(B338,Detail!G:G,0))</f>
        <v>Kardi Mardhiyah</v>
      </c>
      <c r="E338">
        <v>77</v>
      </c>
      <c r="F338">
        <v>50</v>
      </c>
      <c r="G338">
        <v>59</v>
      </c>
      <c r="H338">
        <v>73</v>
      </c>
      <c r="I338">
        <v>59</v>
      </c>
      <c r="J338">
        <v>48</v>
      </c>
      <c r="K338">
        <v>85</v>
      </c>
      <c r="L338" s="36">
        <f>IFERROR(VLOOKUP(B338,Absen!$A$1:$B$501,2,FALSE),"No")</f>
        <v>44801</v>
      </c>
      <c r="M338" s="44">
        <f t="shared" si="16"/>
        <v>75</v>
      </c>
      <c r="N338" s="44">
        <f t="shared" si="17"/>
        <v>61.275000000000006</v>
      </c>
      <c r="O338" s="44" t="str">
        <f t="shared" si="18"/>
        <v>C</v>
      </c>
      <c r="P338" s="36">
        <f>INDEX(Detail!A:A,MATCH(D338,Detail!H:H,0))</f>
        <v>37454</v>
      </c>
      <c r="Q338" t="str">
        <f>INDEX(Detail!F:F,MATCH(D338,Detail!H:H,0))</f>
        <v>Bengkulu</v>
      </c>
      <c r="R338">
        <f>INDEX(Detail!C:C,MATCH(D338,Detail!H:H,0))</f>
        <v>167</v>
      </c>
      <c r="S338">
        <f>INDEX(Detail!D:D,MATCH(D338,Detail!H:H,0))</f>
        <v>52</v>
      </c>
      <c r="T338" t="str">
        <f>INDEX(Detail!E:E,MATCH(D338,Detail!H:H,0))</f>
        <v>Jalan Cihampelas No. 17</v>
      </c>
      <c r="U338" t="str">
        <f>INDEX(Detail!B:B,MATCH(D338,Detail!H:H,0))</f>
        <v>O+</v>
      </c>
      <c r="V338" t="str">
        <f>VLOOKUP(C338,Dosen!$A$3:$E$8,MATCH(Main!A338,Dosen!$A$2:$E$2,1),FALSE)</f>
        <v>Bu Ratna</v>
      </c>
    </row>
    <row r="339" spans="1:22" x14ac:dyDescent="0.3">
      <c r="A339">
        <v>337</v>
      </c>
      <c r="B339" t="str">
        <f>CONCATENATE(VLOOKUP(C339,Helper!$A$1:$B$7,2,FALSE),TEXT(A339,"0000"))</f>
        <v>D0337</v>
      </c>
      <c r="C339" t="s">
        <v>1013</v>
      </c>
      <c r="D339" t="str">
        <f>INDEX(Detail!H:H,MATCH(B339,Detail!G:G,0))</f>
        <v>Darmaji Manullang</v>
      </c>
      <c r="E339">
        <v>78</v>
      </c>
      <c r="F339">
        <v>72</v>
      </c>
      <c r="G339">
        <v>52</v>
      </c>
      <c r="H339">
        <v>66</v>
      </c>
      <c r="I339">
        <v>59</v>
      </c>
      <c r="J339">
        <v>46</v>
      </c>
      <c r="K339">
        <v>88</v>
      </c>
      <c r="L339" s="36">
        <f>IFERROR(VLOOKUP(B339,Absen!$A$1:$B$501,2,FALSE),"No")</f>
        <v>44772</v>
      </c>
      <c r="M339" s="44">
        <f t="shared" si="16"/>
        <v>78</v>
      </c>
      <c r="N339" s="44">
        <f t="shared" si="17"/>
        <v>61.775000000000006</v>
      </c>
      <c r="O339" s="44" t="str">
        <f t="shared" si="18"/>
        <v>C</v>
      </c>
      <c r="P339" s="36">
        <f>INDEX(Detail!A:A,MATCH(D339,Detail!H:H,0))</f>
        <v>37845</v>
      </c>
      <c r="Q339" t="str">
        <f>INDEX(Detail!F:F,MATCH(D339,Detail!H:H,0))</f>
        <v>Singkawang</v>
      </c>
      <c r="R339">
        <f>INDEX(Detail!C:C,MATCH(D339,Detail!H:H,0))</f>
        <v>173</v>
      </c>
      <c r="S339">
        <f>INDEX(Detail!D:D,MATCH(D339,Detail!H:H,0))</f>
        <v>56</v>
      </c>
      <c r="T339" t="str">
        <f>INDEX(Detail!E:E,MATCH(D339,Detail!H:H,0))</f>
        <v>Gang PHH. Mustofa No. 91</v>
      </c>
      <c r="U339" t="str">
        <f>INDEX(Detail!B:B,MATCH(D339,Detail!H:H,0))</f>
        <v>B-</v>
      </c>
      <c r="V339" t="str">
        <f>VLOOKUP(C339,Dosen!$A$3:$E$8,MATCH(Main!A339,Dosen!$A$2:$E$2,1),FALSE)</f>
        <v>Pak Andi</v>
      </c>
    </row>
    <row r="340" spans="1:22" x14ac:dyDescent="0.3">
      <c r="A340">
        <v>338</v>
      </c>
      <c r="B340" t="str">
        <f>CONCATENATE(VLOOKUP(C340,Helper!$A$1:$B$7,2,FALSE),TEXT(A340,"0000"))</f>
        <v>E0338</v>
      </c>
      <c r="C340" t="s">
        <v>1010</v>
      </c>
      <c r="D340" t="str">
        <f>INDEX(Detail!H:H,MATCH(B340,Detail!G:G,0))</f>
        <v>Kartika Hutapea</v>
      </c>
      <c r="E340">
        <v>74</v>
      </c>
      <c r="F340">
        <v>75</v>
      </c>
      <c r="G340">
        <v>83</v>
      </c>
      <c r="H340">
        <v>65</v>
      </c>
      <c r="I340">
        <v>60</v>
      </c>
      <c r="J340">
        <v>97</v>
      </c>
      <c r="K340">
        <v>69</v>
      </c>
      <c r="L340" s="36" t="str">
        <f>IFERROR(VLOOKUP(B340,Absen!$A$1:$B$501,2,FALSE),"No")</f>
        <v>No</v>
      </c>
      <c r="M340" s="44">
        <f t="shared" si="16"/>
        <v>69</v>
      </c>
      <c r="N340" s="44">
        <f t="shared" si="17"/>
        <v>77.150000000000006</v>
      </c>
      <c r="O340" s="44" t="str">
        <f t="shared" si="18"/>
        <v>B</v>
      </c>
      <c r="P340" s="36">
        <f>INDEX(Detail!A:A,MATCH(D340,Detail!H:H,0))</f>
        <v>37903</v>
      </c>
      <c r="Q340" t="str">
        <f>INDEX(Detail!F:F,MATCH(D340,Detail!H:H,0))</f>
        <v>Palu</v>
      </c>
      <c r="R340">
        <f>INDEX(Detail!C:C,MATCH(D340,Detail!H:H,0))</f>
        <v>158</v>
      </c>
      <c r="S340">
        <f>INDEX(Detail!D:D,MATCH(D340,Detail!H:H,0))</f>
        <v>50</v>
      </c>
      <c r="T340" t="str">
        <f>INDEX(Detail!E:E,MATCH(D340,Detail!H:H,0))</f>
        <v>Jl. Veteran No. 85</v>
      </c>
      <c r="U340" t="str">
        <f>INDEX(Detail!B:B,MATCH(D340,Detail!H:H,0))</f>
        <v>O+</v>
      </c>
      <c r="V340" t="str">
        <f>VLOOKUP(C340,Dosen!$A$3:$E$8,MATCH(Main!A340,Dosen!$A$2:$E$2,1),FALSE)</f>
        <v>Bu Dwi</v>
      </c>
    </row>
    <row r="341" spans="1:22" x14ac:dyDescent="0.3">
      <c r="A341">
        <v>339</v>
      </c>
      <c r="B341" t="str">
        <f>CONCATENATE(VLOOKUP(C341,Helper!$A$1:$B$7,2,FALSE),TEXT(A341,"0000"))</f>
        <v>C0339</v>
      </c>
      <c r="C341" t="s">
        <v>1012</v>
      </c>
      <c r="D341" t="str">
        <f>INDEX(Detail!H:H,MATCH(B341,Detail!G:G,0))</f>
        <v>Jindra Purwanti</v>
      </c>
      <c r="E341">
        <v>89</v>
      </c>
      <c r="F341">
        <v>66</v>
      </c>
      <c r="G341">
        <v>91</v>
      </c>
      <c r="H341">
        <v>69</v>
      </c>
      <c r="I341">
        <v>95</v>
      </c>
      <c r="J341">
        <v>53</v>
      </c>
      <c r="K341">
        <v>69</v>
      </c>
      <c r="L341" s="36">
        <f>IFERROR(VLOOKUP(B341,Absen!$A$1:$B$501,2,FALSE),"No")</f>
        <v>44768</v>
      </c>
      <c r="M341" s="44">
        <f t="shared" si="16"/>
        <v>59</v>
      </c>
      <c r="N341" s="44">
        <f t="shared" si="17"/>
        <v>74.575000000000003</v>
      </c>
      <c r="O341" s="44" t="str">
        <f t="shared" si="18"/>
        <v>B</v>
      </c>
      <c r="P341" s="36">
        <f>INDEX(Detail!A:A,MATCH(D341,Detail!H:H,0))</f>
        <v>37549</v>
      </c>
      <c r="Q341" t="str">
        <f>INDEX(Detail!F:F,MATCH(D341,Detail!H:H,0))</f>
        <v>Pekalongan</v>
      </c>
      <c r="R341">
        <f>INDEX(Detail!C:C,MATCH(D341,Detail!H:H,0))</f>
        <v>169</v>
      </c>
      <c r="S341">
        <f>INDEX(Detail!D:D,MATCH(D341,Detail!H:H,0))</f>
        <v>51</v>
      </c>
      <c r="T341" t="str">
        <f>INDEX(Detail!E:E,MATCH(D341,Detail!H:H,0))</f>
        <v>Jalan Yos Sudarso No. 41</v>
      </c>
      <c r="U341" t="str">
        <f>INDEX(Detail!B:B,MATCH(D341,Detail!H:H,0))</f>
        <v>A+</v>
      </c>
      <c r="V341" t="str">
        <f>VLOOKUP(C341,Dosen!$A$3:$E$8,MATCH(Main!A341,Dosen!$A$2:$E$2,1),FALSE)</f>
        <v>Bu Made</v>
      </c>
    </row>
    <row r="342" spans="1:22" x14ac:dyDescent="0.3">
      <c r="A342">
        <v>340</v>
      </c>
      <c r="B342" t="str">
        <f>CONCATENATE(VLOOKUP(C342,Helper!$A$1:$B$7,2,FALSE),TEXT(A342,"0000"))</f>
        <v>C0340</v>
      </c>
      <c r="C342" t="s">
        <v>1012</v>
      </c>
      <c r="D342" t="str">
        <f>INDEX(Detail!H:H,MATCH(B342,Detail!G:G,0))</f>
        <v>Jumadi Saragih</v>
      </c>
      <c r="E342">
        <v>55</v>
      </c>
      <c r="F342">
        <v>71</v>
      </c>
      <c r="G342">
        <v>69</v>
      </c>
      <c r="H342">
        <v>55</v>
      </c>
      <c r="I342">
        <v>88</v>
      </c>
      <c r="J342">
        <v>43</v>
      </c>
      <c r="K342">
        <v>93</v>
      </c>
      <c r="L342" s="36">
        <f>IFERROR(VLOOKUP(B342,Absen!$A$1:$B$501,2,FALSE),"No")</f>
        <v>44748</v>
      </c>
      <c r="M342" s="44">
        <f t="shared" si="16"/>
        <v>83</v>
      </c>
      <c r="N342" s="44">
        <f t="shared" si="17"/>
        <v>64.325000000000003</v>
      </c>
      <c r="O342" s="44" t="str">
        <f t="shared" si="18"/>
        <v>C</v>
      </c>
      <c r="P342" s="36">
        <f>INDEX(Detail!A:A,MATCH(D342,Detail!H:H,0))</f>
        <v>38069</v>
      </c>
      <c r="Q342" t="str">
        <f>INDEX(Detail!F:F,MATCH(D342,Detail!H:H,0))</f>
        <v>Depok</v>
      </c>
      <c r="R342">
        <f>INDEX(Detail!C:C,MATCH(D342,Detail!H:H,0))</f>
        <v>153</v>
      </c>
      <c r="S342">
        <f>INDEX(Detail!D:D,MATCH(D342,Detail!H:H,0))</f>
        <v>92</v>
      </c>
      <c r="T342" t="str">
        <f>INDEX(Detail!E:E,MATCH(D342,Detail!H:H,0))</f>
        <v>Gg. Suryakencana No. 76</v>
      </c>
      <c r="U342" t="str">
        <f>INDEX(Detail!B:B,MATCH(D342,Detail!H:H,0))</f>
        <v>B-</v>
      </c>
      <c r="V342" t="str">
        <f>VLOOKUP(C342,Dosen!$A$3:$E$8,MATCH(Main!A342,Dosen!$A$2:$E$2,1),FALSE)</f>
        <v>Bu Made</v>
      </c>
    </row>
    <row r="343" spans="1:22" x14ac:dyDescent="0.3">
      <c r="A343">
        <v>341</v>
      </c>
      <c r="B343" t="str">
        <f>CONCATENATE(VLOOKUP(C343,Helper!$A$1:$B$7,2,FALSE),TEXT(A343,"0000"))</f>
        <v>C0341</v>
      </c>
      <c r="C343" t="s">
        <v>1012</v>
      </c>
      <c r="D343" t="str">
        <f>INDEX(Detail!H:H,MATCH(B343,Detail!G:G,0))</f>
        <v>Padma Melani</v>
      </c>
      <c r="E343">
        <v>74</v>
      </c>
      <c r="F343">
        <v>55</v>
      </c>
      <c r="G343">
        <v>82</v>
      </c>
      <c r="H343">
        <v>75</v>
      </c>
      <c r="I343">
        <v>76</v>
      </c>
      <c r="J343">
        <v>64</v>
      </c>
      <c r="K343">
        <v>100</v>
      </c>
      <c r="L343" s="36">
        <f>IFERROR(VLOOKUP(B343,Absen!$A$1:$B$501,2,FALSE),"No")</f>
        <v>44777</v>
      </c>
      <c r="M343" s="44">
        <f t="shared" si="16"/>
        <v>90</v>
      </c>
      <c r="N343" s="44">
        <f t="shared" si="17"/>
        <v>73.2</v>
      </c>
      <c r="O343" s="44" t="str">
        <f t="shared" si="18"/>
        <v>B</v>
      </c>
      <c r="P343" s="36">
        <f>INDEX(Detail!A:A,MATCH(D343,Detail!H:H,0))</f>
        <v>38440</v>
      </c>
      <c r="Q343" t="str">
        <f>INDEX(Detail!F:F,MATCH(D343,Detail!H:H,0))</f>
        <v>Meulaboh</v>
      </c>
      <c r="R343">
        <f>INDEX(Detail!C:C,MATCH(D343,Detail!H:H,0))</f>
        <v>180</v>
      </c>
      <c r="S343">
        <f>INDEX(Detail!D:D,MATCH(D343,Detail!H:H,0))</f>
        <v>68</v>
      </c>
      <c r="T343" t="str">
        <f>INDEX(Detail!E:E,MATCH(D343,Detail!H:H,0))</f>
        <v>Jalan Joyoboyo No. 51</v>
      </c>
      <c r="U343" t="str">
        <f>INDEX(Detail!B:B,MATCH(D343,Detail!H:H,0))</f>
        <v>AB+</v>
      </c>
      <c r="V343" t="str">
        <f>VLOOKUP(C343,Dosen!$A$3:$E$8,MATCH(Main!A343,Dosen!$A$2:$E$2,1),FALSE)</f>
        <v>Bu Made</v>
      </c>
    </row>
    <row r="344" spans="1:22" x14ac:dyDescent="0.3">
      <c r="A344">
        <v>342</v>
      </c>
      <c r="B344" t="str">
        <f>CONCATENATE(VLOOKUP(C344,Helper!$A$1:$B$7,2,FALSE),TEXT(A344,"0000"))</f>
        <v>D0342</v>
      </c>
      <c r="C344" t="s">
        <v>1013</v>
      </c>
      <c r="D344" t="str">
        <f>INDEX(Detail!H:H,MATCH(B344,Detail!G:G,0))</f>
        <v>Maman Winarsih</v>
      </c>
      <c r="E344">
        <v>57</v>
      </c>
      <c r="F344">
        <v>41</v>
      </c>
      <c r="G344">
        <v>76</v>
      </c>
      <c r="H344">
        <v>70</v>
      </c>
      <c r="I344">
        <v>65</v>
      </c>
      <c r="J344">
        <v>89</v>
      </c>
      <c r="K344">
        <v>84</v>
      </c>
      <c r="L344" s="36" t="str">
        <f>IFERROR(VLOOKUP(B344,Absen!$A$1:$B$501,2,FALSE),"No")</f>
        <v>No</v>
      </c>
      <c r="M344" s="44">
        <f t="shared" si="16"/>
        <v>84</v>
      </c>
      <c r="N344" s="44">
        <f t="shared" si="17"/>
        <v>70.525000000000006</v>
      </c>
      <c r="O344" s="44" t="str">
        <f t="shared" si="18"/>
        <v>B</v>
      </c>
      <c r="P344" s="36">
        <f>INDEX(Detail!A:A,MATCH(D344,Detail!H:H,0))</f>
        <v>37918</v>
      </c>
      <c r="Q344" t="str">
        <f>INDEX(Detail!F:F,MATCH(D344,Detail!H:H,0))</f>
        <v>Lubuklinggau</v>
      </c>
      <c r="R344">
        <f>INDEX(Detail!C:C,MATCH(D344,Detail!H:H,0))</f>
        <v>158</v>
      </c>
      <c r="S344">
        <f>INDEX(Detail!D:D,MATCH(D344,Detail!H:H,0))</f>
        <v>92</v>
      </c>
      <c r="T344" t="str">
        <f>INDEX(Detail!E:E,MATCH(D344,Detail!H:H,0))</f>
        <v>Jalan Cikutra Timur No. 80</v>
      </c>
      <c r="U344" t="str">
        <f>INDEX(Detail!B:B,MATCH(D344,Detail!H:H,0))</f>
        <v>B+</v>
      </c>
      <c r="V344" t="str">
        <f>VLOOKUP(C344,Dosen!$A$3:$E$8,MATCH(Main!A344,Dosen!$A$2:$E$2,1),FALSE)</f>
        <v>Pak Andi</v>
      </c>
    </row>
    <row r="345" spans="1:22" x14ac:dyDescent="0.3">
      <c r="A345">
        <v>343</v>
      </c>
      <c r="B345" t="str">
        <f>CONCATENATE(VLOOKUP(C345,Helper!$A$1:$B$7,2,FALSE),TEXT(A345,"0000"))</f>
        <v>B0343</v>
      </c>
      <c r="C345" t="s">
        <v>1014</v>
      </c>
      <c r="D345" t="str">
        <f>INDEX(Detail!H:H,MATCH(B345,Detail!G:G,0))</f>
        <v>Yulia Puspita</v>
      </c>
      <c r="E345">
        <v>64</v>
      </c>
      <c r="F345">
        <v>72</v>
      </c>
      <c r="G345">
        <v>85</v>
      </c>
      <c r="H345">
        <v>71</v>
      </c>
      <c r="I345">
        <v>81</v>
      </c>
      <c r="J345">
        <v>97</v>
      </c>
      <c r="K345">
        <v>99</v>
      </c>
      <c r="L345" s="36">
        <f>IFERROR(VLOOKUP(B345,Absen!$A$1:$B$501,2,FALSE),"No")</f>
        <v>44786</v>
      </c>
      <c r="M345" s="44">
        <f t="shared" si="16"/>
        <v>89</v>
      </c>
      <c r="N345" s="44">
        <f t="shared" si="17"/>
        <v>81.300000000000011</v>
      </c>
      <c r="O345" s="44" t="str">
        <f t="shared" si="18"/>
        <v>A</v>
      </c>
      <c r="P345" s="36">
        <f>INDEX(Detail!A:A,MATCH(D345,Detail!H:H,0))</f>
        <v>37609</v>
      </c>
      <c r="Q345" t="str">
        <f>INDEX(Detail!F:F,MATCH(D345,Detail!H:H,0))</f>
        <v>Kendari</v>
      </c>
      <c r="R345">
        <f>INDEX(Detail!C:C,MATCH(D345,Detail!H:H,0))</f>
        <v>160</v>
      </c>
      <c r="S345">
        <f>INDEX(Detail!D:D,MATCH(D345,Detail!H:H,0))</f>
        <v>94</v>
      </c>
      <c r="T345" t="str">
        <f>INDEX(Detail!E:E,MATCH(D345,Detail!H:H,0))</f>
        <v xml:space="preserve">Jalan Ciwastra No. 4
</v>
      </c>
      <c r="U345" t="str">
        <f>INDEX(Detail!B:B,MATCH(D345,Detail!H:H,0))</f>
        <v>AB+</v>
      </c>
      <c r="V345" t="str">
        <f>VLOOKUP(C345,Dosen!$A$3:$E$8,MATCH(Main!A345,Dosen!$A$2:$E$2,1),FALSE)</f>
        <v>Bu Ratna</v>
      </c>
    </row>
    <row r="346" spans="1:22" x14ac:dyDescent="0.3">
      <c r="A346">
        <v>344</v>
      </c>
      <c r="B346" t="str">
        <f>CONCATENATE(VLOOKUP(C346,Helper!$A$1:$B$7,2,FALSE),TEXT(A346,"0000"))</f>
        <v>D0344</v>
      </c>
      <c r="C346" t="s">
        <v>1013</v>
      </c>
      <c r="D346" t="str">
        <f>INDEX(Detail!H:H,MATCH(B346,Detail!G:G,0))</f>
        <v>Zelaya Suartini</v>
      </c>
      <c r="E346">
        <v>94</v>
      </c>
      <c r="F346">
        <v>61</v>
      </c>
      <c r="G346">
        <v>79</v>
      </c>
      <c r="H346">
        <v>53</v>
      </c>
      <c r="I346">
        <v>52</v>
      </c>
      <c r="J346">
        <v>57</v>
      </c>
      <c r="K346">
        <v>71</v>
      </c>
      <c r="L346" s="36" t="str">
        <f>IFERROR(VLOOKUP(B346,Absen!$A$1:$B$501,2,FALSE),"No")</f>
        <v>No</v>
      </c>
      <c r="M346" s="44">
        <f t="shared" si="16"/>
        <v>71</v>
      </c>
      <c r="N346" s="44">
        <f t="shared" si="17"/>
        <v>66.8</v>
      </c>
      <c r="O346" s="44" t="str">
        <f t="shared" si="18"/>
        <v>C</v>
      </c>
      <c r="P346" s="36">
        <f>INDEX(Detail!A:A,MATCH(D346,Detail!H:H,0))</f>
        <v>37534</v>
      </c>
      <c r="Q346" t="str">
        <f>INDEX(Detail!F:F,MATCH(D346,Detail!H:H,0))</f>
        <v>Manado</v>
      </c>
      <c r="R346">
        <f>INDEX(Detail!C:C,MATCH(D346,Detail!H:H,0))</f>
        <v>154</v>
      </c>
      <c r="S346">
        <f>INDEX(Detail!D:D,MATCH(D346,Detail!H:H,0))</f>
        <v>48</v>
      </c>
      <c r="T346" t="str">
        <f>INDEX(Detail!E:E,MATCH(D346,Detail!H:H,0))</f>
        <v>Jalan Peta No. 59</v>
      </c>
      <c r="U346" t="str">
        <f>INDEX(Detail!B:B,MATCH(D346,Detail!H:H,0))</f>
        <v>B+</v>
      </c>
      <c r="V346" t="str">
        <f>VLOOKUP(C346,Dosen!$A$3:$E$8,MATCH(Main!A346,Dosen!$A$2:$E$2,1),FALSE)</f>
        <v>Pak Andi</v>
      </c>
    </row>
    <row r="347" spans="1:22" x14ac:dyDescent="0.3">
      <c r="A347">
        <v>345</v>
      </c>
      <c r="B347" t="str">
        <f>CONCATENATE(VLOOKUP(C347,Helper!$A$1:$B$7,2,FALSE),TEXT(A347,"0000"))</f>
        <v>E0345</v>
      </c>
      <c r="C347" t="s">
        <v>1010</v>
      </c>
      <c r="D347" t="str">
        <f>INDEX(Detail!H:H,MATCH(B347,Detail!G:G,0))</f>
        <v>Teddy Aryani</v>
      </c>
      <c r="E347">
        <v>56</v>
      </c>
      <c r="F347">
        <v>61</v>
      </c>
      <c r="G347">
        <v>92</v>
      </c>
      <c r="H347">
        <v>56</v>
      </c>
      <c r="I347">
        <v>83</v>
      </c>
      <c r="J347">
        <v>78</v>
      </c>
      <c r="K347">
        <v>61</v>
      </c>
      <c r="L347" s="36">
        <f>IFERROR(VLOOKUP(B347,Absen!$A$1:$B$501,2,FALSE),"No")</f>
        <v>44799</v>
      </c>
      <c r="M347" s="44">
        <f t="shared" si="16"/>
        <v>51</v>
      </c>
      <c r="N347" s="44">
        <f t="shared" si="17"/>
        <v>71.099999999999994</v>
      </c>
      <c r="O347" s="44" t="str">
        <f t="shared" si="18"/>
        <v>B</v>
      </c>
      <c r="P347" s="36">
        <f>INDEX(Detail!A:A,MATCH(D347,Detail!H:H,0))</f>
        <v>38223</v>
      </c>
      <c r="Q347" t="str">
        <f>INDEX(Detail!F:F,MATCH(D347,Detail!H:H,0))</f>
        <v>Meulaboh</v>
      </c>
      <c r="R347">
        <f>INDEX(Detail!C:C,MATCH(D347,Detail!H:H,0))</f>
        <v>173</v>
      </c>
      <c r="S347">
        <f>INDEX(Detail!D:D,MATCH(D347,Detail!H:H,0))</f>
        <v>89</v>
      </c>
      <c r="T347" t="str">
        <f>INDEX(Detail!E:E,MATCH(D347,Detail!H:H,0))</f>
        <v xml:space="preserve">Jalan Indragiri No. 9
</v>
      </c>
      <c r="U347" t="str">
        <f>INDEX(Detail!B:B,MATCH(D347,Detail!H:H,0))</f>
        <v>O-</v>
      </c>
      <c r="V347" t="str">
        <f>VLOOKUP(C347,Dosen!$A$3:$E$8,MATCH(Main!A347,Dosen!$A$2:$E$2,1),FALSE)</f>
        <v>Bu Dwi</v>
      </c>
    </row>
    <row r="348" spans="1:22" x14ac:dyDescent="0.3">
      <c r="A348">
        <v>346</v>
      </c>
      <c r="B348" t="str">
        <f>CONCATENATE(VLOOKUP(C348,Helper!$A$1:$B$7,2,FALSE),TEXT(A348,"0000"))</f>
        <v>F0346</v>
      </c>
      <c r="C348" t="s">
        <v>1011</v>
      </c>
      <c r="D348" t="str">
        <f>INDEX(Detail!H:H,MATCH(B348,Detail!G:G,0))</f>
        <v>Tomi Pangestu</v>
      </c>
      <c r="E348">
        <v>65</v>
      </c>
      <c r="F348">
        <v>65</v>
      </c>
      <c r="G348">
        <v>91</v>
      </c>
      <c r="H348">
        <v>53</v>
      </c>
      <c r="I348">
        <v>83</v>
      </c>
      <c r="J348">
        <v>89</v>
      </c>
      <c r="K348">
        <v>94</v>
      </c>
      <c r="L348" s="36" t="str">
        <f>IFERROR(VLOOKUP(B348,Absen!$A$1:$B$501,2,FALSE),"No")</f>
        <v>No</v>
      </c>
      <c r="M348" s="44">
        <f t="shared" si="16"/>
        <v>94</v>
      </c>
      <c r="N348" s="44">
        <f t="shared" si="17"/>
        <v>78.650000000000006</v>
      </c>
      <c r="O348" s="44" t="str">
        <f t="shared" si="18"/>
        <v>B</v>
      </c>
      <c r="P348" s="36">
        <f>INDEX(Detail!A:A,MATCH(D348,Detail!H:H,0))</f>
        <v>38156</v>
      </c>
      <c r="Q348" t="str">
        <f>INDEX(Detail!F:F,MATCH(D348,Detail!H:H,0))</f>
        <v>Sawahlunto</v>
      </c>
      <c r="R348">
        <f>INDEX(Detail!C:C,MATCH(D348,Detail!H:H,0))</f>
        <v>161</v>
      </c>
      <c r="S348">
        <f>INDEX(Detail!D:D,MATCH(D348,Detail!H:H,0))</f>
        <v>66</v>
      </c>
      <c r="T348" t="str">
        <f>INDEX(Detail!E:E,MATCH(D348,Detail!H:H,0))</f>
        <v>Gang S. Parman No. 79</v>
      </c>
      <c r="U348" t="str">
        <f>INDEX(Detail!B:B,MATCH(D348,Detail!H:H,0))</f>
        <v>A-</v>
      </c>
      <c r="V348" t="str">
        <f>VLOOKUP(C348,Dosen!$A$3:$E$8,MATCH(Main!A348,Dosen!$A$2:$E$2,1),FALSE)</f>
        <v>Pak Krisna</v>
      </c>
    </row>
    <row r="349" spans="1:22" x14ac:dyDescent="0.3">
      <c r="A349">
        <v>347</v>
      </c>
      <c r="B349" t="str">
        <f>CONCATENATE(VLOOKUP(C349,Helper!$A$1:$B$7,2,FALSE),TEXT(A349,"0000"))</f>
        <v>D0347</v>
      </c>
      <c r="C349" t="s">
        <v>1013</v>
      </c>
      <c r="D349" t="str">
        <f>INDEX(Detail!H:H,MATCH(B349,Detail!G:G,0))</f>
        <v>Dartono Purnawati</v>
      </c>
      <c r="E349">
        <v>89</v>
      </c>
      <c r="F349">
        <v>72</v>
      </c>
      <c r="G349">
        <v>38</v>
      </c>
      <c r="H349">
        <v>52</v>
      </c>
      <c r="I349">
        <v>65</v>
      </c>
      <c r="J349">
        <v>98</v>
      </c>
      <c r="K349">
        <v>64</v>
      </c>
      <c r="L349" s="36" t="str">
        <f>IFERROR(VLOOKUP(B349,Absen!$A$1:$B$501,2,FALSE),"No")</f>
        <v>No</v>
      </c>
      <c r="M349" s="44">
        <f t="shared" si="16"/>
        <v>64</v>
      </c>
      <c r="N349" s="44">
        <f t="shared" si="17"/>
        <v>68.350000000000009</v>
      </c>
      <c r="O349" s="44" t="str">
        <f t="shared" si="18"/>
        <v>C</v>
      </c>
      <c r="P349" s="36">
        <f>INDEX(Detail!A:A,MATCH(D349,Detail!H:H,0))</f>
        <v>37246</v>
      </c>
      <c r="Q349" t="str">
        <f>INDEX(Detail!F:F,MATCH(D349,Detail!H:H,0))</f>
        <v>Purwokerto</v>
      </c>
      <c r="R349">
        <f>INDEX(Detail!C:C,MATCH(D349,Detail!H:H,0))</f>
        <v>160</v>
      </c>
      <c r="S349">
        <f>INDEX(Detail!D:D,MATCH(D349,Detail!H:H,0))</f>
        <v>48</v>
      </c>
      <c r="T349" t="str">
        <f>INDEX(Detail!E:E,MATCH(D349,Detail!H:H,0))</f>
        <v xml:space="preserve">Jalan Pacuan Kuda No. 5
</v>
      </c>
      <c r="U349" t="str">
        <f>INDEX(Detail!B:B,MATCH(D349,Detail!H:H,0))</f>
        <v>AB+</v>
      </c>
      <c r="V349" t="str">
        <f>VLOOKUP(C349,Dosen!$A$3:$E$8,MATCH(Main!A349,Dosen!$A$2:$E$2,1),FALSE)</f>
        <v>Pak Andi</v>
      </c>
    </row>
    <row r="350" spans="1:22" x14ac:dyDescent="0.3">
      <c r="A350">
        <v>348</v>
      </c>
      <c r="B350" t="str">
        <f>CONCATENATE(VLOOKUP(C350,Helper!$A$1:$B$7,2,FALSE),TEXT(A350,"0000"))</f>
        <v>D0348</v>
      </c>
      <c r="C350" t="s">
        <v>1013</v>
      </c>
      <c r="D350" t="str">
        <f>INDEX(Detail!H:H,MATCH(B350,Detail!G:G,0))</f>
        <v>Muni Mangunsong</v>
      </c>
      <c r="E350">
        <v>64</v>
      </c>
      <c r="F350">
        <v>75</v>
      </c>
      <c r="G350">
        <v>59</v>
      </c>
      <c r="H350">
        <v>74</v>
      </c>
      <c r="I350">
        <v>64</v>
      </c>
      <c r="J350">
        <v>46</v>
      </c>
      <c r="K350">
        <v>65</v>
      </c>
      <c r="L350" s="36" t="str">
        <f>IFERROR(VLOOKUP(B350,Absen!$A$1:$B$501,2,FALSE),"No")</f>
        <v>No</v>
      </c>
      <c r="M350" s="44">
        <f t="shared" si="16"/>
        <v>65</v>
      </c>
      <c r="N350" s="44">
        <f t="shared" si="17"/>
        <v>62.125</v>
      </c>
      <c r="O350" s="44" t="str">
        <f t="shared" si="18"/>
        <v>C</v>
      </c>
      <c r="P350" s="36">
        <f>INDEX(Detail!A:A,MATCH(D350,Detail!H:H,0))</f>
        <v>37838</v>
      </c>
      <c r="Q350" t="str">
        <f>INDEX(Detail!F:F,MATCH(D350,Detail!H:H,0))</f>
        <v>Pagaralam</v>
      </c>
      <c r="R350">
        <f>INDEX(Detail!C:C,MATCH(D350,Detail!H:H,0))</f>
        <v>173</v>
      </c>
      <c r="S350">
        <f>INDEX(Detail!D:D,MATCH(D350,Detail!H:H,0))</f>
        <v>89</v>
      </c>
      <c r="T350" t="str">
        <f>INDEX(Detail!E:E,MATCH(D350,Detail!H:H,0))</f>
        <v>Jalan Moch. Toha No. 73</v>
      </c>
      <c r="U350" t="str">
        <f>INDEX(Detail!B:B,MATCH(D350,Detail!H:H,0))</f>
        <v>A-</v>
      </c>
      <c r="V350" t="str">
        <f>VLOOKUP(C350,Dosen!$A$3:$E$8,MATCH(Main!A350,Dosen!$A$2:$E$2,1),FALSE)</f>
        <v>Pak Andi</v>
      </c>
    </row>
    <row r="351" spans="1:22" x14ac:dyDescent="0.3">
      <c r="A351">
        <v>349</v>
      </c>
      <c r="B351" t="str">
        <f>CONCATENATE(VLOOKUP(C351,Helper!$A$1:$B$7,2,FALSE),TEXT(A351,"0000"))</f>
        <v>F0349</v>
      </c>
      <c r="C351" t="s">
        <v>1011</v>
      </c>
      <c r="D351" t="str">
        <f>INDEX(Detail!H:H,MATCH(B351,Detail!G:G,0))</f>
        <v>Bala Sihotang</v>
      </c>
      <c r="E351">
        <v>68</v>
      </c>
      <c r="F351">
        <v>73</v>
      </c>
      <c r="G351">
        <v>80</v>
      </c>
      <c r="H351">
        <v>64</v>
      </c>
      <c r="I351">
        <v>53</v>
      </c>
      <c r="J351">
        <v>75</v>
      </c>
      <c r="K351">
        <v>95</v>
      </c>
      <c r="L351" s="36" t="str">
        <f>IFERROR(VLOOKUP(B351,Absen!$A$1:$B$501,2,FALSE),"No")</f>
        <v>No</v>
      </c>
      <c r="M351" s="44">
        <f t="shared" si="16"/>
        <v>95</v>
      </c>
      <c r="N351" s="44">
        <f t="shared" si="17"/>
        <v>72.75</v>
      </c>
      <c r="O351" s="44" t="str">
        <f t="shared" si="18"/>
        <v>B</v>
      </c>
      <c r="P351" s="36">
        <f>INDEX(Detail!A:A,MATCH(D351,Detail!H:H,0))</f>
        <v>38226</v>
      </c>
      <c r="Q351" t="str">
        <f>INDEX(Detail!F:F,MATCH(D351,Detail!H:H,0))</f>
        <v>Meulaboh</v>
      </c>
      <c r="R351">
        <f>INDEX(Detail!C:C,MATCH(D351,Detail!H:H,0))</f>
        <v>160</v>
      </c>
      <c r="S351">
        <f>INDEX(Detail!D:D,MATCH(D351,Detail!H:H,0))</f>
        <v>46</v>
      </c>
      <c r="T351" t="str">
        <f>INDEX(Detail!E:E,MATCH(D351,Detail!H:H,0))</f>
        <v>Gg. Dipatiukur No. 07</v>
      </c>
      <c r="U351" t="str">
        <f>INDEX(Detail!B:B,MATCH(D351,Detail!H:H,0))</f>
        <v>O+</v>
      </c>
      <c r="V351" t="str">
        <f>VLOOKUP(C351,Dosen!$A$3:$E$8,MATCH(Main!A351,Dosen!$A$2:$E$2,1),FALSE)</f>
        <v>Pak Krisna</v>
      </c>
    </row>
    <row r="352" spans="1:22" x14ac:dyDescent="0.3">
      <c r="A352">
        <v>350</v>
      </c>
      <c r="B352" t="str">
        <f>CONCATENATE(VLOOKUP(C352,Helper!$A$1:$B$7,2,FALSE),TEXT(A352,"0000"))</f>
        <v>E0350</v>
      </c>
      <c r="C352" t="s">
        <v>1010</v>
      </c>
      <c r="D352" t="str">
        <f>INDEX(Detail!H:H,MATCH(B352,Detail!G:G,0))</f>
        <v>Kayla Nuraini</v>
      </c>
      <c r="E352">
        <v>70</v>
      </c>
      <c r="F352">
        <v>64</v>
      </c>
      <c r="G352">
        <v>74</v>
      </c>
      <c r="H352">
        <v>52</v>
      </c>
      <c r="I352">
        <v>54</v>
      </c>
      <c r="J352">
        <v>70</v>
      </c>
      <c r="K352">
        <v>77</v>
      </c>
      <c r="L352" s="36" t="str">
        <f>IFERROR(VLOOKUP(B352,Absen!$A$1:$B$501,2,FALSE),"No")</f>
        <v>No</v>
      </c>
      <c r="M352" s="44">
        <f t="shared" si="16"/>
        <v>77</v>
      </c>
      <c r="N352" s="44">
        <f t="shared" si="17"/>
        <v>66.5</v>
      </c>
      <c r="O352" s="44" t="str">
        <f t="shared" si="18"/>
        <v>C</v>
      </c>
      <c r="P352" s="36">
        <f>INDEX(Detail!A:A,MATCH(D352,Detail!H:H,0))</f>
        <v>37352</v>
      </c>
      <c r="Q352" t="str">
        <f>INDEX(Detail!F:F,MATCH(D352,Detail!H:H,0))</f>
        <v>Tangerang Selatan</v>
      </c>
      <c r="R352">
        <f>INDEX(Detail!C:C,MATCH(D352,Detail!H:H,0))</f>
        <v>166</v>
      </c>
      <c r="S352">
        <f>INDEX(Detail!D:D,MATCH(D352,Detail!H:H,0))</f>
        <v>61</v>
      </c>
      <c r="T352" t="str">
        <f>INDEX(Detail!E:E,MATCH(D352,Detail!H:H,0))</f>
        <v>Jalan Cihampelas No. 91</v>
      </c>
      <c r="U352" t="str">
        <f>INDEX(Detail!B:B,MATCH(D352,Detail!H:H,0))</f>
        <v>AB+</v>
      </c>
      <c r="V352" t="str">
        <f>VLOOKUP(C352,Dosen!$A$3:$E$8,MATCH(Main!A352,Dosen!$A$2:$E$2,1),FALSE)</f>
        <v>Bu Dwi</v>
      </c>
    </row>
    <row r="353" spans="1:22" x14ac:dyDescent="0.3">
      <c r="A353">
        <v>351</v>
      </c>
      <c r="B353" t="str">
        <f>CONCATENATE(VLOOKUP(C353,Helper!$A$1:$B$7,2,FALSE),TEXT(A353,"0000"))</f>
        <v>B0351</v>
      </c>
      <c r="C353" t="s">
        <v>1014</v>
      </c>
      <c r="D353" t="str">
        <f>INDEX(Detail!H:H,MATCH(B353,Detail!G:G,0))</f>
        <v>Bagus Namaga</v>
      </c>
      <c r="E353">
        <v>90</v>
      </c>
      <c r="F353">
        <v>40</v>
      </c>
      <c r="G353">
        <v>92</v>
      </c>
      <c r="H353">
        <v>60</v>
      </c>
      <c r="I353">
        <v>68</v>
      </c>
      <c r="J353">
        <v>74</v>
      </c>
      <c r="K353">
        <v>67</v>
      </c>
      <c r="L353" s="36" t="str">
        <f>IFERROR(VLOOKUP(B353,Absen!$A$1:$B$501,2,FALSE),"No")</f>
        <v>No</v>
      </c>
      <c r="M353" s="44">
        <f t="shared" si="16"/>
        <v>67</v>
      </c>
      <c r="N353" s="44">
        <f t="shared" si="17"/>
        <v>72.150000000000006</v>
      </c>
      <c r="O353" s="44" t="str">
        <f t="shared" si="18"/>
        <v>B</v>
      </c>
      <c r="P353" s="36">
        <f>INDEX(Detail!A:A,MATCH(D353,Detail!H:H,0))</f>
        <v>37771</v>
      </c>
      <c r="Q353" t="str">
        <f>INDEX(Detail!F:F,MATCH(D353,Detail!H:H,0))</f>
        <v>Lhokseumawe</v>
      </c>
      <c r="R353">
        <f>INDEX(Detail!C:C,MATCH(D353,Detail!H:H,0))</f>
        <v>168</v>
      </c>
      <c r="S353">
        <f>INDEX(Detail!D:D,MATCH(D353,Detail!H:H,0))</f>
        <v>51</v>
      </c>
      <c r="T353" t="str">
        <f>INDEX(Detail!E:E,MATCH(D353,Detail!H:H,0))</f>
        <v xml:space="preserve">Jl. Kutai No. 6
</v>
      </c>
      <c r="U353" t="str">
        <f>INDEX(Detail!B:B,MATCH(D353,Detail!H:H,0))</f>
        <v>A-</v>
      </c>
      <c r="V353" t="str">
        <f>VLOOKUP(C353,Dosen!$A$3:$E$8,MATCH(Main!A353,Dosen!$A$2:$E$2,1),FALSE)</f>
        <v>Bu Ratna</v>
      </c>
    </row>
    <row r="354" spans="1:22" x14ac:dyDescent="0.3">
      <c r="A354">
        <v>352</v>
      </c>
      <c r="B354" t="str">
        <f>CONCATENATE(VLOOKUP(C354,Helper!$A$1:$B$7,2,FALSE),TEXT(A354,"0000"))</f>
        <v>B0352</v>
      </c>
      <c r="C354" t="s">
        <v>1014</v>
      </c>
      <c r="D354" t="str">
        <f>INDEX(Detail!H:H,MATCH(B354,Detail!G:G,0))</f>
        <v>Reksa Januar</v>
      </c>
      <c r="E354">
        <v>60</v>
      </c>
      <c r="F354">
        <v>66</v>
      </c>
      <c r="G354">
        <v>84</v>
      </c>
      <c r="H354">
        <v>60</v>
      </c>
      <c r="I354">
        <v>52</v>
      </c>
      <c r="J354">
        <v>63</v>
      </c>
      <c r="K354">
        <v>93</v>
      </c>
      <c r="L354" s="36" t="str">
        <f>IFERROR(VLOOKUP(B354,Absen!$A$1:$B$501,2,FALSE),"No")</f>
        <v>No</v>
      </c>
      <c r="M354" s="44">
        <f t="shared" si="16"/>
        <v>93</v>
      </c>
      <c r="N354" s="44">
        <f t="shared" si="17"/>
        <v>68.45</v>
      </c>
      <c r="O354" s="44" t="str">
        <f t="shared" si="18"/>
        <v>C</v>
      </c>
      <c r="P354" s="36">
        <f>INDEX(Detail!A:A,MATCH(D354,Detail!H:H,0))</f>
        <v>37690</v>
      </c>
      <c r="Q354" t="str">
        <f>INDEX(Detail!F:F,MATCH(D354,Detail!H:H,0))</f>
        <v>Tanjungpinang</v>
      </c>
      <c r="R354">
        <f>INDEX(Detail!C:C,MATCH(D354,Detail!H:H,0))</f>
        <v>170</v>
      </c>
      <c r="S354">
        <f>INDEX(Detail!D:D,MATCH(D354,Detail!H:H,0))</f>
        <v>63</v>
      </c>
      <c r="T354" t="str">
        <f>INDEX(Detail!E:E,MATCH(D354,Detail!H:H,0))</f>
        <v>Jalan Merdeka No. 87</v>
      </c>
      <c r="U354" t="str">
        <f>INDEX(Detail!B:B,MATCH(D354,Detail!H:H,0))</f>
        <v>A+</v>
      </c>
      <c r="V354" t="str">
        <f>VLOOKUP(C354,Dosen!$A$3:$E$8,MATCH(Main!A354,Dosen!$A$2:$E$2,1),FALSE)</f>
        <v>Bu Ratna</v>
      </c>
    </row>
    <row r="355" spans="1:22" x14ac:dyDescent="0.3">
      <c r="A355">
        <v>353</v>
      </c>
      <c r="B355" t="str">
        <f>CONCATENATE(VLOOKUP(C355,Helper!$A$1:$B$7,2,FALSE),TEXT(A355,"0000"))</f>
        <v>E0353</v>
      </c>
      <c r="C355" t="s">
        <v>1010</v>
      </c>
      <c r="D355" t="str">
        <f>INDEX(Detail!H:H,MATCH(B355,Detail!G:G,0))</f>
        <v>Edison Maheswara</v>
      </c>
      <c r="E355">
        <v>91</v>
      </c>
      <c r="F355">
        <v>48</v>
      </c>
      <c r="G355">
        <v>35</v>
      </c>
      <c r="H355">
        <v>53</v>
      </c>
      <c r="I355">
        <v>52</v>
      </c>
      <c r="J355">
        <v>84</v>
      </c>
      <c r="K355">
        <v>96</v>
      </c>
      <c r="L355" s="36">
        <f>IFERROR(VLOOKUP(B355,Absen!$A$1:$B$501,2,FALSE),"No")</f>
        <v>44801</v>
      </c>
      <c r="M355" s="44">
        <f t="shared" si="16"/>
        <v>86</v>
      </c>
      <c r="N355" s="44">
        <f t="shared" si="17"/>
        <v>62.9</v>
      </c>
      <c r="O355" s="44" t="str">
        <f t="shared" si="18"/>
        <v>C</v>
      </c>
      <c r="P355" s="36">
        <f>INDEX(Detail!A:A,MATCH(D355,Detail!H:H,0))</f>
        <v>38042</v>
      </c>
      <c r="Q355" t="str">
        <f>INDEX(Detail!F:F,MATCH(D355,Detail!H:H,0))</f>
        <v>Pagaralam</v>
      </c>
      <c r="R355">
        <f>INDEX(Detail!C:C,MATCH(D355,Detail!H:H,0))</f>
        <v>174</v>
      </c>
      <c r="S355">
        <f>INDEX(Detail!D:D,MATCH(D355,Detail!H:H,0))</f>
        <v>52</v>
      </c>
      <c r="T355" t="str">
        <f>INDEX(Detail!E:E,MATCH(D355,Detail!H:H,0))</f>
        <v xml:space="preserve">Jl. Asia Afrika No. 1
</v>
      </c>
      <c r="U355" t="str">
        <f>INDEX(Detail!B:B,MATCH(D355,Detail!H:H,0))</f>
        <v>A-</v>
      </c>
      <c r="V355" t="str">
        <f>VLOOKUP(C355,Dosen!$A$3:$E$8,MATCH(Main!A355,Dosen!$A$2:$E$2,1),FALSE)</f>
        <v>Bu Dwi</v>
      </c>
    </row>
    <row r="356" spans="1:22" x14ac:dyDescent="0.3">
      <c r="A356">
        <v>354</v>
      </c>
      <c r="B356" t="str">
        <f>CONCATENATE(VLOOKUP(C356,Helper!$A$1:$B$7,2,FALSE),TEXT(A356,"0000"))</f>
        <v>C0354</v>
      </c>
      <c r="C356" t="s">
        <v>1012</v>
      </c>
      <c r="D356" t="str">
        <f>INDEX(Detail!H:H,MATCH(B356,Detail!G:G,0))</f>
        <v>Ika Haryanto</v>
      </c>
      <c r="E356">
        <v>60</v>
      </c>
      <c r="F356">
        <v>58</v>
      </c>
      <c r="G356">
        <v>78</v>
      </c>
      <c r="H356">
        <v>58</v>
      </c>
      <c r="I356">
        <v>71</v>
      </c>
      <c r="J356">
        <v>92</v>
      </c>
      <c r="K356">
        <v>99</v>
      </c>
      <c r="L356" s="36" t="str">
        <f>IFERROR(VLOOKUP(B356,Absen!$A$1:$B$501,2,FALSE),"No")</f>
        <v>No</v>
      </c>
      <c r="M356" s="44">
        <f t="shared" si="16"/>
        <v>99</v>
      </c>
      <c r="N356" s="44">
        <f t="shared" si="17"/>
        <v>74.775000000000006</v>
      </c>
      <c r="O356" s="44" t="str">
        <f t="shared" si="18"/>
        <v>B</v>
      </c>
      <c r="P356" s="36">
        <f>INDEX(Detail!A:A,MATCH(D356,Detail!H:H,0))</f>
        <v>37033</v>
      </c>
      <c r="Q356" t="str">
        <f>INDEX(Detail!F:F,MATCH(D356,Detail!H:H,0))</f>
        <v>Tasikmalaya</v>
      </c>
      <c r="R356">
        <f>INDEX(Detail!C:C,MATCH(D356,Detail!H:H,0))</f>
        <v>162</v>
      </c>
      <c r="S356">
        <f>INDEX(Detail!D:D,MATCH(D356,Detail!H:H,0))</f>
        <v>87</v>
      </c>
      <c r="T356" t="str">
        <f>INDEX(Detail!E:E,MATCH(D356,Detail!H:H,0))</f>
        <v>Gg. Rungkut Industri No. 31</v>
      </c>
      <c r="U356" t="str">
        <f>INDEX(Detail!B:B,MATCH(D356,Detail!H:H,0))</f>
        <v>B-</v>
      </c>
      <c r="V356" t="str">
        <f>VLOOKUP(C356,Dosen!$A$3:$E$8,MATCH(Main!A356,Dosen!$A$2:$E$2,1),FALSE)</f>
        <v>Bu Made</v>
      </c>
    </row>
    <row r="357" spans="1:22" x14ac:dyDescent="0.3">
      <c r="A357">
        <v>355</v>
      </c>
      <c r="B357" t="str">
        <f>CONCATENATE(VLOOKUP(C357,Helper!$A$1:$B$7,2,FALSE),TEXT(A357,"0000"))</f>
        <v>A0355</v>
      </c>
      <c r="C357" t="s">
        <v>1015</v>
      </c>
      <c r="D357" t="str">
        <f>INDEX(Detail!H:H,MATCH(B357,Detail!G:G,0))</f>
        <v>Jatmiko Pangestu</v>
      </c>
      <c r="E357">
        <v>51</v>
      </c>
      <c r="F357">
        <v>69</v>
      </c>
      <c r="G357">
        <v>49</v>
      </c>
      <c r="H357">
        <v>57</v>
      </c>
      <c r="I357">
        <v>94</v>
      </c>
      <c r="J357">
        <v>49</v>
      </c>
      <c r="K357">
        <v>86</v>
      </c>
      <c r="L357" s="36">
        <f>IFERROR(VLOOKUP(B357,Absen!$A$1:$B$501,2,FALSE),"No")</f>
        <v>44834</v>
      </c>
      <c r="M357" s="44">
        <f t="shared" si="16"/>
        <v>76</v>
      </c>
      <c r="N357" s="44">
        <f t="shared" si="17"/>
        <v>61.075000000000003</v>
      </c>
      <c r="O357" s="44" t="str">
        <f t="shared" si="18"/>
        <v>C</v>
      </c>
      <c r="P357" s="36">
        <f>INDEX(Detail!A:A,MATCH(D357,Detail!H:H,0))</f>
        <v>37337</v>
      </c>
      <c r="Q357" t="str">
        <f>INDEX(Detail!F:F,MATCH(D357,Detail!H:H,0))</f>
        <v>Tarakan</v>
      </c>
      <c r="R357">
        <f>INDEX(Detail!C:C,MATCH(D357,Detail!H:H,0))</f>
        <v>178</v>
      </c>
      <c r="S357">
        <f>INDEX(Detail!D:D,MATCH(D357,Detail!H:H,0))</f>
        <v>94</v>
      </c>
      <c r="T357" t="str">
        <f>INDEX(Detail!E:E,MATCH(D357,Detail!H:H,0))</f>
        <v xml:space="preserve">Gang Setiabudhi No. 0
</v>
      </c>
      <c r="U357" t="str">
        <f>INDEX(Detail!B:B,MATCH(D357,Detail!H:H,0))</f>
        <v>A-</v>
      </c>
      <c r="V357" t="str">
        <f>VLOOKUP(C357,Dosen!$A$3:$E$8,MATCH(Main!A357,Dosen!$A$2:$E$2,1),FALSE)</f>
        <v>Pak Budi</v>
      </c>
    </row>
    <row r="358" spans="1:22" x14ac:dyDescent="0.3">
      <c r="A358">
        <v>356</v>
      </c>
      <c r="B358" t="str">
        <f>CONCATENATE(VLOOKUP(C358,Helper!$A$1:$B$7,2,FALSE),TEXT(A358,"0000"))</f>
        <v>F0356</v>
      </c>
      <c r="C358" t="s">
        <v>1011</v>
      </c>
      <c r="D358" t="str">
        <f>INDEX(Detail!H:H,MATCH(B358,Detail!G:G,0))</f>
        <v>Gambira Melani</v>
      </c>
      <c r="E358">
        <v>78</v>
      </c>
      <c r="F358">
        <v>51</v>
      </c>
      <c r="G358">
        <v>39</v>
      </c>
      <c r="H358">
        <v>70</v>
      </c>
      <c r="I358">
        <v>75</v>
      </c>
      <c r="J358">
        <v>58</v>
      </c>
      <c r="K358">
        <v>84</v>
      </c>
      <c r="L358" s="36">
        <f>IFERROR(VLOOKUP(B358,Absen!$A$1:$B$501,2,FALSE),"No")</f>
        <v>44776</v>
      </c>
      <c r="M358" s="44">
        <f t="shared" si="16"/>
        <v>74</v>
      </c>
      <c r="N358" s="44">
        <f t="shared" si="17"/>
        <v>61.050000000000004</v>
      </c>
      <c r="O358" s="44" t="str">
        <f t="shared" si="18"/>
        <v>C</v>
      </c>
      <c r="P358" s="36">
        <f>INDEX(Detail!A:A,MATCH(D358,Detail!H:H,0))</f>
        <v>37817</v>
      </c>
      <c r="Q358" t="str">
        <f>INDEX(Detail!F:F,MATCH(D358,Detail!H:H,0))</f>
        <v>Balikpapan</v>
      </c>
      <c r="R358">
        <f>INDEX(Detail!C:C,MATCH(D358,Detail!H:H,0))</f>
        <v>163</v>
      </c>
      <c r="S358">
        <f>INDEX(Detail!D:D,MATCH(D358,Detail!H:H,0))</f>
        <v>64</v>
      </c>
      <c r="T358" t="str">
        <f>INDEX(Detail!E:E,MATCH(D358,Detail!H:H,0))</f>
        <v>Jalan Suryakencana No. 20</v>
      </c>
      <c r="U358" t="str">
        <f>INDEX(Detail!B:B,MATCH(D358,Detail!H:H,0))</f>
        <v>O+</v>
      </c>
      <c r="V358" t="str">
        <f>VLOOKUP(C358,Dosen!$A$3:$E$8,MATCH(Main!A358,Dosen!$A$2:$E$2,1),FALSE)</f>
        <v>Pak Krisna</v>
      </c>
    </row>
    <row r="359" spans="1:22" x14ac:dyDescent="0.3">
      <c r="A359">
        <v>357</v>
      </c>
      <c r="B359" t="str">
        <f>CONCATENATE(VLOOKUP(C359,Helper!$A$1:$B$7,2,FALSE),TEXT(A359,"0000"))</f>
        <v>C0357</v>
      </c>
      <c r="C359" t="s">
        <v>1012</v>
      </c>
      <c r="D359" t="str">
        <f>INDEX(Detail!H:H,MATCH(B359,Detail!G:G,0))</f>
        <v>Gadang Thamrin</v>
      </c>
      <c r="E359">
        <v>60</v>
      </c>
      <c r="F359">
        <v>74</v>
      </c>
      <c r="G359">
        <v>94</v>
      </c>
      <c r="H359">
        <v>67</v>
      </c>
      <c r="I359">
        <v>83</v>
      </c>
      <c r="J359">
        <v>77</v>
      </c>
      <c r="K359">
        <v>64</v>
      </c>
      <c r="L359" s="36" t="str">
        <f>IFERROR(VLOOKUP(B359,Absen!$A$1:$B$501,2,FALSE),"No")</f>
        <v>No</v>
      </c>
      <c r="M359" s="44">
        <f t="shared" si="16"/>
        <v>64</v>
      </c>
      <c r="N359" s="44">
        <f t="shared" si="17"/>
        <v>76.100000000000009</v>
      </c>
      <c r="O359" s="44" t="str">
        <f t="shared" si="18"/>
        <v>B</v>
      </c>
      <c r="P359" s="36">
        <f>INDEX(Detail!A:A,MATCH(D359,Detail!H:H,0))</f>
        <v>37701</v>
      </c>
      <c r="Q359" t="str">
        <f>INDEX(Detail!F:F,MATCH(D359,Detail!H:H,0))</f>
        <v>Ambon</v>
      </c>
      <c r="R359">
        <f>INDEX(Detail!C:C,MATCH(D359,Detail!H:H,0))</f>
        <v>162</v>
      </c>
      <c r="S359">
        <f>INDEX(Detail!D:D,MATCH(D359,Detail!H:H,0))</f>
        <v>66</v>
      </c>
      <c r="T359" t="str">
        <f>INDEX(Detail!E:E,MATCH(D359,Detail!H:H,0))</f>
        <v>Gg. Astana Anyar No. 49</v>
      </c>
      <c r="U359" t="str">
        <f>INDEX(Detail!B:B,MATCH(D359,Detail!H:H,0))</f>
        <v>O+</v>
      </c>
      <c r="V359" t="str">
        <f>VLOOKUP(C359,Dosen!$A$3:$E$8,MATCH(Main!A359,Dosen!$A$2:$E$2,1),FALSE)</f>
        <v>Bu Made</v>
      </c>
    </row>
    <row r="360" spans="1:22" x14ac:dyDescent="0.3">
      <c r="A360">
        <v>358</v>
      </c>
      <c r="B360" t="str">
        <f>CONCATENATE(VLOOKUP(C360,Helper!$A$1:$B$7,2,FALSE),TEXT(A360,"0000"))</f>
        <v>A0358</v>
      </c>
      <c r="C360" t="s">
        <v>1015</v>
      </c>
      <c r="D360" t="str">
        <f>INDEX(Detail!H:H,MATCH(B360,Detail!G:G,0))</f>
        <v>Hartaka Rahimah</v>
      </c>
      <c r="E360">
        <v>50</v>
      </c>
      <c r="F360">
        <v>46</v>
      </c>
      <c r="G360">
        <v>63</v>
      </c>
      <c r="H360">
        <v>51</v>
      </c>
      <c r="I360">
        <v>89</v>
      </c>
      <c r="J360">
        <v>80</v>
      </c>
      <c r="K360">
        <v>95</v>
      </c>
      <c r="L360" s="36">
        <f>IFERROR(VLOOKUP(B360,Absen!$A$1:$B$501,2,FALSE),"No")</f>
        <v>44908</v>
      </c>
      <c r="M360" s="44">
        <f t="shared" si="16"/>
        <v>85</v>
      </c>
      <c r="N360" s="44">
        <f t="shared" si="17"/>
        <v>66.599999999999994</v>
      </c>
      <c r="O360" s="44" t="str">
        <f t="shared" si="18"/>
        <v>C</v>
      </c>
      <c r="P360" s="36">
        <f>INDEX(Detail!A:A,MATCH(D360,Detail!H:H,0))</f>
        <v>37437</v>
      </c>
      <c r="Q360" t="str">
        <f>INDEX(Detail!F:F,MATCH(D360,Detail!H:H,0))</f>
        <v>Sawahlunto</v>
      </c>
      <c r="R360">
        <f>INDEX(Detail!C:C,MATCH(D360,Detail!H:H,0))</f>
        <v>153</v>
      </c>
      <c r="S360">
        <f>INDEX(Detail!D:D,MATCH(D360,Detail!H:H,0))</f>
        <v>54</v>
      </c>
      <c r="T360" t="str">
        <f>INDEX(Detail!E:E,MATCH(D360,Detail!H:H,0))</f>
        <v>Gang Veteran No. 39</v>
      </c>
      <c r="U360" t="str">
        <f>INDEX(Detail!B:B,MATCH(D360,Detail!H:H,0))</f>
        <v>O+</v>
      </c>
      <c r="V360" t="str">
        <f>VLOOKUP(C360,Dosen!$A$3:$E$8,MATCH(Main!A360,Dosen!$A$2:$E$2,1),FALSE)</f>
        <v>Pak Budi</v>
      </c>
    </row>
    <row r="361" spans="1:22" x14ac:dyDescent="0.3">
      <c r="A361">
        <v>359</v>
      </c>
      <c r="B361" t="str">
        <f>CONCATENATE(VLOOKUP(C361,Helper!$A$1:$B$7,2,FALSE),TEXT(A361,"0000"))</f>
        <v>D0359</v>
      </c>
      <c r="C361" t="s">
        <v>1013</v>
      </c>
      <c r="D361" t="str">
        <f>INDEX(Detail!H:H,MATCH(B361,Detail!G:G,0))</f>
        <v>Dartono Lestari</v>
      </c>
      <c r="E361">
        <v>67</v>
      </c>
      <c r="F361">
        <v>74</v>
      </c>
      <c r="G361">
        <v>92</v>
      </c>
      <c r="H361">
        <v>73</v>
      </c>
      <c r="I361">
        <v>59</v>
      </c>
      <c r="J361">
        <v>45</v>
      </c>
      <c r="K361">
        <v>85</v>
      </c>
      <c r="L361" s="36">
        <f>IFERROR(VLOOKUP(B361,Absen!$A$1:$B$501,2,FALSE),"No")</f>
        <v>44797</v>
      </c>
      <c r="M361" s="44">
        <f t="shared" si="16"/>
        <v>75</v>
      </c>
      <c r="N361" s="44">
        <f t="shared" si="17"/>
        <v>69.025000000000006</v>
      </c>
      <c r="O361" s="44" t="str">
        <f t="shared" si="18"/>
        <v>C</v>
      </c>
      <c r="P361" s="36">
        <f>INDEX(Detail!A:A,MATCH(D361,Detail!H:H,0))</f>
        <v>37400</v>
      </c>
      <c r="Q361" t="str">
        <f>INDEX(Detail!F:F,MATCH(D361,Detail!H:H,0))</f>
        <v>Kotamobagu</v>
      </c>
      <c r="R361">
        <f>INDEX(Detail!C:C,MATCH(D361,Detail!H:H,0))</f>
        <v>169</v>
      </c>
      <c r="S361">
        <f>INDEX(Detail!D:D,MATCH(D361,Detail!H:H,0))</f>
        <v>48</v>
      </c>
      <c r="T361" t="str">
        <f>INDEX(Detail!E:E,MATCH(D361,Detail!H:H,0))</f>
        <v>Jalan M.H Thamrin No. 08</v>
      </c>
      <c r="U361" t="str">
        <f>INDEX(Detail!B:B,MATCH(D361,Detail!H:H,0))</f>
        <v>AB-</v>
      </c>
      <c r="V361" t="str">
        <f>VLOOKUP(C361,Dosen!$A$3:$E$8,MATCH(Main!A361,Dosen!$A$2:$E$2,1),FALSE)</f>
        <v>Pak Andi</v>
      </c>
    </row>
    <row r="362" spans="1:22" x14ac:dyDescent="0.3">
      <c r="A362">
        <v>360</v>
      </c>
      <c r="B362" t="str">
        <f>CONCATENATE(VLOOKUP(C362,Helper!$A$1:$B$7,2,FALSE),TEXT(A362,"0000"))</f>
        <v>F0360</v>
      </c>
      <c r="C362" t="s">
        <v>1011</v>
      </c>
      <c r="D362" t="str">
        <f>INDEX(Detail!H:H,MATCH(B362,Detail!G:G,0))</f>
        <v>Capa Prakasa</v>
      </c>
      <c r="E362">
        <v>94</v>
      </c>
      <c r="F362">
        <v>52</v>
      </c>
      <c r="G362">
        <v>61</v>
      </c>
      <c r="H362">
        <v>55</v>
      </c>
      <c r="I362">
        <v>67</v>
      </c>
      <c r="J362">
        <v>77</v>
      </c>
      <c r="K362">
        <v>83</v>
      </c>
      <c r="L362" s="36" t="str">
        <f>IFERROR(VLOOKUP(B362,Absen!$A$1:$B$501,2,FALSE),"No")</f>
        <v>No</v>
      </c>
      <c r="M362" s="44">
        <f t="shared" si="16"/>
        <v>83</v>
      </c>
      <c r="N362" s="44">
        <f t="shared" si="17"/>
        <v>69.400000000000006</v>
      </c>
      <c r="O362" s="44" t="str">
        <f t="shared" si="18"/>
        <v>C</v>
      </c>
      <c r="P362" s="36">
        <f>INDEX(Detail!A:A,MATCH(D362,Detail!H:H,0))</f>
        <v>38087</v>
      </c>
      <c r="Q362" t="str">
        <f>INDEX(Detail!F:F,MATCH(D362,Detail!H:H,0))</f>
        <v>Kota Administrasi Jakarta Timur</v>
      </c>
      <c r="R362">
        <f>INDEX(Detail!C:C,MATCH(D362,Detail!H:H,0))</f>
        <v>150</v>
      </c>
      <c r="S362">
        <f>INDEX(Detail!D:D,MATCH(D362,Detail!H:H,0))</f>
        <v>59</v>
      </c>
      <c r="T362" t="str">
        <f>INDEX(Detail!E:E,MATCH(D362,Detail!H:H,0))</f>
        <v>Jalan Abdul Muis No. 50</v>
      </c>
      <c r="U362" t="str">
        <f>INDEX(Detail!B:B,MATCH(D362,Detail!H:H,0))</f>
        <v>O+</v>
      </c>
      <c r="V362" t="str">
        <f>VLOOKUP(C362,Dosen!$A$3:$E$8,MATCH(Main!A362,Dosen!$A$2:$E$2,1),FALSE)</f>
        <v>Pak Krisna</v>
      </c>
    </row>
    <row r="363" spans="1:22" x14ac:dyDescent="0.3">
      <c r="A363">
        <v>361</v>
      </c>
      <c r="B363" t="str">
        <f>CONCATENATE(VLOOKUP(C363,Helper!$A$1:$B$7,2,FALSE),TEXT(A363,"0000"))</f>
        <v>F0361</v>
      </c>
      <c r="C363" t="s">
        <v>1011</v>
      </c>
      <c r="D363" t="str">
        <f>INDEX(Detail!H:H,MATCH(B363,Detail!G:G,0))</f>
        <v>Parman Gunawan</v>
      </c>
      <c r="E363">
        <v>89</v>
      </c>
      <c r="F363">
        <v>69</v>
      </c>
      <c r="G363">
        <v>34</v>
      </c>
      <c r="H363">
        <v>69</v>
      </c>
      <c r="I363">
        <v>69</v>
      </c>
      <c r="J363">
        <v>81</v>
      </c>
      <c r="K363">
        <v>62</v>
      </c>
      <c r="L363" s="36">
        <f>IFERROR(VLOOKUP(B363,Absen!$A$1:$B$501,2,FALSE),"No")</f>
        <v>44809</v>
      </c>
      <c r="M363" s="44">
        <f t="shared" si="16"/>
        <v>52</v>
      </c>
      <c r="N363" s="44">
        <f t="shared" si="17"/>
        <v>65.2</v>
      </c>
      <c r="O363" s="44" t="str">
        <f t="shared" si="18"/>
        <v>C</v>
      </c>
      <c r="P363" s="36">
        <f>INDEX(Detail!A:A,MATCH(D363,Detail!H:H,0))</f>
        <v>38130</v>
      </c>
      <c r="Q363" t="str">
        <f>INDEX(Detail!F:F,MATCH(D363,Detail!H:H,0))</f>
        <v>Sibolga</v>
      </c>
      <c r="R363">
        <f>INDEX(Detail!C:C,MATCH(D363,Detail!H:H,0))</f>
        <v>163</v>
      </c>
      <c r="S363">
        <f>INDEX(Detail!D:D,MATCH(D363,Detail!H:H,0))</f>
        <v>55</v>
      </c>
      <c r="T363" t="str">
        <f>INDEX(Detail!E:E,MATCH(D363,Detail!H:H,0))</f>
        <v xml:space="preserve">Jl. Jend. Sudirman No. 4
</v>
      </c>
      <c r="U363" t="str">
        <f>INDEX(Detail!B:B,MATCH(D363,Detail!H:H,0))</f>
        <v>AB-</v>
      </c>
      <c r="V363" t="str">
        <f>VLOOKUP(C363,Dosen!$A$3:$E$8,MATCH(Main!A363,Dosen!$A$2:$E$2,1),FALSE)</f>
        <v>Pak Krisna</v>
      </c>
    </row>
    <row r="364" spans="1:22" x14ac:dyDescent="0.3">
      <c r="A364">
        <v>362</v>
      </c>
      <c r="B364" t="str">
        <f>CONCATENATE(VLOOKUP(C364,Helper!$A$1:$B$7,2,FALSE),TEXT(A364,"0000"))</f>
        <v>D0362</v>
      </c>
      <c r="C364" t="s">
        <v>1013</v>
      </c>
      <c r="D364" t="str">
        <f>INDEX(Detail!H:H,MATCH(B364,Detail!G:G,0))</f>
        <v>Ade Simbolon</v>
      </c>
      <c r="E364">
        <v>85</v>
      </c>
      <c r="F364">
        <v>45</v>
      </c>
      <c r="G364">
        <v>65</v>
      </c>
      <c r="H364">
        <v>51</v>
      </c>
      <c r="I364">
        <v>73</v>
      </c>
      <c r="J364">
        <v>54</v>
      </c>
      <c r="K364">
        <v>60</v>
      </c>
      <c r="L364" s="36" t="str">
        <f>IFERROR(VLOOKUP(B364,Absen!$A$1:$B$501,2,FALSE),"No")</f>
        <v>No</v>
      </c>
      <c r="M364" s="44">
        <f t="shared" si="16"/>
        <v>60</v>
      </c>
      <c r="N364" s="44">
        <f t="shared" si="17"/>
        <v>61.55</v>
      </c>
      <c r="O364" s="44" t="str">
        <f t="shared" si="18"/>
        <v>C</v>
      </c>
      <c r="P364" s="36">
        <f>INDEX(Detail!A:A,MATCH(D364,Detail!H:H,0))</f>
        <v>37021</v>
      </c>
      <c r="Q364" t="str">
        <f>INDEX(Detail!F:F,MATCH(D364,Detail!H:H,0))</f>
        <v>Batam</v>
      </c>
      <c r="R364">
        <f>INDEX(Detail!C:C,MATCH(D364,Detail!H:H,0))</f>
        <v>153</v>
      </c>
      <c r="S364">
        <f>INDEX(Detail!D:D,MATCH(D364,Detail!H:H,0))</f>
        <v>65</v>
      </c>
      <c r="T364" t="str">
        <f>INDEX(Detail!E:E,MATCH(D364,Detail!H:H,0))</f>
        <v>Gg. Rawamangun No. 87</v>
      </c>
      <c r="U364" t="str">
        <f>INDEX(Detail!B:B,MATCH(D364,Detail!H:H,0))</f>
        <v>AB+</v>
      </c>
      <c r="V364" t="str">
        <f>VLOOKUP(C364,Dosen!$A$3:$E$8,MATCH(Main!A364,Dosen!$A$2:$E$2,1),FALSE)</f>
        <v>Pak Andi</v>
      </c>
    </row>
    <row r="365" spans="1:22" x14ac:dyDescent="0.3">
      <c r="A365">
        <v>363</v>
      </c>
      <c r="B365" t="str">
        <f>CONCATENATE(VLOOKUP(C365,Helper!$A$1:$B$7,2,FALSE),TEXT(A365,"0000"))</f>
        <v>C0363</v>
      </c>
      <c r="C365" t="s">
        <v>1012</v>
      </c>
      <c r="D365" t="str">
        <f>INDEX(Detail!H:H,MATCH(B365,Detail!G:G,0))</f>
        <v>Ida Budiman</v>
      </c>
      <c r="E365">
        <v>54</v>
      </c>
      <c r="F365">
        <v>68</v>
      </c>
      <c r="G365">
        <v>91</v>
      </c>
      <c r="H365">
        <v>62</v>
      </c>
      <c r="I365">
        <v>61</v>
      </c>
      <c r="J365">
        <v>64</v>
      </c>
      <c r="K365">
        <v>62</v>
      </c>
      <c r="L365" s="36" t="str">
        <f>IFERROR(VLOOKUP(B365,Absen!$A$1:$B$501,2,FALSE),"No")</f>
        <v>No</v>
      </c>
      <c r="M365" s="44">
        <f t="shared" si="16"/>
        <v>62</v>
      </c>
      <c r="N365" s="44">
        <f t="shared" si="17"/>
        <v>67.825000000000003</v>
      </c>
      <c r="O365" s="44" t="str">
        <f t="shared" si="18"/>
        <v>C</v>
      </c>
      <c r="P365" s="36">
        <f>INDEX(Detail!A:A,MATCH(D365,Detail!H:H,0))</f>
        <v>37424</v>
      </c>
      <c r="Q365" t="str">
        <f>INDEX(Detail!F:F,MATCH(D365,Detail!H:H,0))</f>
        <v>Langsa</v>
      </c>
      <c r="R365">
        <f>INDEX(Detail!C:C,MATCH(D365,Detail!H:H,0))</f>
        <v>158</v>
      </c>
      <c r="S365">
        <f>INDEX(Detail!D:D,MATCH(D365,Detail!H:H,0))</f>
        <v>73</v>
      </c>
      <c r="T365" t="str">
        <f>INDEX(Detail!E:E,MATCH(D365,Detail!H:H,0))</f>
        <v>Jl. Jakarta No. 19</v>
      </c>
      <c r="U365" t="str">
        <f>INDEX(Detail!B:B,MATCH(D365,Detail!H:H,0))</f>
        <v>AB+</v>
      </c>
      <c r="V365" t="str">
        <f>VLOOKUP(C365,Dosen!$A$3:$E$8,MATCH(Main!A365,Dosen!$A$2:$E$2,1),FALSE)</f>
        <v>Bu Made</v>
      </c>
    </row>
    <row r="366" spans="1:22" x14ac:dyDescent="0.3">
      <c r="A366">
        <v>364</v>
      </c>
      <c r="B366" t="str">
        <f>CONCATENATE(VLOOKUP(C366,Helper!$A$1:$B$7,2,FALSE),TEXT(A366,"0000"))</f>
        <v>A0364</v>
      </c>
      <c r="C366" t="s">
        <v>1015</v>
      </c>
      <c r="D366" t="str">
        <f>INDEX(Detail!H:H,MATCH(B366,Detail!G:G,0))</f>
        <v>Kamal Saefullah</v>
      </c>
      <c r="E366">
        <v>87</v>
      </c>
      <c r="F366">
        <v>69</v>
      </c>
      <c r="G366">
        <v>75</v>
      </c>
      <c r="H366">
        <v>56</v>
      </c>
      <c r="I366">
        <v>52</v>
      </c>
      <c r="J366">
        <v>94</v>
      </c>
      <c r="K366">
        <v>72</v>
      </c>
      <c r="L366" s="36" t="str">
        <f>IFERROR(VLOOKUP(B366,Absen!$A$1:$B$501,2,FALSE),"No")</f>
        <v>No</v>
      </c>
      <c r="M366" s="44">
        <f t="shared" si="16"/>
        <v>72</v>
      </c>
      <c r="N366" s="44">
        <f t="shared" si="17"/>
        <v>74.000000000000014</v>
      </c>
      <c r="O366" s="44" t="str">
        <f t="shared" si="18"/>
        <v>B</v>
      </c>
      <c r="P366" s="36">
        <f>INDEX(Detail!A:A,MATCH(D366,Detail!H:H,0))</f>
        <v>38050</v>
      </c>
      <c r="Q366" t="str">
        <f>INDEX(Detail!F:F,MATCH(D366,Detail!H:H,0))</f>
        <v>Tomohon</v>
      </c>
      <c r="R366">
        <f>INDEX(Detail!C:C,MATCH(D366,Detail!H:H,0))</f>
        <v>179</v>
      </c>
      <c r="S366">
        <f>INDEX(Detail!D:D,MATCH(D366,Detail!H:H,0))</f>
        <v>66</v>
      </c>
      <c r="T366" t="str">
        <f>INDEX(Detail!E:E,MATCH(D366,Detail!H:H,0))</f>
        <v>Gang Pasir Koja No. 61</v>
      </c>
      <c r="U366" t="str">
        <f>INDEX(Detail!B:B,MATCH(D366,Detail!H:H,0))</f>
        <v>AB-</v>
      </c>
      <c r="V366" t="str">
        <f>VLOOKUP(C366,Dosen!$A$3:$E$8,MATCH(Main!A366,Dosen!$A$2:$E$2,1),FALSE)</f>
        <v>Pak Budi</v>
      </c>
    </row>
    <row r="367" spans="1:22" x14ac:dyDescent="0.3">
      <c r="A367">
        <v>365</v>
      </c>
      <c r="B367" t="str">
        <f>CONCATENATE(VLOOKUP(C367,Helper!$A$1:$B$7,2,FALSE),TEXT(A367,"0000"))</f>
        <v>E0365</v>
      </c>
      <c r="C367" t="s">
        <v>1010</v>
      </c>
      <c r="D367" t="str">
        <f>INDEX(Detail!H:H,MATCH(B367,Detail!G:G,0))</f>
        <v>Okta Sitohang</v>
      </c>
      <c r="E367">
        <v>66</v>
      </c>
      <c r="F367">
        <v>51</v>
      </c>
      <c r="G367">
        <v>32</v>
      </c>
      <c r="H367">
        <v>51</v>
      </c>
      <c r="I367">
        <v>57</v>
      </c>
      <c r="J367">
        <v>73</v>
      </c>
      <c r="K367">
        <v>88</v>
      </c>
      <c r="L367" s="36">
        <f>IFERROR(VLOOKUP(B367,Absen!$A$1:$B$501,2,FALSE),"No")</f>
        <v>44907</v>
      </c>
      <c r="M367" s="44">
        <f t="shared" si="16"/>
        <v>78</v>
      </c>
      <c r="N367" s="44">
        <f t="shared" si="17"/>
        <v>56.924999999999997</v>
      </c>
      <c r="O367" s="44" t="str">
        <f t="shared" si="18"/>
        <v>D</v>
      </c>
      <c r="P367" s="36">
        <f>INDEX(Detail!A:A,MATCH(D367,Detail!H:H,0))</f>
        <v>38449</v>
      </c>
      <c r="Q367" t="str">
        <f>INDEX(Detail!F:F,MATCH(D367,Detail!H:H,0))</f>
        <v>Pagaralam</v>
      </c>
      <c r="R367">
        <f>INDEX(Detail!C:C,MATCH(D367,Detail!H:H,0))</f>
        <v>150</v>
      </c>
      <c r="S367">
        <f>INDEX(Detail!D:D,MATCH(D367,Detail!H:H,0))</f>
        <v>81</v>
      </c>
      <c r="T367" t="str">
        <f>INDEX(Detail!E:E,MATCH(D367,Detail!H:H,0))</f>
        <v xml:space="preserve">Jl. Sukabumi No. 4
</v>
      </c>
      <c r="U367" t="str">
        <f>INDEX(Detail!B:B,MATCH(D367,Detail!H:H,0))</f>
        <v>B-</v>
      </c>
      <c r="V367" t="str">
        <f>VLOOKUP(C367,Dosen!$A$3:$E$8,MATCH(Main!A367,Dosen!$A$2:$E$2,1),FALSE)</f>
        <v>Bu Dwi</v>
      </c>
    </row>
    <row r="368" spans="1:22" x14ac:dyDescent="0.3">
      <c r="A368">
        <v>366</v>
      </c>
      <c r="B368" t="str">
        <f>CONCATENATE(VLOOKUP(C368,Helper!$A$1:$B$7,2,FALSE),TEXT(A368,"0000"))</f>
        <v>E0366</v>
      </c>
      <c r="C368" t="s">
        <v>1010</v>
      </c>
      <c r="D368" t="str">
        <f>INDEX(Detail!H:H,MATCH(B368,Detail!G:G,0))</f>
        <v>Argono Wastuti</v>
      </c>
      <c r="E368">
        <v>76</v>
      </c>
      <c r="F368">
        <v>58</v>
      </c>
      <c r="G368">
        <v>85</v>
      </c>
      <c r="H368">
        <v>63</v>
      </c>
      <c r="I368">
        <v>82</v>
      </c>
      <c r="J368">
        <v>55</v>
      </c>
      <c r="K368">
        <v>60</v>
      </c>
      <c r="L368" s="36">
        <f>IFERROR(VLOOKUP(B368,Absen!$A$1:$B$501,2,FALSE),"No")</f>
        <v>44915</v>
      </c>
      <c r="M368" s="44">
        <f t="shared" si="16"/>
        <v>50</v>
      </c>
      <c r="N368" s="44">
        <f t="shared" si="17"/>
        <v>67.875</v>
      </c>
      <c r="O368" s="44" t="str">
        <f t="shared" si="18"/>
        <v>C</v>
      </c>
      <c r="P368" s="36">
        <f>INDEX(Detail!A:A,MATCH(D368,Detail!H:H,0))</f>
        <v>37016</v>
      </c>
      <c r="Q368" t="str">
        <f>INDEX(Detail!F:F,MATCH(D368,Detail!H:H,0))</f>
        <v>Pagaralam</v>
      </c>
      <c r="R368">
        <f>INDEX(Detail!C:C,MATCH(D368,Detail!H:H,0))</f>
        <v>176</v>
      </c>
      <c r="S368">
        <f>INDEX(Detail!D:D,MATCH(D368,Detail!H:H,0))</f>
        <v>61</v>
      </c>
      <c r="T368" t="str">
        <f>INDEX(Detail!E:E,MATCH(D368,Detail!H:H,0))</f>
        <v xml:space="preserve">Jl. Astana Anyar No. 2
</v>
      </c>
      <c r="U368" t="str">
        <f>INDEX(Detail!B:B,MATCH(D368,Detail!H:H,0))</f>
        <v>A-</v>
      </c>
      <c r="V368" t="str">
        <f>VLOOKUP(C368,Dosen!$A$3:$E$8,MATCH(Main!A368,Dosen!$A$2:$E$2,1),FALSE)</f>
        <v>Bu Dwi</v>
      </c>
    </row>
    <row r="369" spans="1:22" x14ac:dyDescent="0.3">
      <c r="A369">
        <v>367</v>
      </c>
      <c r="B369" t="str">
        <f>CONCATENATE(VLOOKUP(C369,Helper!$A$1:$B$7,2,FALSE),TEXT(A369,"0000"))</f>
        <v>E0367</v>
      </c>
      <c r="C369" t="s">
        <v>1010</v>
      </c>
      <c r="D369" t="str">
        <f>INDEX(Detail!H:H,MATCH(B369,Detail!G:G,0))</f>
        <v>Setya Kuswoyo</v>
      </c>
      <c r="E369">
        <v>95</v>
      </c>
      <c r="F369">
        <v>58</v>
      </c>
      <c r="G369">
        <v>60</v>
      </c>
      <c r="H369">
        <v>74</v>
      </c>
      <c r="I369">
        <v>59</v>
      </c>
      <c r="J369">
        <v>40</v>
      </c>
      <c r="K369">
        <v>61</v>
      </c>
      <c r="L369" s="36" t="str">
        <f>IFERROR(VLOOKUP(B369,Absen!$A$1:$B$501,2,FALSE),"No")</f>
        <v>No</v>
      </c>
      <c r="M369" s="44">
        <f t="shared" si="16"/>
        <v>61</v>
      </c>
      <c r="N369" s="44">
        <f t="shared" si="17"/>
        <v>61.85</v>
      </c>
      <c r="O369" s="44" t="str">
        <f t="shared" si="18"/>
        <v>C</v>
      </c>
      <c r="P369" s="36">
        <f>INDEX(Detail!A:A,MATCH(D369,Detail!H:H,0))</f>
        <v>37375</v>
      </c>
      <c r="Q369" t="str">
        <f>INDEX(Detail!F:F,MATCH(D369,Detail!H:H,0))</f>
        <v>Batu</v>
      </c>
      <c r="R369">
        <f>INDEX(Detail!C:C,MATCH(D369,Detail!H:H,0))</f>
        <v>180</v>
      </c>
      <c r="S369">
        <f>INDEX(Detail!D:D,MATCH(D369,Detail!H:H,0))</f>
        <v>68</v>
      </c>
      <c r="T369" t="str">
        <f>INDEX(Detail!E:E,MATCH(D369,Detail!H:H,0))</f>
        <v xml:space="preserve">Jalan Wonoayu No. 0
</v>
      </c>
      <c r="U369" t="str">
        <f>INDEX(Detail!B:B,MATCH(D369,Detail!H:H,0))</f>
        <v>B+</v>
      </c>
      <c r="V369" t="str">
        <f>VLOOKUP(C369,Dosen!$A$3:$E$8,MATCH(Main!A369,Dosen!$A$2:$E$2,1),FALSE)</f>
        <v>Bu Dwi</v>
      </c>
    </row>
    <row r="370" spans="1:22" x14ac:dyDescent="0.3">
      <c r="A370">
        <v>368</v>
      </c>
      <c r="B370" t="str">
        <f>CONCATENATE(VLOOKUP(C370,Helper!$A$1:$B$7,2,FALSE),TEXT(A370,"0000"))</f>
        <v>F0368</v>
      </c>
      <c r="C370" t="s">
        <v>1011</v>
      </c>
      <c r="D370" t="str">
        <f>INDEX(Detail!H:H,MATCH(B370,Detail!G:G,0))</f>
        <v>Baktiono Mandasari</v>
      </c>
      <c r="E370">
        <v>53</v>
      </c>
      <c r="F370">
        <v>58</v>
      </c>
      <c r="G370">
        <v>45</v>
      </c>
      <c r="H370">
        <v>61</v>
      </c>
      <c r="I370">
        <v>71</v>
      </c>
      <c r="J370">
        <v>96</v>
      </c>
      <c r="K370">
        <v>95</v>
      </c>
      <c r="L370" s="36">
        <f>IFERROR(VLOOKUP(B370,Absen!$A$1:$B$501,2,FALSE),"No")</f>
        <v>44803</v>
      </c>
      <c r="M370" s="44">
        <f t="shared" si="16"/>
        <v>85</v>
      </c>
      <c r="N370" s="44">
        <f t="shared" si="17"/>
        <v>67.075000000000003</v>
      </c>
      <c r="O370" s="44" t="str">
        <f t="shared" si="18"/>
        <v>C</v>
      </c>
      <c r="P370" s="36">
        <f>INDEX(Detail!A:A,MATCH(D370,Detail!H:H,0))</f>
        <v>37170</v>
      </c>
      <c r="Q370" t="str">
        <f>INDEX(Detail!F:F,MATCH(D370,Detail!H:H,0))</f>
        <v>Denpasar</v>
      </c>
      <c r="R370">
        <f>INDEX(Detail!C:C,MATCH(D370,Detail!H:H,0))</f>
        <v>166</v>
      </c>
      <c r="S370">
        <f>INDEX(Detail!D:D,MATCH(D370,Detail!H:H,0))</f>
        <v>85</v>
      </c>
      <c r="T370" t="str">
        <f>INDEX(Detail!E:E,MATCH(D370,Detail!H:H,0))</f>
        <v>Gang Kapten Muslihat No. 86</v>
      </c>
      <c r="U370" t="str">
        <f>INDEX(Detail!B:B,MATCH(D370,Detail!H:H,0))</f>
        <v>B-</v>
      </c>
      <c r="V370" t="str">
        <f>VLOOKUP(C370,Dosen!$A$3:$E$8,MATCH(Main!A370,Dosen!$A$2:$E$2,1),FALSE)</f>
        <v>Pak Krisna</v>
      </c>
    </row>
    <row r="371" spans="1:22" x14ac:dyDescent="0.3">
      <c r="A371">
        <v>369</v>
      </c>
      <c r="B371" t="str">
        <f>CONCATENATE(VLOOKUP(C371,Helper!$A$1:$B$7,2,FALSE),TEXT(A371,"0000"))</f>
        <v>F0369</v>
      </c>
      <c r="C371" t="s">
        <v>1011</v>
      </c>
      <c r="D371" t="str">
        <f>INDEX(Detail!H:H,MATCH(B371,Detail!G:G,0))</f>
        <v>Jasmani Wahyudin</v>
      </c>
      <c r="E371">
        <v>61</v>
      </c>
      <c r="F371">
        <v>69</v>
      </c>
      <c r="G371">
        <v>83</v>
      </c>
      <c r="H371">
        <v>52</v>
      </c>
      <c r="I371">
        <v>69</v>
      </c>
      <c r="J371">
        <v>60</v>
      </c>
      <c r="K371">
        <v>71</v>
      </c>
      <c r="L371" s="36">
        <f>IFERROR(VLOOKUP(B371,Absen!$A$1:$B$501,2,FALSE),"No")</f>
        <v>44856</v>
      </c>
      <c r="M371" s="44">
        <f t="shared" si="16"/>
        <v>61</v>
      </c>
      <c r="N371" s="44">
        <f t="shared" si="17"/>
        <v>66.075000000000003</v>
      </c>
      <c r="O371" s="44" t="str">
        <f t="shared" si="18"/>
        <v>C</v>
      </c>
      <c r="P371" s="36">
        <f>INDEX(Detail!A:A,MATCH(D371,Detail!H:H,0))</f>
        <v>38433</v>
      </c>
      <c r="Q371" t="str">
        <f>INDEX(Detail!F:F,MATCH(D371,Detail!H:H,0))</f>
        <v>Sibolga</v>
      </c>
      <c r="R371">
        <f>INDEX(Detail!C:C,MATCH(D371,Detail!H:H,0))</f>
        <v>180</v>
      </c>
      <c r="S371">
        <f>INDEX(Detail!D:D,MATCH(D371,Detail!H:H,0))</f>
        <v>73</v>
      </c>
      <c r="T371" t="str">
        <f>INDEX(Detail!E:E,MATCH(D371,Detail!H:H,0))</f>
        <v xml:space="preserve">Jalan Wonoayu No. 1
</v>
      </c>
      <c r="U371" t="str">
        <f>INDEX(Detail!B:B,MATCH(D371,Detail!H:H,0))</f>
        <v>B-</v>
      </c>
      <c r="V371" t="str">
        <f>VLOOKUP(C371,Dosen!$A$3:$E$8,MATCH(Main!A371,Dosen!$A$2:$E$2,1),FALSE)</f>
        <v>Pak Krisna</v>
      </c>
    </row>
    <row r="372" spans="1:22" x14ac:dyDescent="0.3">
      <c r="A372">
        <v>370</v>
      </c>
      <c r="B372" t="str">
        <f>CONCATENATE(VLOOKUP(C372,Helper!$A$1:$B$7,2,FALSE),TEXT(A372,"0000"))</f>
        <v>A0370</v>
      </c>
      <c r="C372" t="s">
        <v>1015</v>
      </c>
      <c r="D372" t="str">
        <f>INDEX(Detail!H:H,MATCH(B372,Detail!G:G,0))</f>
        <v>Cahyono Hartati</v>
      </c>
      <c r="E372">
        <v>56</v>
      </c>
      <c r="F372">
        <v>70</v>
      </c>
      <c r="G372">
        <v>86</v>
      </c>
      <c r="H372">
        <v>59</v>
      </c>
      <c r="I372">
        <v>69</v>
      </c>
      <c r="J372">
        <v>60</v>
      </c>
      <c r="K372">
        <v>70</v>
      </c>
      <c r="L372" s="36">
        <f>IFERROR(VLOOKUP(B372,Absen!$A$1:$B$501,2,FALSE),"No")</f>
        <v>44771</v>
      </c>
      <c r="M372" s="44">
        <f t="shared" si="16"/>
        <v>60</v>
      </c>
      <c r="N372" s="44">
        <f t="shared" si="17"/>
        <v>66.95</v>
      </c>
      <c r="O372" s="44" t="str">
        <f t="shared" si="18"/>
        <v>C</v>
      </c>
      <c r="P372" s="36">
        <f>INDEX(Detail!A:A,MATCH(D372,Detail!H:H,0))</f>
        <v>37907</v>
      </c>
      <c r="Q372" t="str">
        <f>INDEX(Detail!F:F,MATCH(D372,Detail!H:H,0))</f>
        <v>Tebingtinggi</v>
      </c>
      <c r="R372">
        <f>INDEX(Detail!C:C,MATCH(D372,Detail!H:H,0))</f>
        <v>175</v>
      </c>
      <c r="S372">
        <f>INDEX(Detail!D:D,MATCH(D372,Detail!H:H,0))</f>
        <v>47</v>
      </c>
      <c r="T372" t="str">
        <f>INDEX(Detail!E:E,MATCH(D372,Detail!H:H,0))</f>
        <v>Gang Jend. Sudirman No. 69</v>
      </c>
      <c r="U372" t="str">
        <f>INDEX(Detail!B:B,MATCH(D372,Detail!H:H,0))</f>
        <v>AB+</v>
      </c>
      <c r="V372" t="str">
        <f>VLOOKUP(C372,Dosen!$A$3:$E$8,MATCH(Main!A372,Dosen!$A$2:$E$2,1),FALSE)</f>
        <v>Pak Budi</v>
      </c>
    </row>
    <row r="373" spans="1:22" x14ac:dyDescent="0.3">
      <c r="A373">
        <v>371</v>
      </c>
      <c r="B373" t="str">
        <f>CONCATENATE(VLOOKUP(C373,Helper!$A$1:$B$7,2,FALSE),TEXT(A373,"0000"))</f>
        <v>B0371</v>
      </c>
      <c r="C373" t="s">
        <v>1014</v>
      </c>
      <c r="D373" t="str">
        <f>INDEX(Detail!H:H,MATCH(B373,Detail!G:G,0))</f>
        <v>Slamet Marpaung</v>
      </c>
      <c r="E373">
        <v>68</v>
      </c>
      <c r="F373">
        <v>51</v>
      </c>
      <c r="G373">
        <v>79</v>
      </c>
      <c r="H373">
        <v>73</v>
      </c>
      <c r="I373">
        <v>55</v>
      </c>
      <c r="J373">
        <v>53</v>
      </c>
      <c r="K373">
        <v>82</v>
      </c>
      <c r="L373" s="36" t="str">
        <f>IFERROR(VLOOKUP(B373,Absen!$A$1:$B$501,2,FALSE),"No")</f>
        <v>No</v>
      </c>
      <c r="M373" s="44">
        <f t="shared" si="16"/>
        <v>82</v>
      </c>
      <c r="N373" s="44">
        <f t="shared" si="17"/>
        <v>65.475000000000009</v>
      </c>
      <c r="O373" s="44" t="str">
        <f t="shared" si="18"/>
        <v>C</v>
      </c>
      <c r="P373" s="36">
        <f>INDEX(Detail!A:A,MATCH(D373,Detail!H:H,0))</f>
        <v>37921</v>
      </c>
      <c r="Q373" t="str">
        <f>INDEX(Detail!F:F,MATCH(D373,Detail!H:H,0))</f>
        <v>Tasikmalaya</v>
      </c>
      <c r="R373">
        <f>INDEX(Detail!C:C,MATCH(D373,Detail!H:H,0))</f>
        <v>168</v>
      </c>
      <c r="S373">
        <f>INDEX(Detail!D:D,MATCH(D373,Detail!H:H,0))</f>
        <v>67</v>
      </c>
      <c r="T373" t="str">
        <f>INDEX(Detail!E:E,MATCH(D373,Detail!H:H,0))</f>
        <v>Jl. Jend. A. Yani No. 60</v>
      </c>
      <c r="U373" t="str">
        <f>INDEX(Detail!B:B,MATCH(D373,Detail!H:H,0))</f>
        <v>B-</v>
      </c>
      <c r="V373" t="str">
        <f>VLOOKUP(C373,Dosen!$A$3:$E$8,MATCH(Main!A373,Dosen!$A$2:$E$2,1),FALSE)</f>
        <v>Bu Ratna</v>
      </c>
    </row>
    <row r="374" spans="1:22" x14ac:dyDescent="0.3">
      <c r="A374">
        <v>372</v>
      </c>
      <c r="B374" t="str">
        <f>CONCATENATE(VLOOKUP(C374,Helper!$A$1:$B$7,2,FALSE),TEXT(A374,"0000"))</f>
        <v>C0372</v>
      </c>
      <c r="C374" t="s">
        <v>1012</v>
      </c>
      <c r="D374" t="str">
        <f>INDEX(Detail!H:H,MATCH(B374,Detail!G:G,0))</f>
        <v>Hendri Marpaung</v>
      </c>
      <c r="E374">
        <v>70</v>
      </c>
      <c r="F374">
        <v>42</v>
      </c>
      <c r="G374">
        <v>38</v>
      </c>
      <c r="H374">
        <v>52</v>
      </c>
      <c r="I374">
        <v>61</v>
      </c>
      <c r="J374">
        <v>94</v>
      </c>
      <c r="K374">
        <v>74</v>
      </c>
      <c r="L374" s="36">
        <f>IFERROR(VLOOKUP(B374,Absen!$A$1:$B$501,2,FALSE),"No")</f>
        <v>44908</v>
      </c>
      <c r="M374" s="44">
        <f t="shared" si="16"/>
        <v>64</v>
      </c>
      <c r="N374" s="44">
        <f t="shared" si="17"/>
        <v>60.925000000000004</v>
      </c>
      <c r="O374" s="44" t="str">
        <f t="shared" si="18"/>
        <v>C</v>
      </c>
      <c r="P374" s="36">
        <f>INDEX(Detail!A:A,MATCH(D374,Detail!H:H,0))</f>
        <v>37485</v>
      </c>
      <c r="Q374" t="str">
        <f>INDEX(Detail!F:F,MATCH(D374,Detail!H:H,0))</f>
        <v>Mojokerto</v>
      </c>
      <c r="R374">
        <f>INDEX(Detail!C:C,MATCH(D374,Detail!H:H,0))</f>
        <v>175</v>
      </c>
      <c r="S374">
        <f>INDEX(Detail!D:D,MATCH(D374,Detail!H:H,0))</f>
        <v>75</v>
      </c>
      <c r="T374" t="str">
        <f>INDEX(Detail!E:E,MATCH(D374,Detail!H:H,0))</f>
        <v xml:space="preserve">Gang M.T Haryono No. 0
</v>
      </c>
      <c r="U374" t="str">
        <f>INDEX(Detail!B:B,MATCH(D374,Detail!H:H,0))</f>
        <v>O-</v>
      </c>
      <c r="V374" t="str">
        <f>VLOOKUP(C374,Dosen!$A$3:$E$8,MATCH(Main!A374,Dosen!$A$2:$E$2,1),FALSE)</f>
        <v>Bu Made</v>
      </c>
    </row>
    <row r="375" spans="1:22" x14ac:dyDescent="0.3">
      <c r="A375">
        <v>373</v>
      </c>
      <c r="B375" t="str">
        <f>CONCATENATE(VLOOKUP(C375,Helper!$A$1:$B$7,2,FALSE),TEXT(A375,"0000"))</f>
        <v>A0373</v>
      </c>
      <c r="C375" t="s">
        <v>1015</v>
      </c>
      <c r="D375" t="str">
        <f>INDEX(Detail!H:H,MATCH(B375,Detail!G:G,0))</f>
        <v>Cawisadi Suartini</v>
      </c>
      <c r="E375">
        <v>57</v>
      </c>
      <c r="F375">
        <v>55</v>
      </c>
      <c r="G375">
        <v>59</v>
      </c>
      <c r="H375">
        <v>64</v>
      </c>
      <c r="I375">
        <v>58</v>
      </c>
      <c r="J375">
        <v>85</v>
      </c>
      <c r="K375">
        <v>67</v>
      </c>
      <c r="L375" s="36">
        <f>IFERROR(VLOOKUP(B375,Absen!$A$1:$B$501,2,FALSE),"No")</f>
        <v>44863</v>
      </c>
      <c r="M375" s="44">
        <f t="shared" si="16"/>
        <v>57</v>
      </c>
      <c r="N375" s="44">
        <f t="shared" si="17"/>
        <v>63.75</v>
      </c>
      <c r="O375" s="44" t="str">
        <f t="shared" si="18"/>
        <v>C</v>
      </c>
      <c r="P375" s="36">
        <f>INDEX(Detail!A:A,MATCH(D375,Detail!H:H,0))</f>
        <v>38347</v>
      </c>
      <c r="Q375" t="str">
        <f>INDEX(Detail!F:F,MATCH(D375,Detail!H:H,0))</f>
        <v>Pangkalpinang</v>
      </c>
      <c r="R375">
        <f>INDEX(Detail!C:C,MATCH(D375,Detail!H:H,0))</f>
        <v>177</v>
      </c>
      <c r="S375">
        <f>INDEX(Detail!D:D,MATCH(D375,Detail!H:H,0))</f>
        <v>61</v>
      </c>
      <c r="T375" t="str">
        <f>INDEX(Detail!E:E,MATCH(D375,Detail!H:H,0))</f>
        <v xml:space="preserve">Gang Ciwastra No. 6
</v>
      </c>
      <c r="U375" t="str">
        <f>INDEX(Detail!B:B,MATCH(D375,Detail!H:H,0))</f>
        <v>AB-</v>
      </c>
      <c r="V375" t="str">
        <f>VLOOKUP(C375,Dosen!$A$3:$E$8,MATCH(Main!A375,Dosen!$A$2:$E$2,1),FALSE)</f>
        <v>Pak Budi</v>
      </c>
    </row>
    <row r="376" spans="1:22" x14ac:dyDescent="0.3">
      <c r="A376">
        <v>374</v>
      </c>
      <c r="B376" t="str">
        <f>CONCATENATE(VLOOKUP(C376,Helper!$A$1:$B$7,2,FALSE),TEXT(A376,"0000"))</f>
        <v>F0374</v>
      </c>
      <c r="C376" t="s">
        <v>1011</v>
      </c>
      <c r="D376" t="str">
        <f>INDEX(Detail!H:H,MATCH(B376,Detail!G:G,0))</f>
        <v>Cengkir Hutapea</v>
      </c>
      <c r="E376">
        <v>55</v>
      </c>
      <c r="F376">
        <v>45</v>
      </c>
      <c r="G376">
        <v>84</v>
      </c>
      <c r="H376">
        <v>75</v>
      </c>
      <c r="I376">
        <v>57</v>
      </c>
      <c r="J376">
        <v>69</v>
      </c>
      <c r="K376">
        <v>91</v>
      </c>
      <c r="L376" s="36">
        <f>IFERROR(VLOOKUP(B376,Absen!$A$1:$B$501,2,FALSE),"No")</f>
        <v>44907</v>
      </c>
      <c r="M376" s="44">
        <f t="shared" si="16"/>
        <v>81</v>
      </c>
      <c r="N376" s="44">
        <f t="shared" si="17"/>
        <v>67.7</v>
      </c>
      <c r="O376" s="44" t="str">
        <f t="shared" si="18"/>
        <v>C</v>
      </c>
      <c r="P376" s="36">
        <f>INDEX(Detail!A:A,MATCH(D376,Detail!H:H,0))</f>
        <v>37041</v>
      </c>
      <c r="Q376" t="str">
        <f>INDEX(Detail!F:F,MATCH(D376,Detail!H:H,0))</f>
        <v>Padang</v>
      </c>
      <c r="R376">
        <f>INDEX(Detail!C:C,MATCH(D376,Detail!H:H,0))</f>
        <v>164</v>
      </c>
      <c r="S376">
        <f>INDEX(Detail!D:D,MATCH(D376,Detail!H:H,0))</f>
        <v>46</v>
      </c>
      <c r="T376" t="str">
        <f>INDEX(Detail!E:E,MATCH(D376,Detail!H:H,0))</f>
        <v>Gang Gedebage Selatan No. 09</v>
      </c>
      <c r="U376" t="str">
        <f>INDEX(Detail!B:B,MATCH(D376,Detail!H:H,0))</f>
        <v>A+</v>
      </c>
      <c r="V376" t="str">
        <f>VLOOKUP(C376,Dosen!$A$3:$E$8,MATCH(Main!A376,Dosen!$A$2:$E$2,1),FALSE)</f>
        <v>Pak Krisna</v>
      </c>
    </row>
    <row r="377" spans="1:22" x14ac:dyDescent="0.3">
      <c r="A377">
        <v>375</v>
      </c>
      <c r="B377" t="str">
        <f>CONCATENATE(VLOOKUP(C377,Helper!$A$1:$B$7,2,FALSE),TEXT(A377,"0000"))</f>
        <v>D0375</v>
      </c>
      <c r="C377" t="s">
        <v>1013</v>
      </c>
      <c r="D377" t="str">
        <f>INDEX(Detail!H:H,MATCH(B377,Detail!G:G,0))</f>
        <v>Bahuraksa Nuraini</v>
      </c>
      <c r="E377">
        <v>90</v>
      </c>
      <c r="F377">
        <v>67</v>
      </c>
      <c r="G377">
        <v>81</v>
      </c>
      <c r="H377">
        <v>73</v>
      </c>
      <c r="I377">
        <v>58</v>
      </c>
      <c r="J377">
        <v>67</v>
      </c>
      <c r="K377">
        <v>90</v>
      </c>
      <c r="L377" s="36">
        <f>IFERROR(VLOOKUP(B377,Absen!$A$1:$B$501,2,FALSE),"No")</f>
        <v>44766</v>
      </c>
      <c r="M377" s="44">
        <f t="shared" si="16"/>
        <v>80</v>
      </c>
      <c r="N377" s="44">
        <f t="shared" si="17"/>
        <v>73.599999999999994</v>
      </c>
      <c r="O377" s="44" t="str">
        <f t="shared" si="18"/>
        <v>B</v>
      </c>
      <c r="P377" s="36">
        <f>INDEX(Detail!A:A,MATCH(D377,Detail!H:H,0))</f>
        <v>37476</v>
      </c>
      <c r="Q377" t="str">
        <f>INDEX(Detail!F:F,MATCH(D377,Detail!H:H,0))</f>
        <v>Jayapura</v>
      </c>
      <c r="R377">
        <f>INDEX(Detail!C:C,MATCH(D377,Detail!H:H,0))</f>
        <v>173</v>
      </c>
      <c r="S377">
        <f>INDEX(Detail!D:D,MATCH(D377,Detail!H:H,0))</f>
        <v>69</v>
      </c>
      <c r="T377" t="str">
        <f>INDEX(Detail!E:E,MATCH(D377,Detail!H:H,0))</f>
        <v>Jalan Merdeka No. 78</v>
      </c>
      <c r="U377" t="str">
        <f>INDEX(Detail!B:B,MATCH(D377,Detail!H:H,0))</f>
        <v>B+</v>
      </c>
      <c r="V377" t="str">
        <f>VLOOKUP(C377,Dosen!$A$3:$E$8,MATCH(Main!A377,Dosen!$A$2:$E$2,1),FALSE)</f>
        <v>Pak Andi</v>
      </c>
    </row>
    <row r="378" spans="1:22" x14ac:dyDescent="0.3">
      <c r="A378">
        <v>376</v>
      </c>
      <c r="B378" t="str">
        <f>CONCATENATE(VLOOKUP(C378,Helper!$A$1:$B$7,2,FALSE),TEXT(A378,"0000"))</f>
        <v>F0376</v>
      </c>
      <c r="C378" t="s">
        <v>1011</v>
      </c>
      <c r="D378" t="str">
        <f>INDEX(Detail!H:H,MATCH(B378,Detail!G:G,0))</f>
        <v>Harsana Mandasari</v>
      </c>
      <c r="E378">
        <v>51</v>
      </c>
      <c r="F378">
        <v>40</v>
      </c>
      <c r="G378">
        <v>91</v>
      </c>
      <c r="H378">
        <v>70</v>
      </c>
      <c r="I378">
        <v>80</v>
      </c>
      <c r="J378">
        <v>61</v>
      </c>
      <c r="K378">
        <v>61</v>
      </c>
      <c r="L378" s="36">
        <f>IFERROR(VLOOKUP(B378,Absen!$A$1:$B$501,2,FALSE),"No")</f>
        <v>44806</v>
      </c>
      <c r="M378" s="44">
        <f t="shared" si="16"/>
        <v>51</v>
      </c>
      <c r="N378" s="44">
        <f t="shared" si="17"/>
        <v>65.625</v>
      </c>
      <c r="O378" s="44" t="str">
        <f t="shared" si="18"/>
        <v>C</v>
      </c>
      <c r="P378" s="36">
        <f>INDEX(Detail!A:A,MATCH(D378,Detail!H:H,0))</f>
        <v>38411</v>
      </c>
      <c r="Q378" t="str">
        <f>INDEX(Detail!F:F,MATCH(D378,Detail!H:H,0))</f>
        <v>Pekalongan</v>
      </c>
      <c r="R378">
        <f>INDEX(Detail!C:C,MATCH(D378,Detail!H:H,0))</f>
        <v>173</v>
      </c>
      <c r="S378">
        <f>INDEX(Detail!D:D,MATCH(D378,Detail!H:H,0))</f>
        <v>76</v>
      </c>
      <c r="T378" t="str">
        <f>INDEX(Detail!E:E,MATCH(D378,Detail!H:H,0))</f>
        <v>Jalan Yos Sudarso No. 57</v>
      </c>
      <c r="U378" t="str">
        <f>INDEX(Detail!B:B,MATCH(D378,Detail!H:H,0))</f>
        <v>B-</v>
      </c>
      <c r="V378" t="str">
        <f>VLOOKUP(C378,Dosen!$A$3:$E$8,MATCH(Main!A378,Dosen!$A$2:$E$2,1),FALSE)</f>
        <v>Pak Krisna</v>
      </c>
    </row>
    <row r="379" spans="1:22" x14ac:dyDescent="0.3">
      <c r="A379">
        <v>377</v>
      </c>
      <c r="B379" t="str">
        <f>CONCATENATE(VLOOKUP(C379,Helper!$A$1:$B$7,2,FALSE),TEXT(A379,"0000"))</f>
        <v>B0377</v>
      </c>
      <c r="C379" t="s">
        <v>1014</v>
      </c>
      <c r="D379" t="str">
        <f>INDEX(Detail!H:H,MATCH(B379,Detail!G:G,0))</f>
        <v>Martani Puspita</v>
      </c>
      <c r="E379">
        <v>76</v>
      </c>
      <c r="F379">
        <v>52</v>
      </c>
      <c r="G379">
        <v>88</v>
      </c>
      <c r="H379">
        <v>66</v>
      </c>
      <c r="I379">
        <v>92</v>
      </c>
      <c r="J379">
        <v>74</v>
      </c>
      <c r="K379">
        <v>74</v>
      </c>
      <c r="L379" s="36">
        <f>IFERROR(VLOOKUP(B379,Absen!$A$1:$B$501,2,FALSE),"No")</f>
        <v>44840</v>
      </c>
      <c r="M379" s="44">
        <f t="shared" si="16"/>
        <v>64</v>
      </c>
      <c r="N379" s="44">
        <f t="shared" si="17"/>
        <v>74.550000000000011</v>
      </c>
      <c r="O379" s="44" t="str">
        <f t="shared" si="18"/>
        <v>B</v>
      </c>
      <c r="P379" s="36">
        <f>INDEX(Detail!A:A,MATCH(D379,Detail!H:H,0))</f>
        <v>37041</v>
      </c>
      <c r="Q379" t="str">
        <f>INDEX(Detail!F:F,MATCH(D379,Detail!H:H,0))</f>
        <v>Pematangsiantar</v>
      </c>
      <c r="R379">
        <f>INDEX(Detail!C:C,MATCH(D379,Detail!H:H,0))</f>
        <v>153</v>
      </c>
      <c r="S379">
        <f>INDEX(Detail!D:D,MATCH(D379,Detail!H:H,0))</f>
        <v>52</v>
      </c>
      <c r="T379" t="str">
        <f>INDEX(Detail!E:E,MATCH(D379,Detail!H:H,0))</f>
        <v xml:space="preserve">Jl. Jend. Sudirman No. 5
</v>
      </c>
      <c r="U379" t="str">
        <f>INDEX(Detail!B:B,MATCH(D379,Detail!H:H,0))</f>
        <v>O-</v>
      </c>
      <c r="V379" t="str">
        <f>VLOOKUP(C379,Dosen!$A$3:$E$8,MATCH(Main!A379,Dosen!$A$2:$E$2,1),FALSE)</f>
        <v>Bu Ratna</v>
      </c>
    </row>
    <row r="380" spans="1:22" x14ac:dyDescent="0.3">
      <c r="A380">
        <v>378</v>
      </c>
      <c r="B380" t="str">
        <f>CONCATENATE(VLOOKUP(C380,Helper!$A$1:$B$7,2,FALSE),TEXT(A380,"0000"))</f>
        <v>D0378</v>
      </c>
      <c r="C380" t="s">
        <v>1013</v>
      </c>
      <c r="D380" t="str">
        <f>INDEX(Detail!H:H,MATCH(B380,Detail!G:G,0))</f>
        <v>Raden Oktaviani</v>
      </c>
      <c r="E380">
        <v>91</v>
      </c>
      <c r="F380">
        <v>44</v>
      </c>
      <c r="G380">
        <v>76</v>
      </c>
      <c r="H380">
        <v>60</v>
      </c>
      <c r="I380">
        <v>79</v>
      </c>
      <c r="J380">
        <v>98</v>
      </c>
      <c r="K380">
        <v>100</v>
      </c>
      <c r="L380" s="36" t="str">
        <f>IFERROR(VLOOKUP(B380,Absen!$A$1:$B$501,2,FALSE),"No")</f>
        <v>No</v>
      </c>
      <c r="M380" s="44">
        <f t="shared" si="16"/>
        <v>100</v>
      </c>
      <c r="N380" s="44">
        <f t="shared" si="17"/>
        <v>79.050000000000011</v>
      </c>
      <c r="O380" s="44" t="str">
        <f t="shared" si="18"/>
        <v>B</v>
      </c>
      <c r="P380" s="36">
        <f>INDEX(Detail!A:A,MATCH(D380,Detail!H:H,0))</f>
        <v>38186</v>
      </c>
      <c r="Q380" t="str">
        <f>INDEX(Detail!F:F,MATCH(D380,Detail!H:H,0))</f>
        <v>Kendari</v>
      </c>
      <c r="R380">
        <f>INDEX(Detail!C:C,MATCH(D380,Detail!H:H,0))</f>
        <v>155</v>
      </c>
      <c r="S380">
        <f>INDEX(Detail!D:D,MATCH(D380,Detail!H:H,0))</f>
        <v>49</v>
      </c>
      <c r="T380" t="str">
        <f>INDEX(Detail!E:E,MATCH(D380,Detail!H:H,0))</f>
        <v>Gg. Ahmad Dahlan No. 90</v>
      </c>
      <c r="U380" t="str">
        <f>INDEX(Detail!B:B,MATCH(D380,Detail!H:H,0))</f>
        <v>AB-</v>
      </c>
      <c r="V380" t="str">
        <f>VLOOKUP(C380,Dosen!$A$3:$E$8,MATCH(Main!A380,Dosen!$A$2:$E$2,1),FALSE)</f>
        <v>Pak Andi</v>
      </c>
    </row>
    <row r="381" spans="1:22" x14ac:dyDescent="0.3">
      <c r="A381">
        <v>379</v>
      </c>
      <c r="B381" t="str">
        <f>CONCATENATE(VLOOKUP(C381,Helper!$A$1:$B$7,2,FALSE),TEXT(A381,"0000"))</f>
        <v>C0379</v>
      </c>
      <c r="C381" t="s">
        <v>1012</v>
      </c>
      <c r="D381" t="str">
        <f>INDEX(Detail!H:H,MATCH(B381,Detail!G:G,0))</f>
        <v>Hasim Nurdiyanti</v>
      </c>
      <c r="E381">
        <v>66</v>
      </c>
      <c r="F381">
        <v>55</v>
      </c>
      <c r="G381">
        <v>85</v>
      </c>
      <c r="H381">
        <v>60</v>
      </c>
      <c r="I381">
        <v>64</v>
      </c>
      <c r="J381">
        <v>66</v>
      </c>
      <c r="K381">
        <v>68</v>
      </c>
      <c r="L381" s="36">
        <f>IFERROR(VLOOKUP(B381,Absen!$A$1:$B$501,2,FALSE),"No")</f>
        <v>44893</v>
      </c>
      <c r="M381" s="44">
        <f t="shared" si="16"/>
        <v>58</v>
      </c>
      <c r="N381" s="44">
        <f t="shared" si="17"/>
        <v>66.625</v>
      </c>
      <c r="O381" s="44" t="str">
        <f t="shared" si="18"/>
        <v>C</v>
      </c>
      <c r="P381" s="36">
        <f>INDEX(Detail!A:A,MATCH(D381,Detail!H:H,0))</f>
        <v>37466</v>
      </c>
      <c r="Q381" t="str">
        <f>INDEX(Detail!F:F,MATCH(D381,Detail!H:H,0))</f>
        <v>Tidore Kepulauan</v>
      </c>
      <c r="R381">
        <f>INDEX(Detail!C:C,MATCH(D381,Detail!H:H,0))</f>
        <v>161</v>
      </c>
      <c r="S381">
        <f>INDEX(Detail!D:D,MATCH(D381,Detail!H:H,0))</f>
        <v>69</v>
      </c>
      <c r="T381" t="str">
        <f>INDEX(Detail!E:E,MATCH(D381,Detail!H:H,0))</f>
        <v xml:space="preserve">Gg. Cihampelas No. 5
</v>
      </c>
      <c r="U381" t="str">
        <f>INDEX(Detail!B:B,MATCH(D381,Detail!H:H,0))</f>
        <v>B+</v>
      </c>
      <c r="V381" t="str">
        <f>VLOOKUP(C381,Dosen!$A$3:$E$8,MATCH(Main!A381,Dosen!$A$2:$E$2,1),FALSE)</f>
        <v>Bu Made</v>
      </c>
    </row>
    <row r="382" spans="1:22" x14ac:dyDescent="0.3">
      <c r="A382">
        <v>380</v>
      </c>
      <c r="B382" t="str">
        <f>CONCATENATE(VLOOKUP(C382,Helper!$A$1:$B$7,2,FALSE),TEXT(A382,"0000"))</f>
        <v>D0380</v>
      </c>
      <c r="C382" t="s">
        <v>1013</v>
      </c>
      <c r="D382" t="str">
        <f>INDEX(Detail!H:H,MATCH(B382,Detail!G:G,0))</f>
        <v>Kiandra Agustina</v>
      </c>
      <c r="E382">
        <v>66</v>
      </c>
      <c r="F382">
        <v>42</v>
      </c>
      <c r="G382">
        <v>92</v>
      </c>
      <c r="H382">
        <v>71</v>
      </c>
      <c r="I382">
        <v>66</v>
      </c>
      <c r="J382">
        <v>48</v>
      </c>
      <c r="K382">
        <v>73</v>
      </c>
      <c r="L382" s="36">
        <f>IFERROR(VLOOKUP(B382,Absen!$A$1:$B$501,2,FALSE),"No")</f>
        <v>44849</v>
      </c>
      <c r="M382" s="44">
        <f t="shared" si="16"/>
        <v>63</v>
      </c>
      <c r="N382" s="44">
        <f t="shared" si="17"/>
        <v>64.924999999999997</v>
      </c>
      <c r="O382" s="44" t="str">
        <f t="shared" si="18"/>
        <v>C</v>
      </c>
      <c r="P382" s="36">
        <f>INDEX(Detail!A:A,MATCH(D382,Detail!H:H,0))</f>
        <v>37066</v>
      </c>
      <c r="Q382" t="str">
        <f>INDEX(Detail!F:F,MATCH(D382,Detail!H:H,0))</f>
        <v>Banjarmasin</v>
      </c>
      <c r="R382">
        <f>INDEX(Detail!C:C,MATCH(D382,Detail!H:H,0))</f>
        <v>174</v>
      </c>
      <c r="S382">
        <f>INDEX(Detail!D:D,MATCH(D382,Detail!H:H,0))</f>
        <v>81</v>
      </c>
      <c r="T382" t="str">
        <f>INDEX(Detail!E:E,MATCH(D382,Detail!H:H,0))</f>
        <v>Gang Raya Setiabudhi No. 58</v>
      </c>
      <c r="U382" t="str">
        <f>INDEX(Detail!B:B,MATCH(D382,Detail!H:H,0))</f>
        <v>B-</v>
      </c>
      <c r="V382" t="str">
        <f>VLOOKUP(C382,Dosen!$A$3:$E$8,MATCH(Main!A382,Dosen!$A$2:$E$2,1),FALSE)</f>
        <v>Pak Andi</v>
      </c>
    </row>
    <row r="383" spans="1:22" x14ac:dyDescent="0.3">
      <c r="A383">
        <v>381</v>
      </c>
      <c r="B383" t="str">
        <f>CONCATENATE(VLOOKUP(C383,Helper!$A$1:$B$7,2,FALSE),TEXT(A383,"0000"))</f>
        <v>E0381</v>
      </c>
      <c r="C383" t="s">
        <v>1010</v>
      </c>
      <c r="D383" t="str">
        <f>INDEX(Detail!H:H,MATCH(B383,Detail!G:G,0))</f>
        <v>Saadat Salahudin</v>
      </c>
      <c r="E383">
        <v>72</v>
      </c>
      <c r="F383">
        <v>70</v>
      </c>
      <c r="G383">
        <v>34</v>
      </c>
      <c r="H383">
        <v>54</v>
      </c>
      <c r="I383">
        <v>95</v>
      </c>
      <c r="J383">
        <v>85</v>
      </c>
      <c r="K383">
        <v>82</v>
      </c>
      <c r="L383" s="36">
        <f>IFERROR(VLOOKUP(B383,Absen!$A$1:$B$501,2,FALSE),"No")</f>
        <v>44833</v>
      </c>
      <c r="M383" s="44">
        <f t="shared" si="16"/>
        <v>72</v>
      </c>
      <c r="N383" s="44">
        <f t="shared" si="17"/>
        <v>67.375</v>
      </c>
      <c r="O383" s="44" t="str">
        <f t="shared" si="18"/>
        <v>C</v>
      </c>
      <c r="P383" s="36">
        <f>INDEX(Detail!A:A,MATCH(D383,Detail!H:H,0))</f>
        <v>37595</v>
      </c>
      <c r="Q383" t="str">
        <f>INDEX(Detail!F:F,MATCH(D383,Detail!H:H,0))</f>
        <v>Bukittinggi</v>
      </c>
      <c r="R383">
        <f>INDEX(Detail!C:C,MATCH(D383,Detail!H:H,0))</f>
        <v>154</v>
      </c>
      <c r="S383">
        <f>INDEX(Detail!D:D,MATCH(D383,Detail!H:H,0))</f>
        <v>60</v>
      </c>
      <c r="T383" t="str">
        <f>INDEX(Detail!E:E,MATCH(D383,Detail!H:H,0))</f>
        <v xml:space="preserve">Gang HOS. Cokroaminoto No. 5
</v>
      </c>
      <c r="U383" t="str">
        <f>INDEX(Detail!B:B,MATCH(D383,Detail!H:H,0))</f>
        <v>A+</v>
      </c>
      <c r="V383" t="str">
        <f>VLOOKUP(C383,Dosen!$A$3:$E$8,MATCH(Main!A383,Dosen!$A$2:$E$2,1),FALSE)</f>
        <v>Bu Dwi</v>
      </c>
    </row>
    <row r="384" spans="1:22" x14ac:dyDescent="0.3">
      <c r="A384">
        <v>382</v>
      </c>
      <c r="B384" t="str">
        <f>CONCATENATE(VLOOKUP(C384,Helper!$A$1:$B$7,2,FALSE),TEXT(A384,"0000"))</f>
        <v>D0382</v>
      </c>
      <c r="C384" t="s">
        <v>1013</v>
      </c>
      <c r="D384" t="str">
        <f>INDEX(Detail!H:H,MATCH(B384,Detail!G:G,0))</f>
        <v>Elisa Habibi</v>
      </c>
      <c r="E384">
        <v>82</v>
      </c>
      <c r="F384">
        <v>66</v>
      </c>
      <c r="G384">
        <v>95</v>
      </c>
      <c r="H384">
        <v>52</v>
      </c>
      <c r="I384">
        <v>89</v>
      </c>
      <c r="J384">
        <v>93</v>
      </c>
      <c r="K384">
        <v>100</v>
      </c>
      <c r="L384" s="36" t="str">
        <f>IFERROR(VLOOKUP(B384,Absen!$A$1:$B$501,2,FALSE),"No")</f>
        <v>No</v>
      </c>
      <c r="M384" s="44">
        <f t="shared" si="16"/>
        <v>100</v>
      </c>
      <c r="N384" s="44">
        <f t="shared" si="17"/>
        <v>83.724999999999994</v>
      </c>
      <c r="O384" s="44" t="str">
        <f t="shared" si="18"/>
        <v>A</v>
      </c>
      <c r="P384" s="36">
        <f>INDEX(Detail!A:A,MATCH(D384,Detail!H:H,0))</f>
        <v>37592</v>
      </c>
      <c r="Q384" t="str">
        <f>INDEX(Detail!F:F,MATCH(D384,Detail!H:H,0))</f>
        <v>Mataram</v>
      </c>
      <c r="R384">
        <f>INDEX(Detail!C:C,MATCH(D384,Detail!H:H,0))</f>
        <v>161</v>
      </c>
      <c r="S384">
        <f>INDEX(Detail!D:D,MATCH(D384,Detail!H:H,0))</f>
        <v>48</v>
      </c>
      <c r="T384" t="str">
        <f>INDEX(Detail!E:E,MATCH(D384,Detail!H:H,0))</f>
        <v>Jl. Cikapayang No. 52</v>
      </c>
      <c r="U384" t="str">
        <f>INDEX(Detail!B:B,MATCH(D384,Detail!H:H,0))</f>
        <v>A-</v>
      </c>
      <c r="V384" t="str">
        <f>VLOOKUP(C384,Dosen!$A$3:$E$8,MATCH(Main!A384,Dosen!$A$2:$E$2,1),FALSE)</f>
        <v>Pak Andi</v>
      </c>
    </row>
    <row r="385" spans="1:22" x14ac:dyDescent="0.3">
      <c r="A385">
        <v>383</v>
      </c>
      <c r="B385" t="str">
        <f>CONCATENATE(VLOOKUP(C385,Helper!$A$1:$B$7,2,FALSE),TEXT(A385,"0000"))</f>
        <v>C0383</v>
      </c>
      <c r="C385" t="s">
        <v>1012</v>
      </c>
      <c r="D385" t="str">
        <f>INDEX(Detail!H:H,MATCH(B385,Detail!G:G,0))</f>
        <v>Vanya Pradipta</v>
      </c>
      <c r="E385">
        <v>71</v>
      </c>
      <c r="F385">
        <v>65</v>
      </c>
      <c r="G385">
        <v>58</v>
      </c>
      <c r="H385">
        <v>74</v>
      </c>
      <c r="I385">
        <v>80</v>
      </c>
      <c r="J385">
        <v>62</v>
      </c>
      <c r="K385">
        <v>79</v>
      </c>
      <c r="L385" s="36">
        <f>IFERROR(VLOOKUP(B385,Absen!$A$1:$B$501,2,FALSE),"No")</f>
        <v>44875</v>
      </c>
      <c r="M385" s="44">
        <f t="shared" si="16"/>
        <v>69</v>
      </c>
      <c r="N385" s="44">
        <f t="shared" si="17"/>
        <v>67.150000000000006</v>
      </c>
      <c r="O385" s="44" t="str">
        <f t="shared" si="18"/>
        <v>C</v>
      </c>
      <c r="P385" s="36">
        <f>INDEX(Detail!A:A,MATCH(D385,Detail!H:H,0))</f>
        <v>37796</v>
      </c>
      <c r="Q385" t="str">
        <f>INDEX(Detail!F:F,MATCH(D385,Detail!H:H,0))</f>
        <v>Sukabumi</v>
      </c>
      <c r="R385">
        <f>INDEX(Detail!C:C,MATCH(D385,Detail!H:H,0))</f>
        <v>153</v>
      </c>
      <c r="S385">
        <f>INDEX(Detail!D:D,MATCH(D385,Detail!H:H,0))</f>
        <v>45</v>
      </c>
      <c r="T385" t="str">
        <f>INDEX(Detail!E:E,MATCH(D385,Detail!H:H,0))</f>
        <v>Gg. Asia Afrika No. 28</v>
      </c>
      <c r="U385" t="str">
        <f>INDEX(Detail!B:B,MATCH(D385,Detail!H:H,0))</f>
        <v>AB-</v>
      </c>
      <c r="V385" t="str">
        <f>VLOOKUP(C385,Dosen!$A$3:$E$8,MATCH(Main!A385,Dosen!$A$2:$E$2,1),FALSE)</f>
        <v>Bu Made</v>
      </c>
    </row>
    <row r="386" spans="1:22" x14ac:dyDescent="0.3">
      <c r="A386">
        <v>384</v>
      </c>
      <c r="B386" t="str">
        <f>CONCATENATE(VLOOKUP(C386,Helper!$A$1:$B$7,2,FALSE),TEXT(A386,"0000"))</f>
        <v>F0384</v>
      </c>
      <c r="C386" t="s">
        <v>1011</v>
      </c>
      <c r="D386" t="str">
        <f>INDEX(Detail!H:H,MATCH(B386,Detail!G:G,0))</f>
        <v>Zulfa Utami</v>
      </c>
      <c r="E386">
        <v>55</v>
      </c>
      <c r="F386">
        <v>57</v>
      </c>
      <c r="G386">
        <v>84</v>
      </c>
      <c r="H386">
        <v>50</v>
      </c>
      <c r="I386">
        <v>62</v>
      </c>
      <c r="J386">
        <v>99</v>
      </c>
      <c r="K386">
        <v>87</v>
      </c>
      <c r="L386" s="36" t="str">
        <f>IFERROR(VLOOKUP(B386,Absen!$A$1:$B$501,2,FALSE),"No")</f>
        <v>No</v>
      </c>
      <c r="M386" s="44">
        <f t="shared" si="16"/>
        <v>87</v>
      </c>
      <c r="N386" s="44">
        <f t="shared" si="17"/>
        <v>73.3</v>
      </c>
      <c r="O386" s="44" t="str">
        <f t="shared" si="18"/>
        <v>B</v>
      </c>
      <c r="P386" s="36">
        <f>INDEX(Detail!A:A,MATCH(D386,Detail!H:H,0))</f>
        <v>38374</v>
      </c>
      <c r="Q386" t="str">
        <f>INDEX(Detail!F:F,MATCH(D386,Detail!H:H,0))</f>
        <v>Ternate</v>
      </c>
      <c r="R386">
        <f>INDEX(Detail!C:C,MATCH(D386,Detail!H:H,0))</f>
        <v>173</v>
      </c>
      <c r="S386">
        <f>INDEX(Detail!D:D,MATCH(D386,Detail!H:H,0))</f>
        <v>55</v>
      </c>
      <c r="T386" t="str">
        <f>INDEX(Detail!E:E,MATCH(D386,Detail!H:H,0))</f>
        <v>Gang Pasir Koja No. 23</v>
      </c>
      <c r="U386" t="str">
        <f>INDEX(Detail!B:B,MATCH(D386,Detail!H:H,0))</f>
        <v>B-</v>
      </c>
      <c r="V386" t="str">
        <f>VLOOKUP(C386,Dosen!$A$3:$E$8,MATCH(Main!A386,Dosen!$A$2:$E$2,1),FALSE)</f>
        <v>Pak Krisna</v>
      </c>
    </row>
    <row r="387" spans="1:22" x14ac:dyDescent="0.3">
      <c r="A387">
        <v>385</v>
      </c>
      <c r="B387" t="str">
        <f>CONCATENATE(VLOOKUP(C387,Helper!$A$1:$B$7,2,FALSE),TEXT(A387,"0000"))</f>
        <v>E0385</v>
      </c>
      <c r="C387" t="s">
        <v>1010</v>
      </c>
      <c r="D387" t="str">
        <f>INDEX(Detail!H:H,MATCH(B387,Detail!G:G,0))</f>
        <v>Cayadi Aryani</v>
      </c>
      <c r="E387">
        <v>77</v>
      </c>
      <c r="F387">
        <v>53</v>
      </c>
      <c r="G387">
        <v>35</v>
      </c>
      <c r="H387">
        <v>71</v>
      </c>
      <c r="I387">
        <v>91</v>
      </c>
      <c r="J387">
        <v>63</v>
      </c>
      <c r="K387">
        <v>62</v>
      </c>
      <c r="L387" s="36">
        <f>IFERROR(VLOOKUP(B387,Absen!$A$1:$B$501,2,FALSE),"No")</f>
        <v>44868</v>
      </c>
      <c r="M387" s="44">
        <f t="shared" si="16"/>
        <v>52</v>
      </c>
      <c r="N387" s="44">
        <f t="shared" si="17"/>
        <v>61.300000000000004</v>
      </c>
      <c r="O387" s="44" t="str">
        <f t="shared" si="18"/>
        <v>C</v>
      </c>
      <c r="P387" s="36">
        <f>INDEX(Detail!A:A,MATCH(D387,Detail!H:H,0))</f>
        <v>38184</v>
      </c>
      <c r="Q387" t="str">
        <f>INDEX(Detail!F:F,MATCH(D387,Detail!H:H,0))</f>
        <v>Kotamobagu</v>
      </c>
      <c r="R387">
        <f>INDEX(Detail!C:C,MATCH(D387,Detail!H:H,0))</f>
        <v>176</v>
      </c>
      <c r="S387">
        <f>INDEX(Detail!D:D,MATCH(D387,Detail!H:H,0))</f>
        <v>55</v>
      </c>
      <c r="T387" t="str">
        <f>INDEX(Detail!E:E,MATCH(D387,Detail!H:H,0))</f>
        <v>Gg. Tubagus Ismail No. 22</v>
      </c>
      <c r="U387" t="str">
        <f>INDEX(Detail!B:B,MATCH(D387,Detail!H:H,0))</f>
        <v>B-</v>
      </c>
      <c r="V387" t="str">
        <f>VLOOKUP(C387,Dosen!$A$3:$E$8,MATCH(Main!A387,Dosen!$A$2:$E$2,1),FALSE)</f>
        <v>Bu Dwi</v>
      </c>
    </row>
    <row r="388" spans="1:22" x14ac:dyDescent="0.3">
      <c r="A388">
        <v>386</v>
      </c>
      <c r="B388" t="str">
        <f>CONCATENATE(VLOOKUP(C388,Helper!$A$1:$B$7,2,FALSE),TEXT(A388,"0000"))</f>
        <v>E0386</v>
      </c>
      <c r="C388" t="s">
        <v>1010</v>
      </c>
      <c r="D388" t="str">
        <f>INDEX(Detail!H:H,MATCH(B388,Detail!G:G,0))</f>
        <v>Jaswadi Waskita</v>
      </c>
      <c r="E388">
        <v>54</v>
      </c>
      <c r="F388">
        <v>56</v>
      </c>
      <c r="G388">
        <v>95</v>
      </c>
      <c r="H388">
        <v>67</v>
      </c>
      <c r="I388">
        <v>67</v>
      </c>
      <c r="J388">
        <v>68</v>
      </c>
      <c r="K388">
        <v>91</v>
      </c>
      <c r="L388" s="36">
        <f>IFERROR(VLOOKUP(B388,Absen!$A$1:$B$501,2,FALSE),"No")</f>
        <v>44854</v>
      </c>
      <c r="M388" s="44">
        <f t="shared" ref="M388:M451" si="19">IF(L388="No",K388,K388-10)</f>
        <v>81</v>
      </c>
      <c r="N388" s="44">
        <f t="shared" ref="N388:N451" si="20">((E388+F388+H388+I388)*0.125)+((G388+J388)*0.2)+(M388*0.1)</f>
        <v>71.2</v>
      </c>
      <c r="O388" s="44" t="str">
        <f t="shared" ref="O388:O451" si="21">IF(N388&gt;90,"A+",IF(N388&gt;80,"A",IF(N388&gt;70,"B",IF(N388&gt;60,"C",IF(N388&gt;40,"D","E")))))</f>
        <v>B</v>
      </c>
      <c r="P388" s="36">
        <f>INDEX(Detail!A:A,MATCH(D388,Detail!H:H,0))</f>
        <v>38433</v>
      </c>
      <c r="Q388" t="str">
        <f>INDEX(Detail!F:F,MATCH(D388,Detail!H:H,0))</f>
        <v>Subulussalam</v>
      </c>
      <c r="R388">
        <f>INDEX(Detail!C:C,MATCH(D388,Detail!H:H,0))</f>
        <v>178</v>
      </c>
      <c r="S388">
        <f>INDEX(Detail!D:D,MATCH(D388,Detail!H:H,0))</f>
        <v>69</v>
      </c>
      <c r="T388" t="str">
        <f>INDEX(Detail!E:E,MATCH(D388,Detail!H:H,0))</f>
        <v>Jl. Laswi No. 24</v>
      </c>
      <c r="U388" t="str">
        <f>INDEX(Detail!B:B,MATCH(D388,Detail!H:H,0))</f>
        <v>AB+</v>
      </c>
      <c r="V388" t="str">
        <f>VLOOKUP(C388,Dosen!$A$3:$E$8,MATCH(Main!A388,Dosen!$A$2:$E$2,1),FALSE)</f>
        <v>Bu Dwi</v>
      </c>
    </row>
    <row r="389" spans="1:22" x14ac:dyDescent="0.3">
      <c r="A389">
        <v>387</v>
      </c>
      <c r="B389" t="str">
        <f>CONCATENATE(VLOOKUP(C389,Helper!$A$1:$B$7,2,FALSE),TEXT(A389,"0000"))</f>
        <v>E0387</v>
      </c>
      <c r="C389" t="s">
        <v>1010</v>
      </c>
      <c r="D389" t="str">
        <f>INDEX(Detail!H:H,MATCH(B389,Detail!G:G,0))</f>
        <v>Uchita Hutasoit</v>
      </c>
      <c r="E389">
        <v>62</v>
      </c>
      <c r="F389">
        <v>67</v>
      </c>
      <c r="G389">
        <v>77</v>
      </c>
      <c r="H389">
        <v>61</v>
      </c>
      <c r="I389">
        <v>74</v>
      </c>
      <c r="J389">
        <v>92</v>
      </c>
      <c r="K389">
        <v>72</v>
      </c>
      <c r="L389" s="36" t="str">
        <f>IFERROR(VLOOKUP(B389,Absen!$A$1:$B$501,2,FALSE),"No")</f>
        <v>No</v>
      </c>
      <c r="M389" s="44">
        <f t="shared" si="19"/>
        <v>72</v>
      </c>
      <c r="N389" s="44">
        <f t="shared" si="20"/>
        <v>74.000000000000014</v>
      </c>
      <c r="O389" s="44" t="str">
        <f t="shared" si="21"/>
        <v>B</v>
      </c>
      <c r="P389" s="36">
        <f>INDEX(Detail!A:A,MATCH(D389,Detail!H:H,0))</f>
        <v>37531</v>
      </c>
      <c r="Q389" t="str">
        <f>INDEX(Detail!F:F,MATCH(D389,Detail!H:H,0))</f>
        <v>Prabumulih</v>
      </c>
      <c r="R389">
        <f>INDEX(Detail!C:C,MATCH(D389,Detail!H:H,0))</f>
        <v>166</v>
      </c>
      <c r="S389">
        <f>INDEX(Detail!D:D,MATCH(D389,Detail!H:H,0))</f>
        <v>80</v>
      </c>
      <c r="T389" t="str">
        <f>INDEX(Detail!E:E,MATCH(D389,Detail!H:H,0))</f>
        <v>Jl. Dipatiukur No. 28</v>
      </c>
      <c r="U389" t="str">
        <f>INDEX(Detail!B:B,MATCH(D389,Detail!H:H,0))</f>
        <v>B-</v>
      </c>
      <c r="V389" t="str">
        <f>VLOOKUP(C389,Dosen!$A$3:$E$8,MATCH(Main!A389,Dosen!$A$2:$E$2,1),FALSE)</f>
        <v>Bu Dwi</v>
      </c>
    </row>
    <row r="390" spans="1:22" x14ac:dyDescent="0.3">
      <c r="A390">
        <v>388</v>
      </c>
      <c r="B390" t="str">
        <f>CONCATENATE(VLOOKUP(C390,Helper!$A$1:$B$7,2,FALSE),TEXT(A390,"0000"))</f>
        <v>C0388</v>
      </c>
      <c r="C390" t="s">
        <v>1012</v>
      </c>
      <c r="D390" t="str">
        <f>INDEX(Detail!H:H,MATCH(B390,Detail!G:G,0))</f>
        <v>Zalindra Ramadan</v>
      </c>
      <c r="E390">
        <v>74</v>
      </c>
      <c r="F390">
        <v>65</v>
      </c>
      <c r="G390">
        <v>46</v>
      </c>
      <c r="H390">
        <v>74</v>
      </c>
      <c r="I390">
        <v>94</v>
      </c>
      <c r="J390">
        <v>43</v>
      </c>
      <c r="K390">
        <v>62</v>
      </c>
      <c r="L390" s="36">
        <f>IFERROR(VLOOKUP(B390,Absen!$A$1:$B$501,2,FALSE),"No")</f>
        <v>44875</v>
      </c>
      <c r="M390" s="44">
        <f t="shared" si="19"/>
        <v>52</v>
      </c>
      <c r="N390" s="44">
        <f t="shared" si="20"/>
        <v>61.375</v>
      </c>
      <c r="O390" s="44" t="str">
        <f t="shared" si="21"/>
        <v>C</v>
      </c>
      <c r="P390" s="36">
        <f>INDEX(Detail!A:A,MATCH(D390,Detail!H:H,0))</f>
        <v>38468</v>
      </c>
      <c r="Q390" t="str">
        <f>INDEX(Detail!F:F,MATCH(D390,Detail!H:H,0))</f>
        <v>Mojokerto</v>
      </c>
      <c r="R390">
        <f>INDEX(Detail!C:C,MATCH(D390,Detail!H:H,0))</f>
        <v>177</v>
      </c>
      <c r="S390">
        <f>INDEX(Detail!D:D,MATCH(D390,Detail!H:H,0))</f>
        <v>90</v>
      </c>
      <c r="T390" t="str">
        <f>INDEX(Detail!E:E,MATCH(D390,Detail!H:H,0))</f>
        <v>Jalan Tebet Barat Dalam No. 39</v>
      </c>
      <c r="U390" t="str">
        <f>INDEX(Detail!B:B,MATCH(D390,Detail!H:H,0))</f>
        <v>O-</v>
      </c>
      <c r="V390" t="str">
        <f>VLOOKUP(C390,Dosen!$A$3:$E$8,MATCH(Main!A390,Dosen!$A$2:$E$2,1),FALSE)</f>
        <v>Bu Made</v>
      </c>
    </row>
    <row r="391" spans="1:22" x14ac:dyDescent="0.3">
      <c r="A391">
        <v>389</v>
      </c>
      <c r="B391" t="str">
        <f>CONCATENATE(VLOOKUP(C391,Helper!$A$1:$B$7,2,FALSE),TEXT(A391,"0000"))</f>
        <v>B0389</v>
      </c>
      <c r="C391" t="s">
        <v>1014</v>
      </c>
      <c r="D391" t="str">
        <f>INDEX(Detail!H:H,MATCH(B391,Detail!G:G,0))</f>
        <v>Oman Mardhiyah</v>
      </c>
      <c r="E391">
        <v>62</v>
      </c>
      <c r="F391">
        <v>65</v>
      </c>
      <c r="G391">
        <v>55</v>
      </c>
      <c r="H391">
        <v>68</v>
      </c>
      <c r="I391">
        <v>82</v>
      </c>
      <c r="J391">
        <v>100</v>
      </c>
      <c r="K391">
        <v>61</v>
      </c>
      <c r="L391" s="36" t="str">
        <f>IFERROR(VLOOKUP(B391,Absen!$A$1:$B$501,2,FALSE),"No")</f>
        <v>No</v>
      </c>
      <c r="M391" s="44">
        <f t="shared" si="19"/>
        <v>61</v>
      </c>
      <c r="N391" s="44">
        <f t="shared" si="20"/>
        <v>71.724999999999994</v>
      </c>
      <c r="O391" s="44" t="str">
        <f t="shared" si="21"/>
        <v>B</v>
      </c>
      <c r="P391" s="36">
        <f>INDEX(Detail!A:A,MATCH(D391,Detail!H:H,0))</f>
        <v>38048</v>
      </c>
      <c r="Q391" t="str">
        <f>INDEX(Detail!F:F,MATCH(D391,Detail!H:H,0))</f>
        <v>Tual</v>
      </c>
      <c r="R391">
        <f>INDEX(Detail!C:C,MATCH(D391,Detail!H:H,0))</f>
        <v>165</v>
      </c>
      <c r="S391">
        <f>INDEX(Detail!D:D,MATCH(D391,Detail!H:H,0))</f>
        <v>75</v>
      </c>
      <c r="T391" t="str">
        <f>INDEX(Detail!E:E,MATCH(D391,Detail!H:H,0))</f>
        <v>Gg. W.R. Supratman No. 94</v>
      </c>
      <c r="U391" t="str">
        <f>INDEX(Detail!B:B,MATCH(D391,Detail!H:H,0))</f>
        <v>O-</v>
      </c>
      <c r="V391" t="str">
        <f>VLOOKUP(C391,Dosen!$A$3:$E$8,MATCH(Main!A391,Dosen!$A$2:$E$2,1),FALSE)</f>
        <v>Bu Ratna</v>
      </c>
    </row>
    <row r="392" spans="1:22" x14ac:dyDescent="0.3">
      <c r="A392">
        <v>390</v>
      </c>
      <c r="B392" t="str">
        <f>CONCATENATE(VLOOKUP(C392,Helper!$A$1:$B$7,2,FALSE),TEXT(A392,"0000"))</f>
        <v>E0390</v>
      </c>
      <c r="C392" t="s">
        <v>1010</v>
      </c>
      <c r="D392" t="str">
        <f>INDEX(Detail!H:H,MATCH(B392,Detail!G:G,0))</f>
        <v>Setya Prayoga</v>
      </c>
      <c r="E392">
        <v>87</v>
      </c>
      <c r="F392">
        <v>52</v>
      </c>
      <c r="G392">
        <v>81</v>
      </c>
      <c r="H392">
        <v>69</v>
      </c>
      <c r="I392">
        <v>64</v>
      </c>
      <c r="J392">
        <v>96</v>
      </c>
      <c r="K392">
        <v>89</v>
      </c>
      <c r="L392" s="36" t="str">
        <f>IFERROR(VLOOKUP(B392,Absen!$A$1:$B$501,2,FALSE),"No")</f>
        <v>No</v>
      </c>
      <c r="M392" s="44">
        <f t="shared" si="19"/>
        <v>89</v>
      </c>
      <c r="N392" s="44">
        <f t="shared" si="20"/>
        <v>78.300000000000011</v>
      </c>
      <c r="O392" s="44" t="str">
        <f t="shared" si="21"/>
        <v>B</v>
      </c>
      <c r="P392" s="36">
        <f>INDEX(Detail!A:A,MATCH(D392,Detail!H:H,0))</f>
        <v>37690</v>
      </c>
      <c r="Q392" t="str">
        <f>INDEX(Detail!F:F,MATCH(D392,Detail!H:H,0))</f>
        <v>Meulaboh</v>
      </c>
      <c r="R392">
        <f>INDEX(Detail!C:C,MATCH(D392,Detail!H:H,0))</f>
        <v>158</v>
      </c>
      <c r="S392">
        <f>INDEX(Detail!D:D,MATCH(D392,Detail!H:H,0))</f>
        <v>64</v>
      </c>
      <c r="T392" t="str">
        <f>INDEX(Detail!E:E,MATCH(D392,Detail!H:H,0))</f>
        <v>Gg. W.R. Supratman No. 58</v>
      </c>
      <c r="U392" t="str">
        <f>INDEX(Detail!B:B,MATCH(D392,Detail!H:H,0))</f>
        <v>B-</v>
      </c>
      <c r="V392" t="str">
        <f>VLOOKUP(C392,Dosen!$A$3:$E$8,MATCH(Main!A392,Dosen!$A$2:$E$2,1),FALSE)</f>
        <v>Bu Dwi</v>
      </c>
    </row>
    <row r="393" spans="1:22" x14ac:dyDescent="0.3">
      <c r="A393">
        <v>391</v>
      </c>
      <c r="B393" t="str">
        <f>CONCATENATE(VLOOKUP(C393,Helper!$A$1:$B$7,2,FALSE),TEXT(A393,"0000"))</f>
        <v>C0391</v>
      </c>
      <c r="C393" t="s">
        <v>1012</v>
      </c>
      <c r="D393" t="str">
        <f>INDEX(Detail!H:H,MATCH(B393,Detail!G:G,0))</f>
        <v>Laila Maryadi</v>
      </c>
      <c r="E393">
        <v>94</v>
      </c>
      <c r="F393">
        <v>53</v>
      </c>
      <c r="G393">
        <v>46</v>
      </c>
      <c r="H393">
        <v>66</v>
      </c>
      <c r="I393">
        <v>90</v>
      </c>
      <c r="J393">
        <v>100</v>
      </c>
      <c r="K393">
        <v>60</v>
      </c>
      <c r="L393" s="36" t="str">
        <f>IFERROR(VLOOKUP(B393,Absen!$A$1:$B$501,2,FALSE),"No")</f>
        <v>No</v>
      </c>
      <c r="M393" s="44">
        <f t="shared" si="19"/>
        <v>60</v>
      </c>
      <c r="N393" s="44">
        <f t="shared" si="20"/>
        <v>73.075000000000003</v>
      </c>
      <c r="O393" s="44" t="str">
        <f t="shared" si="21"/>
        <v>B</v>
      </c>
      <c r="P393" s="36">
        <f>INDEX(Detail!A:A,MATCH(D393,Detail!H:H,0))</f>
        <v>37449</v>
      </c>
      <c r="Q393" t="str">
        <f>INDEX(Detail!F:F,MATCH(D393,Detail!H:H,0))</f>
        <v>Palembang</v>
      </c>
      <c r="R393">
        <f>INDEX(Detail!C:C,MATCH(D393,Detail!H:H,0))</f>
        <v>173</v>
      </c>
      <c r="S393">
        <f>INDEX(Detail!D:D,MATCH(D393,Detail!H:H,0))</f>
        <v>62</v>
      </c>
      <c r="T393" t="str">
        <f>INDEX(Detail!E:E,MATCH(D393,Detail!H:H,0))</f>
        <v>Jl. Rajiman No. 19</v>
      </c>
      <c r="U393" t="str">
        <f>INDEX(Detail!B:B,MATCH(D393,Detail!H:H,0))</f>
        <v>A-</v>
      </c>
      <c r="V393" t="str">
        <f>VLOOKUP(C393,Dosen!$A$3:$E$8,MATCH(Main!A393,Dosen!$A$2:$E$2,1),FALSE)</f>
        <v>Bu Made</v>
      </c>
    </row>
    <row r="394" spans="1:22" x14ac:dyDescent="0.3">
      <c r="A394">
        <v>392</v>
      </c>
      <c r="B394" t="str">
        <f>CONCATENATE(VLOOKUP(C394,Helper!$A$1:$B$7,2,FALSE),TEXT(A394,"0000"))</f>
        <v>F0392</v>
      </c>
      <c r="C394" t="s">
        <v>1011</v>
      </c>
      <c r="D394" t="str">
        <f>INDEX(Detail!H:H,MATCH(B394,Detail!G:G,0))</f>
        <v>Kusuma Andriani</v>
      </c>
      <c r="E394">
        <v>53</v>
      </c>
      <c r="F394">
        <v>58</v>
      </c>
      <c r="G394">
        <v>75</v>
      </c>
      <c r="H394">
        <v>63</v>
      </c>
      <c r="I394">
        <v>70</v>
      </c>
      <c r="J394">
        <v>51</v>
      </c>
      <c r="K394">
        <v>77</v>
      </c>
      <c r="L394" s="36">
        <f>IFERROR(VLOOKUP(B394,Absen!$A$1:$B$501,2,FALSE),"No")</f>
        <v>44869</v>
      </c>
      <c r="M394" s="44">
        <f t="shared" si="19"/>
        <v>67</v>
      </c>
      <c r="N394" s="44">
        <f t="shared" si="20"/>
        <v>62.400000000000006</v>
      </c>
      <c r="O394" s="44" t="str">
        <f t="shared" si="21"/>
        <v>C</v>
      </c>
      <c r="P394" s="36">
        <f>INDEX(Detail!A:A,MATCH(D394,Detail!H:H,0))</f>
        <v>38258</v>
      </c>
      <c r="Q394" t="str">
        <f>INDEX(Detail!F:F,MATCH(D394,Detail!H:H,0))</f>
        <v>Mataram</v>
      </c>
      <c r="R394">
        <f>INDEX(Detail!C:C,MATCH(D394,Detail!H:H,0))</f>
        <v>150</v>
      </c>
      <c r="S394">
        <f>INDEX(Detail!D:D,MATCH(D394,Detail!H:H,0))</f>
        <v>80</v>
      </c>
      <c r="T394" t="str">
        <f>INDEX(Detail!E:E,MATCH(D394,Detail!H:H,0))</f>
        <v>Jl. Merdeka No. 55</v>
      </c>
      <c r="U394" t="str">
        <f>INDEX(Detail!B:B,MATCH(D394,Detail!H:H,0))</f>
        <v>A+</v>
      </c>
      <c r="V394" t="str">
        <f>VLOOKUP(C394,Dosen!$A$3:$E$8,MATCH(Main!A394,Dosen!$A$2:$E$2,1),FALSE)</f>
        <v>Pak Krisna</v>
      </c>
    </row>
    <row r="395" spans="1:22" x14ac:dyDescent="0.3">
      <c r="A395">
        <v>393</v>
      </c>
      <c r="B395" t="str">
        <f>CONCATENATE(VLOOKUP(C395,Helper!$A$1:$B$7,2,FALSE),TEXT(A395,"0000"))</f>
        <v>D0393</v>
      </c>
      <c r="C395" t="s">
        <v>1013</v>
      </c>
      <c r="D395" t="str">
        <f>INDEX(Detail!H:H,MATCH(B395,Detail!G:G,0))</f>
        <v>Adhiarja Prasasta</v>
      </c>
      <c r="E395">
        <v>77</v>
      </c>
      <c r="F395">
        <v>46</v>
      </c>
      <c r="G395">
        <v>64</v>
      </c>
      <c r="H395">
        <v>71</v>
      </c>
      <c r="I395">
        <v>92</v>
      </c>
      <c r="J395">
        <v>97</v>
      </c>
      <c r="K395">
        <v>86</v>
      </c>
      <c r="L395" s="36">
        <f>IFERROR(VLOOKUP(B395,Absen!$A$1:$B$501,2,FALSE),"No")</f>
        <v>44831</v>
      </c>
      <c r="M395" s="44">
        <f t="shared" si="19"/>
        <v>76</v>
      </c>
      <c r="N395" s="44">
        <f t="shared" si="20"/>
        <v>75.55</v>
      </c>
      <c r="O395" s="44" t="str">
        <f t="shared" si="21"/>
        <v>B</v>
      </c>
      <c r="P395" s="36">
        <f>INDEX(Detail!A:A,MATCH(D395,Detail!H:H,0))</f>
        <v>37799</v>
      </c>
      <c r="Q395" t="str">
        <f>INDEX(Detail!F:F,MATCH(D395,Detail!H:H,0))</f>
        <v>Banjar</v>
      </c>
      <c r="R395">
        <f>INDEX(Detail!C:C,MATCH(D395,Detail!H:H,0))</f>
        <v>172</v>
      </c>
      <c r="S395">
        <f>INDEX(Detail!D:D,MATCH(D395,Detail!H:H,0))</f>
        <v>51</v>
      </c>
      <c r="T395" t="str">
        <f>INDEX(Detail!E:E,MATCH(D395,Detail!H:H,0))</f>
        <v>Jalan Ciwastra No. 05</v>
      </c>
      <c r="U395" t="str">
        <f>INDEX(Detail!B:B,MATCH(D395,Detail!H:H,0))</f>
        <v>AB+</v>
      </c>
      <c r="V395" t="str">
        <f>VLOOKUP(C395,Dosen!$A$3:$E$8,MATCH(Main!A395,Dosen!$A$2:$E$2,1),FALSE)</f>
        <v>Pak Andi</v>
      </c>
    </row>
    <row r="396" spans="1:22" x14ac:dyDescent="0.3">
      <c r="A396">
        <v>394</v>
      </c>
      <c r="B396" t="str">
        <f>CONCATENATE(VLOOKUP(C396,Helper!$A$1:$B$7,2,FALSE),TEXT(A396,"0000"))</f>
        <v>A0394</v>
      </c>
      <c r="C396" t="s">
        <v>1015</v>
      </c>
      <c r="D396" t="str">
        <f>INDEX(Detail!H:H,MATCH(B396,Detail!G:G,0))</f>
        <v>Anita Tamba</v>
      </c>
      <c r="E396">
        <v>57</v>
      </c>
      <c r="F396">
        <v>43</v>
      </c>
      <c r="G396">
        <v>39</v>
      </c>
      <c r="H396">
        <v>55</v>
      </c>
      <c r="I396">
        <v>67</v>
      </c>
      <c r="J396">
        <v>92</v>
      </c>
      <c r="K396">
        <v>79</v>
      </c>
      <c r="L396" s="36" t="str">
        <f>IFERROR(VLOOKUP(B396,Absen!$A$1:$B$501,2,FALSE),"No")</f>
        <v>No</v>
      </c>
      <c r="M396" s="44">
        <f t="shared" si="19"/>
        <v>79</v>
      </c>
      <c r="N396" s="44">
        <f t="shared" si="20"/>
        <v>61.85</v>
      </c>
      <c r="O396" s="44" t="str">
        <f t="shared" si="21"/>
        <v>C</v>
      </c>
      <c r="P396" s="36">
        <f>INDEX(Detail!A:A,MATCH(D396,Detail!H:H,0))</f>
        <v>38197</v>
      </c>
      <c r="Q396" t="str">
        <f>INDEX(Detail!F:F,MATCH(D396,Detail!H:H,0))</f>
        <v>Depok</v>
      </c>
      <c r="R396">
        <f>INDEX(Detail!C:C,MATCH(D396,Detail!H:H,0))</f>
        <v>176</v>
      </c>
      <c r="S396">
        <f>INDEX(Detail!D:D,MATCH(D396,Detail!H:H,0))</f>
        <v>47</v>
      </c>
      <c r="T396" t="str">
        <f>INDEX(Detail!E:E,MATCH(D396,Detail!H:H,0))</f>
        <v>Gang K.H. Wahid Hasyim No. 25</v>
      </c>
      <c r="U396" t="str">
        <f>INDEX(Detail!B:B,MATCH(D396,Detail!H:H,0))</f>
        <v>A-</v>
      </c>
      <c r="V396" t="str">
        <f>VLOOKUP(C396,Dosen!$A$3:$E$8,MATCH(Main!A396,Dosen!$A$2:$E$2,1),FALSE)</f>
        <v>Pak Budi</v>
      </c>
    </row>
    <row r="397" spans="1:22" x14ac:dyDescent="0.3">
      <c r="A397">
        <v>395</v>
      </c>
      <c r="B397" t="str">
        <f>CONCATENATE(VLOOKUP(C397,Helper!$A$1:$B$7,2,FALSE),TEXT(A397,"0000"))</f>
        <v>E0395</v>
      </c>
      <c r="C397" t="s">
        <v>1010</v>
      </c>
      <c r="D397" t="str">
        <f>INDEX(Detail!H:H,MATCH(B397,Detail!G:G,0))</f>
        <v>Bambang Nasyiah</v>
      </c>
      <c r="E397">
        <v>78</v>
      </c>
      <c r="F397">
        <v>63</v>
      </c>
      <c r="G397">
        <v>79</v>
      </c>
      <c r="H397">
        <v>74</v>
      </c>
      <c r="I397">
        <v>85</v>
      </c>
      <c r="J397">
        <v>60</v>
      </c>
      <c r="K397">
        <v>90</v>
      </c>
      <c r="L397" s="36">
        <f>IFERROR(VLOOKUP(B397,Absen!$A$1:$B$501,2,FALSE),"No")</f>
        <v>44803</v>
      </c>
      <c r="M397" s="44">
        <f t="shared" si="19"/>
        <v>80</v>
      </c>
      <c r="N397" s="44">
        <f t="shared" si="20"/>
        <v>73.3</v>
      </c>
      <c r="O397" s="44" t="str">
        <f t="shared" si="21"/>
        <v>B</v>
      </c>
      <c r="P397" s="36">
        <f>INDEX(Detail!A:A,MATCH(D397,Detail!H:H,0))</f>
        <v>37593</v>
      </c>
      <c r="Q397" t="str">
        <f>INDEX(Detail!F:F,MATCH(D397,Detail!H:H,0))</f>
        <v>Pematangsiantar</v>
      </c>
      <c r="R397">
        <f>INDEX(Detail!C:C,MATCH(D397,Detail!H:H,0))</f>
        <v>167</v>
      </c>
      <c r="S397">
        <f>INDEX(Detail!D:D,MATCH(D397,Detail!H:H,0))</f>
        <v>60</v>
      </c>
      <c r="T397" t="str">
        <f>INDEX(Detail!E:E,MATCH(D397,Detail!H:H,0))</f>
        <v>Gang Jend. Sudirman No. 95</v>
      </c>
      <c r="U397" t="str">
        <f>INDEX(Detail!B:B,MATCH(D397,Detail!H:H,0))</f>
        <v>AB-</v>
      </c>
      <c r="V397" t="str">
        <f>VLOOKUP(C397,Dosen!$A$3:$E$8,MATCH(Main!A397,Dosen!$A$2:$E$2,1),FALSE)</f>
        <v>Bu Dwi</v>
      </c>
    </row>
    <row r="398" spans="1:22" x14ac:dyDescent="0.3">
      <c r="A398">
        <v>396</v>
      </c>
      <c r="B398" t="str">
        <f>CONCATENATE(VLOOKUP(C398,Helper!$A$1:$B$7,2,FALSE),TEXT(A398,"0000"))</f>
        <v>D0396</v>
      </c>
      <c r="C398" t="s">
        <v>1013</v>
      </c>
      <c r="D398" t="str">
        <f>INDEX(Detail!H:H,MATCH(B398,Detail!G:G,0))</f>
        <v>Ami Prasetya</v>
      </c>
      <c r="E398">
        <v>51</v>
      </c>
      <c r="F398">
        <v>56</v>
      </c>
      <c r="G398">
        <v>81</v>
      </c>
      <c r="H398">
        <v>60</v>
      </c>
      <c r="I398">
        <v>91</v>
      </c>
      <c r="J398">
        <v>54</v>
      </c>
      <c r="K398">
        <v>63</v>
      </c>
      <c r="L398" s="36" t="str">
        <f>IFERROR(VLOOKUP(B398,Absen!$A$1:$B$501,2,FALSE),"No")</f>
        <v>No</v>
      </c>
      <c r="M398" s="44">
        <f t="shared" si="19"/>
        <v>63</v>
      </c>
      <c r="N398" s="44">
        <f t="shared" si="20"/>
        <v>65.55</v>
      </c>
      <c r="O398" s="44" t="str">
        <f t="shared" si="21"/>
        <v>C</v>
      </c>
      <c r="P398" s="36">
        <f>INDEX(Detail!A:A,MATCH(D398,Detail!H:H,0))</f>
        <v>38404</v>
      </c>
      <c r="Q398" t="str">
        <f>INDEX(Detail!F:F,MATCH(D398,Detail!H:H,0))</f>
        <v>Langsa</v>
      </c>
      <c r="R398">
        <f>INDEX(Detail!C:C,MATCH(D398,Detail!H:H,0))</f>
        <v>163</v>
      </c>
      <c r="S398">
        <f>INDEX(Detail!D:D,MATCH(D398,Detail!H:H,0))</f>
        <v>51</v>
      </c>
      <c r="T398" t="str">
        <f>INDEX(Detail!E:E,MATCH(D398,Detail!H:H,0))</f>
        <v>Jalan Pacuan Kuda No. 45</v>
      </c>
      <c r="U398" t="str">
        <f>INDEX(Detail!B:B,MATCH(D398,Detail!H:H,0))</f>
        <v>O+</v>
      </c>
      <c r="V398" t="str">
        <f>VLOOKUP(C398,Dosen!$A$3:$E$8,MATCH(Main!A398,Dosen!$A$2:$E$2,1),FALSE)</f>
        <v>Pak Andi</v>
      </c>
    </row>
    <row r="399" spans="1:22" x14ac:dyDescent="0.3">
      <c r="A399">
        <v>397</v>
      </c>
      <c r="B399" t="str">
        <f>CONCATENATE(VLOOKUP(C399,Helper!$A$1:$B$7,2,FALSE),TEXT(A399,"0000"))</f>
        <v>C0397</v>
      </c>
      <c r="C399" t="s">
        <v>1012</v>
      </c>
      <c r="D399" t="str">
        <f>INDEX(Detail!H:H,MATCH(B399,Detail!G:G,0))</f>
        <v>Farhunnisa Putri</v>
      </c>
      <c r="E399">
        <v>66</v>
      </c>
      <c r="F399">
        <v>44</v>
      </c>
      <c r="G399">
        <v>48</v>
      </c>
      <c r="H399">
        <v>72</v>
      </c>
      <c r="I399">
        <v>82</v>
      </c>
      <c r="J399">
        <v>96</v>
      </c>
      <c r="K399">
        <v>77</v>
      </c>
      <c r="L399" s="36">
        <f>IFERROR(VLOOKUP(B399,Absen!$A$1:$B$501,2,FALSE),"No")</f>
        <v>44783</v>
      </c>
      <c r="M399" s="44">
        <f t="shared" si="19"/>
        <v>67</v>
      </c>
      <c r="N399" s="44">
        <f t="shared" si="20"/>
        <v>68.5</v>
      </c>
      <c r="O399" s="44" t="str">
        <f t="shared" si="21"/>
        <v>C</v>
      </c>
      <c r="P399" s="36">
        <f>INDEX(Detail!A:A,MATCH(D399,Detail!H:H,0))</f>
        <v>37771</v>
      </c>
      <c r="Q399" t="str">
        <f>INDEX(Detail!F:F,MATCH(D399,Detail!H:H,0))</f>
        <v>Tanjungbalai</v>
      </c>
      <c r="R399">
        <f>INDEX(Detail!C:C,MATCH(D399,Detail!H:H,0))</f>
        <v>176</v>
      </c>
      <c r="S399">
        <f>INDEX(Detail!D:D,MATCH(D399,Detail!H:H,0))</f>
        <v>87</v>
      </c>
      <c r="T399" t="str">
        <f>INDEX(Detail!E:E,MATCH(D399,Detail!H:H,0))</f>
        <v>Jalan Cikapayang No. 41</v>
      </c>
      <c r="U399" t="str">
        <f>INDEX(Detail!B:B,MATCH(D399,Detail!H:H,0))</f>
        <v>AB-</v>
      </c>
      <c r="V399" t="str">
        <f>VLOOKUP(C399,Dosen!$A$3:$E$8,MATCH(Main!A399,Dosen!$A$2:$E$2,1),FALSE)</f>
        <v>Bu Made</v>
      </c>
    </row>
    <row r="400" spans="1:22" x14ac:dyDescent="0.3">
      <c r="A400">
        <v>398</v>
      </c>
      <c r="B400" t="str">
        <f>CONCATENATE(VLOOKUP(C400,Helper!$A$1:$B$7,2,FALSE),TEXT(A400,"0000"))</f>
        <v>C0398</v>
      </c>
      <c r="C400" t="s">
        <v>1012</v>
      </c>
      <c r="D400" t="str">
        <f>INDEX(Detail!H:H,MATCH(B400,Detail!G:G,0))</f>
        <v>Gamblang Mayasari</v>
      </c>
      <c r="E400">
        <v>94</v>
      </c>
      <c r="F400">
        <v>68</v>
      </c>
      <c r="G400">
        <v>73</v>
      </c>
      <c r="H400">
        <v>52</v>
      </c>
      <c r="I400">
        <v>68</v>
      </c>
      <c r="J400">
        <v>64</v>
      </c>
      <c r="K400">
        <v>68</v>
      </c>
      <c r="L400" s="36">
        <f>IFERROR(VLOOKUP(B400,Absen!$A$1:$B$501,2,FALSE),"No")</f>
        <v>44832</v>
      </c>
      <c r="M400" s="44">
        <f t="shared" si="19"/>
        <v>58</v>
      </c>
      <c r="N400" s="44">
        <f t="shared" si="20"/>
        <v>68.45</v>
      </c>
      <c r="O400" s="44" t="str">
        <f t="shared" si="21"/>
        <v>C</v>
      </c>
      <c r="P400" s="36">
        <f>INDEX(Detail!A:A,MATCH(D400,Detail!H:H,0))</f>
        <v>38412</v>
      </c>
      <c r="Q400" t="str">
        <f>INDEX(Detail!F:F,MATCH(D400,Detail!H:H,0))</f>
        <v>Banjarmasin</v>
      </c>
      <c r="R400">
        <f>INDEX(Detail!C:C,MATCH(D400,Detail!H:H,0))</f>
        <v>173</v>
      </c>
      <c r="S400">
        <f>INDEX(Detail!D:D,MATCH(D400,Detail!H:H,0))</f>
        <v>57</v>
      </c>
      <c r="T400" t="str">
        <f>INDEX(Detail!E:E,MATCH(D400,Detail!H:H,0))</f>
        <v>Jalan Pacuan Kuda No. 81</v>
      </c>
      <c r="U400" t="str">
        <f>INDEX(Detail!B:B,MATCH(D400,Detail!H:H,0))</f>
        <v>B-</v>
      </c>
      <c r="V400" t="str">
        <f>VLOOKUP(C400,Dosen!$A$3:$E$8,MATCH(Main!A400,Dosen!$A$2:$E$2,1),FALSE)</f>
        <v>Bu Made</v>
      </c>
    </row>
    <row r="401" spans="1:22" x14ac:dyDescent="0.3">
      <c r="A401">
        <v>399</v>
      </c>
      <c r="B401" t="str">
        <f>CONCATENATE(VLOOKUP(C401,Helper!$A$1:$B$7,2,FALSE),TEXT(A401,"0000"))</f>
        <v>A0399</v>
      </c>
      <c r="C401" t="s">
        <v>1015</v>
      </c>
      <c r="D401" t="str">
        <f>INDEX(Detail!H:H,MATCH(B401,Detail!G:G,0))</f>
        <v>Hadi Pudjiastuti</v>
      </c>
      <c r="E401">
        <v>80</v>
      </c>
      <c r="F401">
        <v>57</v>
      </c>
      <c r="G401">
        <v>41</v>
      </c>
      <c r="H401">
        <v>63</v>
      </c>
      <c r="I401">
        <v>55</v>
      </c>
      <c r="J401">
        <v>67</v>
      </c>
      <c r="K401">
        <v>61</v>
      </c>
      <c r="L401" s="36" t="str">
        <f>IFERROR(VLOOKUP(B401,Absen!$A$1:$B$501,2,FALSE),"No")</f>
        <v>No</v>
      </c>
      <c r="M401" s="44">
        <f t="shared" si="19"/>
        <v>61</v>
      </c>
      <c r="N401" s="44">
        <f t="shared" si="20"/>
        <v>59.575000000000003</v>
      </c>
      <c r="O401" s="44" t="str">
        <f t="shared" si="21"/>
        <v>D</v>
      </c>
      <c r="P401" s="36">
        <f>INDEX(Detail!A:A,MATCH(D401,Detail!H:H,0))</f>
        <v>38171</v>
      </c>
      <c r="Q401" t="str">
        <f>INDEX(Detail!F:F,MATCH(D401,Detail!H:H,0))</f>
        <v>Banda Aceh</v>
      </c>
      <c r="R401">
        <f>INDEX(Detail!C:C,MATCH(D401,Detail!H:H,0))</f>
        <v>176</v>
      </c>
      <c r="S401">
        <f>INDEX(Detail!D:D,MATCH(D401,Detail!H:H,0))</f>
        <v>87</v>
      </c>
      <c r="T401" t="str">
        <f>INDEX(Detail!E:E,MATCH(D401,Detail!H:H,0))</f>
        <v>Jl. Raya Ujungberung No. 00</v>
      </c>
      <c r="U401" t="str">
        <f>INDEX(Detail!B:B,MATCH(D401,Detail!H:H,0))</f>
        <v>B-</v>
      </c>
      <c r="V401" t="str">
        <f>VLOOKUP(C401,Dosen!$A$3:$E$8,MATCH(Main!A401,Dosen!$A$2:$E$2,1),FALSE)</f>
        <v>Pak Budi</v>
      </c>
    </row>
    <row r="402" spans="1:22" x14ac:dyDescent="0.3">
      <c r="A402">
        <v>400</v>
      </c>
      <c r="B402" t="str">
        <f>CONCATENATE(VLOOKUP(C402,Helper!$A$1:$B$7,2,FALSE),TEXT(A402,"0000"))</f>
        <v>D0400</v>
      </c>
      <c r="C402" t="s">
        <v>1013</v>
      </c>
      <c r="D402" t="str">
        <f>INDEX(Detail!H:H,MATCH(B402,Detail!G:G,0))</f>
        <v>Gandi Wibisono</v>
      </c>
      <c r="E402">
        <v>88</v>
      </c>
      <c r="F402">
        <v>69</v>
      </c>
      <c r="G402">
        <v>83</v>
      </c>
      <c r="H402">
        <v>63</v>
      </c>
      <c r="I402">
        <v>84</v>
      </c>
      <c r="J402">
        <v>42</v>
      </c>
      <c r="K402">
        <v>61</v>
      </c>
      <c r="L402" s="36">
        <f>IFERROR(VLOOKUP(B402,Absen!$A$1:$B$501,2,FALSE),"No")</f>
        <v>44765</v>
      </c>
      <c r="M402" s="44">
        <f t="shared" si="19"/>
        <v>51</v>
      </c>
      <c r="N402" s="44">
        <f t="shared" si="20"/>
        <v>68.099999999999994</v>
      </c>
      <c r="O402" s="44" t="str">
        <f t="shared" si="21"/>
        <v>C</v>
      </c>
      <c r="P402" s="36">
        <f>INDEX(Detail!A:A,MATCH(D402,Detail!H:H,0))</f>
        <v>38340</v>
      </c>
      <c r="Q402" t="str">
        <f>INDEX(Detail!F:F,MATCH(D402,Detail!H:H,0))</f>
        <v>Batu</v>
      </c>
      <c r="R402">
        <f>INDEX(Detail!C:C,MATCH(D402,Detail!H:H,0))</f>
        <v>153</v>
      </c>
      <c r="S402">
        <f>INDEX(Detail!D:D,MATCH(D402,Detail!H:H,0))</f>
        <v>94</v>
      </c>
      <c r="T402" t="str">
        <f>INDEX(Detail!E:E,MATCH(D402,Detail!H:H,0))</f>
        <v xml:space="preserve">Gang W.R. Supratman No. 9
</v>
      </c>
      <c r="U402" t="str">
        <f>INDEX(Detail!B:B,MATCH(D402,Detail!H:H,0))</f>
        <v>B-</v>
      </c>
      <c r="V402" t="str">
        <f>VLOOKUP(C402,Dosen!$A$3:$E$8,MATCH(Main!A402,Dosen!$A$2:$E$2,1),FALSE)</f>
        <v>Pak Andi</v>
      </c>
    </row>
    <row r="403" spans="1:22" x14ac:dyDescent="0.3">
      <c r="A403">
        <v>401</v>
      </c>
      <c r="B403" t="str">
        <f>CONCATENATE(VLOOKUP(C403,Helper!$A$1:$B$7,2,FALSE),TEXT(A403,"0000"))</f>
        <v>C0401</v>
      </c>
      <c r="C403" t="s">
        <v>1012</v>
      </c>
      <c r="D403" t="str">
        <f>INDEX(Detail!H:H,MATCH(B403,Detail!G:G,0))</f>
        <v>Maya Simanjuntak</v>
      </c>
      <c r="E403">
        <v>91</v>
      </c>
      <c r="F403">
        <v>47</v>
      </c>
      <c r="G403">
        <v>66</v>
      </c>
      <c r="H403">
        <v>57</v>
      </c>
      <c r="I403">
        <v>87</v>
      </c>
      <c r="J403">
        <v>67</v>
      </c>
      <c r="K403">
        <v>84</v>
      </c>
      <c r="L403" s="36">
        <f>IFERROR(VLOOKUP(B403,Absen!$A$1:$B$501,2,FALSE),"No")</f>
        <v>44804</v>
      </c>
      <c r="M403" s="44">
        <f t="shared" si="19"/>
        <v>74</v>
      </c>
      <c r="N403" s="44">
        <f t="shared" si="20"/>
        <v>69.25</v>
      </c>
      <c r="O403" s="44" t="str">
        <f t="shared" si="21"/>
        <v>C</v>
      </c>
      <c r="P403" s="36">
        <f>INDEX(Detail!A:A,MATCH(D403,Detail!H:H,0))</f>
        <v>37122</v>
      </c>
      <c r="Q403" t="str">
        <f>INDEX(Detail!F:F,MATCH(D403,Detail!H:H,0))</f>
        <v>Mataram</v>
      </c>
      <c r="R403">
        <f>INDEX(Detail!C:C,MATCH(D403,Detail!H:H,0))</f>
        <v>169</v>
      </c>
      <c r="S403">
        <f>INDEX(Detail!D:D,MATCH(D403,Detail!H:H,0))</f>
        <v>70</v>
      </c>
      <c r="T403" t="str">
        <f>INDEX(Detail!E:E,MATCH(D403,Detail!H:H,0))</f>
        <v>Jl. Rungkut Industri No. 93</v>
      </c>
      <c r="U403" t="str">
        <f>INDEX(Detail!B:B,MATCH(D403,Detail!H:H,0))</f>
        <v>B+</v>
      </c>
      <c r="V403" t="str">
        <f>VLOOKUP(C403,Dosen!$A$3:$E$8,MATCH(Main!A403,Dosen!$A$2:$E$2,1),FALSE)</f>
        <v>Bu Made</v>
      </c>
    </row>
    <row r="404" spans="1:22" x14ac:dyDescent="0.3">
      <c r="A404">
        <v>402</v>
      </c>
      <c r="B404" t="str">
        <f>CONCATENATE(VLOOKUP(C404,Helper!$A$1:$B$7,2,FALSE),TEXT(A404,"0000"))</f>
        <v>E0402</v>
      </c>
      <c r="C404" t="s">
        <v>1010</v>
      </c>
      <c r="D404" t="str">
        <f>INDEX(Detail!H:H,MATCH(B404,Detail!G:G,0))</f>
        <v>Saiful Safitri</v>
      </c>
      <c r="E404">
        <v>93</v>
      </c>
      <c r="F404">
        <v>40</v>
      </c>
      <c r="G404">
        <v>60</v>
      </c>
      <c r="H404">
        <v>64</v>
      </c>
      <c r="I404">
        <v>71</v>
      </c>
      <c r="J404">
        <v>56</v>
      </c>
      <c r="K404">
        <v>76</v>
      </c>
      <c r="L404" s="36">
        <f>IFERROR(VLOOKUP(B404,Absen!$A$1:$B$501,2,FALSE),"No")</f>
        <v>44781</v>
      </c>
      <c r="M404" s="44">
        <f t="shared" si="19"/>
        <v>66</v>
      </c>
      <c r="N404" s="44">
        <f t="shared" si="20"/>
        <v>63.300000000000004</v>
      </c>
      <c r="O404" s="44" t="str">
        <f t="shared" si="21"/>
        <v>C</v>
      </c>
      <c r="P404" s="36">
        <f>INDEX(Detail!A:A,MATCH(D404,Detail!H:H,0))</f>
        <v>37219</v>
      </c>
      <c r="Q404" t="str">
        <f>INDEX(Detail!F:F,MATCH(D404,Detail!H:H,0))</f>
        <v>Binjai</v>
      </c>
      <c r="R404">
        <f>INDEX(Detail!C:C,MATCH(D404,Detail!H:H,0))</f>
        <v>164</v>
      </c>
      <c r="S404">
        <f>INDEX(Detail!D:D,MATCH(D404,Detail!H:H,0))</f>
        <v>49</v>
      </c>
      <c r="T404" t="str">
        <f>INDEX(Detail!E:E,MATCH(D404,Detail!H:H,0))</f>
        <v xml:space="preserve">Gang Rawamangun No. 2
</v>
      </c>
      <c r="U404" t="str">
        <f>INDEX(Detail!B:B,MATCH(D404,Detail!H:H,0))</f>
        <v>B-</v>
      </c>
      <c r="V404" t="str">
        <f>VLOOKUP(C404,Dosen!$A$3:$E$8,MATCH(Main!A404,Dosen!$A$2:$E$2,1),FALSE)</f>
        <v>Bu Dwi</v>
      </c>
    </row>
    <row r="405" spans="1:22" x14ac:dyDescent="0.3">
      <c r="A405">
        <v>403</v>
      </c>
      <c r="B405" t="str">
        <f>CONCATENATE(VLOOKUP(C405,Helper!$A$1:$B$7,2,FALSE),TEXT(A405,"0000"))</f>
        <v>F0403</v>
      </c>
      <c r="C405" t="s">
        <v>1011</v>
      </c>
      <c r="D405" t="str">
        <f>INDEX(Detail!H:H,MATCH(B405,Detail!G:G,0))</f>
        <v>Edi Prasetya</v>
      </c>
      <c r="E405">
        <v>60</v>
      </c>
      <c r="F405">
        <v>72</v>
      </c>
      <c r="G405">
        <v>35</v>
      </c>
      <c r="H405">
        <v>55</v>
      </c>
      <c r="I405">
        <v>88</v>
      </c>
      <c r="J405">
        <v>55</v>
      </c>
      <c r="K405">
        <v>89</v>
      </c>
      <c r="L405" s="36" t="str">
        <f>IFERROR(VLOOKUP(B405,Absen!$A$1:$B$501,2,FALSE),"No")</f>
        <v>No</v>
      </c>
      <c r="M405" s="44">
        <f t="shared" si="19"/>
        <v>89</v>
      </c>
      <c r="N405" s="44">
        <f t="shared" si="20"/>
        <v>61.274999999999999</v>
      </c>
      <c r="O405" s="44" t="str">
        <f t="shared" si="21"/>
        <v>C</v>
      </c>
      <c r="P405" s="36">
        <f>INDEX(Detail!A:A,MATCH(D405,Detail!H:H,0))</f>
        <v>37808</v>
      </c>
      <c r="Q405" t="str">
        <f>INDEX(Detail!F:F,MATCH(D405,Detail!H:H,0))</f>
        <v>Tual</v>
      </c>
      <c r="R405">
        <f>INDEX(Detail!C:C,MATCH(D405,Detail!H:H,0))</f>
        <v>174</v>
      </c>
      <c r="S405">
        <f>INDEX(Detail!D:D,MATCH(D405,Detail!H:H,0))</f>
        <v>86</v>
      </c>
      <c r="T405" t="str">
        <f>INDEX(Detail!E:E,MATCH(D405,Detail!H:H,0))</f>
        <v>Gg. Pelajar Pejuang No. 62</v>
      </c>
      <c r="U405" t="str">
        <f>INDEX(Detail!B:B,MATCH(D405,Detail!H:H,0))</f>
        <v>AB-</v>
      </c>
      <c r="V405" t="str">
        <f>VLOOKUP(C405,Dosen!$A$3:$E$8,MATCH(Main!A405,Dosen!$A$2:$E$2,1),FALSE)</f>
        <v>Pak Krisna</v>
      </c>
    </row>
    <row r="406" spans="1:22" x14ac:dyDescent="0.3">
      <c r="A406">
        <v>404</v>
      </c>
      <c r="B406" t="str">
        <f>CONCATENATE(VLOOKUP(C406,Helper!$A$1:$B$7,2,FALSE),TEXT(A406,"0000"))</f>
        <v>C0404</v>
      </c>
      <c r="C406" t="s">
        <v>1012</v>
      </c>
      <c r="D406" t="str">
        <f>INDEX(Detail!H:H,MATCH(B406,Detail!G:G,0))</f>
        <v>Asirwanda Natsir</v>
      </c>
      <c r="E406">
        <v>75</v>
      </c>
      <c r="F406">
        <v>50</v>
      </c>
      <c r="G406">
        <v>57</v>
      </c>
      <c r="H406">
        <v>57</v>
      </c>
      <c r="I406">
        <v>62</v>
      </c>
      <c r="J406">
        <v>80</v>
      </c>
      <c r="K406">
        <v>68</v>
      </c>
      <c r="L406" s="36" t="str">
        <f>IFERROR(VLOOKUP(B406,Absen!$A$1:$B$501,2,FALSE),"No")</f>
        <v>No</v>
      </c>
      <c r="M406" s="44">
        <f t="shared" si="19"/>
        <v>68</v>
      </c>
      <c r="N406" s="44">
        <f t="shared" si="20"/>
        <v>64.7</v>
      </c>
      <c r="O406" s="44" t="str">
        <f t="shared" si="21"/>
        <v>C</v>
      </c>
      <c r="P406" s="36">
        <f>INDEX(Detail!A:A,MATCH(D406,Detail!H:H,0))</f>
        <v>37023</v>
      </c>
      <c r="Q406" t="str">
        <f>INDEX(Detail!F:F,MATCH(D406,Detail!H:H,0))</f>
        <v>Makassar</v>
      </c>
      <c r="R406">
        <f>INDEX(Detail!C:C,MATCH(D406,Detail!H:H,0))</f>
        <v>165</v>
      </c>
      <c r="S406">
        <f>INDEX(Detail!D:D,MATCH(D406,Detail!H:H,0))</f>
        <v>56</v>
      </c>
      <c r="T406" t="str">
        <f>INDEX(Detail!E:E,MATCH(D406,Detail!H:H,0))</f>
        <v>Jl. Rawamangun No. 56</v>
      </c>
      <c r="U406" t="str">
        <f>INDEX(Detail!B:B,MATCH(D406,Detail!H:H,0))</f>
        <v>B+</v>
      </c>
      <c r="V406" t="str">
        <f>VLOOKUP(C406,Dosen!$A$3:$E$8,MATCH(Main!A406,Dosen!$A$2:$E$2,1),FALSE)</f>
        <v>Bu Made</v>
      </c>
    </row>
    <row r="407" spans="1:22" x14ac:dyDescent="0.3">
      <c r="A407">
        <v>405</v>
      </c>
      <c r="B407" t="str">
        <f>CONCATENATE(VLOOKUP(C407,Helper!$A$1:$B$7,2,FALSE),TEXT(A407,"0000"))</f>
        <v>A0405</v>
      </c>
      <c r="C407" t="s">
        <v>1015</v>
      </c>
      <c r="D407" t="str">
        <f>INDEX(Detail!H:H,MATCH(B407,Detail!G:G,0))</f>
        <v>Aisyah Nashiruddin</v>
      </c>
      <c r="E407">
        <v>57</v>
      </c>
      <c r="F407">
        <v>55</v>
      </c>
      <c r="G407">
        <v>48</v>
      </c>
      <c r="H407">
        <v>65</v>
      </c>
      <c r="I407">
        <v>77</v>
      </c>
      <c r="J407">
        <v>58</v>
      </c>
      <c r="K407">
        <v>71</v>
      </c>
      <c r="L407" s="36">
        <f>IFERROR(VLOOKUP(B407,Absen!$A$1:$B$501,2,FALSE),"No")</f>
        <v>44880</v>
      </c>
      <c r="M407" s="44">
        <f t="shared" si="19"/>
        <v>61</v>
      </c>
      <c r="N407" s="44">
        <f t="shared" si="20"/>
        <v>59.050000000000004</v>
      </c>
      <c r="O407" s="44" t="str">
        <f t="shared" si="21"/>
        <v>D</v>
      </c>
      <c r="P407" s="36">
        <f>INDEX(Detail!A:A,MATCH(D407,Detail!H:H,0))</f>
        <v>37887</v>
      </c>
      <c r="Q407" t="str">
        <f>INDEX(Detail!F:F,MATCH(D407,Detail!H:H,0))</f>
        <v>Bekasi</v>
      </c>
      <c r="R407">
        <f>INDEX(Detail!C:C,MATCH(D407,Detail!H:H,0))</f>
        <v>153</v>
      </c>
      <c r="S407">
        <f>INDEX(Detail!D:D,MATCH(D407,Detail!H:H,0))</f>
        <v>60</v>
      </c>
      <c r="T407" t="str">
        <f>INDEX(Detail!E:E,MATCH(D407,Detail!H:H,0))</f>
        <v>Gang Medokan Ayu No. 80</v>
      </c>
      <c r="U407" t="str">
        <f>INDEX(Detail!B:B,MATCH(D407,Detail!H:H,0))</f>
        <v>O-</v>
      </c>
      <c r="V407" t="str">
        <f>VLOOKUP(C407,Dosen!$A$3:$E$8,MATCH(Main!A407,Dosen!$A$2:$E$2,1),FALSE)</f>
        <v>Pak Budi</v>
      </c>
    </row>
    <row r="408" spans="1:22" x14ac:dyDescent="0.3">
      <c r="A408">
        <v>406</v>
      </c>
      <c r="B408" t="str">
        <f>CONCATENATE(VLOOKUP(C408,Helper!$A$1:$B$7,2,FALSE),TEXT(A408,"0000"))</f>
        <v>C0406</v>
      </c>
      <c r="C408" t="s">
        <v>1012</v>
      </c>
      <c r="D408" t="str">
        <f>INDEX(Detail!H:H,MATCH(B408,Detail!G:G,0))</f>
        <v>Elon Irawan</v>
      </c>
      <c r="E408">
        <v>86</v>
      </c>
      <c r="F408">
        <v>49</v>
      </c>
      <c r="G408">
        <v>67</v>
      </c>
      <c r="H408">
        <v>56</v>
      </c>
      <c r="I408">
        <v>94</v>
      </c>
      <c r="J408">
        <v>93</v>
      </c>
      <c r="K408">
        <v>60</v>
      </c>
      <c r="L408" s="36" t="str">
        <f>IFERROR(VLOOKUP(B408,Absen!$A$1:$B$501,2,FALSE),"No")</f>
        <v>No</v>
      </c>
      <c r="M408" s="44">
        <f t="shared" si="19"/>
        <v>60</v>
      </c>
      <c r="N408" s="44">
        <f t="shared" si="20"/>
        <v>73.625</v>
      </c>
      <c r="O408" s="44" t="str">
        <f t="shared" si="21"/>
        <v>B</v>
      </c>
      <c r="P408" s="36">
        <f>INDEX(Detail!A:A,MATCH(D408,Detail!H:H,0))</f>
        <v>37324</v>
      </c>
      <c r="Q408" t="str">
        <f>INDEX(Detail!F:F,MATCH(D408,Detail!H:H,0))</f>
        <v>Tanjungbalai</v>
      </c>
      <c r="R408">
        <f>INDEX(Detail!C:C,MATCH(D408,Detail!H:H,0))</f>
        <v>167</v>
      </c>
      <c r="S408">
        <f>INDEX(Detail!D:D,MATCH(D408,Detail!H:H,0))</f>
        <v>66</v>
      </c>
      <c r="T408" t="str">
        <f>INDEX(Detail!E:E,MATCH(D408,Detail!H:H,0))</f>
        <v>Gang Moch. Ramdan No. 25</v>
      </c>
      <c r="U408" t="str">
        <f>INDEX(Detail!B:B,MATCH(D408,Detail!H:H,0))</f>
        <v>O+</v>
      </c>
      <c r="V408" t="str">
        <f>VLOOKUP(C408,Dosen!$A$3:$E$8,MATCH(Main!A408,Dosen!$A$2:$E$2,1),FALSE)</f>
        <v>Bu Made</v>
      </c>
    </row>
    <row r="409" spans="1:22" x14ac:dyDescent="0.3">
      <c r="A409">
        <v>407</v>
      </c>
      <c r="B409" t="str">
        <f>CONCATENATE(VLOOKUP(C409,Helper!$A$1:$B$7,2,FALSE),TEXT(A409,"0000"))</f>
        <v>A0407</v>
      </c>
      <c r="C409" t="s">
        <v>1015</v>
      </c>
      <c r="D409" t="str">
        <f>INDEX(Detail!H:H,MATCH(B409,Detail!G:G,0))</f>
        <v>Janet Pradana</v>
      </c>
      <c r="E409">
        <v>58</v>
      </c>
      <c r="F409">
        <v>73</v>
      </c>
      <c r="G409">
        <v>95</v>
      </c>
      <c r="H409">
        <v>66</v>
      </c>
      <c r="I409">
        <v>93</v>
      </c>
      <c r="J409">
        <v>76</v>
      </c>
      <c r="K409">
        <v>63</v>
      </c>
      <c r="L409" s="36">
        <f>IFERROR(VLOOKUP(B409,Absen!$A$1:$B$501,2,FALSE),"No")</f>
        <v>44914</v>
      </c>
      <c r="M409" s="44">
        <f t="shared" si="19"/>
        <v>53</v>
      </c>
      <c r="N409" s="44">
        <f t="shared" si="20"/>
        <v>75.75</v>
      </c>
      <c r="O409" s="44" t="str">
        <f t="shared" si="21"/>
        <v>B</v>
      </c>
      <c r="P409" s="36">
        <f>INDEX(Detail!A:A,MATCH(D409,Detail!H:H,0))</f>
        <v>37702</v>
      </c>
      <c r="Q409" t="str">
        <f>INDEX(Detail!F:F,MATCH(D409,Detail!H:H,0))</f>
        <v>Binjai</v>
      </c>
      <c r="R409">
        <f>INDEX(Detail!C:C,MATCH(D409,Detail!H:H,0))</f>
        <v>180</v>
      </c>
      <c r="S409">
        <f>INDEX(Detail!D:D,MATCH(D409,Detail!H:H,0))</f>
        <v>94</v>
      </c>
      <c r="T409" t="str">
        <f>INDEX(Detail!E:E,MATCH(D409,Detail!H:H,0))</f>
        <v>Gang Merdeka No. 47</v>
      </c>
      <c r="U409" t="str">
        <f>INDEX(Detail!B:B,MATCH(D409,Detail!H:H,0))</f>
        <v>A+</v>
      </c>
      <c r="V409" t="str">
        <f>VLOOKUP(C409,Dosen!$A$3:$E$8,MATCH(Main!A409,Dosen!$A$2:$E$2,1),FALSE)</f>
        <v>Pak Budi</v>
      </c>
    </row>
    <row r="410" spans="1:22" x14ac:dyDescent="0.3">
      <c r="A410">
        <v>408</v>
      </c>
      <c r="B410" t="str">
        <f>CONCATENATE(VLOOKUP(C410,Helper!$A$1:$B$7,2,FALSE),TEXT(A410,"0000"))</f>
        <v>F0408</v>
      </c>
      <c r="C410" t="s">
        <v>1011</v>
      </c>
      <c r="D410" t="str">
        <f>INDEX(Detail!H:H,MATCH(B410,Detail!G:G,0))</f>
        <v>Raihan Laksita</v>
      </c>
      <c r="E410">
        <v>82</v>
      </c>
      <c r="F410">
        <v>60</v>
      </c>
      <c r="G410">
        <v>47</v>
      </c>
      <c r="H410">
        <v>68</v>
      </c>
      <c r="I410">
        <v>94</v>
      </c>
      <c r="J410">
        <v>48</v>
      </c>
      <c r="K410">
        <v>99</v>
      </c>
      <c r="L410" s="36">
        <f>IFERROR(VLOOKUP(B410,Absen!$A$1:$B$501,2,FALSE),"No")</f>
        <v>44887</v>
      </c>
      <c r="M410" s="44">
        <f t="shared" si="19"/>
        <v>89</v>
      </c>
      <c r="N410" s="44">
        <f t="shared" si="20"/>
        <v>65.900000000000006</v>
      </c>
      <c r="O410" s="44" t="str">
        <f t="shared" si="21"/>
        <v>C</v>
      </c>
      <c r="P410" s="36">
        <f>INDEX(Detail!A:A,MATCH(D410,Detail!H:H,0))</f>
        <v>37442</v>
      </c>
      <c r="Q410" t="str">
        <f>INDEX(Detail!F:F,MATCH(D410,Detail!H:H,0))</f>
        <v>Lhokseumawe</v>
      </c>
      <c r="R410">
        <f>INDEX(Detail!C:C,MATCH(D410,Detail!H:H,0))</f>
        <v>163</v>
      </c>
      <c r="S410">
        <f>INDEX(Detail!D:D,MATCH(D410,Detail!H:H,0))</f>
        <v>45</v>
      </c>
      <c r="T410" t="str">
        <f>INDEX(Detail!E:E,MATCH(D410,Detail!H:H,0))</f>
        <v>Gg. M.H Thamrin No. 37</v>
      </c>
      <c r="U410" t="str">
        <f>INDEX(Detail!B:B,MATCH(D410,Detail!H:H,0))</f>
        <v>A+</v>
      </c>
      <c r="V410" t="str">
        <f>VLOOKUP(C410,Dosen!$A$3:$E$8,MATCH(Main!A410,Dosen!$A$2:$E$2,1),FALSE)</f>
        <v>Pak Krisna</v>
      </c>
    </row>
    <row r="411" spans="1:22" x14ac:dyDescent="0.3">
      <c r="A411">
        <v>409</v>
      </c>
      <c r="B411" t="str">
        <f>CONCATENATE(VLOOKUP(C411,Helper!$A$1:$B$7,2,FALSE),TEXT(A411,"0000"))</f>
        <v>E0409</v>
      </c>
      <c r="C411" t="s">
        <v>1010</v>
      </c>
      <c r="D411" t="str">
        <f>INDEX(Detail!H:H,MATCH(B411,Detail!G:G,0))</f>
        <v>Tina Pradipta</v>
      </c>
      <c r="E411">
        <v>82</v>
      </c>
      <c r="F411">
        <v>62</v>
      </c>
      <c r="G411">
        <v>75</v>
      </c>
      <c r="H411">
        <v>63</v>
      </c>
      <c r="I411">
        <v>71</v>
      </c>
      <c r="J411">
        <v>40</v>
      </c>
      <c r="K411">
        <v>80</v>
      </c>
      <c r="L411" s="36" t="str">
        <f>IFERROR(VLOOKUP(B411,Absen!$A$1:$B$501,2,FALSE),"No")</f>
        <v>No</v>
      </c>
      <c r="M411" s="44">
        <f t="shared" si="19"/>
        <v>80</v>
      </c>
      <c r="N411" s="44">
        <f t="shared" si="20"/>
        <v>65.75</v>
      </c>
      <c r="O411" s="44" t="str">
        <f t="shared" si="21"/>
        <v>C</v>
      </c>
      <c r="P411" s="36">
        <f>INDEX(Detail!A:A,MATCH(D411,Detail!H:H,0))</f>
        <v>37672</v>
      </c>
      <c r="Q411" t="str">
        <f>INDEX(Detail!F:F,MATCH(D411,Detail!H:H,0))</f>
        <v>Samarinda</v>
      </c>
      <c r="R411">
        <f>INDEX(Detail!C:C,MATCH(D411,Detail!H:H,0))</f>
        <v>171</v>
      </c>
      <c r="S411">
        <f>INDEX(Detail!D:D,MATCH(D411,Detail!H:H,0))</f>
        <v>59</v>
      </c>
      <c r="T411" t="str">
        <f>INDEX(Detail!E:E,MATCH(D411,Detail!H:H,0))</f>
        <v xml:space="preserve">Jl. Suniaraja No. 3
</v>
      </c>
      <c r="U411" t="str">
        <f>INDEX(Detail!B:B,MATCH(D411,Detail!H:H,0))</f>
        <v>AB+</v>
      </c>
      <c r="V411" t="str">
        <f>VLOOKUP(C411,Dosen!$A$3:$E$8,MATCH(Main!A411,Dosen!$A$2:$E$2,1),FALSE)</f>
        <v>Bu Dwi</v>
      </c>
    </row>
    <row r="412" spans="1:22" x14ac:dyDescent="0.3">
      <c r="A412">
        <v>410</v>
      </c>
      <c r="B412" t="str">
        <f>CONCATENATE(VLOOKUP(C412,Helper!$A$1:$B$7,2,FALSE),TEXT(A412,"0000"))</f>
        <v>F0410</v>
      </c>
      <c r="C412" t="s">
        <v>1011</v>
      </c>
      <c r="D412" t="str">
        <f>INDEX(Detail!H:H,MATCH(B412,Detail!G:G,0))</f>
        <v>Elisa Irawan</v>
      </c>
      <c r="E412">
        <v>59</v>
      </c>
      <c r="F412">
        <v>50</v>
      </c>
      <c r="G412">
        <v>50</v>
      </c>
      <c r="H412">
        <v>74</v>
      </c>
      <c r="I412">
        <v>52</v>
      </c>
      <c r="J412">
        <v>97</v>
      </c>
      <c r="K412">
        <v>72</v>
      </c>
      <c r="L412" s="36">
        <f>IFERROR(VLOOKUP(B412,Absen!$A$1:$B$501,2,FALSE),"No")</f>
        <v>44878</v>
      </c>
      <c r="M412" s="44">
        <f t="shared" si="19"/>
        <v>62</v>
      </c>
      <c r="N412" s="44">
        <f t="shared" si="20"/>
        <v>64.975000000000009</v>
      </c>
      <c r="O412" s="44" t="str">
        <f t="shared" si="21"/>
        <v>C</v>
      </c>
      <c r="P412" s="36">
        <f>INDEX(Detail!A:A,MATCH(D412,Detail!H:H,0))</f>
        <v>37459</v>
      </c>
      <c r="Q412" t="str">
        <f>INDEX(Detail!F:F,MATCH(D412,Detail!H:H,0))</f>
        <v>Probolinggo</v>
      </c>
      <c r="R412">
        <f>INDEX(Detail!C:C,MATCH(D412,Detail!H:H,0))</f>
        <v>163</v>
      </c>
      <c r="S412">
        <f>INDEX(Detail!D:D,MATCH(D412,Detail!H:H,0))</f>
        <v>54</v>
      </c>
      <c r="T412" t="str">
        <f>INDEX(Detail!E:E,MATCH(D412,Detail!H:H,0))</f>
        <v>Gg. Erlangga No. 85</v>
      </c>
      <c r="U412" t="str">
        <f>INDEX(Detail!B:B,MATCH(D412,Detail!H:H,0))</f>
        <v>B-</v>
      </c>
      <c r="V412" t="str">
        <f>VLOOKUP(C412,Dosen!$A$3:$E$8,MATCH(Main!A412,Dosen!$A$2:$E$2,1),FALSE)</f>
        <v>Pak Krisna</v>
      </c>
    </row>
    <row r="413" spans="1:22" x14ac:dyDescent="0.3">
      <c r="A413">
        <v>411</v>
      </c>
      <c r="B413" t="str">
        <f>CONCATENATE(VLOOKUP(C413,Helper!$A$1:$B$7,2,FALSE),TEXT(A413,"0000"))</f>
        <v>B0411</v>
      </c>
      <c r="C413" t="s">
        <v>1014</v>
      </c>
      <c r="D413" t="str">
        <f>INDEX(Detail!H:H,MATCH(B413,Detail!G:G,0))</f>
        <v>Kayla Hartati</v>
      </c>
      <c r="E413">
        <v>65</v>
      </c>
      <c r="F413">
        <v>72</v>
      </c>
      <c r="G413">
        <v>31</v>
      </c>
      <c r="H413">
        <v>53</v>
      </c>
      <c r="I413">
        <v>81</v>
      </c>
      <c r="J413">
        <v>71</v>
      </c>
      <c r="K413">
        <v>91</v>
      </c>
      <c r="L413" s="36">
        <f>IFERROR(VLOOKUP(B413,Absen!$A$1:$B$501,2,FALSE),"No")</f>
        <v>44884</v>
      </c>
      <c r="M413" s="44">
        <f t="shared" si="19"/>
        <v>81</v>
      </c>
      <c r="N413" s="44">
        <f t="shared" si="20"/>
        <v>62.375000000000007</v>
      </c>
      <c r="O413" s="44" t="str">
        <f t="shared" si="21"/>
        <v>C</v>
      </c>
      <c r="P413" s="36">
        <f>INDEX(Detail!A:A,MATCH(D413,Detail!H:H,0))</f>
        <v>37469</v>
      </c>
      <c r="Q413" t="str">
        <f>INDEX(Detail!F:F,MATCH(D413,Detail!H:H,0))</f>
        <v>Solok</v>
      </c>
      <c r="R413">
        <f>INDEX(Detail!C:C,MATCH(D413,Detail!H:H,0))</f>
        <v>173</v>
      </c>
      <c r="S413">
        <f>INDEX(Detail!D:D,MATCH(D413,Detail!H:H,0))</f>
        <v>60</v>
      </c>
      <c r="T413" t="str">
        <f>INDEX(Detail!E:E,MATCH(D413,Detail!H:H,0))</f>
        <v>Jl. Kiaracondong No. 07</v>
      </c>
      <c r="U413" t="str">
        <f>INDEX(Detail!B:B,MATCH(D413,Detail!H:H,0))</f>
        <v>B+</v>
      </c>
      <c r="V413" t="str">
        <f>VLOOKUP(C413,Dosen!$A$3:$E$8,MATCH(Main!A413,Dosen!$A$2:$E$2,1),FALSE)</f>
        <v>Bu Ratna</v>
      </c>
    </row>
    <row r="414" spans="1:22" x14ac:dyDescent="0.3">
      <c r="A414">
        <v>412</v>
      </c>
      <c r="B414" t="str">
        <f>CONCATENATE(VLOOKUP(C414,Helper!$A$1:$B$7,2,FALSE),TEXT(A414,"0000"))</f>
        <v>D0412</v>
      </c>
      <c r="C414" t="s">
        <v>1013</v>
      </c>
      <c r="D414" t="str">
        <f>INDEX(Detail!H:H,MATCH(B414,Detail!G:G,0))</f>
        <v>Taswir Nababan</v>
      </c>
      <c r="E414">
        <v>79</v>
      </c>
      <c r="F414">
        <v>48</v>
      </c>
      <c r="G414">
        <v>40</v>
      </c>
      <c r="H414">
        <v>71</v>
      </c>
      <c r="I414">
        <v>72</v>
      </c>
      <c r="J414">
        <v>100</v>
      </c>
      <c r="K414">
        <v>63</v>
      </c>
      <c r="L414" s="36" t="str">
        <f>IFERROR(VLOOKUP(B414,Absen!$A$1:$B$501,2,FALSE),"No")</f>
        <v>No</v>
      </c>
      <c r="M414" s="44">
        <f t="shared" si="19"/>
        <v>63</v>
      </c>
      <c r="N414" s="44">
        <f t="shared" si="20"/>
        <v>68.05</v>
      </c>
      <c r="O414" s="44" t="str">
        <f t="shared" si="21"/>
        <v>C</v>
      </c>
      <c r="P414" s="36">
        <f>INDEX(Detail!A:A,MATCH(D414,Detail!H:H,0))</f>
        <v>37347</v>
      </c>
      <c r="Q414" t="str">
        <f>INDEX(Detail!F:F,MATCH(D414,Detail!H:H,0))</f>
        <v>Solok</v>
      </c>
      <c r="R414">
        <f>INDEX(Detail!C:C,MATCH(D414,Detail!H:H,0))</f>
        <v>159</v>
      </c>
      <c r="S414">
        <f>INDEX(Detail!D:D,MATCH(D414,Detail!H:H,0))</f>
        <v>82</v>
      </c>
      <c r="T414" t="str">
        <f>INDEX(Detail!E:E,MATCH(D414,Detail!H:H,0))</f>
        <v>Jalan Kutisari Selatan No. 41</v>
      </c>
      <c r="U414" t="str">
        <f>INDEX(Detail!B:B,MATCH(D414,Detail!H:H,0))</f>
        <v>A-</v>
      </c>
      <c r="V414" t="str">
        <f>VLOOKUP(C414,Dosen!$A$3:$E$8,MATCH(Main!A414,Dosen!$A$2:$E$2,1),FALSE)</f>
        <v>Pak Andi</v>
      </c>
    </row>
    <row r="415" spans="1:22" x14ac:dyDescent="0.3">
      <c r="A415">
        <v>413</v>
      </c>
      <c r="B415" t="str">
        <f>CONCATENATE(VLOOKUP(C415,Helper!$A$1:$B$7,2,FALSE),TEXT(A415,"0000"))</f>
        <v>C0413</v>
      </c>
      <c r="C415" t="s">
        <v>1012</v>
      </c>
      <c r="D415" t="str">
        <f>INDEX(Detail!H:H,MATCH(B415,Detail!G:G,0))</f>
        <v>Warji Permadi</v>
      </c>
      <c r="E415">
        <v>59</v>
      </c>
      <c r="F415">
        <v>58</v>
      </c>
      <c r="G415">
        <v>42</v>
      </c>
      <c r="H415">
        <v>70</v>
      </c>
      <c r="I415">
        <v>84</v>
      </c>
      <c r="J415">
        <v>77</v>
      </c>
      <c r="K415">
        <v>76</v>
      </c>
      <c r="L415" s="36" t="str">
        <f>IFERROR(VLOOKUP(B415,Absen!$A$1:$B$501,2,FALSE),"No")</f>
        <v>No</v>
      </c>
      <c r="M415" s="44">
        <f t="shared" si="19"/>
        <v>76</v>
      </c>
      <c r="N415" s="44">
        <f t="shared" si="20"/>
        <v>65.274999999999991</v>
      </c>
      <c r="O415" s="44" t="str">
        <f t="shared" si="21"/>
        <v>C</v>
      </c>
      <c r="P415" s="36">
        <f>INDEX(Detail!A:A,MATCH(D415,Detail!H:H,0))</f>
        <v>37646</v>
      </c>
      <c r="Q415" t="str">
        <f>INDEX(Detail!F:F,MATCH(D415,Detail!H:H,0))</f>
        <v>Cirebon</v>
      </c>
      <c r="R415">
        <f>INDEX(Detail!C:C,MATCH(D415,Detail!H:H,0))</f>
        <v>167</v>
      </c>
      <c r="S415">
        <f>INDEX(Detail!D:D,MATCH(D415,Detail!H:H,0))</f>
        <v>95</v>
      </c>
      <c r="T415" t="str">
        <f>INDEX(Detail!E:E,MATCH(D415,Detail!H:H,0))</f>
        <v xml:space="preserve">Gang Erlangga No. 8
</v>
      </c>
      <c r="U415" t="str">
        <f>INDEX(Detail!B:B,MATCH(D415,Detail!H:H,0))</f>
        <v>B+</v>
      </c>
      <c r="V415" t="str">
        <f>VLOOKUP(C415,Dosen!$A$3:$E$8,MATCH(Main!A415,Dosen!$A$2:$E$2,1),FALSE)</f>
        <v>Bu Made</v>
      </c>
    </row>
    <row r="416" spans="1:22" x14ac:dyDescent="0.3">
      <c r="A416">
        <v>414</v>
      </c>
      <c r="B416" t="str">
        <f>CONCATENATE(VLOOKUP(C416,Helper!$A$1:$B$7,2,FALSE),TEXT(A416,"0000"))</f>
        <v>C0414</v>
      </c>
      <c r="C416" t="s">
        <v>1012</v>
      </c>
      <c r="D416" t="str">
        <f>INDEX(Detail!H:H,MATCH(B416,Detail!G:G,0))</f>
        <v>Taufan Permata</v>
      </c>
      <c r="E416">
        <v>53</v>
      </c>
      <c r="F416">
        <v>62</v>
      </c>
      <c r="G416">
        <v>67</v>
      </c>
      <c r="H416">
        <v>52</v>
      </c>
      <c r="I416">
        <v>69</v>
      </c>
      <c r="J416">
        <v>45</v>
      </c>
      <c r="K416">
        <v>98</v>
      </c>
      <c r="L416" s="36" t="str">
        <f>IFERROR(VLOOKUP(B416,Absen!$A$1:$B$501,2,FALSE),"No")</f>
        <v>No</v>
      </c>
      <c r="M416" s="44">
        <f t="shared" si="19"/>
        <v>98</v>
      </c>
      <c r="N416" s="44">
        <f t="shared" si="20"/>
        <v>61.7</v>
      </c>
      <c r="O416" s="44" t="str">
        <f t="shared" si="21"/>
        <v>C</v>
      </c>
      <c r="P416" s="36">
        <f>INDEX(Detail!A:A,MATCH(D416,Detail!H:H,0))</f>
        <v>37398</v>
      </c>
      <c r="Q416" t="str">
        <f>INDEX(Detail!F:F,MATCH(D416,Detail!H:H,0))</f>
        <v>Sorong</v>
      </c>
      <c r="R416">
        <f>INDEX(Detail!C:C,MATCH(D416,Detail!H:H,0))</f>
        <v>178</v>
      </c>
      <c r="S416">
        <f>INDEX(Detail!D:D,MATCH(D416,Detail!H:H,0))</f>
        <v>49</v>
      </c>
      <c r="T416" t="str">
        <f>INDEX(Detail!E:E,MATCH(D416,Detail!H:H,0))</f>
        <v>Gg. Pasteur No. 26</v>
      </c>
      <c r="U416" t="str">
        <f>INDEX(Detail!B:B,MATCH(D416,Detail!H:H,0))</f>
        <v>O-</v>
      </c>
      <c r="V416" t="str">
        <f>VLOOKUP(C416,Dosen!$A$3:$E$8,MATCH(Main!A416,Dosen!$A$2:$E$2,1),FALSE)</f>
        <v>Bu Made</v>
      </c>
    </row>
    <row r="417" spans="1:22" x14ac:dyDescent="0.3">
      <c r="A417">
        <v>415</v>
      </c>
      <c r="B417" t="str">
        <f>CONCATENATE(VLOOKUP(C417,Helper!$A$1:$B$7,2,FALSE),TEXT(A417,"0000"))</f>
        <v>A0415</v>
      </c>
      <c r="C417" t="s">
        <v>1015</v>
      </c>
      <c r="D417" t="str">
        <f>INDEX(Detail!H:H,MATCH(B417,Detail!G:G,0))</f>
        <v>Martana Rajasa</v>
      </c>
      <c r="E417">
        <v>64</v>
      </c>
      <c r="F417">
        <v>44</v>
      </c>
      <c r="G417">
        <v>33</v>
      </c>
      <c r="H417">
        <v>68</v>
      </c>
      <c r="I417">
        <v>79</v>
      </c>
      <c r="J417">
        <v>54</v>
      </c>
      <c r="K417">
        <v>98</v>
      </c>
      <c r="L417" s="36">
        <f>IFERROR(VLOOKUP(B417,Absen!$A$1:$B$501,2,FALSE),"No")</f>
        <v>44830</v>
      </c>
      <c r="M417" s="44">
        <f t="shared" si="19"/>
        <v>88</v>
      </c>
      <c r="N417" s="44">
        <f t="shared" si="20"/>
        <v>58.075000000000003</v>
      </c>
      <c r="O417" s="44" t="str">
        <f t="shared" si="21"/>
        <v>D</v>
      </c>
      <c r="P417" s="36">
        <f>INDEX(Detail!A:A,MATCH(D417,Detail!H:H,0))</f>
        <v>38148</v>
      </c>
      <c r="Q417" t="str">
        <f>INDEX(Detail!F:F,MATCH(D417,Detail!H:H,0))</f>
        <v>Pangkalpinang</v>
      </c>
      <c r="R417">
        <f>INDEX(Detail!C:C,MATCH(D417,Detail!H:H,0))</f>
        <v>172</v>
      </c>
      <c r="S417">
        <f>INDEX(Detail!D:D,MATCH(D417,Detail!H:H,0))</f>
        <v>71</v>
      </c>
      <c r="T417" t="str">
        <f>INDEX(Detail!E:E,MATCH(D417,Detail!H:H,0))</f>
        <v xml:space="preserve">Jalan Kutai No. 7
</v>
      </c>
      <c r="U417" t="str">
        <f>INDEX(Detail!B:B,MATCH(D417,Detail!H:H,0))</f>
        <v>AB-</v>
      </c>
      <c r="V417" t="str">
        <f>VLOOKUP(C417,Dosen!$A$3:$E$8,MATCH(Main!A417,Dosen!$A$2:$E$2,1),FALSE)</f>
        <v>Pak Budi</v>
      </c>
    </row>
    <row r="418" spans="1:22" x14ac:dyDescent="0.3">
      <c r="A418">
        <v>416</v>
      </c>
      <c r="B418" t="str">
        <f>CONCATENATE(VLOOKUP(C418,Helper!$A$1:$B$7,2,FALSE),TEXT(A418,"0000"))</f>
        <v>B0416</v>
      </c>
      <c r="C418" t="s">
        <v>1014</v>
      </c>
      <c r="D418" t="str">
        <f>INDEX(Detail!H:H,MATCH(B418,Detail!G:G,0))</f>
        <v>Rizki Puspita</v>
      </c>
      <c r="E418">
        <v>55</v>
      </c>
      <c r="F418">
        <v>62</v>
      </c>
      <c r="G418">
        <v>88</v>
      </c>
      <c r="H418">
        <v>64</v>
      </c>
      <c r="I418">
        <v>59</v>
      </c>
      <c r="J418">
        <v>41</v>
      </c>
      <c r="K418">
        <v>77</v>
      </c>
      <c r="L418" s="36" t="str">
        <f>IFERROR(VLOOKUP(B418,Absen!$A$1:$B$501,2,FALSE),"No")</f>
        <v>No</v>
      </c>
      <c r="M418" s="44">
        <f t="shared" si="19"/>
        <v>77</v>
      </c>
      <c r="N418" s="44">
        <f t="shared" si="20"/>
        <v>63.5</v>
      </c>
      <c r="O418" s="44" t="str">
        <f t="shared" si="21"/>
        <v>C</v>
      </c>
      <c r="P418" s="36">
        <f>INDEX(Detail!A:A,MATCH(D418,Detail!H:H,0))</f>
        <v>37267</v>
      </c>
      <c r="Q418" t="str">
        <f>INDEX(Detail!F:F,MATCH(D418,Detail!H:H,0))</f>
        <v>Salatiga</v>
      </c>
      <c r="R418">
        <f>INDEX(Detail!C:C,MATCH(D418,Detail!H:H,0))</f>
        <v>151</v>
      </c>
      <c r="S418">
        <f>INDEX(Detail!D:D,MATCH(D418,Detail!H:H,0))</f>
        <v>84</v>
      </c>
      <c r="T418" t="str">
        <f>INDEX(Detail!E:E,MATCH(D418,Detail!H:H,0))</f>
        <v>Gang Moch. Ramdan No. 47</v>
      </c>
      <c r="U418" t="str">
        <f>INDEX(Detail!B:B,MATCH(D418,Detail!H:H,0))</f>
        <v>A-</v>
      </c>
      <c r="V418" t="str">
        <f>VLOOKUP(C418,Dosen!$A$3:$E$8,MATCH(Main!A418,Dosen!$A$2:$E$2,1),FALSE)</f>
        <v>Bu Ratna</v>
      </c>
    </row>
    <row r="419" spans="1:22" x14ac:dyDescent="0.3">
      <c r="A419">
        <v>417</v>
      </c>
      <c r="B419" t="str">
        <f>CONCATENATE(VLOOKUP(C419,Helper!$A$1:$B$7,2,FALSE),TEXT(A419,"0000"))</f>
        <v>D0417</v>
      </c>
      <c r="C419" t="s">
        <v>1013</v>
      </c>
      <c r="D419" t="str">
        <f>INDEX(Detail!H:H,MATCH(B419,Detail!G:G,0))</f>
        <v>Agus Halim</v>
      </c>
      <c r="E419">
        <v>63</v>
      </c>
      <c r="F419">
        <v>65</v>
      </c>
      <c r="G419">
        <v>63</v>
      </c>
      <c r="H419">
        <v>64</v>
      </c>
      <c r="I419">
        <v>58</v>
      </c>
      <c r="J419">
        <v>73</v>
      </c>
      <c r="K419">
        <v>99</v>
      </c>
      <c r="L419" s="36" t="str">
        <f>IFERROR(VLOOKUP(B419,Absen!$A$1:$B$501,2,FALSE),"No")</f>
        <v>No</v>
      </c>
      <c r="M419" s="44">
        <f t="shared" si="19"/>
        <v>99</v>
      </c>
      <c r="N419" s="44">
        <f t="shared" si="20"/>
        <v>68.350000000000009</v>
      </c>
      <c r="O419" s="44" t="str">
        <f t="shared" si="21"/>
        <v>C</v>
      </c>
      <c r="P419" s="36">
        <f>INDEX(Detail!A:A,MATCH(D419,Detail!H:H,0))</f>
        <v>37397</v>
      </c>
      <c r="Q419" t="str">
        <f>INDEX(Detail!F:F,MATCH(D419,Detail!H:H,0))</f>
        <v>Magelang</v>
      </c>
      <c r="R419">
        <f>INDEX(Detail!C:C,MATCH(D419,Detail!H:H,0))</f>
        <v>173</v>
      </c>
      <c r="S419">
        <f>INDEX(Detail!D:D,MATCH(D419,Detail!H:H,0))</f>
        <v>74</v>
      </c>
      <c r="T419" t="str">
        <f>INDEX(Detail!E:E,MATCH(D419,Detail!H:H,0))</f>
        <v>Jalan Cikutra Timur No. 62</v>
      </c>
      <c r="U419" t="str">
        <f>INDEX(Detail!B:B,MATCH(D419,Detail!H:H,0))</f>
        <v>B+</v>
      </c>
      <c r="V419" t="str">
        <f>VLOOKUP(C419,Dosen!$A$3:$E$8,MATCH(Main!A419,Dosen!$A$2:$E$2,1),FALSE)</f>
        <v>Pak Andi</v>
      </c>
    </row>
    <row r="420" spans="1:22" x14ac:dyDescent="0.3">
      <c r="A420">
        <v>418</v>
      </c>
      <c r="B420" t="str">
        <f>CONCATENATE(VLOOKUP(C420,Helper!$A$1:$B$7,2,FALSE),TEXT(A420,"0000"))</f>
        <v>B0418</v>
      </c>
      <c r="C420" t="s">
        <v>1014</v>
      </c>
      <c r="D420" t="str">
        <f>INDEX(Detail!H:H,MATCH(B420,Detail!G:G,0))</f>
        <v>Pranata Hastuti</v>
      </c>
      <c r="E420">
        <v>87</v>
      </c>
      <c r="F420">
        <v>68</v>
      </c>
      <c r="G420">
        <v>34</v>
      </c>
      <c r="H420">
        <v>59</v>
      </c>
      <c r="I420">
        <v>88</v>
      </c>
      <c r="J420">
        <v>81</v>
      </c>
      <c r="K420">
        <v>76</v>
      </c>
      <c r="L420" s="36" t="str">
        <f>IFERROR(VLOOKUP(B420,Absen!$A$1:$B$501,2,FALSE),"No")</f>
        <v>No</v>
      </c>
      <c r="M420" s="44">
        <f t="shared" si="19"/>
        <v>76</v>
      </c>
      <c r="N420" s="44">
        <f t="shared" si="20"/>
        <v>68.349999999999994</v>
      </c>
      <c r="O420" s="44" t="str">
        <f t="shared" si="21"/>
        <v>C</v>
      </c>
      <c r="P420" s="36">
        <f>INDEX(Detail!A:A,MATCH(D420,Detail!H:H,0))</f>
        <v>37060</v>
      </c>
      <c r="Q420" t="str">
        <f>INDEX(Detail!F:F,MATCH(D420,Detail!H:H,0))</f>
        <v>Prabumulih</v>
      </c>
      <c r="R420">
        <f>INDEX(Detail!C:C,MATCH(D420,Detail!H:H,0))</f>
        <v>150</v>
      </c>
      <c r="S420">
        <f>INDEX(Detail!D:D,MATCH(D420,Detail!H:H,0))</f>
        <v>92</v>
      </c>
      <c r="T420" t="str">
        <f>INDEX(Detail!E:E,MATCH(D420,Detail!H:H,0))</f>
        <v xml:space="preserve">Gang Dipenogoro No. 5
</v>
      </c>
      <c r="U420" t="str">
        <f>INDEX(Detail!B:B,MATCH(D420,Detail!H:H,0))</f>
        <v>B-</v>
      </c>
      <c r="V420" t="str">
        <f>VLOOKUP(C420,Dosen!$A$3:$E$8,MATCH(Main!A420,Dosen!$A$2:$E$2,1),FALSE)</f>
        <v>Bu Ratna</v>
      </c>
    </row>
    <row r="421" spans="1:22" x14ac:dyDescent="0.3">
      <c r="A421">
        <v>419</v>
      </c>
      <c r="B421" t="str">
        <f>CONCATENATE(VLOOKUP(C421,Helper!$A$1:$B$7,2,FALSE),TEXT(A421,"0000"))</f>
        <v>E0419</v>
      </c>
      <c r="C421" t="s">
        <v>1010</v>
      </c>
      <c r="D421" t="str">
        <f>INDEX(Detail!H:H,MATCH(B421,Detail!G:G,0))</f>
        <v>Salwa Utama</v>
      </c>
      <c r="E421">
        <v>58</v>
      </c>
      <c r="F421">
        <v>69</v>
      </c>
      <c r="G421">
        <v>65</v>
      </c>
      <c r="H421">
        <v>72</v>
      </c>
      <c r="I421">
        <v>60</v>
      </c>
      <c r="J421">
        <v>54</v>
      </c>
      <c r="K421">
        <v>83</v>
      </c>
      <c r="L421" s="36">
        <f>IFERROR(VLOOKUP(B421,Absen!$A$1:$B$501,2,FALSE),"No")</f>
        <v>44917</v>
      </c>
      <c r="M421" s="44">
        <f t="shared" si="19"/>
        <v>73</v>
      </c>
      <c r="N421" s="44">
        <f t="shared" si="20"/>
        <v>63.474999999999994</v>
      </c>
      <c r="O421" s="44" t="str">
        <f t="shared" si="21"/>
        <v>C</v>
      </c>
      <c r="P421" s="36">
        <f>INDEX(Detail!A:A,MATCH(D421,Detail!H:H,0))</f>
        <v>37998</v>
      </c>
      <c r="Q421" t="str">
        <f>INDEX(Detail!F:F,MATCH(D421,Detail!H:H,0))</f>
        <v>Subulussalam</v>
      </c>
      <c r="R421">
        <f>INDEX(Detail!C:C,MATCH(D421,Detail!H:H,0))</f>
        <v>153</v>
      </c>
      <c r="S421">
        <f>INDEX(Detail!D:D,MATCH(D421,Detail!H:H,0))</f>
        <v>48</v>
      </c>
      <c r="T421" t="str">
        <f>INDEX(Detail!E:E,MATCH(D421,Detail!H:H,0))</f>
        <v>Jalan BKR No. 90</v>
      </c>
      <c r="U421" t="str">
        <f>INDEX(Detail!B:B,MATCH(D421,Detail!H:H,0))</f>
        <v>B+</v>
      </c>
      <c r="V421" t="str">
        <f>VLOOKUP(C421,Dosen!$A$3:$E$8,MATCH(Main!A421,Dosen!$A$2:$E$2,1),FALSE)</f>
        <v>Bu Dwi</v>
      </c>
    </row>
    <row r="422" spans="1:22" x14ac:dyDescent="0.3">
      <c r="A422">
        <v>420</v>
      </c>
      <c r="B422" t="str">
        <f>CONCATENATE(VLOOKUP(C422,Helper!$A$1:$B$7,2,FALSE),TEXT(A422,"0000"))</f>
        <v>F0420</v>
      </c>
      <c r="C422" t="s">
        <v>1011</v>
      </c>
      <c r="D422" t="str">
        <f>INDEX(Detail!H:H,MATCH(B422,Detail!G:G,0))</f>
        <v>Zamira Nurdiyanti</v>
      </c>
      <c r="E422">
        <v>85</v>
      </c>
      <c r="F422">
        <v>40</v>
      </c>
      <c r="G422">
        <v>55</v>
      </c>
      <c r="H422">
        <v>50</v>
      </c>
      <c r="I422">
        <v>77</v>
      </c>
      <c r="J422">
        <v>90</v>
      </c>
      <c r="K422">
        <v>82</v>
      </c>
      <c r="L422" s="36">
        <f>IFERROR(VLOOKUP(B422,Absen!$A$1:$B$501,2,FALSE),"No")</f>
        <v>44777</v>
      </c>
      <c r="M422" s="44">
        <f t="shared" si="19"/>
        <v>72</v>
      </c>
      <c r="N422" s="44">
        <f t="shared" si="20"/>
        <v>67.7</v>
      </c>
      <c r="O422" s="44" t="str">
        <f t="shared" si="21"/>
        <v>C</v>
      </c>
      <c r="P422" s="36">
        <f>INDEX(Detail!A:A,MATCH(D422,Detail!H:H,0))</f>
        <v>37741</v>
      </c>
      <c r="Q422" t="str">
        <f>INDEX(Detail!F:F,MATCH(D422,Detail!H:H,0))</f>
        <v>Lhokseumawe</v>
      </c>
      <c r="R422">
        <f>INDEX(Detail!C:C,MATCH(D422,Detail!H:H,0))</f>
        <v>168</v>
      </c>
      <c r="S422">
        <f>INDEX(Detail!D:D,MATCH(D422,Detail!H:H,0))</f>
        <v>72</v>
      </c>
      <c r="T422" t="str">
        <f>INDEX(Detail!E:E,MATCH(D422,Detail!H:H,0))</f>
        <v>Jalan Kiaracondong No. 15</v>
      </c>
      <c r="U422" t="str">
        <f>INDEX(Detail!B:B,MATCH(D422,Detail!H:H,0))</f>
        <v>A+</v>
      </c>
      <c r="V422" t="str">
        <f>VLOOKUP(C422,Dosen!$A$3:$E$8,MATCH(Main!A422,Dosen!$A$2:$E$2,1),FALSE)</f>
        <v>Pak Krisna</v>
      </c>
    </row>
    <row r="423" spans="1:22" x14ac:dyDescent="0.3">
      <c r="A423">
        <v>421</v>
      </c>
      <c r="B423" t="str">
        <f>CONCATENATE(VLOOKUP(C423,Helper!$A$1:$B$7,2,FALSE),TEXT(A423,"0000"))</f>
        <v>D0421</v>
      </c>
      <c r="C423" t="s">
        <v>1013</v>
      </c>
      <c r="D423" t="str">
        <f>INDEX(Detail!H:H,MATCH(B423,Detail!G:G,0))</f>
        <v>Elvina Wulandari</v>
      </c>
      <c r="E423">
        <v>85</v>
      </c>
      <c r="F423">
        <v>61</v>
      </c>
      <c r="G423">
        <v>53</v>
      </c>
      <c r="H423">
        <v>50</v>
      </c>
      <c r="I423">
        <v>60</v>
      </c>
      <c r="J423">
        <v>78</v>
      </c>
      <c r="K423">
        <v>93</v>
      </c>
      <c r="L423" s="36">
        <f>IFERROR(VLOOKUP(B423,Absen!$A$1:$B$501,2,FALSE),"No")</f>
        <v>44854</v>
      </c>
      <c r="M423" s="44">
        <f t="shared" si="19"/>
        <v>83</v>
      </c>
      <c r="N423" s="44">
        <f t="shared" si="20"/>
        <v>66.5</v>
      </c>
      <c r="O423" s="44" t="str">
        <f t="shared" si="21"/>
        <v>C</v>
      </c>
      <c r="P423" s="36">
        <f>INDEX(Detail!A:A,MATCH(D423,Detail!H:H,0))</f>
        <v>37186</v>
      </c>
      <c r="Q423" t="str">
        <f>INDEX(Detail!F:F,MATCH(D423,Detail!H:H,0))</f>
        <v>Kendari</v>
      </c>
      <c r="R423">
        <f>INDEX(Detail!C:C,MATCH(D423,Detail!H:H,0))</f>
        <v>167</v>
      </c>
      <c r="S423">
        <f>INDEX(Detail!D:D,MATCH(D423,Detail!H:H,0))</f>
        <v>51</v>
      </c>
      <c r="T423" t="str">
        <f>INDEX(Detail!E:E,MATCH(D423,Detail!H:H,0))</f>
        <v>Jl. Sukajadi No. 80</v>
      </c>
      <c r="U423" t="str">
        <f>INDEX(Detail!B:B,MATCH(D423,Detail!H:H,0))</f>
        <v>O+</v>
      </c>
      <c r="V423" t="str">
        <f>VLOOKUP(C423,Dosen!$A$3:$E$8,MATCH(Main!A423,Dosen!$A$2:$E$2,1),FALSE)</f>
        <v>Pak Andi</v>
      </c>
    </row>
    <row r="424" spans="1:22" x14ac:dyDescent="0.3">
      <c r="A424">
        <v>422</v>
      </c>
      <c r="B424" t="str">
        <f>CONCATENATE(VLOOKUP(C424,Helper!$A$1:$B$7,2,FALSE),TEXT(A424,"0000"))</f>
        <v>F0422</v>
      </c>
      <c r="C424" t="s">
        <v>1011</v>
      </c>
      <c r="D424" t="str">
        <f>INDEX(Detail!H:H,MATCH(B424,Detail!G:G,0))</f>
        <v>Anom Pratama</v>
      </c>
      <c r="E424">
        <v>93</v>
      </c>
      <c r="F424">
        <v>75</v>
      </c>
      <c r="G424">
        <v>64</v>
      </c>
      <c r="H424">
        <v>74</v>
      </c>
      <c r="I424">
        <v>71</v>
      </c>
      <c r="J424">
        <v>77</v>
      </c>
      <c r="K424">
        <v>76</v>
      </c>
      <c r="L424" s="36">
        <f>IFERROR(VLOOKUP(B424,Absen!$A$1:$B$501,2,FALSE),"No")</f>
        <v>44893</v>
      </c>
      <c r="M424" s="44">
        <f t="shared" si="19"/>
        <v>66</v>
      </c>
      <c r="N424" s="44">
        <f t="shared" si="20"/>
        <v>73.924999999999997</v>
      </c>
      <c r="O424" s="44" t="str">
        <f t="shared" si="21"/>
        <v>B</v>
      </c>
      <c r="P424" s="36">
        <f>INDEX(Detail!A:A,MATCH(D424,Detail!H:H,0))</f>
        <v>38456</v>
      </c>
      <c r="Q424" t="str">
        <f>INDEX(Detail!F:F,MATCH(D424,Detail!H:H,0))</f>
        <v>Bekasi</v>
      </c>
      <c r="R424">
        <f>INDEX(Detail!C:C,MATCH(D424,Detail!H:H,0))</f>
        <v>175</v>
      </c>
      <c r="S424">
        <f>INDEX(Detail!D:D,MATCH(D424,Detail!H:H,0))</f>
        <v>60</v>
      </c>
      <c r="T424" t="str">
        <f>INDEX(Detail!E:E,MATCH(D424,Detail!H:H,0))</f>
        <v>Gg. Erlangga No. 67</v>
      </c>
      <c r="U424" t="str">
        <f>INDEX(Detail!B:B,MATCH(D424,Detail!H:H,0))</f>
        <v>O+</v>
      </c>
      <c r="V424" t="str">
        <f>VLOOKUP(C424,Dosen!$A$3:$E$8,MATCH(Main!A424,Dosen!$A$2:$E$2,1),FALSE)</f>
        <v>Pak Krisna</v>
      </c>
    </row>
    <row r="425" spans="1:22" x14ac:dyDescent="0.3">
      <c r="A425">
        <v>423</v>
      </c>
      <c r="B425" t="str">
        <f>CONCATENATE(VLOOKUP(C425,Helper!$A$1:$B$7,2,FALSE),TEXT(A425,"0000"))</f>
        <v>C0423</v>
      </c>
      <c r="C425" t="s">
        <v>1012</v>
      </c>
      <c r="D425" t="str">
        <f>INDEX(Detail!H:H,MATCH(B425,Detail!G:G,0))</f>
        <v>Irfan Melani</v>
      </c>
      <c r="E425">
        <v>64</v>
      </c>
      <c r="F425">
        <v>48</v>
      </c>
      <c r="G425">
        <v>72</v>
      </c>
      <c r="H425">
        <v>59</v>
      </c>
      <c r="I425">
        <v>67</v>
      </c>
      <c r="J425">
        <v>83</v>
      </c>
      <c r="K425">
        <v>73</v>
      </c>
      <c r="L425" s="36" t="str">
        <f>IFERROR(VLOOKUP(B425,Absen!$A$1:$B$501,2,FALSE),"No")</f>
        <v>No</v>
      </c>
      <c r="M425" s="44">
        <f t="shared" si="19"/>
        <v>73</v>
      </c>
      <c r="N425" s="44">
        <f t="shared" si="20"/>
        <v>68.05</v>
      </c>
      <c r="O425" s="44" t="str">
        <f t="shared" si="21"/>
        <v>C</v>
      </c>
      <c r="P425" s="36">
        <f>INDEX(Detail!A:A,MATCH(D425,Detail!H:H,0))</f>
        <v>37925</v>
      </c>
      <c r="Q425" t="str">
        <f>INDEX(Detail!F:F,MATCH(D425,Detail!H:H,0))</f>
        <v>Bengkulu</v>
      </c>
      <c r="R425">
        <f>INDEX(Detail!C:C,MATCH(D425,Detail!H:H,0))</f>
        <v>174</v>
      </c>
      <c r="S425">
        <f>INDEX(Detail!D:D,MATCH(D425,Detail!H:H,0))</f>
        <v>66</v>
      </c>
      <c r="T425" t="str">
        <f>INDEX(Detail!E:E,MATCH(D425,Detail!H:H,0))</f>
        <v>Gg. Indragiri No. 23</v>
      </c>
      <c r="U425" t="str">
        <f>INDEX(Detail!B:B,MATCH(D425,Detail!H:H,0))</f>
        <v>B+</v>
      </c>
      <c r="V425" t="str">
        <f>VLOOKUP(C425,Dosen!$A$3:$E$8,MATCH(Main!A425,Dosen!$A$2:$E$2,1),FALSE)</f>
        <v>Bu Made</v>
      </c>
    </row>
    <row r="426" spans="1:22" x14ac:dyDescent="0.3">
      <c r="A426">
        <v>424</v>
      </c>
      <c r="B426" t="str">
        <f>CONCATENATE(VLOOKUP(C426,Helper!$A$1:$B$7,2,FALSE),TEXT(A426,"0000"))</f>
        <v>D0424</v>
      </c>
      <c r="C426" t="s">
        <v>1013</v>
      </c>
      <c r="D426" t="str">
        <f>INDEX(Detail!H:H,MATCH(B426,Detail!G:G,0))</f>
        <v>Bakiono Suartini</v>
      </c>
      <c r="E426">
        <v>64</v>
      </c>
      <c r="F426">
        <v>49</v>
      </c>
      <c r="G426">
        <v>56</v>
      </c>
      <c r="H426">
        <v>52</v>
      </c>
      <c r="I426">
        <v>67</v>
      </c>
      <c r="J426">
        <v>87</v>
      </c>
      <c r="K426">
        <v>92</v>
      </c>
      <c r="L426" s="36">
        <f>IFERROR(VLOOKUP(B426,Absen!$A$1:$B$501,2,FALSE),"No")</f>
        <v>44812</v>
      </c>
      <c r="M426" s="44">
        <f t="shared" si="19"/>
        <v>82</v>
      </c>
      <c r="N426" s="44">
        <f t="shared" si="20"/>
        <v>65.8</v>
      </c>
      <c r="O426" s="44" t="str">
        <f t="shared" si="21"/>
        <v>C</v>
      </c>
      <c r="P426" s="36">
        <f>INDEX(Detail!A:A,MATCH(D426,Detail!H:H,0))</f>
        <v>37714</v>
      </c>
      <c r="Q426" t="str">
        <f>INDEX(Detail!F:F,MATCH(D426,Detail!H:H,0))</f>
        <v>Pekalongan</v>
      </c>
      <c r="R426">
        <f>INDEX(Detail!C:C,MATCH(D426,Detail!H:H,0))</f>
        <v>158</v>
      </c>
      <c r="S426">
        <f>INDEX(Detail!D:D,MATCH(D426,Detail!H:H,0))</f>
        <v>79</v>
      </c>
      <c r="T426" t="str">
        <f>INDEX(Detail!E:E,MATCH(D426,Detail!H:H,0))</f>
        <v>Jl. Rajawali Barat No. 96</v>
      </c>
      <c r="U426" t="str">
        <f>INDEX(Detail!B:B,MATCH(D426,Detail!H:H,0))</f>
        <v>A+</v>
      </c>
      <c r="V426" t="str">
        <f>VLOOKUP(C426,Dosen!$A$3:$E$8,MATCH(Main!A426,Dosen!$A$2:$E$2,1),FALSE)</f>
        <v>Pak Andi</v>
      </c>
    </row>
    <row r="427" spans="1:22" x14ac:dyDescent="0.3">
      <c r="A427">
        <v>425</v>
      </c>
      <c r="B427" t="str">
        <f>CONCATENATE(VLOOKUP(C427,Helper!$A$1:$B$7,2,FALSE),TEXT(A427,"0000"))</f>
        <v>D0425</v>
      </c>
      <c r="C427" t="s">
        <v>1013</v>
      </c>
      <c r="D427" t="str">
        <f>INDEX(Detail!H:H,MATCH(B427,Detail!G:G,0))</f>
        <v>Harjo Permata</v>
      </c>
      <c r="E427">
        <v>81</v>
      </c>
      <c r="F427">
        <v>68</v>
      </c>
      <c r="G427">
        <v>76</v>
      </c>
      <c r="H427">
        <v>74</v>
      </c>
      <c r="I427">
        <v>80</v>
      </c>
      <c r="J427">
        <v>72</v>
      </c>
      <c r="K427">
        <v>74</v>
      </c>
      <c r="L427" s="36" t="str">
        <f>IFERROR(VLOOKUP(B427,Absen!$A$1:$B$501,2,FALSE),"No")</f>
        <v>No</v>
      </c>
      <c r="M427" s="44">
        <f t="shared" si="19"/>
        <v>74</v>
      </c>
      <c r="N427" s="44">
        <f t="shared" si="20"/>
        <v>74.875</v>
      </c>
      <c r="O427" s="44" t="str">
        <f t="shared" si="21"/>
        <v>B</v>
      </c>
      <c r="P427" s="36">
        <f>INDEX(Detail!A:A,MATCH(D427,Detail!H:H,0))</f>
        <v>37905</v>
      </c>
      <c r="Q427" t="str">
        <f>INDEX(Detail!F:F,MATCH(D427,Detail!H:H,0))</f>
        <v>Kota Administrasi Jakarta Utara</v>
      </c>
      <c r="R427">
        <f>INDEX(Detail!C:C,MATCH(D427,Detail!H:H,0))</f>
        <v>164</v>
      </c>
      <c r="S427">
        <f>INDEX(Detail!D:D,MATCH(D427,Detail!H:H,0))</f>
        <v>94</v>
      </c>
      <c r="T427" t="str">
        <f>INDEX(Detail!E:E,MATCH(D427,Detail!H:H,0))</f>
        <v xml:space="preserve">Jalan Kebonjati No. 7
</v>
      </c>
      <c r="U427" t="str">
        <f>INDEX(Detail!B:B,MATCH(D427,Detail!H:H,0))</f>
        <v>O+</v>
      </c>
      <c r="V427" t="str">
        <f>VLOOKUP(C427,Dosen!$A$3:$E$8,MATCH(Main!A427,Dosen!$A$2:$E$2,1),FALSE)</f>
        <v>Pak Andi</v>
      </c>
    </row>
    <row r="428" spans="1:22" x14ac:dyDescent="0.3">
      <c r="A428">
        <v>426</v>
      </c>
      <c r="B428" t="str">
        <f>CONCATENATE(VLOOKUP(C428,Helper!$A$1:$B$7,2,FALSE),TEXT(A428,"0000"))</f>
        <v>C0426</v>
      </c>
      <c r="C428" t="s">
        <v>1012</v>
      </c>
      <c r="D428" t="str">
        <f>INDEX(Detail!H:H,MATCH(B428,Detail!G:G,0))</f>
        <v>Rahmat Purwanti</v>
      </c>
      <c r="E428">
        <v>55</v>
      </c>
      <c r="F428">
        <v>73</v>
      </c>
      <c r="G428">
        <v>81</v>
      </c>
      <c r="H428">
        <v>61</v>
      </c>
      <c r="I428">
        <v>57</v>
      </c>
      <c r="J428">
        <v>69</v>
      </c>
      <c r="K428">
        <v>85</v>
      </c>
      <c r="L428" s="36">
        <f>IFERROR(VLOOKUP(B428,Absen!$A$1:$B$501,2,FALSE),"No")</f>
        <v>44899</v>
      </c>
      <c r="M428" s="44">
        <f t="shared" si="19"/>
        <v>75</v>
      </c>
      <c r="N428" s="44">
        <f t="shared" si="20"/>
        <v>68.25</v>
      </c>
      <c r="O428" s="44" t="str">
        <f t="shared" si="21"/>
        <v>C</v>
      </c>
      <c r="P428" s="36">
        <f>INDEX(Detail!A:A,MATCH(D428,Detail!H:H,0))</f>
        <v>37967</v>
      </c>
      <c r="Q428" t="str">
        <f>INDEX(Detail!F:F,MATCH(D428,Detail!H:H,0))</f>
        <v>Palembang</v>
      </c>
      <c r="R428">
        <f>INDEX(Detail!C:C,MATCH(D428,Detail!H:H,0))</f>
        <v>175</v>
      </c>
      <c r="S428">
        <f>INDEX(Detail!D:D,MATCH(D428,Detail!H:H,0))</f>
        <v>47</v>
      </c>
      <c r="T428" t="str">
        <f>INDEX(Detail!E:E,MATCH(D428,Detail!H:H,0))</f>
        <v>Jl. Stasiun Wonokromo No. 77</v>
      </c>
      <c r="U428" t="str">
        <f>INDEX(Detail!B:B,MATCH(D428,Detail!H:H,0))</f>
        <v>AB-</v>
      </c>
      <c r="V428" t="str">
        <f>VLOOKUP(C428,Dosen!$A$3:$E$8,MATCH(Main!A428,Dosen!$A$2:$E$2,1),FALSE)</f>
        <v>Bu Made</v>
      </c>
    </row>
    <row r="429" spans="1:22" x14ac:dyDescent="0.3">
      <c r="A429">
        <v>427</v>
      </c>
      <c r="B429" t="str">
        <f>CONCATENATE(VLOOKUP(C429,Helper!$A$1:$B$7,2,FALSE),TEXT(A429,"0000"))</f>
        <v>D0427</v>
      </c>
      <c r="C429" t="s">
        <v>1013</v>
      </c>
      <c r="D429" t="str">
        <f>INDEX(Detail!H:H,MATCH(B429,Detail!G:G,0))</f>
        <v>Jasmani Mustofa</v>
      </c>
      <c r="E429">
        <v>88</v>
      </c>
      <c r="F429">
        <v>73</v>
      </c>
      <c r="G429">
        <v>30</v>
      </c>
      <c r="H429">
        <v>51</v>
      </c>
      <c r="I429">
        <v>62</v>
      </c>
      <c r="J429">
        <v>92</v>
      </c>
      <c r="K429">
        <v>64</v>
      </c>
      <c r="L429" s="36" t="str">
        <f>IFERROR(VLOOKUP(B429,Absen!$A$1:$B$501,2,FALSE),"No")</f>
        <v>No</v>
      </c>
      <c r="M429" s="44">
        <f t="shared" si="19"/>
        <v>64</v>
      </c>
      <c r="N429" s="44">
        <f t="shared" si="20"/>
        <v>65.050000000000011</v>
      </c>
      <c r="O429" s="44" t="str">
        <f t="shared" si="21"/>
        <v>C</v>
      </c>
      <c r="P429" s="36">
        <f>INDEX(Detail!A:A,MATCH(D429,Detail!H:H,0))</f>
        <v>38069</v>
      </c>
      <c r="Q429" t="str">
        <f>INDEX(Detail!F:F,MATCH(D429,Detail!H:H,0))</f>
        <v>Cimahi</v>
      </c>
      <c r="R429">
        <f>INDEX(Detail!C:C,MATCH(D429,Detail!H:H,0))</f>
        <v>174</v>
      </c>
      <c r="S429">
        <f>INDEX(Detail!D:D,MATCH(D429,Detail!H:H,0))</f>
        <v>49</v>
      </c>
      <c r="T429" t="str">
        <f>INDEX(Detail!E:E,MATCH(D429,Detail!H:H,0))</f>
        <v xml:space="preserve">Gg. PHH. Mustofa No. 6
</v>
      </c>
      <c r="U429" t="str">
        <f>INDEX(Detail!B:B,MATCH(D429,Detail!H:H,0))</f>
        <v>B+</v>
      </c>
      <c r="V429" t="str">
        <f>VLOOKUP(C429,Dosen!$A$3:$E$8,MATCH(Main!A429,Dosen!$A$2:$E$2,1),FALSE)</f>
        <v>Pak Andi</v>
      </c>
    </row>
    <row r="430" spans="1:22" x14ac:dyDescent="0.3">
      <c r="A430">
        <v>428</v>
      </c>
      <c r="B430" t="str">
        <f>CONCATENATE(VLOOKUP(C430,Helper!$A$1:$B$7,2,FALSE),TEXT(A430,"0000"))</f>
        <v>F0428</v>
      </c>
      <c r="C430" t="s">
        <v>1011</v>
      </c>
      <c r="D430" t="str">
        <f>INDEX(Detail!H:H,MATCH(B430,Detail!G:G,0))</f>
        <v>Manah Siregar</v>
      </c>
      <c r="E430">
        <v>81</v>
      </c>
      <c r="F430">
        <v>63</v>
      </c>
      <c r="G430">
        <v>48</v>
      </c>
      <c r="H430">
        <v>65</v>
      </c>
      <c r="I430">
        <v>71</v>
      </c>
      <c r="J430">
        <v>86</v>
      </c>
      <c r="K430">
        <v>72</v>
      </c>
      <c r="L430" s="36">
        <f>IFERROR(VLOOKUP(B430,Absen!$A$1:$B$501,2,FALSE),"No")</f>
        <v>44788</v>
      </c>
      <c r="M430" s="44">
        <f t="shared" si="19"/>
        <v>62</v>
      </c>
      <c r="N430" s="44">
        <f t="shared" si="20"/>
        <v>68</v>
      </c>
      <c r="O430" s="44" t="str">
        <f t="shared" si="21"/>
        <v>C</v>
      </c>
      <c r="P430" s="36">
        <f>INDEX(Detail!A:A,MATCH(D430,Detail!H:H,0))</f>
        <v>38149</v>
      </c>
      <c r="Q430" t="str">
        <f>INDEX(Detail!F:F,MATCH(D430,Detail!H:H,0))</f>
        <v>Lhokseumawe</v>
      </c>
      <c r="R430">
        <f>INDEX(Detail!C:C,MATCH(D430,Detail!H:H,0))</f>
        <v>178</v>
      </c>
      <c r="S430">
        <f>INDEX(Detail!D:D,MATCH(D430,Detail!H:H,0))</f>
        <v>82</v>
      </c>
      <c r="T430" t="str">
        <f>INDEX(Detail!E:E,MATCH(D430,Detail!H:H,0))</f>
        <v>Gg. Ahmad Dahlan No. 65</v>
      </c>
      <c r="U430" t="str">
        <f>INDEX(Detail!B:B,MATCH(D430,Detail!H:H,0))</f>
        <v>B+</v>
      </c>
      <c r="V430" t="str">
        <f>VLOOKUP(C430,Dosen!$A$3:$E$8,MATCH(Main!A430,Dosen!$A$2:$E$2,1),FALSE)</f>
        <v>Pak Krisna</v>
      </c>
    </row>
    <row r="431" spans="1:22" x14ac:dyDescent="0.3">
      <c r="A431">
        <v>429</v>
      </c>
      <c r="B431" t="str">
        <f>CONCATENATE(VLOOKUP(C431,Helper!$A$1:$B$7,2,FALSE),TEXT(A431,"0000"))</f>
        <v>E0429</v>
      </c>
      <c r="C431" t="s">
        <v>1010</v>
      </c>
      <c r="D431" t="str">
        <f>INDEX(Detail!H:H,MATCH(B431,Detail!G:G,0))</f>
        <v>Jumari Namaga</v>
      </c>
      <c r="E431">
        <v>70</v>
      </c>
      <c r="F431">
        <v>44</v>
      </c>
      <c r="G431">
        <v>42</v>
      </c>
      <c r="H431">
        <v>60</v>
      </c>
      <c r="I431">
        <v>70</v>
      </c>
      <c r="J431">
        <v>44</v>
      </c>
      <c r="K431">
        <v>94</v>
      </c>
      <c r="L431" s="36">
        <f>IFERROR(VLOOKUP(B431,Absen!$A$1:$B$501,2,FALSE),"No")</f>
        <v>44753</v>
      </c>
      <c r="M431" s="44">
        <f t="shared" si="19"/>
        <v>84</v>
      </c>
      <c r="N431" s="44">
        <f t="shared" si="20"/>
        <v>56.1</v>
      </c>
      <c r="O431" s="44" t="str">
        <f t="shared" si="21"/>
        <v>D</v>
      </c>
      <c r="P431" s="36">
        <f>INDEX(Detail!A:A,MATCH(D431,Detail!H:H,0))</f>
        <v>38336</v>
      </c>
      <c r="Q431" t="str">
        <f>INDEX(Detail!F:F,MATCH(D431,Detail!H:H,0))</f>
        <v>Banda Aceh</v>
      </c>
      <c r="R431">
        <f>INDEX(Detail!C:C,MATCH(D431,Detail!H:H,0))</f>
        <v>173</v>
      </c>
      <c r="S431">
        <f>INDEX(Detail!D:D,MATCH(D431,Detail!H:H,0))</f>
        <v>80</v>
      </c>
      <c r="T431" t="str">
        <f>INDEX(Detail!E:E,MATCH(D431,Detail!H:H,0))</f>
        <v xml:space="preserve">Gang Kutai No. 8
</v>
      </c>
      <c r="U431" t="str">
        <f>INDEX(Detail!B:B,MATCH(D431,Detail!H:H,0))</f>
        <v>B+</v>
      </c>
      <c r="V431" t="str">
        <f>VLOOKUP(C431,Dosen!$A$3:$E$8,MATCH(Main!A431,Dosen!$A$2:$E$2,1),FALSE)</f>
        <v>Bu Dwi</v>
      </c>
    </row>
    <row r="432" spans="1:22" x14ac:dyDescent="0.3">
      <c r="A432">
        <v>430</v>
      </c>
      <c r="B432" t="str">
        <f>CONCATENATE(VLOOKUP(C432,Helper!$A$1:$B$7,2,FALSE),TEXT(A432,"0000"))</f>
        <v>C0430</v>
      </c>
      <c r="C432" t="s">
        <v>1012</v>
      </c>
      <c r="D432" t="str">
        <f>INDEX(Detail!H:H,MATCH(B432,Detail!G:G,0))</f>
        <v>Talia Saefullah</v>
      </c>
      <c r="E432">
        <v>53</v>
      </c>
      <c r="F432">
        <v>63</v>
      </c>
      <c r="G432">
        <v>76</v>
      </c>
      <c r="H432">
        <v>63</v>
      </c>
      <c r="I432">
        <v>52</v>
      </c>
      <c r="J432">
        <v>68</v>
      </c>
      <c r="K432">
        <v>85</v>
      </c>
      <c r="L432" s="36" t="str">
        <f>IFERROR(VLOOKUP(B432,Absen!$A$1:$B$501,2,FALSE),"No")</f>
        <v>No</v>
      </c>
      <c r="M432" s="44">
        <f t="shared" si="19"/>
        <v>85</v>
      </c>
      <c r="N432" s="44">
        <f t="shared" si="20"/>
        <v>66.174999999999997</v>
      </c>
      <c r="O432" s="44" t="str">
        <f t="shared" si="21"/>
        <v>C</v>
      </c>
      <c r="P432" s="36">
        <f>INDEX(Detail!A:A,MATCH(D432,Detail!H:H,0))</f>
        <v>38330</v>
      </c>
      <c r="Q432" t="str">
        <f>INDEX(Detail!F:F,MATCH(D432,Detail!H:H,0))</f>
        <v>Palembang</v>
      </c>
      <c r="R432">
        <f>INDEX(Detail!C:C,MATCH(D432,Detail!H:H,0))</f>
        <v>174</v>
      </c>
      <c r="S432">
        <f>INDEX(Detail!D:D,MATCH(D432,Detail!H:H,0))</f>
        <v>76</v>
      </c>
      <c r="T432" t="str">
        <f>INDEX(Detail!E:E,MATCH(D432,Detail!H:H,0))</f>
        <v xml:space="preserve">Jl. Abdul Muis No. 9
</v>
      </c>
      <c r="U432" t="str">
        <f>INDEX(Detail!B:B,MATCH(D432,Detail!H:H,0))</f>
        <v>A+</v>
      </c>
      <c r="V432" t="str">
        <f>VLOOKUP(C432,Dosen!$A$3:$E$8,MATCH(Main!A432,Dosen!$A$2:$E$2,1),FALSE)</f>
        <v>Bu Made</v>
      </c>
    </row>
    <row r="433" spans="1:22" x14ac:dyDescent="0.3">
      <c r="A433">
        <v>431</v>
      </c>
      <c r="B433" t="str">
        <f>CONCATENATE(VLOOKUP(C433,Helper!$A$1:$B$7,2,FALSE),TEXT(A433,"0000"))</f>
        <v>B0431</v>
      </c>
      <c r="C433" t="s">
        <v>1014</v>
      </c>
      <c r="D433" t="str">
        <f>INDEX(Detail!H:H,MATCH(B433,Detail!G:G,0))</f>
        <v>Bakti Winarno</v>
      </c>
      <c r="E433">
        <v>55</v>
      </c>
      <c r="F433">
        <v>43</v>
      </c>
      <c r="G433">
        <v>55</v>
      </c>
      <c r="H433">
        <v>66</v>
      </c>
      <c r="I433">
        <v>83</v>
      </c>
      <c r="J433">
        <v>68</v>
      </c>
      <c r="K433">
        <v>99</v>
      </c>
      <c r="L433" s="36">
        <f>IFERROR(VLOOKUP(B433,Absen!$A$1:$B$501,2,FALSE),"No")</f>
        <v>44878</v>
      </c>
      <c r="M433" s="44">
        <f t="shared" si="19"/>
        <v>89</v>
      </c>
      <c r="N433" s="44">
        <f t="shared" si="20"/>
        <v>64.375</v>
      </c>
      <c r="O433" s="44" t="str">
        <f t="shared" si="21"/>
        <v>C</v>
      </c>
      <c r="P433" s="36">
        <f>INDEX(Detail!A:A,MATCH(D433,Detail!H:H,0))</f>
        <v>37515</v>
      </c>
      <c r="Q433" t="str">
        <f>INDEX(Detail!F:F,MATCH(D433,Detail!H:H,0))</f>
        <v>Palopo</v>
      </c>
      <c r="R433">
        <f>INDEX(Detail!C:C,MATCH(D433,Detail!H:H,0))</f>
        <v>174</v>
      </c>
      <c r="S433">
        <f>INDEX(Detail!D:D,MATCH(D433,Detail!H:H,0))</f>
        <v>91</v>
      </c>
      <c r="T433" t="str">
        <f>INDEX(Detail!E:E,MATCH(D433,Detail!H:H,0))</f>
        <v>Jalan Ciwastra No. 63</v>
      </c>
      <c r="U433" t="str">
        <f>INDEX(Detail!B:B,MATCH(D433,Detail!H:H,0))</f>
        <v>B-</v>
      </c>
      <c r="V433" t="str">
        <f>VLOOKUP(C433,Dosen!$A$3:$E$8,MATCH(Main!A433,Dosen!$A$2:$E$2,1),FALSE)</f>
        <v>Bu Ratna</v>
      </c>
    </row>
    <row r="434" spans="1:22" x14ac:dyDescent="0.3">
      <c r="A434">
        <v>432</v>
      </c>
      <c r="B434" t="str">
        <f>CONCATENATE(VLOOKUP(C434,Helper!$A$1:$B$7,2,FALSE),TEXT(A434,"0000"))</f>
        <v>A0432</v>
      </c>
      <c r="C434" t="s">
        <v>1015</v>
      </c>
      <c r="D434" t="str">
        <f>INDEX(Detail!H:H,MATCH(B434,Detail!G:G,0))</f>
        <v>Ivan Manullang</v>
      </c>
      <c r="E434">
        <v>85</v>
      </c>
      <c r="F434">
        <v>66</v>
      </c>
      <c r="G434">
        <v>46</v>
      </c>
      <c r="H434">
        <v>51</v>
      </c>
      <c r="I434">
        <v>92</v>
      </c>
      <c r="J434">
        <v>99</v>
      </c>
      <c r="K434">
        <v>100</v>
      </c>
      <c r="L434" s="36">
        <f>IFERROR(VLOOKUP(B434,Absen!$A$1:$B$501,2,FALSE),"No")</f>
        <v>44867</v>
      </c>
      <c r="M434" s="44">
        <f t="shared" si="19"/>
        <v>90</v>
      </c>
      <c r="N434" s="44">
        <f t="shared" si="20"/>
        <v>74.75</v>
      </c>
      <c r="O434" s="44" t="str">
        <f t="shared" si="21"/>
        <v>B</v>
      </c>
      <c r="P434" s="36">
        <f>INDEX(Detail!A:A,MATCH(D434,Detail!H:H,0))</f>
        <v>38017</v>
      </c>
      <c r="Q434" t="str">
        <f>INDEX(Detail!F:F,MATCH(D434,Detail!H:H,0))</f>
        <v>Meulaboh</v>
      </c>
      <c r="R434">
        <f>INDEX(Detail!C:C,MATCH(D434,Detail!H:H,0))</f>
        <v>173</v>
      </c>
      <c r="S434">
        <f>INDEX(Detail!D:D,MATCH(D434,Detail!H:H,0))</f>
        <v>88</v>
      </c>
      <c r="T434" t="str">
        <f>INDEX(Detail!E:E,MATCH(D434,Detail!H:H,0))</f>
        <v>Gg. BKR No. 46</v>
      </c>
      <c r="U434" t="str">
        <f>INDEX(Detail!B:B,MATCH(D434,Detail!H:H,0))</f>
        <v>B-</v>
      </c>
      <c r="V434" t="str">
        <f>VLOOKUP(C434,Dosen!$A$3:$E$8,MATCH(Main!A434,Dosen!$A$2:$E$2,1),FALSE)</f>
        <v>Pak Budi</v>
      </c>
    </row>
    <row r="435" spans="1:22" x14ac:dyDescent="0.3">
      <c r="A435">
        <v>433</v>
      </c>
      <c r="B435" t="str">
        <f>CONCATENATE(VLOOKUP(C435,Helper!$A$1:$B$7,2,FALSE),TEXT(A435,"0000"))</f>
        <v>E0433</v>
      </c>
      <c r="C435" t="s">
        <v>1010</v>
      </c>
      <c r="D435" t="str">
        <f>INDEX(Detail!H:H,MATCH(B435,Detail!G:G,0))</f>
        <v>Dwi Sihotang</v>
      </c>
      <c r="E435">
        <v>69</v>
      </c>
      <c r="F435">
        <v>54</v>
      </c>
      <c r="G435">
        <v>37</v>
      </c>
      <c r="H435">
        <v>74</v>
      </c>
      <c r="I435">
        <v>59</v>
      </c>
      <c r="J435">
        <v>60</v>
      </c>
      <c r="K435">
        <v>65</v>
      </c>
      <c r="L435" s="36" t="str">
        <f>IFERROR(VLOOKUP(B435,Absen!$A$1:$B$501,2,FALSE),"No")</f>
        <v>No</v>
      </c>
      <c r="M435" s="44">
        <f t="shared" si="19"/>
        <v>65</v>
      </c>
      <c r="N435" s="44">
        <f t="shared" si="20"/>
        <v>57.900000000000006</v>
      </c>
      <c r="O435" s="44" t="str">
        <f t="shared" si="21"/>
        <v>D</v>
      </c>
      <c r="P435" s="36">
        <f>INDEX(Detail!A:A,MATCH(D435,Detail!H:H,0))</f>
        <v>37088</v>
      </c>
      <c r="Q435" t="str">
        <f>INDEX(Detail!F:F,MATCH(D435,Detail!H:H,0))</f>
        <v>Bogor</v>
      </c>
      <c r="R435">
        <f>INDEX(Detail!C:C,MATCH(D435,Detail!H:H,0))</f>
        <v>160</v>
      </c>
      <c r="S435">
        <f>INDEX(Detail!D:D,MATCH(D435,Detail!H:H,0))</f>
        <v>95</v>
      </c>
      <c r="T435" t="str">
        <f>INDEX(Detail!E:E,MATCH(D435,Detail!H:H,0))</f>
        <v>Gang Ir. H. Djuanda No. 36</v>
      </c>
      <c r="U435" t="str">
        <f>INDEX(Detail!B:B,MATCH(D435,Detail!H:H,0))</f>
        <v>B-</v>
      </c>
      <c r="V435" t="str">
        <f>VLOOKUP(C435,Dosen!$A$3:$E$8,MATCH(Main!A435,Dosen!$A$2:$E$2,1),FALSE)</f>
        <v>Bu Dwi</v>
      </c>
    </row>
    <row r="436" spans="1:22" x14ac:dyDescent="0.3">
      <c r="A436">
        <v>434</v>
      </c>
      <c r="B436" t="str">
        <f>CONCATENATE(VLOOKUP(C436,Helper!$A$1:$B$7,2,FALSE),TEXT(A436,"0000"))</f>
        <v>C0434</v>
      </c>
      <c r="C436" t="s">
        <v>1012</v>
      </c>
      <c r="D436" t="str">
        <f>INDEX(Detail!H:H,MATCH(B436,Detail!G:G,0))</f>
        <v>Mahfud Pertiwi</v>
      </c>
      <c r="E436">
        <v>81</v>
      </c>
      <c r="F436">
        <v>68</v>
      </c>
      <c r="G436">
        <v>51</v>
      </c>
      <c r="H436">
        <v>61</v>
      </c>
      <c r="I436">
        <v>66</v>
      </c>
      <c r="J436">
        <v>57</v>
      </c>
      <c r="K436">
        <v>73</v>
      </c>
      <c r="L436" s="36">
        <f>IFERROR(VLOOKUP(B436,Absen!$A$1:$B$501,2,FALSE),"No")</f>
        <v>44831</v>
      </c>
      <c r="M436" s="44">
        <f t="shared" si="19"/>
        <v>63</v>
      </c>
      <c r="N436" s="44">
        <f t="shared" si="20"/>
        <v>62.400000000000006</v>
      </c>
      <c r="O436" s="44" t="str">
        <f t="shared" si="21"/>
        <v>C</v>
      </c>
      <c r="P436" s="36">
        <f>INDEX(Detail!A:A,MATCH(D436,Detail!H:H,0))</f>
        <v>37686</v>
      </c>
      <c r="Q436" t="str">
        <f>INDEX(Detail!F:F,MATCH(D436,Detail!H:H,0))</f>
        <v>Lhokseumawe</v>
      </c>
      <c r="R436">
        <f>INDEX(Detail!C:C,MATCH(D436,Detail!H:H,0))</f>
        <v>159</v>
      </c>
      <c r="S436">
        <f>INDEX(Detail!D:D,MATCH(D436,Detail!H:H,0))</f>
        <v>62</v>
      </c>
      <c r="T436" t="str">
        <f>INDEX(Detail!E:E,MATCH(D436,Detail!H:H,0))</f>
        <v xml:space="preserve">Gg. Surapati No. 5
</v>
      </c>
      <c r="U436" t="str">
        <f>INDEX(Detail!B:B,MATCH(D436,Detail!H:H,0))</f>
        <v>B+</v>
      </c>
      <c r="V436" t="str">
        <f>VLOOKUP(C436,Dosen!$A$3:$E$8,MATCH(Main!A436,Dosen!$A$2:$E$2,1),FALSE)</f>
        <v>Bu Made</v>
      </c>
    </row>
    <row r="437" spans="1:22" x14ac:dyDescent="0.3">
      <c r="A437">
        <v>435</v>
      </c>
      <c r="B437" t="str">
        <f>CONCATENATE(VLOOKUP(C437,Helper!$A$1:$B$7,2,FALSE),TEXT(A437,"0000"))</f>
        <v>F0435</v>
      </c>
      <c r="C437" t="s">
        <v>1011</v>
      </c>
      <c r="D437" t="str">
        <f>INDEX(Detail!H:H,MATCH(B437,Detail!G:G,0))</f>
        <v>Praba Tarihoran</v>
      </c>
      <c r="E437">
        <v>80</v>
      </c>
      <c r="F437">
        <v>68</v>
      </c>
      <c r="G437">
        <v>54</v>
      </c>
      <c r="H437">
        <v>56</v>
      </c>
      <c r="I437">
        <v>81</v>
      </c>
      <c r="J437">
        <v>84</v>
      </c>
      <c r="K437">
        <v>71</v>
      </c>
      <c r="L437" s="36" t="str">
        <f>IFERROR(VLOOKUP(B437,Absen!$A$1:$B$501,2,FALSE),"No")</f>
        <v>No</v>
      </c>
      <c r="M437" s="44">
        <f t="shared" si="19"/>
        <v>71</v>
      </c>
      <c r="N437" s="44">
        <f t="shared" si="20"/>
        <v>70.325000000000003</v>
      </c>
      <c r="O437" s="44" t="str">
        <f t="shared" si="21"/>
        <v>B</v>
      </c>
      <c r="P437" s="36">
        <f>INDEX(Detail!A:A,MATCH(D437,Detail!H:H,0))</f>
        <v>37515</v>
      </c>
      <c r="Q437" t="str">
        <f>INDEX(Detail!F:F,MATCH(D437,Detail!H:H,0))</f>
        <v>Denpasar</v>
      </c>
      <c r="R437">
        <f>INDEX(Detail!C:C,MATCH(D437,Detail!H:H,0))</f>
        <v>169</v>
      </c>
      <c r="S437">
        <f>INDEX(Detail!D:D,MATCH(D437,Detail!H:H,0))</f>
        <v>86</v>
      </c>
      <c r="T437" t="str">
        <f>INDEX(Detail!E:E,MATCH(D437,Detail!H:H,0))</f>
        <v xml:space="preserve">Gg. Ir. H. Djuanda No. 4
</v>
      </c>
      <c r="U437" t="str">
        <f>INDEX(Detail!B:B,MATCH(D437,Detail!H:H,0))</f>
        <v>B-</v>
      </c>
      <c r="V437" t="str">
        <f>VLOOKUP(C437,Dosen!$A$3:$E$8,MATCH(Main!A437,Dosen!$A$2:$E$2,1),FALSE)</f>
        <v>Pak Krisna</v>
      </c>
    </row>
    <row r="438" spans="1:22" x14ac:dyDescent="0.3">
      <c r="A438">
        <v>436</v>
      </c>
      <c r="B438" t="str">
        <f>CONCATENATE(VLOOKUP(C438,Helper!$A$1:$B$7,2,FALSE),TEXT(A438,"0000"))</f>
        <v>C0436</v>
      </c>
      <c r="C438" t="s">
        <v>1012</v>
      </c>
      <c r="D438" t="str">
        <f>INDEX(Detail!H:H,MATCH(B438,Detail!G:G,0))</f>
        <v>Wahyu Firmansyah</v>
      </c>
      <c r="E438">
        <v>78</v>
      </c>
      <c r="F438">
        <v>43</v>
      </c>
      <c r="G438">
        <v>85</v>
      </c>
      <c r="H438">
        <v>67</v>
      </c>
      <c r="I438">
        <v>69</v>
      </c>
      <c r="J438">
        <v>73</v>
      </c>
      <c r="K438">
        <v>78</v>
      </c>
      <c r="L438" s="36">
        <f>IFERROR(VLOOKUP(B438,Absen!$A$1:$B$501,2,FALSE),"No")</f>
        <v>44835</v>
      </c>
      <c r="M438" s="44">
        <f t="shared" si="19"/>
        <v>68</v>
      </c>
      <c r="N438" s="44">
        <f t="shared" si="20"/>
        <v>70.525000000000006</v>
      </c>
      <c r="O438" s="44" t="str">
        <f t="shared" si="21"/>
        <v>B</v>
      </c>
      <c r="P438" s="36">
        <f>INDEX(Detail!A:A,MATCH(D438,Detail!H:H,0))</f>
        <v>38002</v>
      </c>
      <c r="Q438" t="str">
        <f>INDEX(Detail!F:F,MATCH(D438,Detail!H:H,0))</f>
        <v>Salatiga</v>
      </c>
      <c r="R438">
        <f>INDEX(Detail!C:C,MATCH(D438,Detail!H:H,0))</f>
        <v>156</v>
      </c>
      <c r="S438">
        <f>INDEX(Detail!D:D,MATCH(D438,Detail!H:H,0))</f>
        <v>74</v>
      </c>
      <c r="T438" t="str">
        <f>INDEX(Detail!E:E,MATCH(D438,Detail!H:H,0))</f>
        <v>Jalan Raya Setiabudhi No. 63</v>
      </c>
      <c r="U438" t="str">
        <f>INDEX(Detail!B:B,MATCH(D438,Detail!H:H,0))</f>
        <v>AB-</v>
      </c>
      <c r="V438" t="str">
        <f>VLOOKUP(C438,Dosen!$A$3:$E$8,MATCH(Main!A438,Dosen!$A$2:$E$2,1),FALSE)</f>
        <v>Bu Made</v>
      </c>
    </row>
    <row r="439" spans="1:22" x14ac:dyDescent="0.3">
      <c r="A439">
        <v>437</v>
      </c>
      <c r="B439" t="str">
        <f>CONCATENATE(VLOOKUP(C439,Helper!$A$1:$B$7,2,FALSE),TEXT(A439,"0000"))</f>
        <v>D0437</v>
      </c>
      <c r="C439" t="s">
        <v>1013</v>
      </c>
      <c r="D439" t="str">
        <f>INDEX(Detail!H:H,MATCH(B439,Detail!G:G,0))</f>
        <v>Darsirah Wacana</v>
      </c>
      <c r="E439">
        <v>58</v>
      </c>
      <c r="F439">
        <v>74</v>
      </c>
      <c r="G439">
        <v>62</v>
      </c>
      <c r="H439">
        <v>69</v>
      </c>
      <c r="I439">
        <v>78</v>
      </c>
      <c r="J439">
        <v>73</v>
      </c>
      <c r="K439">
        <v>78</v>
      </c>
      <c r="L439" s="36">
        <f>IFERROR(VLOOKUP(B439,Absen!$A$1:$B$501,2,FALSE),"No")</f>
        <v>44883</v>
      </c>
      <c r="M439" s="44">
        <f t="shared" si="19"/>
        <v>68</v>
      </c>
      <c r="N439" s="44">
        <f t="shared" si="20"/>
        <v>68.674999999999997</v>
      </c>
      <c r="O439" s="44" t="str">
        <f t="shared" si="21"/>
        <v>C</v>
      </c>
      <c r="P439" s="36">
        <f>INDEX(Detail!A:A,MATCH(D439,Detail!H:H,0))</f>
        <v>37847</v>
      </c>
      <c r="Q439" t="str">
        <f>INDEX(Detail!F:F,MATCH(D439,Detail!H:H,0))</f>
        <v>Surakarta</v>
      </c>
      <c r="R439">
        <f>INDEX(Detail!C:C,MATCH(D439,Detail!H:H,0))</f>
        <v>171</v>
      </c>
      <c r="S439">
        <f>INDEX(Detail!D:D,MATCH(D439,Detail!H:H,0))</f>
        <v>75</v>
      </c>
      <c r="T439" t="str">
        <f>INDEX(Detail!E:E,MATCH(D439,Detail!H:H,0))</f>
        <v>Gang Kutisari Selatan No. 72</v>
      </c>
      <c r="U439" t="str">
        <f>INDEX(Detail!B:B,MATCH(D439,Detail!H:H,0))</f>
        <v>AB-</v>
      </c>
      <c r="V439" t="str">
        <f>VLOOKUP(C439,Dosen!$A$3:$E$8,MATCH(Main!A439,Dosen!$A$2:$E$2,1),FALSE)</f>
        <v>Pak Andi</v>
      </c>
    </row>
    <row r="440" spans="1:22" x14ac:dyDescent="0.3">
      <c r="A440">
        <v>438</v>
      </c>
      <c r="B440" t="str">
        <f>CONCATENATE(VLOOKUP(C440,Helper!$A$1:$B$7,2,FALSE),TEXT(A440,"0000"))</f>
        <v>A0438</v>
      </c>
      <c r="C440" t="s">
        <v>1015</v>
      </c>
      <c r="D440" t="str">
        <f>INDEX(Detail!H:H,MATCH(B440,Detail!G:G,0))</f>
        <v>Daniswara Damanik</v>
      </c>
      <c r="E440">
        <v>95</v>
      </c>
      <c r="F440">
        <v>60</v>
      </c>
      <c r="G440">
        <v>91</v>
      </c>
      <c r="H440">
        <v>53</v>
      </c>
      <c r="I440">
        <v>94</v>
      </c>
      <c r="J440">
        <v>76</v>
      </c>
      <c r="K440">
        <v>86</v>
      </c>
      <c r="L440" s="36">
        <f>IFERROR(VLOOKUP(B440,Absen!$A$1:$B$501,2,FALSE),"No")</f>
        <v>44797</v>
      </c>
      <c r="M440" s="44">
        <f t="shared" si="19"/>
        <v>76</v>
      </c>
      <c r="N440" s="44">
        <f t="shared" si="20"/>
        <v>78.75</v>
      </c>
      <c r="O440" s="44" t="str">
        <f t="shared" si="21"/>
        <v>B</v>
      </c>
      <c r="P440" s="36">
        <f>INDEX(Detail!A:A,MATCH(D440,Detail!H:H,0))</f>
        <v>37024</v>
      </c>
      <c r="Q440" t="str">
        <f>INDEX(Detail!F:F,MATCH(D440,Detail!H:H,0))</f>
        <v>Banjarmasin</v>
      </c>
      <c r="R440">
        <f>INDEX(Detail!C:C,MATCH(D440,Detail!H:H,0))</f>
        <v>163</v>
      </c>
      <c r="S440">
        <f>INDEX(Detail!D:D,MATCH(D440,Detail!H:H,0))</f>
        <v>53</v>
      </c>
      <c r="T440" t="str">
        <f>INDEX(Detail!E:E,MATCH(D440,Detail!H:H,0))</f>
        <v>Gg. Soekarno Hatta No. 12</v>
      </c>
      <c r="U440" t="str">
        <f>INDEX(Detail!B:B,MATCH(D440,Detail!H:H,0))</f>
        <v>AB-</v>
      </c>
      <c r="V440" t="str">
        <f>VLOOKUP(C440,Dosen!$A$3:$E$8,MATCH(Main!A440,Dosen!$A$2:$E$2,1),FALSE)</f>
        <v>Pak Budi</v>
      </c>
    </row>
    <row r="441" spans="1:22" x14ac:dyDescent="0.3">
      <c r="A441">
        <v>439</v>
      </c>
      <c r="B441" t="str">
        <f>CONCATENATE(VLOOKUP(C441,Helper!$A$1:$B$7,2,FALSE),TEXT(A441,"0000"))</f>
        <v>B0439</v>
      </c>
      <c r="C441" t="s">
        <v>1014</v>
      </c>
      <c r="D441" t="str">
        <f>INDEX(Detail!H:H,MATCH(B441,Detail!G:G,0))</f>
        <v>Farhunnisa Wahyuni</v>
      </c>
      <c r="E441">
        <v>54</v>
      </c>
      <c r="F441">
        <v>51</v>
      </c>
      <c r="G441">
        <v>91</v>
      </c>
      <c r="H441">
        <v>52</v>
      </c>
      <c r="I441">
        <v>63</v>
      </c>
      <c r="J441">
        <v>92</v>
      </c>
      <c r="K441">
        <v>78</v>
      </c>
      <c r="L441" s="36">
        <f>IFERROR(VLOOKUP(B441,Absen!$A$1:$B$501,2,FALSE),"No")</f>
        <v>44817</v>
      </c>
      <c r="M441" s="44">
        <f t="shared" si="19"/>
        <v>68</v>
      </c>
      <c r="N441" s="44">
        <f t="shared" si="20"/>
        <v>70.899999999999991</v>
      </c>
      <c r="O441" s="44" t="str">
        <f t="shared" si="21"/>
        <v>B</v>
      </c>
      <c r="P441" s="36">
        <f>INDEX(Detail!A:A,MATCH(D441,Detail!H:H,0))</f>
        <v>37915</v>
      </c>
      <c r="Q441" t="str">
        <f>INDEX(Detail!F:F,MATCH(D441,Detail!H:H,0))</f>
        <v>Bogor</v>
      </c>
      <c r="R441">
        <f>INDEX(Detail!C:C,MATCH(D441,Detail!H:H,0))</f>
        <v>152</v>
      </c>
      <c r="S441">
        <f>INDEX(Detail!D:D,MATCH(D441,Detail!H:H,0))</f>
        <v>92</v>
      </c>
      <c r="T441" t="str">
        <f>INDEX(Detail!E:E,MATCH(D441,Detail!H:H,0))</f>
        <v xml:space="preserve">Jl. Moch. Ramdan No. 5
</v>
      </c>
      <c r="U441" t="str">
        <f>INDEX(Detail!B:B,MATCH(D441,Detail!H:H,0))</f>
        <v>AB+</v>
      </c>
      <c r="V441" t="str">
        <f>VLOOKUP(C441,Dosen!$A$3:$E$8,MATCH(Main!A441,Dosen!$A$2:$E$2,1),FALSE)</f>
        <v>Bu Ratna</v>
      </c>
    </row>
    <row r="442" spans="1:22" x14ac:dyDescent="0.3">
      <c r="A442">
        <v>440</v>
      </c>
      <c r="B442" t="str">
        <f>CONCATENATE(VLOOKUP(C442,Helper!$A$1:$B$7,2,FALSE),TEXT(A442,"0000"))</f>
        <v>D0440</v>
      </c>
      <c r="C442" t="s">
        <v>1013</v>
      </c>
      <c r="D442" t="str">
        <f>INDEX(Detail!H:H,MATCH(B442,Detail!G:G,0))</f>
        <v>Ozy Salahudin</v>
      </c>
      <c r="E442">
        <v>73</v>
      </c>
      <c r="F442">
        <v>46</v>
      </c>
      <c r="G442">
        <v>75</v>
      </c>
      <c r="H442">
        <v>51</v>
      </c>
      <c r="I442">
        <v>73</v>
      </c>
      <c r="J442">
        <v>59</v>
      </c>
      <c r="K442">
        <v>85</v>
      </c>
      <c r="L442" s="36">
        <f>IFERROR(VLOOKUP(B442,Absen!$A$1:$B$501,2,FALSE),"No")</f>
        <v>44765</v>
      </c>
      <c r="M442" s="44">
        <f t="shared" si="19"/>
        <v>75</v>
      </c>
      <c r="N442" s="44">
        <f t="shared" si="20"/>
        <v>64.674999999999997</v>
      </c>
      <c r="O442" s="44" t="str">
        <f t="shared" si="21"/>
        <v>C</v>
      </c>
      <c r="P442" s="36">
        <f>INDEX(Detail!A:A,MATCH(D442,Detail!H:H,0))</f>
        <v>37246</v>
      </c>
      <c r="Q442" t="str">
        <f>INDEX(Detail!F:F,MATCH(D442,Detail!H:H,0))</f>
        <v>Bima</v>
      </c>
      <c r="R442">
        <f>INDEX(Detail!C:C,MATCH(D442,Detail!H:H,0))</f>
        <v>159</v>
      </c>
      <c r="S442">
        <f>INDEX(Detail!D:D,MATCH(D442,Detail!H:H,0))</f>
        <v>53</v>
      </c>
      <c r="T442" t="str">
        <f>INDEX(Detail!E:E,MATCH(D442,Detail!H:H,0))</f>
        <v xml:space="preserve">Jl. Otto Iskandardinata No. 4
</v>
      </c>
      <c r="U442" t="str">
        <f>INDEX(Detail!B:B,MATCH(D442,Detail!H:H,0))</f>
        <v>A-</v>
      </c>
      <c r="V442" t="str">
        <f>VLOOKUP(C442,Dosen!$A$3:$E$8,MATCH(Main!A442,Dosen!$A$2:$E$2,1),FALSE)</f>
        <v>Pak Andi</v>
      </c>
    </row>
    <row r="443" spans="1:22" x14ac:dyDescent="0.3">
      <c r="A443">
        <v>441</v>
      </c>
      <c r="B443" t="str">
        <f>CONCATENATE(VLOOKUP(C443,Helper!$A$1:$B$7,2,FALSE),TEXT(A443,"0000"))</f>
        <v>F0441</v>
      </c>
      <c r="C443" t="s">
        <v>1011</v>
      </c>
      <c r="D443" t="str">
        <f>INDEX(Detail!H:H,MATCH(B443,Detail!G:G,0))</f>
        <v>Safina Tamba</v>
      </c>
      <c r="E443">
        <v>54</v>
      </c>
      <c r="F443">
        <v>48</v>
      </c>
      <c r="G443">
        <v>35</v>
      </c>
      <c r="H443">
        <v>52</v>
      </c>
      <c r="I443">
        <v>70</v>
      </c>
      <c r="J443">
        <v>63</v>
      </c>
      <c r="K443">
        <v>97</v>
      </c>
      <c r="L443" s="36">
        <f>IFERROR(VLOOKUP(B443,Absen!$A$1:$B$501,2,FALSE),"No")</f>
        <v>44752</v>
      </c>
      <c r="M443" s="44">
        <f t="shared" si="19"/>
        <v>87</v>
      </c>
      <c r="N443" s="44">
        <f t="shared" si="20"/>
        <v>56.300000000000004</v>
      </c>
      <c r="O443" s="44" t="str">
        <f t="shared" si="21"/>
        <v>D</v>
      </c>
      <c r="P443" s="36">
        <f>INDEX(Detail!A:A,MATCH(D443,Detail!H:H,0))</f>
        <v>38328</v>
      </c>
      <c r="Q443" t="str">
        <f>INDEX(Detail!F:F,MATCH(D443,Detail!H:H,0))</f>
        <v>Pekanbaru</v>
      </c>
      <c r="R443">
        <f>INDEX(Detail!C:C,MATCH(D443,Detail!H:H,0))</f>
        <v>178</v>
      </c>
      <c r="S443">
        <f>INDEX(Detail!D:D,MATCH(D443,Detail!H:H,0))</f>
        <v>87</v>
      </c>
      <c r="T443" t="str">
        <f>INDEX(Detail!E:E,MATCH(D443,Detail!H:H,0))</f>
        <v xml:space="preserve">Gg. Sentot Alibasa No. 1
</v>
      </c>
      <c r="U443" t="str">
        <f>INDEX(Detail!B:B,MATCH(D443,Detail!H:H,0))</f>
        <v>A+</v>
      </c>
      <c r="V443" t="str">
        <f>VLOOKUP(C443,Dosen!$A$3:$E$8,MATCH(Main!A443,Dosen!$A$2:$E$2,1),FALSE)</f>
        <v>Pak Krisna</v>
      </c>
    </row>
    <row r="444" spans="1:22" x14ac:dyDescent="0.3">
      <c r="A444">
        <v>442</v>
      </c>
      <c r="B444" t="str">
        <f>CONCATENATE(VLOOKUP(C444,Helper!$A$1:$B$7,2,FALSE),TEXT(A444,"0000"))</f>
        <v>D0442</v>
      </c>
      <c r="C444" t="s">
        <v>1013</v>
      </c>
      <c r="D444" t="str">
        <f>INDEX(Detail!H:H,MATCH(B444,Detail!G:G,0))</f>
        <v>Bakiman Lailasari</v>
      </c>
      <c r="E444">
        <v>72</v>
      </c>
      <c r="F444">
        <v>49</v>
      </c>
      <c r="G444">
        <v>62</v>
      </c>
      <c r="H444">
        <v>54</v>
      </c>
      <c r="I444">
        <v>66</v>
      </c>
      <c r="J444">
        <v>88</v>
      </c>
      <c r="K444">
        <v>96</v>
      </c>
      <c r="L444" s="36" t="str">
        <f>IFERROR(VLOOKUP(B444,Absen!$A$1:$B$501,2,FALSE),"No")</f>
        <v>No</v>
      </c>
      <c r="M444" s="44">
        <f t="shared" si="19"/>
        <v>96</v>
      </c>
      <c r="N444" s="44">
        <f t="shared" si="20"/>
        <v>69.724999999999994</v>
      </c>
      <c r="O444" s="44" t="str">
        <f t="shared" si="21"/>
        <v>C</v>
      </c>
      <c r="P444" s="36">
        <f>INDEX(Detail!A:A,MATCH(D444,Detail!H:H,0))</f>
        <v>37180</v>
      </c>
      <c r="Q444" t="str">
        <f>INDEX(Detail!F:F,MATCH(D444,Detail!H:H,0))</f>
        <v>Yogyakarta</v>
      </c>
      <c r="R444">
        <f>INDEX(Detail!C:C,MATCH(D444,Detail!H:H,0))</f>
        <v>157</v>
      </c>
      <c r="S444">
        <f>INDEX(Detail!D:D,MATCH(D444,Detail!H:H,0))</f>
        <v>48</v>
      </c>
      <c r="T444" t="str">
        <f>INDEX(Detail!E:E,MATCH(D444,Detail!H:H,0))</f>
        <v>Jalan Peta No. 14</v>
      </c>
      <c r="U444" t="str">
        <f>INDEX(Detail!B:B,MATCH(D444,Detail!H:H,0))</f>
        <v>O+</v>
      </c>
      <c r="V444" t="str">
        <f>VLOOKUP(C444,Dosen!$A$3:$E$8,MATCH(Main!A444,Dosen!$A$2:$E$2,1),FALSE)</f>
        <v>Pak Andi</v>
      </c>
    </row>
    <row r="445" spans="1:22" x14ac:dyDescent="0.3">
      <c r="A445">
        <v>443</v>
      </c>
      <c r="B445" t="str">
        <f>CONCATENATE(VLOOKUP(C445,Helper!$A$1:$B$7,2,FALSE),TEXT(A445,"0000"))</f>
        <v>F0443</v>
      </c>
      <c r="C445" t="s">
        <v>1011</v>
      </c>
      <c r="D445" t="str">
        <f>INDEX(Detail!H:H,MATCH(B445,Detail!G:G,0))</f>
        <v>Umar Prastuti</v>
      </c>
      <c r="E445">
        <v>72</v>
      </c>
      <c r="F445">
        <v>46</v>
      </c>
      <c r="G445">
        <v>90</v>
      </c>
      <c r="H445">
        <v>60</v>
      </c>
      <c r="I445">
        <v>90</v>
      </c>
      <c r="J445">
        <v>54</v>
      </c>
      <c r="K445">
        <v>96</v>
      </c>
      <c r="L445" s="36" t="str">
        <f>IFERROR(VLOOKUP(B445,Absen!$A$1:$B$501,2,FALSE),"No")</f>
        <v>No</v>
      </c>
      <c r="M445" s="44">
        <f t="shared" si="19"/>
        <v>96</v>
      </c>
      <c r="N445" s="44">
        <f t="shared" si="20"/>
        <v>71.900000000000006</v>
      </c>
      <c r="O445" s="44" t="str">
        <f t="shared" si="21"/>
        <v>B</v>
      </c>
      <c r="P445" s="36">
        <f>INDEX(Detail!A:A,MATCH(D445,Detail!H:H,0))</f>
        <v>38267</v>
      </c>
      <c r="Q445" t="str">
        <f>INDEX(Detail!F:F,MATCH(D445,Detail!H:H,0))</f>
        <v>Cirebon</v>
      </c>
      <c r="R445">
        <f>INDEX(Detail!C:C,MATCH(D445,Detail!H:H,0))</f>
        <v>167</v>
      </c>
      <c r="S445">
        <f>INDEX(Detail!D:D,MATCH(D445,Detail!H:H,0))</f>
        <v>49</v>
      </c>
      <c r="T445" t="str">
        <f>INDEX(Detail!E:E,MATCH(D445,Detail!H:H,0))</f>
        <v>Gg. Cikutra Barat No. 80</v>
      </c>
      <c r="U445" t="str">
        <f>INDEX(Detail!B:B,MATCH(D445,Detail!H:H,0))</f>
        <v>A+</v>
      </c>
      <c r="V445" t="str">
        <f>VLOOKUP(C445,Dosen!$A$3:$E$8,MATCH(Main!A445,Dosen!$A$2:$E$2,1),FALSE)</f>
        <v>Pak Krisna</v>
      </c>
    </row>
    <row r="446" spans="1:22" x14ac:dyDescent="0.3">
      <c r="A446">
        <v>444</v>
      </c>
      <c r="B446" t="str">
        <f>CONCATENATE(VLOOKUP(C446,Helper!$A$1:$B$7,2,FALSE),TEXT(A446,"0000"))</f>
        <v>F0444</v>
      </c>
      <c r="C446" t="s">
        <v>1011</v>
      </c>
      <c r="D446" t="str">
        <f>INDEX(Detail!H:H,MATCH(B446,Detail!G:G,0))</f>
        <v>Julia Salahudin</v>
      </c>
      <c r="E446">
        <v>76</v>
      </c>
      <c r="F446">
        <v>73</v>
      </c>
      <c r="G446">
        <v>33</v>
      </c>
      <c r="H446">
        <v>53</v>
      </c>
      <c r="I446">
        <v>50</v>
      </c>
      <c r="J446">
        <v>45</v>
      </c>
      <c r="K446">
        <v>98</v>
      </c>
      <c r="L446" s="36">
        <f>IFERROR(VLOOKUP(B446,Absen!$A$1:$B$501,2,FALSE),"No")</f>
        <v>44765</v>
      </c>
      <c r="M446" s="44">
        <f t="shared" si="19"/>
        <v>88</v>
      </c>
      <c r="N446" s="44">
        <f t="shared" si="20"/>
        <v>55.900000000000006</v>
      </c>
      <c r="O446" s="44" t="str">
        <f t="shared" si="21"/>
        <v>D</v>
      </c>
      <c r="P446" s="36">
        <f>INDEX(Detail!A:A,MATCH(D446,Detail!H:H,0))</f>
        <v>38410</v>
      </c>
      <c r="Q446" t="str">
        <f>INDEX(Detail!F:F,MATCH(D446,Detail!H:H,0))</f>
        <v>Metro</v>
      </c>
      <c r="R446">
        <f>INDEX(Detail!C:C,MATCH(D446,Detail!H:H,0))</f>
        <v>179</v>
      </c>
      <c r="S446">
        <f>INDEX(Detail!D:D,MATCH(D446,Detail!H:H,0))</f>
        <v>72</v>
      </c>
      <c r="T446" t="str">
        <f>INDEX(Detail!E:E,MATCH(D446,Detail!H:H,0))</f>
        <v>Jalan Cikapayang No. 30</v>
      </c>
      <c r="U446" t="str">
        <f>INDEX(Detail!B:B,MATCH(D446,Detail!H:H,0))</f>
        <v>A+</v>
      </c>
      <c r="V446" t="str">
        <f>VLOOKUP(C446,Dosen!$A$3:$E$8,MATCH(Main!A446,Dosen!$A$2:$E$2,1),FALSE)</f>
        <v>Pak Krisna</v>
      </c>
    </row>
    <row r="447" spans="1:22" x14ac:dyDescent="0.3">
      <c r="A447">
        <v>445</v>
      </c>
      <c r="B447" t="str">
        <f>CONCATENATE(VLOOKUP(C447,Helper!$A$1:$B$7,2,FALSE),TEXT(A447,"0000"))</f>
        <v>D0445</v>
      </c>
      <c r="C447" t="s">
        <v>1013</v>
      </c>
      <c r="D447" t="str">
        <f>INDEX(Detail!H:H,MATCH(B447,Detail!G:G,0))</f>
        <v>Rachel Salahudin</v>
      </c>
      <c r="E447">
        <v>91</v>
      </c>
      <c r="F447">
        <v>45</v>
      </c>
      <c r="G447">
        <v>38</v>
      </c>
      <c r="H447">
        <v>67</v>
      </c>
      <c r="I447">
        <v>74</v>
      </c>
      <c r="J447">
        <v>55</v>
      </c>
      <c r="K447">
        <v>80</v>
      </c>
      <c r="L447" s="36" t="str">
        <f>IFERROR(VLOOKUP(B447,Absen!$A$1:$B$501,2,FALSE),"No")</f>
        <v>No</v>
      </c>
      <c r="M447" s="44">
        <f t="shared" si="19"/>
        <v>80</v>
      </c>
      <c r="N447" s="44">
        <f t="shared" si="20"/>
        <v>61.225000000000001</v>
      </c>
      <c r="O447" s="44" t="str">
        <f t="shared" si="21"/>
        <v>C</v>
      </c>
      <c r="P447" s="36">
        <f>INDEX(Detail!A:A,MATCH(D447,Detail!H:H,0))</f>
        <v>37536</v>
      </c>
      <c r="Q447" t="str">
        <f>INDEX(Detail!F:F,MATCH(D447,Detail!H:H,0))</f>
        <v>Kota Administrasi Jakarta Utara</v>
      </c>
      <c r="R447">
        <f>INDEX(Detail!C:C,MATCH(D447,Detail!H:H,0))</f>
        <v>157</v>
      </c>
      <c r="S447">
        <f>INDEX(Detail!D:D,MATCH(D447,Detail!H:H,0))</f>
        <v>49</v>
      </c>
      <c r="T447" t="str">
        <f>INDEX(Detail!E:E,MATCH(D447,Detail!H:H,0))</f>
        <v>Gang Kutai No. 51</v>
      </c>
      <c r="U447" t="str">
        <f>INDEX(Detail!B:B,MATCH(D447,Detail!H:H,0))</f>
        <v>A-</v>
      </c>
      <c r="V447" t="str">
        <f>VLOOKUP(C447,Dosen!$A$3:$E$8,MATCH(Main!A447,Dosen!$A$2:$E$2,1),FALSE)</f>
        <v>Pak Andi</v>
      </c>
    </row>
    <row r="448" spans="1:22" x14ac:dyDescent="0.3">
      <c r="A448">
        <v>446</v>
      </c>
      <c r="B448" t="str">
        <f>CONCATENATE(VLOOKUP(C448,Helper!$A$1:$B$7,2,FALSE),TEXT(A448,"0000"))</f>
        <v>F0446</v>
      </c>
      <c r="C448" t="s">
        <v>1011</v>
      </c>
      <c r="D448" t="str">
        <f>INDEX(Detail!H:H,MATCH(B448,Detail!G:G,0))</f>
        <v>Edi Narpati</v>
      </c>
      <c r="E448">
        <v>57</v>
      </c>
      <c r="F448">
        <v>72</v>
      </c>
      <c r="G448">
        <v>85</v>
      </c>
      <c r="H448">
        <v>67</v>
      </c>
      <c r="I448">
        <v>87</v>
      </c>
      <c r="J448">
        <v>60</v>
      </c>
      <c r="K448">
        <v>62</v>
      </c>
      <c r="L448" s="36" t="str">
        <f>IFERROR(VLOOKUP(B448,Absen!$A$1:$B$501,2,FALSE),"No")</f>
        <v>No</v>
      </c>
      <c r="M448" s="44">
        <f t="shared" si="19"/>
        <v>62</v>
      </c>
      <c r="N448" s="44">
        <f t="shared" si="20"/>
        <v>70.575000000000003</v>
      </c>
      <c r="O448" s="44" t="str">
        <f t="shared" si="21"/>
        <v>B</v>
      </c>
      <c r="P448" s="36">
        <f>INDEX(Detail!A:A,MATCH(D448,Detail!H:H,0))</f>
        <v>38455</v>
      </c>
      <c r="Q448" t="str">
        <f>INDEX(Detail!F:F,MATCH(D448,Detail!H:H,0))</f>
        <v>Bukittinggi</v>
      </c>
      <c r="R448">
        <f>INDEX(Detail!C:C,MATCH(D448,Detail!H:H,0))</f>
        <v>153</v>
      </c>
      <c r="S448">
        <f>INDEX(Detail!D:D,MATCH(D448,Detail!H:H,0))</f>
        <v>51</v>
      </c>
      <c r="T448" t="str">
        <f>INDEX(Detail!E:E,MATCH(D448,Detail!H:H,0))</f>
        <v>Jl. Medokan Ayu No. 74</v>
      </c>
      <c r="U448" t="str">
        <f>INDEX(Detail!B:B,MATCH(D448,Detail!H:H,0))</f>
        <v>B+</v>
      </c>
      <c r="V448" t="str">
        <f>VLOOKUP(C448,Dosen!$A$3:$E$8,MATCH(Main!A448,Dosen!$A$2:$E$2,1),FALSE)</f>
        <v>Pak Krisna</v>
      </c>
    </row>
    <row r="449" spans="1:22" x14ac:dyDescent="0.3">
      <c r="A449">
        <v>447</v>
      </c>
      <c r="B449" t="str">
        <f>CONCATENATE(VLOOKUP(C449,Helper!$A$1:$B$7,2,FALSE),TEXT(A449,"0000"))</f>
        <v>D0447</v>
      </c>
      <c r="C449" t="s">
        <v>1013</v>
      </c>
      <c r="D449" t="str">
        <f>INDEX(Detail!H:H,MATCH(B449,Detail!G:G,0))</f>
        <v>Cahya Halimah</v>
      </c>
      <c r="E449">
        <v>54</v>
      </c>
      <c r="F449">
        <v>41</v>
      </c>
      <c r="G449">
        <v>45</v>
      </c>
      <c r="H449">
        <v>59</v>
      </c>
      <c r="I449">
        <v>62</v>
      </c>
      <c r="J449">
        <v>54</v>
      </c>
      <c r="K449">
        <v>63</v>
      </c>
      <c r="L449" s="36">
        <f>IFERROR(VLOOKUP(B449,Absen!$A$1:$B$501,2,FALSE),"No")</f>
        <v>44758</v>
      </c>
      <c r="M449" s="44">
        <f t="shared" si="19"/>
        <v>53</v>
      </c>
      <c r="N449" s="44">
        <f t="shared" si="20"/>
        <v>52.099999999999994</v>
      </c>
      <c r="O449" s="44" t="str">
        <f t="shared" si="21"/>
        <v>D</v>
      </c>
      <c r="P449" s="36">
        <f>INDEX(Detail!A:A,MATCH(D449,Detail!H:H,0))</f>
        <v>38374</v>
      </c>
      <c r="Q449" t="str">
        <f>INDEX(Detail!F:F,MATCH(D449,Detail!H:H,0))</f>
        <v>Medan</v>
      </c>
      <c r="R449">
        <f>INDEX(Detail!C:C,MATCH(D449,Detail!H:H,0))</f>
        <v>165</v>
      </c>
      <c r="S449">
        <f>INDEX(Detail!D:D,MATCH(D449,Detail!H:H,0))</f>
        <v>57</v>
      </c>
      <c r="T449" t="str">
        <f>INDEX(Detail!E:E,MATCH(D449,Detail!H:H,0))</f>
        <v>Jl. Setiabudhi No. 18</v>
      </c>
      <c r="U449" t="str">
        <f>INDEX(Detail!B:B,MATCH(D449,Detail!H:H,0))</f>
        <v>A-</v>
      </c>
      <c r="V449" t="str">
        <f>VLOOKUP(C449,Dosen!$A$3:$E$8,MATCH(Main!A449,Dosen!$A$2:$E$2,1),FALSE)</f>
        <v>Pak Andi</v>
      </c>
    </row>
    <row r="450" spans="1:22" x14ac:dyDescent="0.3">
      <c r="A450">
        <v>448</v>
      </c>
      <c r="B450" t="str">
        <f>CONCATENATE(VLOOKUP(C450,Helper!$A$1:$B$7,2,FALSE),TEXT(A450,"0000"))</f>
        <v>C0448</v>
      </c>
      <c r="C450" t="s">
        <v>1012</v>
      </c>
      <c r="D450" t="str">
        <f>INDEX(Detail!H:H,MATCH(B450,Detail!G:G,0))</f>
        <v>Opung Maulana</v>
      </c>
      <c r="E450">
        <v>51</v>
      </c>
      <c r="F450">
        <v>68</v>
      </c>
      <c r="G450">
        <v>85</v>
      </c>
      <c r="H450">
        <v>57</v>
      </c>
      <c r="I450">
        <v>60</v>
      </c>
      <c r="J450">
        <v>90</v>
      </c>
      <c r="K450">
        <v>70</v>
      </c>
      <c r="L450" s="36">
        <f>IFERROR(VLOOKUP(B450,Absen!$A$1:$B$501,2,FALSE),"No")</f>
        <v>44874</v>
      </c>
      <c r="M450" s="44">
        <f t="shared" si="19"/>
        <v>60</v>
      </c>
      <c r="N450" s="44">
        <f t="shared" si="20"/>
        <v>70.5</v>
      </c>
      <c r="O450" s="44" t="str">
        <f t="shared" si="21"/>
        <v>B</v>
      </c>
      <c r="P450" s="36">
        <f>INDEX(Detail!A:A,MATCH(D450,Detail!H:H,0))</f>
        <v>38268</v>
      </c>
      <c r="Q450" t="str">
        <f>INDEX(Detail!F:F,MATCH(D450,Detail!H:H,0))</f>
        <v>Pematangsiantar</v>
      </c>
      <c r="R450">
        <f>INDEX(Detail!C:C,MATCH(D450,Detail!H:H,0))</f>
        <v>178</v>
      </c>
      <c r="S450">
        <f>INDEX(Detail!D:D,MATCH(D450,Detail!H:H,0))</f>
        <v>57</v>
      </c>
      <c r="T450" t="str">
        <f>INDEX(Detail!E:E,MATCH(D450,Detail!H:H,0))</f>
        <v xml:space="preserve">Gang Waringin No. 2
</v>
      </c>
      <c r="U450" t="str">
        <f>INDEX(Detail!B:B,MATCH(D450,Detail!H:H,0))</f>
        <v>B+</v>
      </c>
      <c r="V450" t="str">
        <f>VLOOKUP(C450,Dosen!$A$3:$E$8,MATCH(Main!A450,Dosen!$A$2:$E$2,1),FALSE)</f>
        <v>Bu Made</v>
      </c>
    </row>
    <row r="451" spans="1:22" x14ac:dyDescent="0.3">
      <c r="A451">
        <v>449</v>
      </c>
      <c r="B451" t="str">
        <f>CONCATENATE(VLOOKUP(C451,Helper!$A$1:$B$7,2,FALSE),TEXT(A451,"0000"))</f>
        <v>C0449</v>
      </c>
      <c r="C451" t="s">
        <v>1012</v>
      </c>
      <c r="D451" t="str">
        <f>INDEX(Detail!H:H,MATCH(B451,Detail!G:G,0))</f>
        <v>Samsul Firmansyah</v>
      </c>
      <c r="E451">
        <v>50</v>
      </c>
      <c r="F451">
        <v>40</v>
      </c>
      <c r="G451">
        <v>65</v>
      </c>
      <c r="H451">
        <v>71</v>
      </c>
      <c r="I451">
        <v>71</v>
      </c>
      <c r="J451">
        <v>63</v>
      </c>
      <c r="K451">
        <v>100</v>
      </c>
      <c r="L451" s="36">
        <f>IFERROR(VLOOKUP(B451,Absen!$A$1:$B$501,2,FALSE),"No")</f>
        <v>44830</v>
      </c>
      <c r="M451" s="44">
        <f t="shared" si="19"/>
        <v>90</v>
      </c>
      <c r="N451" s="44">
        <f t="shared" si="20"/>
        <v>63.6</v>
      </c>
      <c r="O451" s="44" t="str">
        <f t="shared" si="21"/>
        <v>C</v>
      </c>
      <c r="P451" s="36">
        <f>INDEX(Detail!A:A,MATCH(D451,Detail!H:H,0))</f>
        <v>37759</v>
      </c>
      <c r="Q451" t="str">
        <f>INDEX(Detail!F:F,MATCH(D451,Detail!H:H,0))</f>
        <v>Cimahi</v>
      </c>
      <c r="R451">
        <f>INDEX(Detail!C:C,MATCH(D451,Detail!H:H,0))</f>
        <v>172</v>
      </c>
      <c r="S451">
        <f>INDEX(Detail!D:D,MATCH(D451,Detail!H:H,0))</f>
        <v>91</v>
      </c>
      <c r="T451" t="str">
        <f>INDEX(Detail!E:E,MATCH(D451,Detail!H:H,0))</f>
        <v>Jalan Ahmad Dahlan No. 88</v>
      </c>
      <c r="U451" t="str">
        <f>INDEX(Detail!B:B,MATCH(D451,Detail!H:H,0))</f>
        <v>A-</v>
      </c>
      <c r="V451" t="str">
        <f>VLOOKUP(C451,Dosen!$A$3:$E$8,MATCH(Main!A451,Dosen!$A$2:$E$2,1),FALSE)</f>
        <v>Bu Made</v>
      </c>
    </row>
    <row r="452" spans="1:22" x14ac:dyDescent="0.3">
      <c r="A452">
        <v>450</v>
      </c>
      <c r="B452" t="str">
        <f>CONCATENATE(VLOOKUP(C452,Helper!$A$1:$B$7,2,FALSE),TEXT(A452,"0000"))</f>
        <v>E0450</v>
      </c>
      <c r="C452" t="s">
        <v>1010</v>
      </c>
      <c r="D452" t="str">
        <f>INDEX(Detail!H:H,MATCH(B452,Detail!G:G,0))</f>
        <v>Baktiono Firgantoro</v>
      </c>
      <c r="E452">
        <v>73</v>
      </c>
      <c r="F452">
        <v>75</v>
      </c>
      <c r="G452">
        <v>81</v>
      </c>
      <c r="H452">
        <v>60</v>
      </c>
      <c r="I452">
        <v>78</v>
      </c>
      <c r="J452">
        <v>96</v>
      </c>
      <c r="K452">
        <v>82</v>
      </c>
      <c r="L452" s="36" t="str">
        <f>IFERROR(VLOOKUP(B452,Absen!$A$1:$B$501,2,FALSE),"No")</f>
        <v>No</v>
      </c>
      <c r="M452" s="44">
        <f t="shared" ref="M452:M515" si="22">IF(L452="No",K452,K452-10)</f>
        <v>82</v>
      </c>
      <c r="N452" s="44">
        <f t="shared" ref="N452:N515" si="23">((E452+F452+H452+I452)*0.125)+((G452+J452)*0.2)+(M452*0.1)</f>
        <v>79.350000000000009</v>
      </c>
      <c r="O452" s="44" t="str">
        <f t="shared" ref="O452:O515" si="24">IF(N452&gt;90,"A+",IF(N452&gt;80,"A",IF(N452&gt;70,"B",IF(N452&gt;60,"C",IF(N452&gt;40,"D","E")))))</f>
        <v>B</v>
      </c>
      <c r="P452" s="36">
        <f>INDEX(Detail!A:A,MATCH(D452,Detail!H:H,0))</f>
        <v>38434</v>
      </c>
      <c r="Q452" t="str">
        <f>INDEX(Detail!F:F,MATCH(D452,Detail!H:H,0))</f>
        <v>Denpasar</v>
      </c>
      <c r="R452">
        <f>INDEX(Detail!C:C,MATCH(D452,Detail!H:H,0))</f>
        <v>171</v>
      </c>
      <c r="S452">
        <f>INDEX(Detail!D:D,MATCH(D452,Detail!H:H,0))</f>
        <v>48</v>
      </c>
      <c r="T452" t="str">
        <f>INDEX(Detail!E:E,MATCH(D452,Detail!H:H,0))</f>
        <v>Jl. Moch. Ramdan No. 35</v>
      </c>
      <c r="U452" t="str">
        <f>INDEX(Detail!B:B,MATCH(D452,Detail!H:H,0))</f>
        <v>A+</v>
      </c>
      <c r="V452" t="str">
        <f>VLOOKUP(C452,Dosen!$A$3:$E$8,MATCH(Main!A452,Dosen!$A$2:$E$2,1),FALSE)</f>
        <v>Bu Dwi</v>
      </c>
    </row>
    <row r="453" spans="1:22" x14ac:dyDescent="0.3">
      <c r="A453">
        <v>451</v>
      </c>
      <c r="B453" t="str">
        <f>CONCATENATE(VLOOKUP(C453,Helper!$A$1:$B$7,2,FALSE),TEXT(A453,"0000"))</f>
        <v>C0451</v>
      </c>
      <c r="C453" t="s">
        <v>1012</v>
      </c>
      <c r="D453" t="str">
        <f>INDEX(Detail!H:H,MATCH(B453,Detail!G:G,0))</f>
        <v>Dadap Manullang</v>
      </c>
      <c r="E453">
        <v>70</v>
      </c>
      <c r="F453">
        <v>69</v>
      </c>
      <c r="G453">
        <v>91</v>
      </c>
      <c r="H453">
        <v>74</v>
      </c>
      <c r="I453">
        <v>64</v>
      </c>
      <c r="J453">
        <v>45</v>
      </c>
      <c r="K453">
        <v>89</v>
      </c>
      <c r="L453" s="36">
        <f>IFERROR(VLOOKUP(B453,Absen!$A$1:$B$501,2,FALSE),"No")</f>
        <v>44750</v>
      </c>
      <c r="M453" s="44">
        <f t="shared" si="22"/>
        <v>79</v>
      </c>
      <c r="N453" s="44">
        <f t="shared" si="23"/>
        <v>69.725000000000009</v>
      </c>
      <c r="O453" s="44" t="str">
        <f t="shared" si="24"/>
        <v>C</v>
      </c>
      <c r="P453" s="36">
        <f>INDEX(Detail!A:A,MATCH(D453,Detail!H:H,0))</f>
        <v>38336</v>
      </c>
      <c r="Q453" t="str">
        <f>INDEX(Detail!F:F,MATCH(D453,Detail!H:H,0))</f>
        <v>Tebingtinggi</v>
      </c>
      <c r="R453">
        <f>INDEX(Detail!C:C,MATCH(D453,Detail!H:H,0))</f>
        <v>160</v>
      </c>
      <c r="S453">
        <f>INDEX(Detail!D:D,MATCH(D453,Detail!H:H,0))</f>
        <v>78</v>
      </c>
      <c r="T453" t="str">
        <f>INDEX(Detail!E:E,MATCH(D453,Detail!H:H,0))</f>
        <v>Jalan Jend. A. Yani No. 73</v>
      </c>
      <c r="U453" t="str">
        <f>INDEX(Detail!B:B,MATCH(D453,Detail!H:H,0))</f>
        <v>AB+</v>
      </c>
      <c r="V453" t="str">
        <f>VLOOKUP(C453,Dosen!$A$3:$E$8,MATCH(Main!A453,Dosen!$A$2:$E$2,1),FALSE)</f>
        <v>Bu Made</v>
      </c>
    </row>
    <row r="454" spans="1:22" x14ac:dyDescent="0.3">
      <c r="A454">
        <v>452</v>
      </c>
      <c r="B454" t="str">
        <f>CONCATENATE(VLOOKUP(C454,Helper!$A$1:$B$7,2,FALSE),TEXT(A454,"0000"))</f>
        <v>E0452</v>
      </c>
      <c r="C454" t="s">
        <v>1010</v>
      </c>
      <c r="D454" t="str">
        <f>INDEX(Detail!H:H,MATCH(B454,Detail!G:G,0))</f>
        <v>Darmanto Damanik</v>
      </c>
      <c r="E454">
        <v>81</v>
      </c>
      <c r="F454">
        <v>61</v>
      </c>
      <c r="G454">
        <v>64</v>
      </c>
      <c r="H454">
        <v>56</v>
      </c>
      <c r="I454">
        <v>71</v>
      </c>
      <c r="J454">
        <v>83</v>
      </c>
      <c r="K454">
        <v>77</v>
      </c>
      <c r="L454" s="36">
        <f>IFERROR(VLOOKUP(B454,Absen!$A$1:$B$501,2,FALSE),"No")</f>
        <v>44881</v>
      </c>
      <c r="M454" s="44">
        <f t="shared" si="22"/>
        <v>67</v>
      </c>
      <c r="N454" s="44">
        <f t="shared" si="23"/>
        <v>69.725000000000009</v>
      </c>
      <c r="O454" s="44" t="str">
        <f t="shared" si="24"/>
        <v>C</v>
      </c>
      <c r="P454" s="36">
        <f>INDEX(Detail!A:A,MATCH(D454,Detail!H:H,0))</f>
        <v>37907</v>
      </c>
      <c r="Q454" t="str">
        <f>INDEX(Detail!F:F,MATCH(D454,Detail!H:H,0))</f>
        <v>Yogyakarta</v>
      </c>
      <c r="R454">
        <f>INDEX(Detail!C:C,MATCH(D454,Detail!H:H,0))</f>
        <v>169</v>
      </c>
      <c r="S454">
        <f>INDEX(Detail!D:D,MATCH(D454,Detail!H:H,0))</f>
        <v>70</v>
      </c>
      <c r="T454" t="str">
        <f>INDEX(Detail!E:E,MATCH(D454,Detail!H:H,0))</f>
        <v>Jalan Otto Iskandardinata No. 30</v>
      </c>
      <c r="U454" t="str">
        <f>INDEX(Detail!B:B,MATCH(D454,Detail!H:H,0))</f>
        <v>O-</v>
      </c>
      <c r="V454" t="str">
        <f>VLOOKUP(C454,Dosen!$A$3:$E$8,MATCH(Main!A454,Dosen!$A$2:$E$2,1),FALSE)</f>
        <v>Bu Dwi</v>
      </c>
    </row>
    <row r="455" spans="1:22" x14ac:dyDescent="0.3">
      <c r="A455">
        <v>453</v>
      </c>
      <c r="B455" t="str">
        <f>CONCATENATE(VLOOKUP(C455,Helper!$A$1:$B$7,2,FALSE),TEXT(A455,"0000"))</f>
        <v>C0453</v>
      </c>
      <c r="C455" t="s">
        <v>1012</v>
      </c>
      <c r="D455" t="str">
        <f>INDEX(Detail!H:H,MATCH(B455,Detail!G:G,0))</f>
        <v>Bala Wibowo</v>
      </c>
      <c r="E455">
        <v>67</v>
      </c>
      <c r="F455">
        <v>48</v>
      </c>
      <c r="G455">
        <v>55</v>
      </c>
      <c r="H455">
        <v>50</v>
      </c>
      <c r="I455">
        <v>88</v>
      </c>
      <c r="J455">
        <v>44</v>
      </c>
      <c r="K455">
        <v>79</v>
      </c>
      <c r="L455" s="36" t="str">
        <f>IFERROR(VLOOKUP(B455,Absen!$A$1:$B$501,2,FALSE),"No")</f>
        <v>No</v>
      </c>
      <c r="M455" s="44">
        <f t="shared" si="22"/>
        <v>79</v>
      </c>
      <c r="N455" s="44">
        <f t="shared" si="23"/>
        <v>59.324999999999996</v>
      </c>
      <c r="O455" s="44" t="str">
        <f t="shared" si="24"/>
        <v>D</v>
      </c>
      <c r="P455" s="36">
        <f>INDEX(Detail!A:A,MATCH(D455,Detail!H:H,0))</f>
        <v>37192</v>
      </c>
      <c r="Q455" t="str">
        <f>INDEX(Detail!F:F,MATCH(D455,Detail!H:H,0))</f>
        <v>Pekanbaru</v>
      </c>
      <c r="R455">
        <f>INDEX(Detail!C:C,MATCH(D455,Detail!H:H,0))</f>
        <v>162</v>
      </c>
      <c r="S455">
        <f>INDEX(Detail!D:D,MATCH(D455,Detail!H:H,0))</f>
        <v>46</v>
      </c>
      <c r="T455" t="str">
        <f>INDEX(Detail!E:E,MATCH(D455,Detail!H:H,0))</f>
        <v xml:space="preserve">Gg. Pasirkoja No. 8
</v>
      </c>
      <c r="U455" t="str">
        <f>INDEX(Detail!B:B,MATCH(D455,Detail!H:H,0))</f>
        <v>B-</v>
      </c>
      <c r="V455" t="str">
        <f>VLOOKUP(C455,Dosen!$A$3:$E$8,MATCH(Main!A455,Dosen!$A$2:$E$2,1),FALSE)</f>
        <v>Bu Made</v>
      </c>
    </row>
    <row r="456" spans="1:22" x14ac:dyDescent="0.3">
      <c r="A456">
        <v>454</v>
      </c>
      <c r="B456" t="str">
        <f>CONCATENATE(VLOOKUP(C456,Helper!$A$1:$B$7,2,FALSE),TEXT(A456,"0000"))</f>
        <v>D0454</v>
      </c>
      <c r="C456" t="s">
        <v>1013</v>
      </c>
      <c r="D456" t="str">
        <f>INDEX(Detail!H:H,MATCH(B456,Detail!G:G,0))</f>
        <v>Jaya Mayasari</v>
      </c>
      <c r="E456">
        <v>91</v>
      </c>
      <c r="F456">
        <v>48</v>
      </c>
      <c r="G456">
        <v>60</v>
      </c>
      <c r="H456">
        <v>64</v>
      </c>
      <c r="I456">
        <v>86</v>
      </c>
      <c r="J456">
        <v>52</v>
      </c>
      <c r="K456">
        <v>68</v>
      </c>
      <c r="L456" s="36">
        <f>IFERROR(VLOOKUP(B456,Absen!$A$1:$B$501,2,FALSE),"No")</f>
        <v>44778</v>
      </c>
      <c r="M456" s="44">
        <f t="shared" si="22"/>
        <v>58</v>
      </c>
      <c r="N456" s="44">
        <f t="shared" si="23"/>
        <v>64.325000000000003</v>
      </c>
      <c r="O456" s="44" t="str">
        <f t="shared" si="24"/>
        <v>C</v>
      </c>
      <c r="P456" s="36">
        <f>INDEX(Detail!A:A,MATCH(D456,Detail!H:H,0))</f>
        <v>37142</v>
      </c>
      <c r="Q456" t="str">
        <f>INDEX(Detail!F:F,MATCH(D456,Detail!H:H,0))</f>
        <v>Kota Administrasi Jakarta Pusat</v>
      </c>
      <c r="R456">
        <f>INDEX(Detail!C:C,MATCH(D456,Detail!H:H,0))</f>
        <v>169</v>
      </c>
      <c r="S456">
        <f>INDEX(Detail!D:D,MATCH(D456,Detail!H:H,0))</f>
        <v>81</v>
      </c>
      <c r="T456" t="str">
        <f>INDEX(Detail!E:E,MATCH(D456,Detail!H:H,0))</f>
        <v>Jalan Dipatiukur No. 16</v>
      </c>
      <c r="U456" t="str">
        <f>INDEX(Detail!B:B,MATCH(D456,Detail!H:H,0))</f>
        <v>B+</v>
      </c>
      <c r="V456" t="str">
        <f>VLOOKUP(C456,Dosen!$A$3:$E$8,MATCH(Main!A456,Dosen!$A$2:$E$2,1),FALSE)</f>
        <v>Pak Andi</v>
      </c>
    </row>
    <row r="457" spans="1:22" x14ac:dyDescent="0.3">
      <c r="A457">
        <v>455</v>
      </c>
      <c r="B457" t="str">
        <f>CONCATENATE(VLOOKUP(C457,Helper!$A$1:$B$7,2,FALSE),TEXT(A457,"0000"))</f>
        <v>C0455</v>
      </c>
      <c r="C457" t="s">
        <v>1012</v>
      </c>
      <c r="D457" t="str">
        <f>INDEX(Detail!H:H,MATCH(B457,Detail!G:G,0))</f>
        <v>Lanjar Hakim</v>
      </c>
      <c r="E457">
        <v>79</v>
      </c>
      <c r="F457">
        <v>49</v>
      </c>
      <c r="G457">
        <v>91</v>
      </c>
      <c r="H457">
        <v>65</v>
      </c>
      <c r="I457">
        <v>53</v>
      </c>
      <c r="J457">
        <v>61</v>
      </c>
      <c r="K457">
        <v>75</v>
      </c>
      <c r="L457" s="36">
        <f>IFERROR(VLOOKUP(B457,Absen!$A$1:$B$501,2,FALSE),"No")</f>
        <v>44910</v>
      </c>
      <c r="M457" s="44">
        <f t="shared" si="22"/>
        <v>65</v>
      </c>
      <c r="N457" s="44">
        <f t="shared" si="23"/>
        <v>67.650000000000006</v>
      </c>
      <c r="O457" s="44" t="str">
        <f t="shared" si="24"/>
        <v>C</v>
      </c>
      <c r="P457" s="36">
        <f>INDEX(Detail!A:A,MATCH(D457,Detail!H:H,0))</f>
        <v>37034</v>
      </c>
      <c r="Q457" t="str">
        <f>INDEX(Detail!F:F,MATCH(D457,Detail!H:H,0))</f>
        <v>Palembang</v>
      </c>
      <c r="R457">
        <f>INDEX(Detail!C:C,MATCH(D457,Detail!H:H,0))</f>
        <v>156</v>
      </c>
      <c r="S457">
        <f>INDEX(Detail!D:D,MATCH(D457,Detail!H:H,0))</f>
        <v>50</v>
      </c>
      <c r="T457" t="str">
        <f>INDEX(Detail!E:E,MATCH(D457,Detail!H:H,0))</f>
        <v xml:space="preserve">Jalan Dipatiukur No. 0
</v>
      </c>
      <c r="U457" t="str">
        <f>INDEX(Detail!B:B,MATCH(D457,Detail!H:H,0))</f>
        <v>A-</v>
      </c>
      <c r="V457" t="str">
        <f>VLOOKUP(C457,Dosen!$A$3:$E$8,MATCH(Main!A457,Dosen!$A$2:$E$2,1),FALSE)</f>
        <v>Bu Made</v>
      </c>
    </row>
    <row r="458" spans="1:22" x14ac:dyDescent="0.3">
      <c r="A458">
        <v>456</v>
      </c>
      <c r="B458" t="str">
        <f>CONCATENATE(VLOOKUP(C458,Helper!$A$1:$B$7,2,FALSE),TEXT(A458,"0000"))</f>
        <v>B0456</v>
      </c>
      <c r="C458" t="s">
        <v>1014</v>
      </c>
      <c r="D458" t="str">
        <f>INDEX(Detail!H:H,MATCH(B458,Detail!G:G,0))</f>
        <v>Farah Rahmawati</v>
      </c>
      <c r="E458">
        <v>88</v>
      </c>
      <c r="F458">
        <v>43</v>
      </c>
      <c r="G458">
        <v>79</v>
      </c>
      <c r="H458">
        <v>62</v>
      </c>
      <c r="I458">
        <v>54</v>
      </c>
      <c r="J458">
        <v>97</v>
      </c>
      <c r="K458">
        <v>81</v>
      </c>
      <c r="L458" s="36">
        <f>IFERROR(VLOOKUP(B458,Absen!$A$1:$B$501,2,FALSE),"No")</f>
        <v>44761</v>
      </c>
      <c r="M458" s="44">
        <f t="shared" si="22"/>
        <v>71</v>
      </c>
      <c r="N458" s="44">
        <f t="shared" si="23"/>
        <v>73.174999999999997</v>
      </c>
      <c r="O458" s="44" t="str">
        <f t="shared" si="24"/>
        <v>B</v>
      </c>
      <c r="P458" s="36">
        <f>INDEX(Detail!A:A,MATCH(D458,Detail!H:H,0))</f>
        <v>37951</v>
      </c>
      <c r="Q458" t="str">
        <f>INDEX(Detail!F:F,MATCH(D458,Detail!H:H,0))</f>
        <v>Kota Administrasi Jakarta Pusat</v>
      </c>
      <c r="R458">
        <f>INDEX(Detail!C:C,MATCH(D458,Detail!H:H,0))</f>
        <v>172</v>
      </c>
      <c r="S458">
        <f>INDEX(Detail!D:D,MATCH(D458,Detail!H:H,0))</f>
        <v>70</v>
      </c>
      <c r="T458" t="str">
        <f>INDEX(Detail!E:E,MATCH(D458,Detail!H:H,0))</f>
        <v xml:space="preserve">Jalan Jakarta No. 9
</v>
      </c>
      <c r="U458" t="str">
        <f>INDEX(Detail!B:B,MATCH(D458,Detail!H:H,0))</f>
        <v>B-</v>
      </c>
      <c r="V458" t="str">
        <f>VLOOKUP(C458,Dosen!$A$3:$E$8,MATCH(Main!A458,Dosen!$A$2:$E$2,1),FALSE)</f>
        <v>Bu Ratna</v>
      </c>
    </row>
    <row r="459" spans="1:22" x14ac:dyDescent="0.3">
      <c r="A459">
        <v>457</v>
      </c>
      <c r="B459" t="str">
        <f>CONCATENATE(VLOOKUP(C459,Helper!$A$1:$B$7,2,FALSE),TEXT(A459,"0000"))</f>
        <v>D0457</v>
      </c>
      <c r="C459" t="s">
        <v>1013</v>
      </c>
      <c r="D459" t="str">
        <f>INDEX(Detail!H:H,MATCH(B459,Detail!G:G,0))</f>
        <v>Dasa Purwanti</v>
      </c>
      <c r="E459">
        <v>75</v>
      </c>
      <c r="F459">
        <v>59</v>
      </c>
      <c r="G459">
        <v>92</v>
      </c>
      <c r="H459">
        <v>74</v>
      </c>
      <c r="I459">
        <v>91</v>
      </c>
      <c r="J459">
        <v>94</v>
      </c>
      <c r="K459">
        <v>79</v>
      </c>
      <c r="L459" s="36">
        <f>IFERROR(VLOOKUP(B459,Absen!$A$1:$B$501,2,FALSE),"No")</f>
        <v>44830</v>
      </c>
      <c r="M459" s="44">
        <f t="shared" si="22"/>
        <v>69</v>
      </c>
      <c r="N459" s="44">
        <f t="shared" si="23"/>
        <v>81.475000000000009</v>
      </c>
      <c r="O459" s="44" t="str">
        <f t="shared" si="24"/>
        <v>A</v>
      </c>
      <c r="P459" s="36">
        <f>INDEX(Detail!A:A,MATCH(D459,Detail!H:H,0))</f>
        <v>37795</v>
      </c>
      <c r="Q459" t="str">
        <f>INDEX(Detail!F:F,MATCH(D459,Detail!H:H,0))</f>
        <v>Mataram</v>
      </c>
      <c r="R459">
        <f>INDEX(Detail!C:C,MATCH(D459,Detail!H:H,0))</f>
        <v>166</v>
      </c>
      <c r="S459">
        <f>INDEX(Detail!D:D,MATCH(D459,Detail!H:H,0))</f>
        <v>68</v>
      </c>
      <c r="T459" t="str">
        <f>INDEX(Detail!E:E,MATCH(D459,Detail!H:H,0))</f>
        <v>Gang Raya Ujungberung No. 29</v>
      </c>
      <c r="U459" t="str">
        <f>INDEX(Detail!B:B,MATCH(D459,Detail!H:H,0))</f>
        <v>A+</v>
      </c>
      <c r="V459" t="str">
        <f>VLOOKUP(C459,Dosen!$A$3:$E$8,MATCH(Main!A459,Dosen!$A$2:$E$2,1),FALSE)</f>
        <v>Pak Andi</v>
      </c>
    </row>
    <row r="460" spans="1:22" x14ac:dyDescent="0.3">
      <c r="A460">
        <v>458</v>
      </c>
      <c r="B460" t="str">
        <f>CONCATENATE(VLOOKUP(C460,Helper!$A$1:$B$7,2,FALSE),TEXT(A460,"0000"))</f>
        <v>B0458</v>
      </c>
      <c r="C460" t="s">
        <v>1014</v>
      </c>
      <c r="D460" t="str">
        <f>INDEX(Detail!H:H,MATCH(B460,Detail!G:G,0))</f>
        <v>Tina Puspasari</v>
      </c>
      <c r="E460">
        <v>72</v>
      </c>
      <c r="F460">
        <v>55</v>
      </c>
      <c r="G460">
        <v>61</v>
      </c>
      <c r="H460">
        <v>52</v>
      </c>
      <c r="I460">
        <v>73</v>
      </c>
      <c r="J460">
        <v>71</v>
      </c>
      <c r="K460">
        <v>62</v>
      </c>
      <c r="L460" s="36" t="str">
        <f>IFERROR(VLOOKUP(B460,Absen!$A$1:$B$501,2,FALSE),"No")</f>
        <v>No</v>
      </c>
      <c r="M460" s="44">
        <f t="shared" si="22"/>
        <v>62</v>
      </c>
      <c r="N460" s="44">
        <f t="shared" si="23"/>
        <v>64.100000000000009</v>
      </c>
      <c r="O460" s="44" t="str">
        <f t="shared" si="24"/>
        <v>C</v>
      </c>
      <c r="P460" s="36">
        <f>INDEX(Detail!A:A,MATCH(D460,Detail!H:H,0))</f>
        <v>37464</v>
      </c>
      <c r="Q460" t="str">
        <f>INDEX(Detail!F:F,MATCH(D460,Detail!H:H,0))</f>
        <v>Jayapura</v>
      </c>
      <c r="R460">
        <f>INDEX(Detail!C:C,MATCH(D460,Detail!H:H,0))</f>
        <v>156</v>
      </c>
      <c r="S460">
        <f>INDEX(Detail!D:D,MATCH(D460,Detail!H:H,0))</f>
        <v>87</v>
      </c>
      <c r="T460" t="str">
        <f>INDEX(Detail!E:E,MATCH(D460,Detail!H:H,0))</f>
        <v>Jalan W.R. Supratman No. 90</v>
      </c>
      <c r="U460" t="str">
        <f>INDEX(Detail!B:B,MATCH(D460,Detail!H:H,0))</f>
        <v>A+</v>
      </c>
      <c r="V460" t="str">
        <f>VLOOKUP(C460,Dosen!$A$3:$E$8,MATCH(Main!A460,Dosen!$A$2:$E$2,1),FALSE)</f>
        <v>Bu Ratna</v>
      </c>
    </row>
    <row r="461" spans="1:22" x14ac:dyDescent="0.3">
      <c r="A461">
        <v>459</v>
      </c>
      <c r="B461" t="str">
        <f>CONCATENATE(VLOOKUP(C461,Helper!$A$1:$B$7,2,FALSE),TEXT(A461,"0000"))</f>
        <v>E0459</v>
      </c>
      <c r="C461" t="s">
        <v>1010</v>
      </c>
      <c r="D461" t="str">
        <f>INDEX(Detail!H:H,MATCH(B461,Detail!G:G,0))</f>
        <v>Muhammad Thamrin</v>
      </c>
      <c r="E461">
        <v>79</v>
      </c>
      <c r="F461">
        <v>51</v>
      </c>
      <c r="G461">
        <v>53</v>
      </c>
      <c r="H461">
        <v>59</v>
      </c>
      <c r="I461">
        <v>68</v>
      </c>
      <c r="J461">
        <v>45</v>
      </c>
      <c r="K461">
        <v>99</v>
      </c>
      <c r="L461" s="36">
        <f>IFERROR(VLOOKUP(B461,Absen!$A$1:$B$501,2,FALSE),"No")</f>
        <v>44781</v>
      </c>
      <c r="M461" s="44">
        <f t="shared" si="22"/>
        <v>89</v>
      </c>
      <c r="N461" s="44">
        <f t="shared" si="23"/>
        <v>60.625</v>
      </c>
      <c r="O461" s="44" t="str">
        <f t="shared" si="24"/>
        <v>C</v>
      </c>
      <c r="P461" s="36">
        <f>INDEX(Detail!A:A,MATCH(D461,Detail!H:H,0))</f>
        <v>37500</v>
      </c>
      <c r="Q461" t="str">
        <f>INDEX(Detail!F:F,MATCH(D461,Detail!H:H,0))</f>
        <v>Palu</v>
      </c>
      <c r="R461">
        <f>INDEX(Detail!C:C,MATCH(D461,Detail!H:H,0))</f>
        <v>160</v>
      </c>
      <c r="S461">
        <f>INDEX(Detail!D:D,MATCH(D461,Detail!H:H,0))</f>
        <v>90</v>
      </c>
      <c r="T461" t="str">
        <f>INDEX(Detail!E:E,MATCH(D461,Detail!H:H,0))</f>
        <v>Gg. Gardujati No. 57</v>
      </c>
      <c r="U461" t="str">
        <f>INDEX(Detail!B:B,MATCH(D461,Detail!H:H,0))</f>
        <v>AB-</v>
      </c>
      <c r="V461" t="str">
        <f>VLOOKUP(C461,Dosen!$A$3:$E$8,MATCH(Main!A461,Dosen!$A$2:$E$2,1),FALSE)</f>
        <v>Bu Dwi</v>
      </c>
    </row>
    <row r="462" spans="1:22" x14ac:dyDescent="0.3">
      <c r="A462">
        <v>460</v>
      </c>
      <c r="B462" t="str">
        <f>CONCATENATE(VLOOKUP(C462,Helper!$A$1:$B$7,2,FALSE),TEXT(A462,"0000"))</f>
        <v>C0460</v>
      </c>
      <c r="C462" t="s">
        <v>1012</v>
      </c>
      <c r="D462" t="str">
        <f>INDEX(Detail!H:H,MATCH(B462,Detail!G:G,0))</f>
        <v>Daryani Adriansyah</v>
      </c>
      <c r="E462">
        <v>57</v>
      </c>
      <c r="F462">
        <v>75</v>
      </c>
      <c r="G462">
        <v>85</v>
      </c>
      <c r="H462">
        <v>73</v>
      </c>
      <c r="I462">
        <v>72</v>
      </c>
      <c r="J462">
        <v>86</v>
      </c>
      <c r="K462">
        <v>98</v>
      </c>
      <c r="L462" s="36" t="str">
        <f>IFERROR(VLOOKUP(B462,Absen!$A$1:$B$501,2,FALSE),"No")</f>
        <v>No</v>
      </c>
      <c r="M462" s="44">
        <f t="shared" si="22"/>
        <v>98</v>
      </c>
      <c r="N462" s="44">
        <f t="shared" si="23"/>
        <v>78.625</v>
      </c>
      <c r="O462" s="44" t="str">
        <f t="shared" si="24"/>
        <v>B</v>
      </c>
      <c r="P462" s="36">
        <f>INDEX(Detail!A:A,MATCH(D462,Detail!H:H,0))</f>
        <v>38419</v>
      </c>
      <c r="Q462" t="str">
        <f>INDEX(Detail!F:F,MATCH(D462,Detail!H:H,0))</f>
        <v>Bitung</v>
      </c>
      <c r="R462">
        <f>INDEX(Detail!C:C,MATCH(D462,Detail!H:H,0))</f>
        <v>155</v>
      </c>
      <c r="S462">
        <f>INDEX(Detail!D:D,MATCH(D462,Detail!H:H,0))</f>
        <v>93</v>
      </c>
      <c r="T462" t="str">
        <f>INDEX(Detail!E:E,MATCH(D462,Detail!H:H,0))</f>
        <v xml:space="preserve">Jalan W.R. Supratman No. 2
</v>
      </c>
      <c r="U462" t="str">
        <f>INDEX(Detail!B:B,MATCH(D462,Detail!H:H,0))</f>
        <v>B-</v>
      </c>
      <c r="V462" t="str">
        <f>VLOOKUP(C462,Dosen!$A$3:$E$8,MATCH(Main!A462,Dosen!$A$2:$E$2,1),FALSE)</f>
        <v>Bu Made</v>
      </c>
    </row>
    <row r="463" spans="1:22" x14ac:dyDescent="0.3">
      <c r="A463">
        <v>461</v>
      </c>
      <c r="B463" t="str">
        <f>CONCATENATE(VLOOKUP(C463,Helper!$A$1:$B$7,2,FALSE),TEXT(A463,"0000"))</f>
        <v>C0461</v>
      </c>
      <c r="C463" t="s">
        <v>1012</v>
      </c>
      <c r="D463" t="str">
        <f>INDEX(Detail!H:H,MATCH(B463,Detail!G:G,0))</f>
        <v>Malika Tamba</v>
      </c>
      <c r="E463">
        <v>83</v>
      </c>
      <c r="F463">
        <v>63</v>
      </c>
      <c r="G463">
        <v>45</v>
      </c>
      <c r="H463">
        <v>59</v>
      </c>
      <c r="I463">
        <v>80</v>
      </c>
      <c r="J463">
        <v>98</v>
      </c>
      <c r="K463">
        <v>67</v>
      </c>
      <c r="L463" s="36" t="str">
        <f>IFERROR(VLOOKUP(B463,Absen!$A$1:$B$501,2,FALSE),"No")</f>
        <v>No</v>
      </c>
      <c r="M463" s="44">
        <f t="shared" si="22"/>
        <v>67</v>
      </c>
      <c r="N463" s="44">
        <f t="shared" si="23"/>
        <v>70.924999999999997</v>
      </c>
      <c r="O463" s="44" t="str">
        <f t="shared" si="24"/>
        <v>B</v>
      </c>
      <c r="P463" s="36">
        <f>INDEX(Detail!A:A,MATCH(D463,Detail!H:H,0))</f>
        <v>38134</v>
      </c>
      <c r="Q463" t="str">
        <f>INDEX(Detail!F:F,MATCH(D463,Detail!H:H,0))</f>
        <v>Bima</v>
      </c>
      <c r="R463">
        <f>INDEX(Detail!C:C,MATCH(D463,Detail!H:H,0))</f>
        <v>153</v>
      </c>
      <c r="S463">
        <f>INDEX(Detail!D:D,MATCH(D463,Detail!H:H,0))</f>
        <v>66</v>
      </c>
      <c r="T463" t="str">
        <f>INDEX(Detail!E:E,MATCH(D463,Detail!H:H,0))</f>
        <v xml:space="preserve">Jl. Kendalsari No. 4
</v>
      </c>
      <c r="U463" t="str">
        <f>INDEX(Detail!B:B,MATCH(D463,Detail!H:H,0))</f>
        <v>B-</v>
      </c>
      <c r="V463" t="str">
        <f>VLOOKUP(C463,Dosen!$A$3:$E$8,MATCH(Main!A463,Dosen!$A$2:$E$2,1),FALSE)</f>
        <v>Bu Made</v>
      </c>
    </row>
    <row r="464" spans="1:22" x14ac:dyDescent="0.3">
      <c r="A464">
        <v>462</v>
      </c>
      <c r="B464" t="str">
        <f>CONCATENATE(VLOOKUP(C464,Helper!$A$1:$B$7,2,FALSE),TEXT(A464,"0000"))</f>
        <v>E0462</v>
      </c>
      <c r="C464" t="s">
        <v>1010</v>
      </c>
      <c r="D464" t="str">
        <f>INDEX(Detail!H:H,MATCH(B464,Detail!G:G,0))</f>
        <v>Ifa Setiawan</v>
      </c>
      <c r="E464">
        <v>85</v>
      </c>
      <c r="F464">
        <v>53</v>
      </c>
      <c r="G464">
        <v>47</v>
      </c>
      <c r="H464">
        <v>57</v>
      </c>
      <c r="I464">
        <v>71</v>
      </c>
      <c r="J464">
        <v>68</v>
      </c>
      <c r="K464">
        <v>75</v>
      </c>
      <c r="L464" s="36" t="str">
        <f>IFERROR(VLOOKUP(B464,Absen!$A$1:$B$501,2,FALSE),"No")</f>
        <v>No</v>
      </c>
      <c r="M464" s="44">
        <f t="shared" si="22"/>
        <v>75</v>
      </c>
      <c r="N464" s="44">
        <f t="shared" si="23"/>
        <v>63.75</v>
      </c>
      <c r="O464" s="44" t="str">
        <f t="shared" si="24"/>
        <v>C</v>
      </c>
      <c r="P464" s="36">
        <f>INDEX(Detail!A:A,MATCH(D464,Detail!H:H,0))</f>
        <v>37910</v>
      </c>
      <c r="Q464" t="str">
        <f>INDEX(Detail!F:F,MATCH(D464,Detail!H:H,0))</f>
        <v>Bitung</v>
      </c>
      <c r="R464">
        <f>INDEX(Detail!C:C,MATCH(D464,Detail!H:H,0))</f>
        <v>158</v>
      </c>
      <c r="S464">
        <f>INDEX(Detail!D:D,MATCH(D464,Detail!H:H,0))</f>
        <v>63</v>
      </c>
      <c r="T464" t="str">
        <f>INDEX(Detail!E:E,MATCH(D464,Detail!H:H,0))</f>
        <v xml:space="preserve">Jl. W.R. Supratman No. 0
</v>
      </c>
      <c r="U464" t="str">
        <f>INDEX(Detail!B:B,MATCH(D464,Detail!H:H,0))</f>
        <v>O+</v>
      </c>
      <c r="V464" t="str">
        <f>VLOOKUP(C464,Dosen!$A$3:$E$8,MATCH(Main!A464,Dosen!$A$2:$E$2,1),FALSE)</f>
        <v>Bu Dwi</v>
      </c>
    </row>
    <row r="465" spans="1:22" x14ac:dyDescent="0.3">
      <c r="A465">
        <v>463</v>
      </c>
      <c r="B465" t="str">
        <f>CONCATENATE(VLOOKUP(C465,Helper!$A$1:$B$7,2,FALSE),TEXT(A465,"0000"))</f>
        <v>F0463</v>
      </c>
      <c r="C465" t="s">
        <v>1011</v>
      </c>
      <c r="D465" t="str">
        <f>INDEX(Detail!H:H,MATCH(B465,Detail!G:G,0))</f>
        <v>Purwadi Natsir</v>
      </c>
      <c r="E465">
        <v>59</v>
      </c>
      <c r="F465">
        <v>57</v>
      </c>
      <c r="G465">
        <v>34</v>
      </c>
      <c r="H465">
        <v>52</v>
      </c>
      <c r="I465">
        <v>66</v>
      </c>
      <c r="J465">
        <v>57</v>
      </c>
      <c r="K465">
        <v>74</v>
      </c>
      <c r="L465" s="36">
        <f>IFERROR(VLOOKUP(B465,Absen!$A$1:$B$501,2,FALSE),"No")</f>
        <v>44912</v>
      </c>
      <c r="M465" s="44">
        <f t="shared" si="22"/>
        <v>64</v>
      </c>
      <c r="N465" s="44">
        <f t="shared" si="23"/>
        <v>53.85</v>
      </c>
      <c r="O465" s="44" t="str">
        <f t="shared" si="24"/>
        <v>D</v>
      </c>
      <c r="P465" s="36">
        <f>INDEX(Detail!A:A,MATCH(D465,Detail!H:H,0))</f>
        <v>37084</v>
      </c>
      <c r="Q465" t="str">
        <f>INDEX(Detail!F:F,MATCH(D465,Detail!H:H,0))</f>
        <v>Palembang</v>
      </c>
      <c r="R465">
        <f>INDEX(Detail!C:C,MATCH(D465,Detail!H:H,0))</f>
        <v>150</v>
      </c>
      <c r="S465">
        <f>INDEX(Detail!D:D,MATCH(D465,Detail!H:H,0))</f>
        <v>48</v>
      </c>
      <c r="T465" t="str">
        <f>INDEX(Detail!E:E,MATCH(D465,Detail!H:H,0))</f>
        <v>Gg. Bangka Raya No. 27</v>
      </c>
      <c r="U465" t="str">
        <f>INDEX(Detail!B:B,MATCH(D465,Detail!H:H,0))</f>
        <v>O-</v>
      </c>
      <c r="V465" t="str">
        <f>VLOOKUP(C465,Dosen!$A$3:$E$8,MATCH(Main!A465,Dosen!$A$2:$E$2,1),FALSE)</f>
        <v>Pak Krisna</v>
      </c>
    </row>
    <row r="466" spans="1:22" x14ac:dyDescent="0.3">
      <c r="A466">
        <v>464</v>
      </c>
      <c r="B466" t="str">
        <f>CONCATENATE(VLOOKUP(C466,Helper!$A$1:$B$7,2,FALSE),TEXT(A466,"0000"))</f>
        <v>E0464</v>
      </c>
      <c r="C466" t="s">
        <v>1010</v>
      </c>
      <c r="D466" t="str">
        <f>INDEX(Detail!H:H,MATCH(B466,Detail!G:G,0))</f>
        <v>Julia Kusmawati</v>
      </c>
      <c r="E466">
        <v>86</v>
      </c>
      <c r="F466">
        <v>52</v>
      </c>
      <c r="G466">
        <v>69</v>
      </c>
      <c r="H466">
        <v>65</v>
      </c>
      <c r="I466">
        <v>63</v>
      </c>
      <c r="J466">
        <v>67</v>
      </c>
      <c r="K466">
        <v>64</v>
      </c>
      <c r="L466" s="36">
        <f>IFERROR(VLOOKUP(B466,Absen!$A$1:$B$501,2,FALSE),"No")</f>
        <v>44789</v>
      </c>
      <c r="M466" s="44">
        <f t="shared" si="22"/>
        <v>54</v>
      </c>
      <c r="N466" s="44">
        <f t="shared" si="23"/>
        <v>65.850000000000009</v>
      </c>
      <c r="O466" s="44" t="str">
        <f t="shared" si="24"/>
        <v>C</v>
      </c>
      <c r="P466" s="36">
        <f>INDEX(Detail!A:A,MATCH(D466,Detail!H:H,0))</f>
        <v>37718</v>
      </c>
      <c r="Q466" t="str">
        <f>INDEX(Detail!F:F,MATCH(D466,Detail!H:H,0))</f>
        <v>Kotamobagu</v>
      </c>
      <c r="R466">
        <f>INDEX(Detail!C:C,MATCH(D466,Detail!H:H,0))</f>
        <v>152</v>
      </c>
      <c r="S466">
        <f>INDEX(Detail!D:D,MATCH(D466,Detail!H:H,0))</f>
        <v>92</v>
      </c>
      <c r="T466" t="str">
        <f>INDEX(Detail!E:E,MATCH(D466,Detail!H:H,0))</f>
        <v>Jl. Merdeka No. 40</v>
      </c>
      <c r="U466" t="str">
        <f>INDEX(Detail!B:B,MATCH(D466,Detail!H:H,0))</f>
        <v>A+</v>
      </c>
      <c r="V466" t="str">
        <f>VLOOKUP(C466,Dosen!$A$3:$E$8,MATCH(Main!A466,Dosen!$A$2:$E$2,1),FALSE)</f>
        <v>Bu Dwi</v>
      </c>
    </row>
    <row r="467" spans="1:22" x14ac:dyDescent="0.3">
      <c r="A467">
        <v>465</v>
      </c>
      <c r="B467" t="str">
        <f>CONCATENATE(VLOOKUP(C467,Helper!$A$1:$B$7,2,FALSE),TEXT(A467,"0000"))</f>
        <v>F0465</v>
      </c>
      <c r="C467" t="s">
        <v>1011</v>
      </c>
      <c r="D467" t="str">
        <f>INDEX(Detail!H:H,MATCH(B467,Detail!G:G,0))</f>
        <v>Nrima Pudjiastuti</v>
      </c>
      <c r="E467">
        <v>82</v>
      </c>
      <c r="F467">
        <v>73</v>
      </c>
      <c r="G467">
        <v>78</v>
      </c>
      <c r="H467">
        <v>56</v>
      </c>
      <c r="I467">
        <v>81</v>
      </c>
      <c r="J467">
        <v>95</v>
      </c>
      <c r="K467">
        <v>94</v>
      </c>
      <c r="L467" s="36" t="str">
        <f>IFERROR(VLOOKUP(B467,Absen!$A$1:$B$501,2,FALSE),"No")</f>
        <v>No</v>
      </c>
      <c r="M467" s="44">
        <f t="shared" si="22"/>
        <v>94</v>
      </c>
      <c r="N467" s="44">
        <f t="shared" si="23"/>
        <v>80.5</v>
      </c>
      <c r="O467" s="44" t="str">
        <f t="shared" si="24"/>
        <v>A</v>
      </c>
      <c r="P467" s="36">
        <f>INDEX(Detail!A:A,MATCH(D467,Detail!H:H,0))</f>
        <v>38075</v>
      </c>
      <c r="Q467" t="str">
        <f>INDEX(Detail!F:F,MATCH(D467,Detail!H:H,0))</f>
        <v>Mataram</v>
      </c>
      <c r="R467">
        <f>INDEX(Detail!C:C,MATCH(D467,Detail!H:H,0))</f>
        <v>161</v>
      </c>
      <c r="S467">
        <f>INDEX(Detail!D:D,MATCH(D467,Detail!H:H,0))</f>
        <v>60</v>
      </c>
      <c r="T467" t="str">
        <f>INDEX(Detail!E:E,MATCH(D467,Detail!H:H,0))</f>
        <v xml:space="preserve">Gang Moch. Ramdan No. 6
</v>
      </c>
      <c r="U467" t="str">
        <f>INDEX(Detail!B:B,MATCH(D467,Detail!H:H,0))</f>
        <v>AB+</v>
      </c>
      <c r="V467" t="str">
        <f>VLOOKUP(C467,Dosen!$A$3:$E$8,MATCH(Main!A467,Dosen!$A$2:$E$2,1),FALSE)</f>
        <v>Pak Krisna</v>
      </c>
    </row>
    <row r="468" spans="1:22" x14ac:dyDescent="0.3">
      <c r="A468">
        <v>466</v>
      </c>
      <c r="B468" t="str">
        <f>CONCATENATE(VLOOKUP(C468,Helper!$A$1:$B$7,2,FALSE),TEXT(A468,"0000"))</f>
        <v>B0466</v>
      </c>
      <c r="C468" t="s">
        <v>1014</v>
      </c>
      <c r="D468" t="str">
        <f>INDEX(Detail!H:H,MATCH(B468,Detail!G:G,0))</f>
        <v>Purwa Uyainah</v>
      </c>
      <c r="E468">
        <v>66</v>
      </c>
      <c r="F468">
        <v>45</v>
      </c>
      <c r="G468">
        <v>49</v>
      </c>
      <c r="H468">
        <v>74</v>
      </c>
      <c r="I468">
        <v>67</v>
      </c>
      <c r="J468">
        <v>55</v>
      </c>
      <c r="K468">
        <v>72</v>
      </c>
      <c r="L468" s="36" t="str">
        <f>IFERROR(VLOOKUP(B468,Absen!$A$1:$B$501,2,FALSE),"No")</f>
        <v>No</v>
      </c>
      <c r="M468" s="44">
        <f t="shared" si="22"/>
        <v>72</v>
      </c>
      <c r="N468" s="44">
        <f t="shared" si="23"/>
        <v>59.5</v>
      </c>
      <c r="O468" s="44" t="str">
        <f t="shared" si="24"/>
        <v>D</v>
      </c>
      <c r="P468" s="36">
        <f>INDEX(Detail!A:A,MATCH(D468,Detail!H:H,0))</f>
        <v>37761</v>
      </c>
      <c r="Q468" t="str">
        <f>INDEX(Detail!F:F,MATCH(D468,Detail!H:H,0))</f>
        <v>Batu</v>
      </c>
      <c r="R468">
        <f>INDEX(Detail!C:C,MATCH(D468,Detail!H:H,0))</f>
        <v>169</v>
      </c>
      <c r="S468">
        <f>INDEX(Detail!D:D,MATCH(D468,Detail!H:H,0))</f>
        <v>66</v>
      </c>
      <c r="T468" t="str">
        <f>INDEX(Detail!E:E,MATCH(D468,Detail!H:H,0))</f>
        <v xml:space="preserve">Gang Rawamangun No. 3
</v>
      </c>
      <c r="U468" t="str">
        <f>INDEX(Detail!B:B,MATCH(D468,Detail!H:H,0))</f>
        <v>A+</v>
      </c>
      <c r="V468" t="str">
        <f>VLOOKUP(C468,Dosen!$A$3:$E$8,MATCH(Main!A468,Dosen!$A$2:$E$2,1),FALSE)</f>
        <v>Bu Ratna</v>
      </c>
    </row>
    <row r="469" spans="1:22" x14ac:dyDescent="0.3">
      <c r="A469">
        <v>467</v>
      </c>
      <c r="B469" t="str">
        <f>CONCATENATE(VLOOKUP(C469,Helper!$A$1:$B$7,2,FALSE),TEXT(A469,"0000"))</f>
        <v>B0467</v>
      </c>
      <c r="C469" t="s">
        <v>1014</v>
      </c>
      <c r="D469" t="str">
        <f>INDEX(Detail!H:H,MATCH(B469,Detail!G:G,0))</f>
        <v>Anita Suryatmi</v>
      </c>
      <c r="E469">
        <v>59</v>
      </c>
      <c r="F469">
        <v>66</v>
      </c>
      <c r="G469">
        <v>35</v>
      </c>
      <c r="H469">
        <v>51</v>
      </c>
      <c r="I469">
        <v>52</v>
      </c>
      <c r="J469">
        <v>60</v>
      </c>
      <c r="K469">
        <v>82</v>
      </c>
      <c r="L469" s="36" t="str">
        <f>IFERROR(VLOOKUP(B469,Absen!$A$1:$B$501,2,FALSE),"No")</f>
        <v>No</v>
      </c>
      <c r="M469" s="44">
        <f t="shared" si="22"/>
        <v>82</v>
      </c>
      <c r="N469" s="44">
        <f t="shared" si="23"/>
        <v>55.7</v>
      </c>
      <c r="O469" s="44" t="str">
        <f t="shared" si="24"/>
        <v>D</v>
      </c>
      <c r="P469" s="36">
        <f>INDEX(Detail!A:A,MATCH(D469,Detail!H:H,0))</f>
        <v>37557</v>
      </c>
      <c r="Q469" t="str">
        <f>INDEX(Detail!F:F,MATCH(D469,Detail!H:H,0))</f>
        <v>Cilegon</v>
      </c>
      <c r="R469">
        <f>INDEX(Detail!C:C,MATCH(D469,Detail!H:H,0))</f>
        <v>152</v>
      </c>
      <c r="S469">
        <f>INDEX(Detail!D:D,MATCH(D469,Detail!H:H,0))</f>
        <v>93</v>
      </c>
      <c r="T469" t="str">
        <f>INDEX(Detail!E:E,MATCH(D469,Detail!H:H,0))</f>
        <v>Jalan Sentot Alibasa No. 39</v>
      </c>
      <c r="U469" t="str">
        <f>INDEX(Detail!B:B,MATCH(D469,Detail!H:H,0))</f>
        <v>A-</v>
      </c>
      <c r="V469" t="str">
        <f>VLOOKUP(C469,Dosen!$A$3:$E$8,MATCH(Main!A469,Dosen!$A$2:$E$2,1),FALSE)</f>
        <v>Bu Ratna</v>
      </c>
    </row>
    <row r="470" spans="1:22" x14ac:dyDescent="0.3">
      <c r="A470">
        <v>468</v>
      </c>
      <c r="B470" t="str">
        <f>CONCATENATE(VLOOKUP(C470,Helper!$A$1:$B$7,2,FALSE),TEXT(A470,"0000"))</f>
        <v>D0468</v>
      </c>
      <c r="C470" t="s">
        <v>1013</v>
      </c>
      <c r="D470" t="str">
        <f>INDEX(Detail!H:H,MATCH(B470,Detail!G:G,0))</f>
        <v>Nalar Permadi</v>
      </c>
      <c r="E470">
        <v>83</v>
      </c>
      <c r="F470">
        <v>49</v>
      </c>
      <c r="G470">
        <v>52</v>
      </c>
      <c r="H470">
        <v>66</v>
      </c>
      <c r="I470">
        <v>61</v>
      </c>
      <c r="J470">
        <v>48</v>
      </c>
      <c r="K470">
        <v>69</v>
      </c>
      <c r="L470" s="36">
        <f>IFERROR(VLOOKUP(B470,Absen!$A$1:$B$501,2,FALSE),"No")</f>
        <v>44764</v>
      </c>
      <c r="M470" s="44">
        <f t="shared" si="22"/>
        <v>59</v>
      </c>
      <c r="N470" s="44">
        <f t="shared" si="23"/>
        <v>58.274999999999999</v>
      </c>
      <c r="O470" s="44" t="str">
        <f t="shared" si="24"/>
        <v>D</v>
      </c>
      <c r="P470" s="36">
        <f>INDEX(Detail!A:A,MATCH(D470,Detail!H:H,0))</f>
        <v>38238</v>
      </c>
      <c r="Q470" t="str">
        <f>INDEX(Detail!F:F,MATCH(D470,Detail!H:H,0))</f>
        <v>Kupang</v>
      </c>
      <c r="R470">
        <f>INDEX(Detail!C:C,MATCH(D470,Detail!H:H,0))</f>
        <v>157</v>
      </c>
      <c r="S470">
        <f>INDEX(Detail!D:D,MATCH(D470,Detail!H:H,0))</f>
        <v>72</v>
      </c>
      <c r="T470" t="str">
        <f>INDEX(Detail!E:E,MATCH(D470,Detail!H:H,0))</f>
        <v>Jl. Gedebage Selatan No. 21</v>
      </c>
      <c r="U470" t="str">
        <f>INDEX(Detail!B:B,MATCH(D470,Detail!H:H,0))</f>
        <v>B+</v>
      </c>
      <c r="V470" t="str">
        <f>VLOOKUP(C470,Dosen!$A$3:$E$8,MATCH(Main!A470,Dosen!$A$2:$E$2,1),FALSE)</f>
        <v>Pak Andi</v>
      </c>
    </row>
    <row r="471" spans="1:22" x14ac:dyDescent="0.3">
      <c r="A471">
        <v>469</v>
      </c>
      <c r="B471" t="str">
        <f>CONCATENATE(VLOOKUP(C471,Helper!$A$1:$B$7,2,FALSE),TEXT(A471,"0000"))</f>
        <v>E0469</v>
      </c>
      <c r="C471" t="s">
        <v>1010</v>
      </c>
      <c r="D471" t="str">
        <f>INDEX(Detail!H:H,MATCH(B471,Detail!G:G,0))</f>
        <v>Jaswadi Rahayu</v>
      </c>
      <c r="E471">
        <v>60</v>
      </c>
      <c r="F471">
        <v>49</v>
      </c>
      <c r="G471">
        <v>81</v>
      </c>
      <c r="H471">
        <v>54</v>
      </c>
      <c r="I471">
        <v>58</v>
      </c>
      <c r="J471">
        <v>44</v>
      </c>
      <c r="K471">
        <v>91</v>
      </c>
      <c r="L471" s="36">
        <f>IFERROR(VLOOKUP(B471,Absen!$A$1:$B$501,2,FALSE),"No")</f>
        <v>44777</v>
      </c>
      <c r="M471" s="44">
        <f t="shared" si="22"/>
        <v>81</v>
      </c>
      <c r="N471" s="44">
        <f t="shared" si="23"/>
        <v>60.725000000000001</v>
      </c>
      <c r="O471" s="44" t="str">
        <f t="shared" si="24"/>
        <v>C</v>
      </c>
      <c r="P471" s="36">
        <f>INDEX(Detail!A:A,MATCH(D471,Detail!H:H,0))</f>
        <v>37806</v>
      </c>
      <c r="Q471" t="str">
        <f>INDEX(Detail!F:F,MATCH(D471,Detail!H:H,0))</f>
        <v>Payakumbuh</v>
      </c>
      <c r="R471">
        <f>INDEX(Detail!C:C,MATCH(D471,Detail!H:H,0))</f>
        <v>168</v>
      </c>
      <c r="S471">
        <f>INDEX(Detail!D:D,MATCH(D471,Detail!H:H,0))</f>
        <v>47</v>
      </c>
      <c r="T471" t="str">
        <f>INDEX(Detail!E:E,MATCH(D471,Detail!H:H,0))</f>
        <v>Jalan Raya Ujungberung No. 34</v>
      </c>
      <c r="U471" t="str">
        <f>INDEX(Detail!B:B,MATCH(D471,Detail!H:H,0))</f>
        <v>O+</v>
      </c>
      <c r="V471" t="str">
        <f>VLOOKUP(C471,Dosen!$A$3:$E$8,MATCH(Main!A471,Dosen!$A$2:$E$2,1),FALSE)</f>
        <v>Bu Dwi</v>
      </c>
    </row>
    <row r="472" spans="1:22" x14ac:dyDescent="0.3">
      <c r="A472">
        <v>470</v>
      </c>
      <c r="B472" t="str">
        <f>CONCATENATE(VLOOKUP(C472,Helper!$A$1:$B$7,2,FALSE),TEXT(A472,"0000"))</f>
        <v>A0470</v>
      </c>
      <c r="C472" t="s">
        <v>1015</v>
      </c>
      <c r="D472" t="str">
        <f>INDEX(Detail!H:H,MATCH(B472,Detail!G:G,0))</f>
        <v>Lantar Haryanti</v>
      </c>
      <c r="E472">
        <v>84</v>
      </c>
      <c r="F472">
        <v>61</v>
      </c>
      <c r="G472">
        <v>59</v>
      </c>
      <c r="H472">
        <v>56</v>
      </c>
      <c r="I472">
        <v>82</v>
      </c>
      <c r="J472">
        <v>64</v>
      </c>
      <c r="K472">
        <v>84</v>
      </c>
      <c r="L472" s="36" t="str">
        <f>IFERROR(VLOOKUP(B472,Absen!$A$1:$B$501,2,FALSE),"No")</f>
        <v>No</v>
      </c>
      <c r="M472" s="44">
        <f t="shared" si="22"/>
        <v>84</v>
      </c>
      <c r="N472" s="44">
        <f t="shared" si="23"/>
        <v>68.375</v>
      </c>
      <c r="O472" s="44" t="str">
        <f t="shared" si="24"/>
        <v>C</v>
      </c>
      <c r="P472" s="36">
        <f>INDEX(Detail!A:A,MATCH(D472,Detail!H:H,0))</f>
        <v>38049</v>
      </c>
      <c r="Q472" t="str">
        <f>INDEX(Detail!F:F,MATCH(D472,Detail!H:H,0))</f>
        <v>Yogyakarta</v>
      </c>
      <c r="R472">
        <f>INDEX(Detail!C:C,MATCH(D472,Detail!H:H,0))</f>
        <v>171</v>
      </c>
      <c r="S472">
        <f>INDEX(Detail!D:D,MATCH(D472,Detail!H:H,0))</f>
        <v>53</v>
      </c>
      <c r="T472" t="str">
        <f>INDEX(Detail!E:E,MATCH(D472,Detail!H:H,0))</f>
        <v xml:space="preserve">Gang Ahmad Yani No. 0
</v>
      </c>
      <c r="U472" t="str">
        <f>INDEX(Detail!B:B,MATCH(D472,Detail!H:H,0))</f>
        <v>O+</v>
      </c>
      <c r="V472" t="str">
        <f>VLOOKUP(C472,Dosen!$A$3:$E$8,MATCH(Main!A472,Dosen!$A$2:$E$2,1),FALSE)</f>
        <v>Pak Budi</v>
      </c>
    </row>
    <row r="473" spans="1:22" x14ac:dyDescent="0.3">
      <c r="A473">
        <v>471</v>
      </c>
      <c r="B473" t="str">
        <f>CONCATENATE(VLOOKUP(C473,Helper!$A$1:$B$7,2,FALSE),TEXT(A473,"0000"))</f>
        <v>F0471</v>
      </c>
      <c r="C473" t="s">
        <v>1011</v>
      </c>
      <c r="D473" t="str">
        <f>INDEX(Detail!H:H,MATCH(B473,Detail!G:G,0))</f>
        <v>Darimin Suryatmi</v>
      </c>
      <c r="E473">
        <v>50</v>
      </c>
      <c r="F473">
        <v>43</v>
      </c>
      <c r="G473">
        <v>85</v>
      </c>
      <c r="H473">
        <v>54</v>
      </c>
      <c r="I473">
        <v>64</v>
      </c>
      <c r="J473">
        <v>68</v>
      </c>
      <c r="K473">
        <v>88</v>
      </c>
      <c r="L473" s="36">
        <f>IFERROR(VLOOKUP(B473,Absen!$A$1:$B$501,2,FALSE),"No")</f>
        <v>44871</v>
      </c>
      <c r="M473" s="44">
        <f t="shared" si="22"/>
        <v>78</v>
      </c>
      <c r="N473" s="44">
        <f t="shared" si="23"/>
        <v>64.775000000000006</v>
      </c>
      <c r="O473" s="44" t="str">
        <f t="shared" si="24"/>
        <v>C</v>
      </c>
      <c r="P473" s="36">
        <f>INDEX(Detail!A:A,MATCH(D473,Detail!H:H,0))</f>
        <v>37920</v>
      </c>
      <c r="Q473" t="str">
        <f>INDEX(Detail!F:F,MATCH(D473,Detail!H:H,0))</f>
        <v>Prabumulih</v>
      </c>
      <c r="R473">
        <f>INDEX(Detail!C:C,MATCH(D473,Detail!H:H,0))</f>
        <v>164</v>
      </c>
      <c r="S473">
        <f>INDEX(Detail!D:D,MATCH(D473,Detail!H:H,0))</f>
        <v>80</v>
      </c>
      <c r="T473" t="str">
        <f>INDEX(Detail!E:E,MATCH(D473,Detail!H:H,0))</f>
        <v xml:space="preserve">Gg. Joyoboyo No. 1
</v>
      </c>
      <c r="U473" t="str">
        <f>INDEX(Detail!B:B,MATCH(D473,Detail!H:H,0))</f>
        <v>O+</v>
      </c>
      <c r="V473" t="str">
        <f>VLOOKUP(C473,Dosen!$A$3:$E$8,MATCH(Main!A473,Dosen!$A$2:$E$2,1),FALSE)</f>
        <v>Pak Krisna</v>
      </c>
    </row>
    <row r="474" spans="1:22" x14ac:dyDescent="0.3">
      <c r="A474">
        <v>472</v>
      </c>
      <c r="B474" t="str">
        <f>CONCATENATE(VLOOKUP(C474,Helper!$A$1:$B$7,2,FALSE),TEXT(A474,"0000"))</f>
        <v>B0472</v>
      </c>
      <c r="C474" t="s">
        <v>1014</v>
      </c>
      <c r="D474" t="str">
        <f>INDEX(Detail!H:H,MATCH(B474,Detail!G:G,0))</f>
        <v>Harjasa Wibowo</v>
      </c>
      <c r="E474">
        <v>51</v>
      </c>
      <c r="F474">
        <v>51</v>
      </c>
      <c r="G474">
        <v>39</v>
      </c>
      <c r="H474">
        <v>58</v>
      </c>
      <c r="I474">
        <v>59</v>
      </c>
      <c r="J474">
        <v>77</v>
      </c>
      <c r="K474">
        <v>60</v>
      </c>
      <c r="L474" s="36">
        <f>IFERROR(VLOOKUP(B474,Absen!$A$1:$B$501,2,FALSE),"No")</f>
        <v>44835</v>
      </c>
      <c r="M474" s="44">
        <f t="shared" si="22"/>
        <v>50</v>
      </c>
      <c r="N474" s="44">
        <f t="shared" si="23"/>
        <v>55.575000000000003</v>
      </c>
      <c r="O474" s="44" t="str">
        <f t="shared" si="24"/>
        <v>D</v>
      </c>
      <c r="P474" s="36">
        <f>INDEX(Detail!A:A,MATCH(D474,Detail!H:H,0))</f>
        <v>37349</v>
      </c>
      <c r="Q474" t="str">
        <f>INDEX(Detail!F:F,MATCH(D474,Detail!H:H,0))</f>
        <v>Pagaralam</v>
      </c>
      <c r="R474">
        <f>INDEX(Detail!C:C,MATCH(D474,Detail!H:H,0))</f>
        <v>171</v>
      </c>
      <c r="S474">
        <f>INDEX(Detail!D:D,MATCH(D474,Detail!H:H,0))</f>
        <v>90</v>
      </c>
      <c r="T474" t="str">
        <f>INDEX(Detail!E:E,MATCH(D474,Detail!H:H,0))</f>
        <v>Jl. Kiaracondong No. 99</v>
      </c>
      <c r="U474" t="str">
        <f>INDEX(Detail!B:B,MATCH(D474,Detail!H:H,0))</f>
        <v>A+</v>
      </c>
      <c r="V474" t="str">
        <f>VLOOKUP(C474,Dosen!$A$3:$E$8,MATCH(Main!A474,Dosen!$A$2:$E$2,1),FALSE)</f>
        <v>Bu Ratna</v>
      </c>
    </row>
    <row r="475" spans="1:22" x14ac:dyDescent="0.3">
      <c r="A475">
        <v>473</v>
      </c>
      <c r="B475" t="str">
        <f>CONCATENATE(VLOOKUP(C475,Helper!$A$1:$B$7,2,FALSE),TEXT(A475,"0000"))</f>
        <v>F0473</v>
      </c>
      <c r="C475" t="s">
        <v>1011</v>
      </c>
      <c r="D475" t="str">
        <f>INDEX(Detail!H:H,MATCH(B475,Detail!G:G,0))</f>
        <v>Dalima Widodo</v>
      </c>
      <c r="E475">
        <v>59</v>
      </c>
      <c r="F475">
        <v>45</v>
      </c>
      <c r="G475">
        <v>37</v>
      </c>
      <c r="H475">
        <v>70</v>
      </c>
      <c r="I475">
        <v>93</v>
      </c>
      <c r="J475">
        <v>94</v>
      </c>
      <c r="K475">
        <v>90</v>
      </c>
      <c r="L475" s="36" t="str">
        <f>IFERROR(VLOOKUP(B475,Absen!$A$1:$B$501,2,FALSE),"No")</f>
        <v>No</v>
      </c>
      <c r="M475" s="44">
        <f t="shared" si="22"/>
        <v>90</v>
      </c>
      <c r="N475" s="44">
        <f t="shared" si="23"/>
        <v>68.575000000000003</v>
      </c>
      <c r="O475" s="44" t="str">
        <f t="shared" si="24"/>
        <v>C</v>
      </c>
      <c r="P475" s="36">
        <f>INDEX(Detail!A:A,MATCH(D475,Detail!H:H,0))</f>
        <v>37538</v>
      </c>
      <c r="Q475" t="str">
        <f>INDEX(Detail!F:F,MATCH(D475,Detail!H:H,0))</f>
        <v>Probolinggo</v>
      </c>
      <c r="R475">
        <f>INDEX(Detail!C:C,MATCH(D475,Detail!H:H,0))</f>
        <v>155</v>
      </c>
      <c r="S475">
        <f>INDEX(Detail!D:D,MATCH(D475,Detail!H:H,0))</f>
        <v>68</v>
      </c>
      <c r="T475" t="str">
        <f>INDEX(Detail!E:E,MATCH(D475,Detail!H:H,0))</f>
        <v xml:space="preserve">Jl. Jend. Sudirman No. 9
</v>
      </c>
      <c r="U475" t="str">
        <f>INDEX(Detail!B:B,MATCH(D475,Detail!H:H,0))</f>
        <v>O-</v>
      </c>
      <c r="V475" t="str">
        <f>VLOOKUP(C475,Dosen!$A$3:$E$8,MATCH(Main!A475,Dosen!$A$2:$E$2,1),FALSE)</f>
        <v>Pak Krisna</v>
      </c>
    </row>
    <row r="476" spans="1:22" x14ac:dyDescent="0.3">
      <c r="A476">
        <v>474</v>
      </c>
      <c r="B476" t="str">
        <f>CONCATENATE(VLOOKUP(C476,Helper!$A$1:$B$7,2,FALSE),TEXT(A476,"0000"))</f>
        <v>C0474</v>
      </c>
      <c r="C476" t="s">
        <v>1012</v>
      </c>
      <c r="D476" t="str">
        <f>INDEX(Detail!H:H,MATCH(B476,Detail!G:G,0))</f>
        <v>Balijan Winarsih</v>
      </c>
      <c r="E476">
        <v>89</v>
      </c>
      <c r="F476">
        <v>43</v>
      </c>
      <c r="G476">
        <v>79</v>
      </c>
      <c r="H476">
        <v>50</v>
      </c>
      <c r="I476">
        <v>70</v>
      </c>
      <c r="J476">
        <v>84</v>
      </c>
      <c r="K476">
        <v>65</v>
      </c>
      <c r="L476" s="36">
        <f>IFERROR(VLOOKUP(B476,Absen!$A$1:$B$501,2,FALSE),"No")</f>
        <v>44775</v>
      </c>
      <c r="M476" s="44">
        <f t="shared" si="22"/>
        <v>55</v>
      </c>
      <c r="N476" s="44">
        <f t="shared" si="23"/>
        <v>69.599999999999994</v>
      </c>
      <c r="O476" s="44" t="str">
        <f t="shared" si="24"/>
        <v>C</v>
      </c>
      <c r="P476" s="36">
        <f>INDEX(Detail!A:A,MATCH(D476,Detail!H:H,0))</f>
        <v>38383</v>
      </c>
      <c r="Q476" t="str">
        <f>INDEX(Detail!F:F,MATCH(D476,Detail!H:H,0))</f>
        <v>Bontang</v>
      </c>
      <c r="R476">
        <f>INDEX(Detail!C:C,MATCH(D476,Detail!H:H,0))</f>
        <v>176</v>
      </c>
      <c r="S476">
        <f>INDEX(Detail!D:D,MATCH(D476,Detail!H:H,0))</f>
        <v>77</v>
      </c>
      <c r="T476" t="str">
        <f>INDEX(Detail!E:E,MATCH(D476,Detail!H:H,0))</f>
        <v>Gang Laswi No. 60</v>
      </c>
      <c r="U476" t="str">
        <f>INDEX(Detail!B:B,MATCH(D476,Detail!H:H,0))</f>
        <v>AB+</v>
      </c>
      <c r="V476" t="str">
        <f>VLOOKUP(C476,Dosen!$A$3:$E$8,MATCH(Main!A476,Dosen!$A$2:$E$2,1),FALSE)</f>
        <v>Bu Made</v>
      </c>
    </row>
    <row r="477" spans="1:22" x14ac:dyDescent="0.3">
      <c r="A477">
        <v>475</v>
      </c>
      <c r="B477" t="str">
        <f>CONCATENATE(VLOOKUP(C477,Helper!$A$1:$B$7,2,FALSE),TEXT(A477,"0000"))</f>
        <v>A0475</v>
      </c>
      <c r="C477" t="s">
        <v>1015</v>
      </c>
      <c r="D477" t="str">
        <f>INDEX(Detail!H:H,MATCH(B477,Detail!G:G,0))</f>
        <v>Mahfud Melani</v>
      </c>
      <c r="E477">
        <v>68</v>
      </c>
      <c r="F477">
        <v>67</v>
      </c>
      <c r="G477">
        <v>81</v>
      </c>
      <c r="H477">
        <v>70</v>
      </c>
      <c r="I477">
        <v>91</v>
      </c>
      <c r="J477">
        <v>40</v>
      </c>
      <c r="K477">
        <v>70</v>
      </c>
      <c r="L477" s="36">
        <f>IFERROR(VLOOKUP(B477,Absen!$A$1:$B$501,2,FALSE),"No")</f>
        <v>44870</v>
      </c>
      <c r="M477" s="44">
        <f t="shared" si="22"/>
        <v>60</v>
      </c>
      <c r="N477" s="44">
        <f t="shared" si="23"/>
        <v>67.2</v>
      </c>
      <c r="O477" s="44" t="str">
        <f t="shared" si="24"/>
        <v>C</v>
      </c>
      <c r="P477" s="36">
        <f>INDEX(Detail!A:A,MATCH(D477,Detail!H:H,0))</f>
        <v>37772</v>
      </c>
      <c r="Q477" t="str">
        <f>INDEX(Detail!F:F,MATCH(D477,Detail!H:H,0))</f>
        <v>Depok</v>
      </c>
      <c r="R477">
        <f>INDEX(Detail!C:C,MATCH(D477,Detail!H:H,0))</f>
        <v>164</v>
      </c>
      <c r="S477">
        <f>INDEX(Detail!D:D,MATCH(D477,Detail!H:H,0))</f>
        <v>47</v>
      </c>
      <c r="T477" t="str">
        <f>INDEX(Detail!E:E,MATCH(D477,Detail!H:H,0))</f>
        <v xml:space="preserve">Gg. KH Amin Jasuta No. 8
</v>
      </c>
      <c r="U477" t="str">
        <f>INDEX(Detail!B:B,MATCH(D477,Detail!H:H,0))</f>
        <v>A-</v>
      </c>
      <c r="V477" t="str">
        <f>VLOOKUP(C477,Dosen!$A$3:$E$8,MATCH(Main!A477,Dosen!$A$2:$E$2,1),FALSE)</f>
        <v>Pak Budi</v>
      </c>
    </row>
    <row r="478" spans="1:22" x14ac:dyDescent="0.3">
      <c r="A478">
        <v>476</v>
      </c>
      <c r="B478" t="str">
        <f>CONCATENATE(VLOOKUP(C478,Helper!$A$1:$B$7,2,FALSE),TEXT(A478,"0000"))</f>
        <v>B0476</v>
      </c>
      <c r="C478" t="s">
        <v>1014</v>
      </c>
      <c r="D478" t="str">
        <f>INDEX(Detail!H:H,MATCH(B478,Detail!G:G,0))</f>
        <v>Jabal Manullang</v>
      </c>
      <c r="E478">
        <v>94</v>
      </c>
      <c r="F478">
        <v>52</v>
      </c>
      <c r="G478">
        <v>52</v>
      </c>
      <c r="H478">
        <v>60</v>
      </c>
      <c r="I478">
        <v>52</v>
      </c>
      <c r="J478">
        <v>91</v>
      </c>
      <c r="K478">
        <v>92</v>
      </c>
      <c r="L478" s="36">
        <f>IFERROR(VLOOKUP(B478,Absen!$A$1:$B$501,2,FALSE),"No")</f>
        <v>44882</v>
      </c>
      <c r="M478" s="44">
        <f t="shared" si="22"/>
        <v>82</v>
      </c>
      <c r="N478" s="44">
        <f t="shared" si="23"/>
        <v>69.05</v>
      </c>
      <c r="O478" s="44" t="str">
        <f t="shared" si="24"/>
        <v>C</v>
      </c>
      <c r="P478" s="36">
        <f>INDEX(Detail!A:A,MATCH(D478,Detail!H:H,0))</f>
        <v>37227</v>
      </c>
      <c r="Q478" t="str">
        <f>INDEX(Detail!F:F,MATCH(D478,Detail!H:H,0))</f>
        <v>Padang</v>
      </c>
      <c r="R478">
        <f>INDEX(Detail!C:C,MATCH(D478,Detail!H:H,0))</f>
        <v>177</v>
      </c>
      <c r="S478">
        <f>INDEX(Detail!D:D,MATCH(D478,Detail!H:H,0))</f>
        <v>76</v>
      </c>
      <c r="T478" t="str">
        <f>INDEX(Detail!E:E,MATCH(D478,Detail!H:H,0))</f>
        <v xml:space="preserve">Gang Pacuan Kuda No. 9
</v>
      </c>
      <c r="U478" t="str">
        <f>INDEX(Detail!B:B,MATCH(D478,Detail!H:H,0))</f>
        <v>A-</v>
      </c>
      <c r="V478" t="str">
        <f>VLOOKUP(C478,Dosen!$A$3:$E$8,MATCH(Main!A478,Dosen!$A$2:$E$2,1),FALSE)</f>
        <v>Bu Ratna</v>
      </c>
    </row>
    <row r="479" spans="1:22" x14ac:dyDescent="0.3">
      <c r="A479">
        <v>477</v>
      </c>
      <c r="B479" t="str">
        <f>CONCATENATE(VLOOKUP(C479,Helper!$A$1:$B$7,2,FALSE),TEXT(A479,"0000"))</f>
        <v>D0477</v>
      </c>
      <c r="C479" t="s">
        <v>1013</v>
      </c>
      <c r="D479" t="str">
        <f>INDEX(Detail!H:H,MATCH(B479,Detail!G:G,0))</f>
        <v>Marsito Ardianto</v>
      </c>
      <c r="E479">
        <v>68</v>
      </c>
      <c r="F479">
        <v>43</v>
      </c>
      <c r="G479">
        <v>59</v>
      </c>
      <c r="H479">
        <v>53</v>
      </c>
      <c r="I479">
        <v>59</v>
      </c>
      <c r="J479">
        <v>46</v>
      </c>
      <c r="K479">
        <v>87</v>
      </c>
      <c r="L479" s="36">
        <f>IFERROR(VLOOKUP(B479,Absen!$A$1:$B$501,2,FALSE),"No")</f>
        <v>44802</v>
      </c>
      <c r="M479" s="44">
        <f t="shared" si="22"/>
        <v>77</v>
      </c>
      <c r="N479" s="44">
        <f t="shared" si="23"/>
        <v>56.575000000000003</v>
      </c>
      <c r="O479" s="44" t="str">
        <f t="shared" si="24"/>
        <v>D</v>
      </c>
      <c r="P479" s="36">
        <f>INDEX(Detail!A:A,MATCH(D479,Detail!H:H,0))</f>
        <v>37906</v>
      </c>
      <c r="Q479" t="str">
        <f>INDEX(Detail!F:F,MATCH(D479,Detail!H:H,0))</f>
        <v>Kota Administrasi Jakarta Barat</v>
      </c>
      <c r="R479">
        <f>INDEX(Detail!C:C,MATCH(D479,Detail!H:H,0))</f>
        <v>159</v>
      </c>
      <c r="S479">
        <f>INDEX(Detail!D:D,MATCH(D479,Detail!H:H,0))</f>
        <v>68</v>
      </c>
      <c r="T479" t="str">
        <f>INDEX(Detail!E:E,MATCH(D479,Detail!H:H,0))</f>
        <v>Jalan Sukabumi No. 64</v>
      </c>
      <c r="U479" t="str">
        <f>INDEX(Detail!B:B,MATCH(D479,Detail!H:H,0))</f>
        <v>AB-</v>
      </c>
      <c r="V479" t="str">
        <f>VLOOKUP(C479,Dosen!$A$3:$E$8,MATCH(Main!A479,Dosen!$A$2:$E$2,1),FALSE)</f>
        <v>Pak Andi</v>
      </c>
    </row>
    <row r="480" spans="1:22" x14ac:dyDescent="0.3">
      <c r="A480">
        <v>478</v>
      </c>
      <c r="B480" t="str">
        <f>CONCATENATE(VLOOKUP(C480,Helper!$A$1:$B$7,2,FALSE),TEXT(A480,"0000"))</f>
        <v>E0478</v>
      </c>
      <c r="C480" t="s">
        <v>1010</v>
      </c>
      <c r="D480" t="str">
        <f>INDEX(Detail!H:H,MATCH(B480,Detail!G:G,0))</f>
        <v>Mursita Sirait</v>
      </c>
      <c r="E480">
        <v>82</v>
      </c>
      <c r="F480">
        <v>73</v>
      </c>
      <c r="G480">
        <v>91</v>
      </c>
      <c r="H480">
        <v>57</v>
      </c>
      <c r="I480">
        <v>60</v>
      </c>
      <c r="J480">
        <v>75</v>
      </c>
      <c r="K480">
        <v>73</v>
      </c>
      <c r="L480" s="36" t="str">
        <f>IFERROR(VLOOKUP(B480,Absen!$A$1:$B$501,2,FALSE),"No")</f>
        <v>No</v>
      </c>
      <c r="M480" s="44">
        <f t="shared" si="22"/>
        <v>73</v>
      </c>
      <c r="N480" s="44">
        <f t="shared" si="23"/>
        <v>74.5</v>
      </c>
      <c r="O480" s="44" t="str">
        <f t="shared" si="24"/>
        <v>B</v>
      </c>
      <c r="P480" s="36">
        <f>INDEX(Detail!A:A,MATCH(D480,Detail!H:H,0))</f>
        <v>37618</v>
      </c>
      <c r="Q480" t="str">
        <f>INDEX(Detail!F:F,MATCH(D480,Detail!H:H,0))</f>
        <v>Sibolga</v>
      </c>
      <c r="R480">
        <f>INDEX(Detail!C:C,MATCH(D480,Detail!H:H,0))</f>
        <v>159</v>
      </c>
      <c r="S480">
        <f>INDEX(Detail!D:D,MATCH(D480,Detail!H:H,0))</f>
        <v>68</v>
      </c>
      <c r="T480" t="str">
        <f>INDEX(Detail!E:E,MATCH(D480,Detail!H:H,0))</f>
        <v>Gang Ronggowarsito No. 54</v>
      </c>
      <c r="U480" t="str">
        <f>INDEX(Detail!B:B,MATCH(D480,Detail!H:H,0))</f>
        <v>O+</v>
      </c>
      <c r="V480" t="str">
        <f>VLOOKUP(C480,Dosen!$A$3:$E$8,MATCH(Main!A480,Dosen!$A$2:$E$2,1),FALSE)</f>
        <v>Bu Dwi</v>
      </c>
    </row>
    <row r="481" spans="1:22" x14ac:dyDescent="0.3">
      <c r="A481">
        <v>479</v>
      </c>
      <c r="B481" t="str">
        <f>CONCATENATE(VLOOKUP(C481,Helper!$A$1:$B$7,2,FALSE),TEXT(A481,"0000"))</f>
        <v>D0479</v>
      </c>
      <c r="C481" t="s">
        <v>1013</v>
      </c>
      <c r="D481" t="str">
        <f>INDEX(Detail!H:H,MATCH(B481,Detail!G:G,0))</f>
        <v>Puspa Fujiati</v>
      </c>
      <c r="E481">
        <v>89</v>
      </c>
      <c r="F481">
        <v>41</v>
      </c>
      <c r="G481">
        <v>65</v>
      </c>
      <c r="H481">
        <v>65</v>
      </c>
      <c r="I481">
        <v>54</v>
      </c>
      <c r="J481">
        <v>88</v>
      </c>
      <c r="K481">
        <v>79</v>
      </c>
      <c r="L481" s="36">
        <f>IFERROR(VLOOKUP(B481,Absen!$A$1:$B$501,2,FALSE),"No")</f>
        <v>44817</v>
      </c>
      <c r="M481" s="44">
        <f t="shared" si="22"/>
        <v>69</v>
      </c>
      <c r="N481" s="44">
        <f t="shared" si="23"/>
        <v>68.625</v>
      </c>
      <c r="O481" s="44" t="str">
        <f t="shared" si="24"/>
        <v>C</v>
      </c>
      <c r="P481" s="36">
        <f>INDEX(Detail!A:A,MATCH(D481,Detail!H:H,0))</f>
        <v>37929</v>
      </c>
      <c r="Q481" t="str">
        <f>INDEX(Detail!F:F,MATCH(D481,Detail!H:H,0))</f>
        <v>Bontang</v>
      </c>
      <c r="R481">
        <f>INDEX(Detail!C:C,MATCH(D481,Detail!H:H,0))</f>
        <v>163</v>
      </c>
      <c r="S481">
        <f>INDEX(Detail!D:D,MATCH(D481,Detail!H:H,0))</f>
        <v>67</v>
      </c>
      <c r="T481" t="str">
        <f>INDEX(Detail!E:E,MATCH(D481,Detail!H:H,0))</f>
        <v>Gang Cempaka No. 14</v>
      </c>
      <c r="U481" t="str">
        <f>INDEX(Detail!B:B,MATCH(D481,Detail!H:H,0))</f>
        <v>A+</v>
      </c>
      <c r="V481" t="str">
        <f>VLOOKUP(C481,Dosen!$A$3:$E$8,MATCH(Main!A481,Dosen!$A$2:$E$2,1),FALSE)</f>
        <v>Pak Andi</v>
      </c>
    </row>
    <row r="482" spans="1:22" x14ac:dyDescent="0.3">
      <c r="A482">
        <v>480</v>
      </c>
      <c r="B482" t="str">
        <f>CONCATENATE(VLOOKUP(C482,Helper!$A$1:$B$7,2,FALSE),TEXT(A482,"0000"))</f>
        <v>B0480</v>
      </c>
      <c r="C482" t="s">
        <v>1014</v>
      </c>
      <c r="D482" t="str">
        <f>INDEX(Detail!H:H,MATCH(B482,Detail!G:G,0))</f>
        <v>Fitriani Nuraini</v>
      </c>
      <c r="E482">
        <v>72</v>
      </c>
      <c r="F482">
        <v>51</v>
      </c>
      <c r="G482">
        <v>42</v>
      </c>
      <c r="H482">
        <v>55</v>
      </c>
      <c r="I482">
        <v>86</v>
      </c>
      <c r="J482">
        <v>74</v>
      </c>
      <c r="K482">
        <v>85</v>
      </c>
      <c r="L482" s="36" t="str">
        <f>IFERROR(VLOOKUP(B482,Absen!$A$1:$B$501,2,FALSE),"No")</f>
        <v>No</v>
      </c>
      <c r="M482" s="44">
        <f t="shared" si="22"/>
        <v>85</v>
      </c>
      <c r="N482" s="44">
        <f t="shared" si="23"/>
        <v>64.7</v>
      </c>
      <c r="O482" s="44" t="str">
        <f t="shared" si="24"/>
        <v>C</v>
      </c>
      <c r="P482" s="36">
        <f>INDEX(Detail!A:A,MATCH(D482,Detail!H:H,0))</f>
        <v>37390</v>
      </c>
      <c r="Q482" t="str">
        <f>INDEX(Detail!F:F,MATCH(D482,Detail!H:H,0))</f>
        <v>Manado</v>
      </c>
      <c r="R482">
        <f>INDEX(Detail!C:C,MATCH(D482,Detail!H:H,0))</f>
        <v>153</v>
      </c>
      <c r="S482">
        <f>INDEX(Detail!D:D,MATCH(D482,Detail!H:H,0))</f>
        <v>49</v>
      </c>
      <c r="T482" t="str">
        <f>INDEX(Detail!E:E,MATCH(D482,Detail!H:H,0))</f>
        <v xml:space="preserve">Gg. Tebet Barat Dalam No. 6
</v>
      </c>
      <c r="U482" t="str">
        <f>INDEX(Detail!B:B,MATCH(D482,Detail!H:H,0))</f>
        <v>O-</v>
      </c>
      <c r="V482" t="str">
        <f>VLOOKUP(C482,Dosen!$A$3:$E$8,MATCH(Main!A482,Dosen!$A$2:$E$2,1),FALSE)</f>
        <v>Bu Ratna</v>
      </c>
    </row>
    <row r="483" spans="1:22" x14ac:dyDescent="0.3">
      <c r="A483">
        <v>481</v>
      </c>
      <c r="B483" t="str">
        <f>CONCATENATE(VLOOKUP(C483,Helper!$A$1:$B$7,2,FALSE),TEXT(A483,"0000"))</f>
        <v>C0481</v>
      </c>
      <c r="C483" t="s">
        <v>1012</v>
      </c>
      <c r="D483" t="str">
        <f>INDEX(Detail!H:H,MATCH(B483,Detail!G:G,0))</f>
        <v>Galih Prastuti</v>
      </c>
      <c r="E483">
        <v>66</v>
      </c>
      <c r="F483">
        <v>43</v>
      </c>
      <c r="G483">
        <v>75</v>
      </c>
      <c r="H483">
        <v>75</v>
      </c>
      <c r="I483">
        <v>79</v>
      </c>
      <c r="J483">
        <v>77</v>
      </c>
      <c r="K483">
        <v>85</v>
      </c>
      <c r="L483" s="36">
        <f>IFERROR(VLOOKUP(B483,Absen!$A$1:$B$501,2,FALSE),"No")</f>
        <v>44857</v>
      </c>
      <c r="M483" s="44">
        <f t="shared" si="22"/>
        <v>75</v>
      </c>
      <c r="N483" s="44">
        <f t="shared" si="23"/>
        <v>70.775000000000006</v>
      </c>
      <c r="O483" s="44" t="str">
        <f t="shared" si="24"/>
        <v>B</v>
      </c>
      <c r="P483" s="36">
        <f>INDEX(Detail!A:A,MATCH(D483,Detail!H:H,0))</f>
        <v>37565</v>
      </c>
      <c r="Q483" t="str">
        <f>INDEX(Detail!F:F,MATCH(D483,Detail!H:H,0))</f>
        <v>Bandung</v>
      </c>
      <c r="R483">
        <f>INDEX(Detail!C:C,MATCH(D483,Detail!H:H,0))</f>
        <v>167</v>
      </c>
      <c r="S483">
        <f>INDEX(Detail!D:D,MATCH(D483,Detail!H:H,0))</f>
        <v>79</v>
      </c>
      <c r="T483" t="str">
        <f>INDEX(Detail!E:E,MATCH(D483,Detail!H:H,0))</f>
        <v xml:space="preserve">Gang W.R. Supratman No. 0
</v>
      </c>
      <c r="U483" t="str">
        <f>INDEX(Detail!B:B,MATCH(D483,Detail!H:H,0))</f>
        <v>AB+</v>
      </c>
      <c r="V483" t="str">
        <f>VLOOKUP(C483,Dosen!$A$3:$E$8,MATCH(Main!A483,Dosen!$A$2:$E$2,1),FALSE)</f>
        <v>Bu Made</v>
      </c>
    </row>
    <row r="484" spans="1:22" x14ac:dyDescent="0.3">
      <c r="A484">
        <v>482</v>
      </c>
      <c r="B484" t="str">
        <f>CONCATENATE(VLOOKUP(C484,Helper!$A$1:$B$7,2,FALSE),TEXT(A484,"0000"))</f>
        <v>A0482</v>
      </c>
      <c r="C484" t="s">
        <v>1015</v>
      </c>
      <c r="D484" t="str">
        <f>INDEX(Detail!H:H,MATCH(B484,Detail!G:G,0))</f>
        <v>Harto Tarihoran</v>
      </c>
      <c r="E484">
        <v>76</v>
      </c>
      <c r="F484">
        <v>51</v>
      </c>
      <c r="G484">
        <v>54</v>
      </c>
      <c r="H484">
        <v>69</v>
      </c>
      <c r="I484">
        <v>67</v>
      </c>
      <c r="J484">
        <v>70</v>
      </c>
      <c r="K484">
        <v>61</v>
      </c>
      <c r="L484" s="36" t="str">
        <f>IFERROR(VLOOKUP(B484,Absen!$A$1:$B$501,2,FALSE),"No")</f>
        <v>No</v>
      </c>
      <c r="M484" s="44">
        <f t="shared" si="22"/>
        <v>61</v>
      </c>
      <c r="N484" s="44">
        <f t="shared" si="23"/>
        <v>63.774999999999999</v>
      </c>
      <c r="O484" s="44" t="str">
        <f t="shared" si="24"/>
        <v>C</v>
      </c>
      <c r="P484" s="36">
        <f>INDEX(Detail!A:A,MATCH(D484,Detail!H:H,0))</f>
        <v>38450</v>
      </c>
      <c r="Q484" t="str">
        <f>INDEX(Detail!F:F,MATCH(D484,Detail!H:H,0))</f>
        <v>Blitar</v>
      </c>
      <c r="R484">
        <f>INDEX(Detail!C:C,MATCH(D484,Detail!H:H,0))</f>
        <v>177</v>
      </c>
      <c r="S484">
        <f>INDEX(Detail!D:D,MATCH(D484,Detail!H:H,0))</f>
        <v>76</v>
      </c>
      <c r="T484" t="str">
        <f>INDEX(Detail!E:E,MATCH(D484,Detail!H:H,0))</f>
        <v xml:space="preserve">Jalan K.H. Wahid Hasyim No. 4
</v>
      </c>
      <c r="U484" t="str">
        <f>INDEX(Detail!B:B,MATCH(D484,Detail!H:H,0))</f>
        <v>AB-</v>
      </c>
      <c r="V484" t="str">
        <f>VLOOKUP(C484,Dosen!$A$3:$E$8,MATCH(Main!A484,Dosen!$A$2:$E$2,1),FALSE)</f>
        <v>Pak Budi</v>
      </c>
    </row>
    <row r="485" spans="1:22" x14ac:dyDescent="0.3">
      <c r="A485">
        <v>483</v>
      </c>
      <c r="B485" t="str">
        <f>CONCATENATE(VLOOKUP(C485,Helper!$A$1:$B$7,2,FALSE),TEXT(A485,"0000"))</f>
        <v>B0483</v>
      </c>
      <c r="C485" t="s">
        <v>1014</v>
      </c>
      <c r="D485" t="str">
        <f>INDEX(Detail!H:H,MATCH(B485,Detail!G:G,0))</f>
        <v>Wani Wahyudin</v>
      </c>
      <c r="E485">
        <v>53</v>
      </c>
      <c r="F485">
        <v>41</v>
      </c>
      <c r="G485">
        <v>77</v>
      </c>
      <c r="H485">
        <v>67</v>
      </c>
      <c r="I485">
        <v>69</v>
      </c>
      <c r="J485">
        <v>46</v>
      </c>
      <c r="K485">
        <v>69</v>
      </c>
      <c r="L485" s="36">
        <f>IFERROR(VLOOKUP(B485,Absen!$A$1:$B$501,2,FALSE),"No")</f>
        <v>44850</v>
      </c>
      <c r="M485" s="44">
        <f t="shared" si="22"/>
        <v>59</v>
      </c>
      <c r="N485" s="44">
        <f t="shared" si="23"/>
        <v>59.25</v>
      </c>
      <c r="O485" s="44" t="str">
        <f t="shared" si="24"/>
        <v>D</v>
      </c>
      <c r="P485" s="36">
        <f>INDEX(Detail!A:A,MATCH(D485,Detail!H:H,0))</f>
        <v>37184</v>
      </c>
      <c r="Q485" t="str">
        <f>INDEX(Detail!F:F,MATCH(D485,Detail!H:H,0))</f>
        <v>Bitung</v>
      </c>
      <c r="R485">
        <f>INDEX(Detail!C:C,MATCH(D485,Detail!H:H,0))</f>
        <v>156</v>
      </c>
      <c r="S485">
        <f>INDEX(Detail!D:D,MATCH(D485,Detail!H:H,0))</f>
        <v>54</v>
      </c>
      <c r="T485" t="str">
        <f>INDEX(Detail!E:E,MATCH(D485,Detail!H:H,0))</f>
        <v>Jl. Kutisari Selatan No. 35</v>
      </c>
      <c r="U485" t="str">
        <f>INDEX(Detail!B:B,MATCH(D485,Detail!H:H,0))</f>
        <v>O-</v>
      </c>
      <c r="V485" t="str">
        <f>VLOOKUP(C485,Dosen!$A$3:$E$8,MATCH(Main!A485,Dosen!$A$2:$E$2,1),FALSE)</f>
        <v>Bu Ratna</v>
      </c>
    </row>
    <row r="486" spans="1:22" x14ac:dyDescent="0.3">
      <c r="A486">
        <v>484</v>
      </c>
      <c r="B486" t="str">
        <f>CONCATENATE(VLOOKUP(C486,Helper!$A$1:$B$7,2,FALSE),TEXT(A486,"0000"))</f>
        <v>F0484</v>
      </c>
      <c r="C486" t="s">
        <v>1011</v>
      </c>
      <c r="D486" t="str">
        <f>INDEX(Detail!H:H,MATCH(B486,Detail!G:G,0))</f>
        <v>Dian Hidayanto</v>
      </c>
      <c r="E486">
        <v>61</v>
      </c>
      <c r="F486">
        <v>69</v>
      </c>
      <c r="G486">
        <v>70</v>
      </c>
      <c r="H486">
        <v>69</v>
      </c>
      <c r="I486">
        <v>80</v>
      </c>
      <c r="J486">
        <v>47</v>
      </c>
      <c r="K486">
        <v>71</v>
      </c>
      <c r="L486" s="36" t="str">
        <f>IFERROR(VLOOKUP(B486,Absen!$A$1:$B$501,2,FALSE),"No")</f>
        <v>No</v>
      </c>
      <c r="M486" s="44">
        <f t="shared" si="22"/>
        <v>71</v>
      </c>
      <c r="N486" s="44">
        <f t="shared" si="23"/>
        <v>65.375</v>
      </c>
      <c r="O486" s="44" t="str">
        <f t="shared" si="24"/>
        <v>C</v>
      </c>
      <c r="P486" s="36">
        <f>INDEX(Detail!A:A,MATCH(D486,Detail!H:H,0))</f>
        <v>38007</v>
      </c>
      <c r="Q486" t="str">
        <f>INDEX(Detail!F:F,MATCH(D486,Detail!H:H,0))</f>
        <v>Bekasi</v>
      </c>
      <c r="R486">
        <f>INDEX(Detail!C:C,MATCH(D486,Detail!H:H,0))</f>
        <v>174</v>
      </c>
      <c r="S486">
        <f>INDEX(Detail!D:D,MATCH(D486,Detail!H:H,0))</f>
        <v>95</v>
      </c>
      <c r="T486" t="str">
        <f>INDEX(Detail!E:E,MATCH(D486,Detail!H:H,0))</f>
        <v>Jalan Soekarno Hatta No. 91</v>
      </c>
      <c r="U486" t="str">
        <f>INDEX(Detail!B:B,MATCH(D486,Detail!H:H,0))</f>
        <v>A+</v>
      </c>
      <c r="V486" t="str">
        <f>VLOOKUP(C486,Dosen!$A$3:$E$8,MATCH(Main!A486,Dosen!$A$2:$E$2,1),FALSE)</f>
        <v>Pak Krisna</v>
      </c>
    </row>
    <row r="487" spans="1:22" x14ac:dyDescent="0.3">
      <c r="A487">
        <v>485</v>
      </c>
      <c r="B487" t="str">
        <f>CONCATENATE(VLOOKUP(C487,Helper!$A$1:$B$7,2,FALSE),TEXT(A487,"0000"))</f>
        <v>A0485</v>
      </c>
      <c r="C487" t="s">
        <v>1015</v>
      </c>
      <c r="D487" t="str">
        <f>INDEX(Detail!H:H,MATCH(B487,Detail!G:G,0))</f>
        <v>Dina Marbun</v>
      </c>
      <c r="E487">
        <v>58</v>
      </c>
      <c r="F487">
        <v>57</v>
      </c>
      <c r="G487">
        <v>49</v>
      </c>
      <c r="H487">
        <v>53</v>
      </c>
      <c r="I487">
        <v>79</v>
      </c>
      <c r="J487">
        <v>91</v>
      </c>
      <c r="K487">
        <v>67</v>
      </c>
      <c r="L487" s="36" t="str">
        <f>IFERROR(VLOOKUP(B487,Absen!$A$1:$B$501,2,FALSE),"No")</f>
        <v>No</v>
      </c>
      <c r="M487" s="44">
        <f t="shared" si="22"/>
        <v>67</v>
      </c>
      <c r="N487" s="44">
        <f t="shared" si="23"/>
        <v>65.575000000000003</v>
      </c>
      <c r="O487" s="44" t="str">
        <f t="shared" si="24"/>
        <v>C</v>
      </c>
      <c r="P487" s="36">
        <f>INDEX(Detail!A:A,MATCH(D487,Detail!H:H,0))</f>
        <v>37563</v>
      </c>
      <c r="Q487" t="str">
        <f>INDEX(Detail!F:F,MATCH(D487,Detail!H:H,0))</f>
        <v>Bontang</v>
      </c>
      <c r="R487">
        <f>INDEX(Detail!C:C,MATCH(D487,Detail!H:H,0))</f>
        <v>179</v>
      </c>
      <c r="S487">
        <f>INDEX(Detail!D:D,MATCH(D487,Detail!H:H,0))</f>
        <v>54</v>
      </c>
      <c r="T487" t="str">
        <f>INDEX(Detail!E:E,MATCH(D487,Detail!H:H,0))</f>
        <v xml:space="preserve">Gg. Kiaracondong No. 6
</v>
      </c>
      <c r="U487" t="str">
        <f>INDEX(Detail!B:B,MATCH(D487,Detail!H:H,0))</f>
        <v>AB-</v>
      </c>
      <c r="V487" t="str">
        <f>VLOOKUP(C487,Dosen!$A$3:$E$8,MATCH(Main!A487,Dosen!$A$2:$E$2,1),FALSE)</f>
        <v>Pak Budi</v>
      </c>
    </row>
    <row r="488" spans="1:22" x14ac:dyDescent="0.3">
      <c r="A488">
        <v>486</v>
      </c>
      <c r="B488" t="str">
        <f>CONCATENATE(VLOOKUP(C488,Helper!$A$1:$B$7,2,FALSE),TEXT(A488,"0000"))</f>
        <v>D0486</v>
      </c>
      <c r="C488" t="s">
        <v>1013</v>
      </c>
      <c r="D488" t="str">
        <f>INDEX(Detail!H:H,MATCH(B488,Detail!G:G,0))</f>
        <v>Ajiman Hakim</v>
      </c>
      <c r="E488">
        <v>95</v>
      </c>
      <c r="F488">
        <v>44</v>
      </c>
      <c r="G488">
        <v>48</v>
      </c>
      <c r="H488">
        <v>74</v>
      </c>
      <c r="I488">
        <v>73</v>
      </c>
      <c r="J488">
        <v>97</v>
      </c>
      <c r="K488">
        <v>72</v>
      </c>
      <c r="L488" s="36" t="str">
        <f>IFERROR(VLOOKUP(B488,Absen!$A$1:$B$501,2,FALSE),"No")</f>
        <v>No</v>
      </c>
      <c r="M488" s="44">
        <f t="shared" si="22"/>
        <v>72</v>
      </c>
      <c r="N488" s="44">
        <f t="shared" si="23"/>
        <v>71.95</v>
      </c>
      <c r="O488" s="44" t="str">
        <f t="shared" si="24"/>
        <v>B</v>
      </c>
      <c r="P488" s="36">
        <f>INDEX(Detail!A:A,MATCH(D488,Detail!H:H,0))</f>
        <v>37363</v>
      </c>
      <c r="Q488" t="str">
        <f>INDEX(Detail!F:F,MATCH(D488,Detail!H:H,0))</f>
        <v>Salatiga</v>
      </c>
      <c r="R488">
        <f>INDEX(Detail!C:C,MATCH(D488,Detail!H:H,0))</f>
        <v>179</v>
      </c>
      <c r="S488">
        <f>INDEX(Detail!D:D,MATCH(D488,Detail!H:H,0))</f>
        <v>50</v>
      </c>
      <c r="T488" t="str">
        <f>INDEX(Detail!E:E,MATCH(D488,Detail!H:H,0))</f>
        <v xml:space="preserve">Gg. Sentot Alibasa No. 8
</v>
      </c>
      <c r="U488" t="str">
        <f>INDEX(Detail!B:B,MATCH(D488,Detail!H:H,0))</f>
        <v>A+</v>
      </c>
      <c r="V488" t="str">
        <f>VLOOKUP(C488,Dosen!$A$3:$E$8,MATCH(Main!A488,Dosen!$A$2:$E$2,1),FALSE)</f>
        <v>Pak Andi</v>
      </c>
    </row>
    <row r="489" spans="1:22" x14ac:dyDescent="0.3">
      <c r="A489">
        <v>487</v>
      </c>
      <c r="B489" t="str">
        <f>CONCATENATE(VLOOKUP(C489,Helper!$A$1:$B$7,2,FALSE),TEXT(A489,"0000"))</f>
        <v>C0487</v>
      </c>
      <c r="C489" t="s">
        <v>1012</v>
      </c>
      <c r="D489" t="str">
        <f>INDEX(Detail!H:H,MATCH(B489,Detail!G:G,0))</f>
        <v>Talia Nainggolan</v>
      </c>
      <c r="E489">
        <v>72</v>
      </c>
      <c r="F489">
        <v>53</v>
      </c>
      <c r="G489">
        <v>92</v>
      </c>
      <c r="H489">
        <v>75</v>
      </c>
      <c r="I489">
        <v>81</v>
      </c>
      <c r="J489">
        <v>87</v>
      </c>
      <c r="K489">
        <v>98</v>
      </c>
      <c r="L489" s="36">
        <f>IFERROR(VLOOKUP(B489,Absen!$A$1:$B$501,2,FALSE),"No")</f>
        <v>44888</v>
      </c>
      <c r="M489" s="44">
        <f t="shared" si="22"/>
        <v>88</v>
      </c>
      <c r="N489" s="44">
        <f t="shared" si="23"/>
        <v>79.725000000000009</v>
      </c>
      <c r="O489" s="44" t="str">
        <f t="shared" si="24"/>
        <v>B</v>
      </c>
      <c r="P489" s="36">
        <f>INDEX(Detail!A:A,MATCH(D489,Detail!H:H,0))</f>
        <v>37015</v>
      </c>
      <c r="Q489" t="str">
        <f>INDEX(Detail!F:F,MATCH(D489,Detail!H:H,0))</f>
        <v>Kota Administrasi Jakarta Selatan</v>
      </c>
      <c r="R489">
        <f>INDEX(Detail!C:C,MATCH(D489,Detail!H:H,0))</f>
        <v>167</v>
      </c>
      <c r="S489">
        <f>INDEX(Detail!D:D,MATCH(D489,Detail!H:H,0))</f>
        <v>50</v>
      </c>
      <c r="T489" t="str">
        <f>INDEX(Detail!E:E,MATCH(D489,Detail!H:H,0))</f>
        <v xml:space="preserve">Jalan Pasteur No. 6
</v>
      </c>
      <c r="U489" t="str">
        <f>INDEX(Detail!B:B,MATCH(D489,Detail!H:H,0))</f>
        <v>O+</v>
      </c>
      <c r="V489" t="str">
        <f>VLOOKUP(C489,Dosen!$A$3:$E$8,MATCH(Main!A489,Dosen!$A$2:$E$2,1),FALSE)</f>
        <v>Bu Made</v>
      </c>
    </row>
    <row r="490" spans="1:22" x14ac:dyDescent="0.3">
      <c r="A490">
        <v>488</v>
      </c>
      <c r="B490" t="str">
        <f>CONCATENATE(VLOOKUP(C490,Helper!$A$1:$B$7,2,FALSE),TEXT(A490,"0000"))</f>
        <v>A0488</v>
      </c>
      <c r="C490" t="s">
        <v>1015</v>
      </c>
      <c r="D490" t="str">
        <f>INDEX(Detail!H:H,MATCH(B490,Detail!G:G,0))</f>
        <v>Setya Uyainah</v>
      </c>
      <c r="E490">
        <v>67</v>
      </c>
      <c r="F490">
        <v>70</v>
      </c>
      <c r="G490">
        <v>67</v>
      </c>
      <c r="H490">
        <v>68</v>
      </c>
      <c r="I490">
        <v>71</v>
      </c>
      <c r="J490">
        <v>42</v>
      </c>
      <c r="K490">
        <v>73</v>
      </c>
      <c r="L490" s="36">
        <f>IFERROR(VLOOKUP(B490,Absen!$A$1:$B$501,2,FALSE),"No")</f>
        <v>44796</v>
      </c>
      <c r="M490" s="44">
        <f t="shared" si="22"/>
        <v>63</v>
      </c>
      <c r="N490" s="44">
        <f t="shared" si="23"/>
        <v>62.599999999999994</v>
      </c>
      <c r="O490" s="44" t="str">
        <f t="shared" si="24"/>
        <v>C</v>
      </c>
      <c r="P490" s="36">
        <f>INDEX(Detail!A:A,MATCH(D490,Detail!H:H,0))</f>
        <v>37197</v>
      </c>
      <c r="Q490" t="str">
        <f>INDEX(Detail!F:F,MATCH(D490,Detail!H:H,0))</f>
        <v>Kota Administrasi Jakarta Selatan</v>
      </c>
      <c r="R490">
        <f>INDEX(Detail!C:C,MATCH(D490,Detail!H:H,0))</f>
        <v>162</v>
      </c>
      <c r="S490">
        <f>INDEX(Detail!D:D,MATCH(D490,Detail!H:H,0))</f>
        <v>72</v>
      </c>
      <c r="T490" t="str">
        <f>INDEX(Detail!E:E,MATCH(D490,Detail!H:H,0))</f>
        <v>Jalan Tubagus Ismail No. 73</v>
      </c>
      <c r="U490" t="str">
        <f>INDEX(Detail!B:B,MATCH(D490,Detail!H:H,0))</f>
        <v>AB-</v>
      </c>
      <c r="V490" t="str">
        <f>VLOOKUP(C490,Dosen!$A$3:$E$8,MATCH(Main!A490,Dosen!$A$2:$E$2,1),FALSE)</f>
        <v>Pak Budi</v>
      </c>
    </row>
    <row r="491" spans="1:22" x14ac:dyDescent="0.3">
      <c r="A491">
        <v>489</v>
      </c>
      <c r="B491" t="str">
        <f>CONCATENATE(VLOOKUP(C491,Helper!$A$1:$B$7,2,FALSE),TEXT(A491,"0000"))</f>
        <v>D0489</v>
      </c>
      <c r="C491" t="s">
        <v>1013</v>
      </c>
      <c r="D491" t="str">
        <f>INDEX(Detail!H:H,MATCH(B491,Detail!G:G,0))</f>
        <v>Umi Padmasari</v>
      </c>
      <c r="E491">
        <v>84</v>
      </c>
      <c r="F491">
        <v>55</v>
      </c>
      <c r="G491">
        <v>89</v>
      </c>
      <c r="H491">
        <v>70</v>
      </c>
      <c r="I491">
        <v>65</v>
      </c>
      <c r="J491">
        <v>77</v>
      </c>
      <c r="K491">
        <v>79</v>
      </c>
      <c r="L491" s="36" t="str">
        <f>IFERROR(VLOOKUP(B491,Absen!$A$1:$B$501,2,FALSE),"No")</f>
        <v>No</v>
      </c>
      <c r="M491" s="44">
        <f t="shared" si="22"/>
        <v>79</v>
      </c>
      <c r="N491" s="44">
        <f t="shared" si="23"/>
        <v>75.350000000000009</v>
      </c>
      <c r="O491" s="44" t="str">
        <f t="shared" si="24"/>
        <v>B</v>
      </c>
      <c r="P491" s="36">
        <f>INDEX(Detail!A:A,MATCH(D491,Detail!H:H,0))</f>
        <v>37988</v>
      </c>
      <c r="Q491" t="str">
        <f>INDEX(Detail!F:F,MATCH(D491,Detail!H:H,0))</f>
        <v>Probolinggo</v>
      </c>
      <c r="R491">
        <f>INDEX(Detail!C:C,MATCH(D491,Detail!H:H,0))</f>
        <v>158</v>
      </c>
      <c r="S491">
        <f>INDEX(Detail!D:D,MATCH(D491,Detail!H:H,0))</f>
        <v>95</v>
      </c>
      <c r="T491" t="str">
        <f>INDEX(Detail!E:E,MATCH(D491,Detail!H:H,0))</f>
        <v xml:space="preserve">Gg. Gegerkalong Hilir No. 7
</v>
      </c>
      <c r="U491" t="str">
        <f>INDEX(Detail!B:B,MATCH(D491,Detail!H:H,0))</f>
        <v>O-</v>
      </c>
      <c r="V491" t="str">
        <f>VLOOKUP(C491,Dosen!$A$3:$E$8,MATCH(Main!A491,Dosen!$A$2:$E$2,1),FALSE)</f>
        <v>Pak Andi</v>
      </c>
    </row>
    <row r="492" spans="1:22" x14ac:dyDescent="0.3">
      <c r="A492">
        <v>490</v>
      </c>
      <c r="B492" t="str">
        <f>CONCATENATE(VLOOKUP(C492,Helper!$A$1:$B$7,2,FALSE),TEXT(A492,"0000"))</f>
        <v>C0490</v>
      </c>
      <c r="C492" t="s">
        <v>1012</v>
      </c>
      <c r="D492" t="str">
        <f>INDEX(Detail!H:H,MATCH(B492,Detail!G:G,0))</f>
        <v>Lega Habibi</v>
      </c>
      <c r="E492">
        <v>89</v>
      </c>
      <c r="F492">
        <v>62</v>
      </c>
      <c r="G492">
        <v>36</v>
      </c>
      <c r="H492">
        <v>75</v>
      </c>
      <c r="I492">
        <v>88</v>
      </c>
      <c r="J492">
        <v>45</v>
      </c>
      <c r="K492">
        <v>60</v>
      </c>
      <c r="L492" s="36">
        <f>IFERROR(VLOOKUP(B492,Absen!$A$1:$B$501,2,FALSE),"No")</f>
        <v>44815</v>
      </c>
      <c r="M492" s="44">
        <f t="shared" si="22"/>
        <v>50</v>
      </c>
      <c r="N492" s="44">
        <f t="shared" si="23"/>
        <v>60.45</v>
      </c>
      <c r="O492" s="44" t="str">
        <f t="shared" si="24"/>
        <v>C</v>
      </c>
      <c r="P492" s="36">
        <f>INDEX(Detail!A:A,MATCH(D492,Detail!H:H,0))</f>
        <v>38104</v>
      </c>
      <c r="Q492" t="str">
        <f>INDEX(Detail!F:F,MATCH(D492,Detail!H:H,0))</f>
        <v>Ambon</v>
      </c>
      <c r="R492">
        <f>INDEX(Detail!C:C,MATCH(D492,Detail!H:H,0))</f>
        <v>158</v>
      </c>
      <c r="S492">
        <f>INDEX(Detail!D:D,MATCH(D492,Detail!H:H,0))</f>
        <v>58</v>
      </c>
      <c r="T492" t="str">
        <f>INDEX(Detail!E:E,MATCH(D492,Detail!H:H,0))</f>
        <v>Gg. Antapani Lama No. 96</v>
      </c>
      <c r="U492" t="str">
        <f>INDEX(Detail!B:B,MATCH(D492,Detail!H:H,0))</f>
        <v>B-</v>
      </c>
      <c r="V492" t="str">
        <f>VLOOKUP(C492,Dosen!$A$3:$E$8,MATCH(Main!A492,Dosen!$A$2:$E$2,1),FALSE)</f>
        <v>Bu Made</v>
      </c>
    </row>
    <row r="493" spans="1:22" x14ac:dyDescent="0.3">
      <c r="A493">
        <v>491</v>
      </c>
      <c r="B493" t="str">
        <f>CONCATENATE(VLOOKUP(C493,Helper!$A$1:$B$7,2,FALSE),TEXT(A493,"0000"))</f>
        <v>D0491</v>
      </c>
      <c r="C493" t="s">
        <v>1013</v>
      </c>
      <c r="D493" t="str">
        <f>INDEX(Detail!H:H,MATCH(B493,Detail!G:G,0))</f>
        <v>Akarsana Permata</v>
      </c>
      <c r="E493">
        <v>81</v>
      </c>
      <c r="F493">
        <v>69</v>
      </c>
      <c r="G493">
        <v>32</v>
      </c>
      <c r="H493">
        <v>58</v>
      </c>
      <c r="I493">
        <v>51</v>
      </c>
      <c r="J493">
        <v>99</v>
      </c>
      <c r="K493">
        <v>88</v>
      </c>
      <c r="L493" s="36">
        <f>IFERROR(VLOOKUP(B493,Absen!$A$1:$B$501,2,FALSE),"No")</f>
        <v>44823</v>
      </c>
      <c r="M493" s="44">
        <f t="shared" si="22"/>
        <v>78</v>
      </c>
      <c r="N493" s="44">
        <f t="shared" si="23"/>
        <v>66.375</v>
      </c>
      <c r="O493" s="44" t="str">
        <f t="shared" si="24"/>
        <v>C</v>
      </c>
      <c r="P493" s="36">
        <f>INDEX(Detail!A:A,MATCH(D493,Detail!H:H,0))</f>
        <v>37063</v>
      </c>
      <c r="Q493" t="str">
        <f>INDEX(Detail!F:F,MATCH(D493,Detail!H:H,0))</f>
        <v>Blitar</v>
      </c>
      <c r="R493">
        <f>INDEX(Detail!C:C,MATCH(D493,Detail!H:H,0))</f>
        <v>156</v>
      </c>
      <c r="S493">
        <f>INDEX(Detail!D:D,MATCH(D493,Detail!H:H,0))</f>
        <v>85</v>
      </c>
      <c r="T493" t="str">
        <f>INDEX(Detail!E:E,MATCH(D493,Detail!H:H,0))</f>
        <v>Gang Kebonjati No. 85</v>
      </c>
      <c r="U493" t="str">
        <f>INDEX(Detail!B:B,MATCH(D493,Detail!H:H,0))</f>
        <v>AB-</v>
      </c>
      <c r="V493" t="str">
        <f>VLOOKUP(C493,Dosen!$A$3:$E$8,MATCH(Main!A493,Dosen!$A$2:$E$2,1),FALSE)</f>
        <v>Pak Andi</v>
      </c>
    </row>
    <row r="494" spans="1:22" x14ac:dyDescent="0.3">
      <c r="A494">
        <v>492</v>
      </c>
      <c r="B494" t="str">
        <f>CONCATENATE(VLOOKUP(C494,Helper!$A$1:$B$7,2,FALSE),TEXT(A494,"0000"))</f>
        <v>E0492</v>
      </c>
      <c r="C494" t="s">
        <v>1010</v>
      </c>
      <c r="D494" t="str">
        <f>INDEX(Detail!H:H,MATCH(B494,Detail!G:G,0))</f>
        <v>Halim Hakim</v>
      </c>
      <c r="E494">
        <v>65</v>
      </c>
      <c r="F494">
        <v>70</v>
      </c>
      <c r="G494">
        <v>39</v>
      </c>
      <c r="H494">
        <v>53</v>
      </c>
      <c r="I494">
        <v>77</v>
      </c>
      <c r="J494">
        <v>87</v>
      </c>
      <c r="K494">
        <v>68</v>
      </c>
      <c r="L494" s="36">
        <f>IFERROR(VLOOKUP(B494,Absen!$A$1:$B$501,2,FALSE),"No")</f>
        <v>44812</v>
      </c>
      <c r="M494" s="44">
        <f t="shared" si="22"/>
        <v>58</v>
      </c>
      <c r="N494" s="44">
        <f t="shared" si="23"/>
        <v>64.125</v>
      </c>
      <c r="O494" s="44" t="str">
        <f t="shared" si="24"/>
        <v>C</v>
      </c>
      <c r="P494" s="36">
        <f>INDEX(Detail!A:A,MATCH(D494,Detail!H:H,0))</f>
        <v>38273</v>
      </c>
      <c r="Q494" t="str">
        <f>INDEX(Detail!F:F,MATCH(D494,Detail!H:H,0))</f>
        <v>Banjarbaru</v>
      </c>
      <c r="R494">
        <f>INDEX(Detail!C:C,MATCH(D494,Detail!H:H,0))</f>
        <v>163</v>
      </c>
      <c r="S494">
        <f>INDEX(Detail!D:D,MATCH(D494,Detail!H:H,0))</f>
        <v>89</v>
      </c>
      <c r="T494" t="str">
        <f>INDEX(Detail!E:E,MATCH(D494,Detail!H:H,0))</f>
        <v>Jl. Sukajadi No. 74</v>
      </c>
      <c r="U494" t="str">
        <f>INDEX(Detail!B:B,MATCH(D494,Detail!H:H,0))</f>
        <v>B-</v>
      </c>
      <c r="V494" t="str">
        <f>VLOOKUP(C494,Dosen!$A$3:$E$8,MATCH(Main!A494,Dosen!$A$2:$E$2,1),FALSE)</f>
        <v>Bu Dwi</v>
      </c>
    </row>
    <row r="495" spans="1:22" x14ac:dyDescent="0.3">
      <c r="A495">
        <v>493</v>
      </c>
      <c r="B495" t="str">
        <f>CONCATENATE(VLOOKUP(C495,Helper!$A$1:$B$7,2,FALSE),TEXT(A495,"0000"))</f>
        <v>A0493</v>
      </c>
      <c r="C495" t="s">
        <v>1015</v>
      </c>
      <c r="D495" t="str">
        <f>INDEX(Detail!H:H,MATCH(B495,Detail!G:G,0))</f>
        <v>Nyana Lestari</v>
      </c>
      <c r="E495">
        <v>57</v>
      </c>
      <c r="F495">
        <v>59</v>
      </c>
      <c r="G495">
        <v>78</v>
      </c>
      <c r="H495">
        <v>63</v>
      </c>
      <c r="I495">
        <v>93</v>
      </c>
      <c r="J495">
        <v>64</v>
      </c>
      <c r="K495">
        <v>94</v>
      </c>
      <c r="L495" s="36" t="str">
        <f>IFERROR(VLOOKUP(B495,Absen!$A$1:$B$501,2,FALSE),"No")</f>
        <v>No</v>
      </c>
      <c r="M495" s="44">
        <f t="shared" si="22"/>
        <v>94</v>
      </c>
      <c r="N495" s="44">
        <f t="shared" si="23"/>
        <v>71.800000000000011</v>
      </c>
      <c r="O495" s="44" t="str">
        <f t="shared" si="24"/>
        <v>B</v>
      </c>
      <c r="P495" s="36">
        <f>INDEX(Detail!A:A,MATCH(D495,Detail!H:H,0))</f>
        <v>37572</v>
      </c>
      <c r="Q495" t="str">
        <f>INDEX(Detail!F:F,MATCH(D495,Detail!H:H,0))</f>
        <v>Balikpapan</v>
      </c>
      <c r="R495">
        <f>INDEX(Detail!C:C,MATCH(D495,Detail!H:H,0))</f>
        <v>157</v>
      </c>
      <c r="S495">
        <f>INDEX(Detail!D:D,MATCH(D495,Detail!H:H,0))</f>
        <v>93</v>
      </c>
      <c r="T495" t="str">
        <f>INDEX(Detail!E:E,MATCH(D495,Detail!H:H,0))</f>
        <v>Jalan Kendalsari No. 53</v>
      </c>
      <c r="U495" t="str">
        <f>INDEX(Detail!B:B,MATCH(D495,Detail!H:H,0))</f>
        <v>O+</v>
      </c>
      <c r="V495" t="str">
        <f>VLOOKUP(C495,Dosen!$A$3:$E$8,MATCH(Main!A495,Dosen!$A$2:$E$2,1),FALSE)</f>
        <v>Pak Budi</v>
      </c>
    </row>
    <row r="496" spans="1:22" x14ac:dyDescent="0.3">
      <c r="A496">
        <v>494</v>
      </c>
      <c r="B496" t="str">
        <f>CONCATENATE(VLOOKUP(C496,Helper!$A$1:$B$7,2,FALSE),TEXT(A496,"0000"))</f>
        <v>C0494</v>
      </c>
      <c r="C496" t="s">
        <v>1012</v>
      </c>
      <c r="D496" t="str">
        <f>INDEX(Detail!H:H,MATCH(B496,Detail!G:G,0))</f>
        <v>Enteng Wacana</v>
      </c>
      <c r="E496">
        <v>80</v>
      </c>
      <c r="F496">
        <v>72</v>
      </c>
      <c r="G496">
        <v>53</v>
      </c>
      <c r="H496">
        <v>65</v>
      </c>
      <c r="I496">
        <v>61</v>
      </c>
      <c r="J496">
        <v>76</v>
      </c>
      <c r="K496">
        <v>88</v>
      </c>
      <c r="L496" s="36" t="str">
        <f>IFERROR(VLOOKUP(B496,Absen!$A$1:$B$501,2,FALSE),"No")</f>
        <v>No</v>
      </c>
      <c r="M496" s="44">
        <f t="shared" si="22"/>
        <v>88</v>
      </c>
      <c r="N496" s="44">
        <f t="shared" si="23"/>
        <v>69.349999999999994</v>
      </c>
      <c r="O496" s="44" t="str">
        <f t="shared" si="24"/>
        <v>C</v>
      </c>
      <c r="P496" s="36">
        <f>INDEX(Detail!A:A,MATCH(D496,Detail!H:H,0))</f>
        <v>38265</v>
      </c>
      <c r="Q496" t="str">
        <f>INDEX(Detail!F:F,MATCH(D496,Detail!H:H,0))</f>
        <v>Tual</v>
      </c>
      <c r="R496">
        <f>INDEX(Detail!C:C,MATCH(D496,Detail!H:H,0))</f>
        <v>164</v>
      </c>
      <c r="S496">
        <f>INDEX(Detail!D:D,MATCH(D496,Detail!H:H,0))</f>
        <v>65</v>
      </c>
      <c r="T496" t="str">
        <f>INDEX(Detail!E:E,MATCH(D496,Detail!H:H,0))</f>
        <v>Gang Rajawali Barat No. 56</v>
      </c>
      <c r="U496" t="str">
        <f>INDEX(Detail!B:B,MATCH(D496,Detail!H:H,0))</f>
        <v>A-</v>
      </c>
      <c r="V496" t="str">
        <f>VLOOKUP(C496,Dosen!$A$3:$E$8,MATCH(Main!A496,Dosen!$A$2:$E$2,1),FALSE)</f>
        <v>Bu Made</v>
      </c>
    </row>
    <row r="497" spans="1:22" x14ac:dyDescent="0.3">
      <c r="A497">
        <v>495</v>
      </c>
      <c r="B497" t="str">
        <f>CONCATENATE(VLOOKUP(C497,Helper!$A$1:$B$7,2,FALSE),TEXT(A497,"0000"))</f>
        <v>B0495</v>
      </c>
      <c r="C497" t="s">
        <v>1014</v>
      </c>
      <c r="D497" t="str">
        <f>INDEX(Detail!H:H,MATCH(B497,Detail!G:G,0))</f>
        <v>Gamanto Suryatmi</v>
      </c>
      <c r="E497">
        <v>76</v>
      </c>
      <c r="F497">
        <v>67</v>
      </c>
      <c r="G497">
        <v>94</v>
      </c>
      <c r="H497">
        <v>50</v>
      </c>
      <c r="I497">
        <v>88</v>
      </c>
      <c r="J497">
        <v>96</v>
      </c>
      <c r="K497">
        <v>69</v>
      </c>
      <c r="L497" s="36">
        <f>IFERROR(VLOOKUP(B497,Absen!$A$1:$B$501,2,FALSE),"No")</f>
        <v>44822</v>
      </c>
      <c r="M497" s="44">
        <f t="shared" si="22"/>
        <v>59</v>
      </c>
      <c r="N497" s="44">
        <f t="shared" si="23"/>
        <v>79.025000000000006</v>
      </c>
      <c r="O497" s="44" t="str">
        <f t="shared" si="24"/>
        <v>B</v>
      </c>
      <c r="P497" s="36">
        <f>INDEX(Detail!A:A,MATCH(D497,Detail!H:H,0))</f>
        <v>37032</v>
      </c>
      <c r="Q497" t="str">
        <f>INDEX(Detail!F:F,MATCH(D497,Detail!H:H,0))</f>
        <v>Palangkaraya</v>
      </c>
      <c r="R497">
        <f>INDEX(Detail!C:C,MATCH(D497,Detail!H:H,0))</f>
        <v>166</v>
      </c>
      <c r="S497">
        <f>INDEX(Detail!D:D,MATCH(D497,Detail!H:H,0))</f>
        <v>61</v>
      </c>
      <c r="T497" t="str">
        <f>INDEX(Detail!E:E,MATCH(D497,Detail!H:H,0))</f>
        <v>Gang Jamika No. 82</v>
      </c>
      <c r="U497" t="str">
        <f>INDEX(Detail!B:B,MATCH(D497,Detail!H:H,0))</f>
        <v>B-</v>
      </c>
      <c r="V497" t="str">
        <f>VLOOKUP(C497,Dosen!$A$3:$E$8,MATCH(Main!A497,Dosen!$A$2:$E$2,1),FALSE)</f>
        <v>Bu Ratna</v>
      </c>
    </row>
    <row r="498" spans="1:22" x14ac:dyDescent="0.3">
      <c r="A498">
        <v>496</v>
      </c>
      <c r="B498" t="str">
        <f>CONCATENATE(VLOOKUP(C498,Helper!$A$1:$B$7,2,FALSE),TEXT(A498,"0000"))</f>
        <v>F0496</v>
      </c>
      <c r="C498" t="s">
        <v>1011</v>
      </c>
      <c r="D498" t="str">
        <f>INDEX(Detail!H:H,MATCH(B498,Detail!G:G,0))</f>
        <v>Kasusra Nurdiyanti</v>
      </c>
      <c r="E498">
        <v>78</v>
      </c>
      <c r="F498">
        <v>62</v>
      </c>
      <c r="G498">
        <v>84</v>
      </c>
      <c r="H498">
        <v>68</v>
      </c>
      <c r="I498">
        <v>90</v>
      </c>
      <c r="J498">
        <v>46</v>
      </c>
      <c r="K498">
        <v>66</v>
      </c>
      <c r="L498" s="36" t="str">
        <f>IFERROR(VLOOKUP(B498,Absen!$A$1:$B$501,2,FALSE),"No")</f>
        <v>No</v>
      </c>
      <c r="M498" s="44">
        <f t="shared" si="22"/>
        <v>66</v>
      </c>
      <c r="N498" s="44">
        <f t="shared" si="23"/>
        <v>69.849999999999994</v>
      </c>
      <c r="O498" s="44" t="str">
        <f t="shared" si="24"/>
        <v>C</v>
      </c>
      <c r="P498" s="36">
        <f>INDEX(Detail!A:A,MATCH(D498,Detail!H:H,0))</f>
        <v>37043</v>
      </c>
      <c r="Q498" t="str">
        <f>INDEX(Detail!F:F,MATCH(D498,Detail!H:H,0))</f>
        <v>Tanjungbalai</v>
      </c>
      <c r="R498">
        <f>INDEX(Detail!C:C,MATCH(D498,Detail!H:H,0))</f>
        <v>153</v>
      </c>
      <c r="S498">
        <f>INDEX(Detail!D:D,MATCH(D498,Detail!H:H,0))</f>
        <v>81</v>
      </c>
      <c r="T498" t="str">
        <f>INDEX(Detail!E:E,MATCH(D498,Detail!H:H,0))</f>
        <v>Jalan Asia Afrika No. 94</v>
      </c>
      <c r="U498" t="str">
        <f>INDEX(Detail!B:B,MATCH(D498,Detail!H:H,0))</f>
        <v>A+</v>
      </c>
      <c r="V498" t="str">
        <f>VLOOKUP(C498,Dosen!$A$3:$E$8,MATCH(Main!A498,Dosen!$A$2:$E$2,1),FALSE)</f>
        <v>Pak Krisna</v>
      </c>
    </row>
    <row r="499" spans="1:22" x14ac:dyDescent="0.3">
      <c r="A499">
        <v>497</v>
      </c>
      <c r="B499" t="str">
        <f>CONCATENATE(VLOOKUP(C499,Helper!$A$1:$B$7,2,FALSE),TEXT(A499,"0000"))</f>
        <v>A0497</v>
      </c>
      <c r="C499" t="s">
        <v>1015</v>
      </c>
      <c r="D499" t="str">
        <f>INDEX(Detail!H:H,MATCH(B499,Detail!G:G,0))</f>
        <v>Ibun Hutapea</v>
      </c>
      <c r="E499">
        <v>94</v>
      </c>
      <c r="F499">
        <v>47</v>
      </c>
      <c r="G499">
        <v>30</v>
      </c>
      <c r="H499">
        <v>75</v>
      </c>
      <c r="I499">
        <v>90</v>
      </c>
      <c r="J499">
        <v>67</v>
      </c>
      <c r="K499">
        <v>85</v>
      </c>
      <c r="L499" s="36" t="str">
        <f>IFERROR(VLOOKUP(B499,Absen!$A$1:$B$501,2,FALSE),"No")</f>
        <v>No</v>
      </c>
      <c r="M499" s="44">
        <f t="shared" si="22"/>
        <v>85</v>
      </c>
      <c r="N499" s="44">
        <f t="shared" si="23"/>
        <v>66.150000000000006</v>
      </c>
      <c r="O499" s="44" t="str">
        <f t="shared" si="24"/>
        <v>C</v>
      </c>
      <c r="P499" s="36">
        <f>INDEX(Detail!A:A,MATCH(D499,Detail!H:H,0))</f>
        <v>37781</v>
      </c>
      <c r="Q499" t="str">
        <f>INDEX(Detail!F:F,MATCH(D499,Detail!H:H,0))</f>
        <v>Bitung</v>
      </c>
      <c r="R499">
        <f>INDEX(Detail!C:C,MATCH(D499,Detail!H:H,0))</f>
        <v>165</v>
      </c>
      <c r="S499">
        <f>INDEX(Detail!D:D,MATCH(D499,Detail!H:H,0))</f>
        <v>61</v>
      </c>
      <c r="T499" t="str">
        <f>INDEX(Detail!E:E,MATCH(D499,Detail!H:H,0))</f>
        <v>Jl. Medokan Ayu No. 42</v>
      </c>
      <c r="U499" t="str">
        <f>INDEX(Detail!B:B,MATCH(D499,Detail!H:H,0))</f>
        <v>A+</v>
      </c>
      <c r="V499" t="str">
        <f>VLOOKUP(C499,Dosen!$A$3:$E$8,MATCH(Main!A499,Dosen!$A$2:$E$2,1),FALSE)</f>
        <v>Pak Budi</v>
      </c>
    </row>
    <row r="500" spans="1:22" x14ac:dyDescent="0.3">
      <c r="A500">
        <v>498</v>
      </c>
      <c r="B500" t="str">
        <f>CONCATENATE(VLOOKUP(C500,Helper!$A$1:$B$7,2,FALSE),TEXT(A500,"0000"))</f>
        <v>F0498</v>
      </c>
      <c r="C500" t="s">
        <v>1011</v>
      </c>
      <c r="D500" t="str">
        <f>INDEX(Detail!H:H,MATCH(B500,Detail!G:G,0))</f>
        <v>Setya Permadi</v>
      </c>
      <c r="E500">
        <v>67</v>
      </c>
      <c r="F500">
        <v>40</v>
      </c>
      <c r="G500">
        <v>89</v>
      </c>
      <c r="H500">
        <v>67</v>
      </c>
      <c r="I500">
        <v>86</v>
      </c>
      <c r="J500">
        <v>83</v>
      </c>
      <c r="K500">
        <v>71</v>
      </c>
      <c r="L500" s="36" t="str">
        <f>IFERROR(VLOOKUP(B500,Absen!$A$1:$B$501,2,FALSE),"No")</f>
        <v>No</v>
      </c>
      <c r="M500" s="44">
        <f t="shared" si="22"/>
        <v>71</v>
      </c>
      <c r="N500" s="44">
        <f t="shared" si="23"/>
        <v>74</v>
      </c>
      <c r="O500" s="44" t="str">
        <f t="shared" si="24"/>
        <v>B</v>
      </c>
      <c r="P500" s="36">
        <f>INDEX(Detail!A:A,MATCH(D500,Detail!H:H,0))</f>
        <v>37321</v>
      </c>
      <c r="Q500" t="str">
        <f>INDEX(Detail!F:F,MATCH(D500,Detail!H:H,0))</f>
        <v>Palembang</v>
      </c>
      <c r="R500">
        <f>INDEX(Detail!C:C,MATCH(D500,Detail!H:H,0))</f>
        <v>177</v>
      </c>
      <c r="S500">
        <f>INDEX(Detail!D:D,MATCH(D500,Detail!H:H,0))</f>
        <v>66</v>
      </c>
      <c r="T500" t="str">
        <f>INDEX(Detail!E:E,MATCH(D500,Detail!H:H,0))</f>
        <v xml:space="preserve">Jl. Gedebage Selatan No. 9
</v>
      </c>
      <c r="U500" t="str">
        <f>INDEX(Detail!B:B,MATCH(D500,Detail!H:H,0))</f>
        <v>B+</v>
      </c>
      <c r="V500" t="str">
        <f>VLOOKUP(C500,Dosen!$A$3:$E$8,MATCH(Main!A500,Dosen!$A$2:$E$2,1),FALSE)</f>
        <v>Pak Krisna</v>
      </c>
    </row>
    <row r="501" spans="1:22" x14ac:dyDescent="0.3">
      <c r="A501">
        <v>499</v>
      </c>
      <c r="B501" t="str">
        <f>CONCATENATE(VLOOKUP(C501,Helper!$A$1:$B$7,2,FALSE),TEXT(A501,"0000"))</f>
        <v>E0499</v>
      </c>
      <c r="C501" t="s">
        <v>1010</v>
      </c>
      <c r="D501" t="str">
        <f>INDEX(Detail!H:H,MATCH(B501,Detail!G:G,0))</f>
        <v>Dacin Yulianti</v>
      </c>
      <c r="E501">
        <v>68</v>
      </c>
      <c r="F501">
        <v>53</v>
      </c>
      <c r="G501">
        <v>70</v>
      </c>
      <c r="H501">
        <v>57</v>
      </c>
      <c r="I501">
        <v>62</v>
      </c>
      <c r="J501">
        <v>68</v>
      </c>
      <c r="K501">
        <v>71</v>
      </c>
      <c r="L501" s="36" t="str">
        <f>IFERROR(VLOOKUP(B501,Absen!$A$1:$B$501,2,FALSE),"No")</f>
        <v>No</v>
      </c>
      <c r="M501" s="44">
        <f t="shared" si="22"/>
        <v>71</v>
      </c>
      <c r="N501" s="44">
        <f t="shared" si="23"/>
        <v>64.7</v>
      </c>
      <c r="O501" s="44" t="str">
        <f t="shared" si="24"/>
        <v>C</v>
      </c>
      <c r="P501" s="36">
        <f>INDEX(Detail!A:A,MATCH(D501,Detail!H:H,0))</f>
        <v>37385</v>
      </c>
      <c r="Q501" t="str">
        <f>INDEX(Detail!F:F,MATCH(D501,Detail!H:H,0))</f>
        <v>Bandar Lampung</v>
      </c>
      <c r="R501">
        <f>INDEX(Detail!C:C,MATCH(D501,Detail!H:H,0))</f>
        <v>156</v>
      </c>
      <c r="S501">
        <f>INDEX(Detail!D:D,MATCH(D501,Detail!H:H,0))</f>
        <v>85</v>
      </c>
      <c r="T501" t="str">
        <f>INDEX(Detail!E:E,MATCH(D501,Detail!H:H,0))</f>
        <v xml:space="preserve">Gg. Moch. Ramdan No. 8
</v>
      </c>
      <c r="U501" t="str">
        <f>INDEX(Detail!B:B,MATCH(D501,Detail!H:H,0))</f>
        <v>A-</v>
      </c>
      <c r="V501" t="str">
        <f>VLOOKUP(C501,Dosen!$A$3:$E$8,MATCH(Main!A501,Dosen!$A$2:$E$2,1),FALSE)</f>
        <v>Bu Dwi</v>
      </c>
    </row>
    <row r="502" spans="1:22" x14ac:dyDescent="0.3">
      <c r="A502">
        <v>500</v>
      </c>
      <c r="B502" t="str">
        <f>CONCATENATE(VLOOKUP(C502,Helper!$A$1:$B$7,2,FALSE),TEXT(A502,"0000"))</f>
        <v>A0500</v>
      </c>
      <c r="C502" t="s">
        <v>1015</v>
      </c>
      <c r="D502" t="str">
        <f>INDEX(Detail!H:H,MATCH(B502,Detail!G:G,0))</f>
        <v>Arsipatra Prasetya</v>
      </c>
      <c r="E502">
        <v>79</v>
      </c>
      <c r="F502">
        <v>47</v>
      </c>
      <c r="G502">
        <v>47</v>
      </c>
      <c r="H502">
        <v>68</v>
      </c>
      <c r="I502">
        <v>73</v>
      </c>
      <c r="J502">
        <v>43</v>
      </c>
      <c r="K502">
        <v>64</v>
      </c>
      <c r="L502" s="36" t="str">
        <f>IFERROR(VLOOKUP(B502,Absen!$A$1:$B$501,2,FALSE),"No")</f>
        <v>No</v>
      </c>
      <c r="M502" s="44">
        <f t="shared" si="22"/>
        <v>64</v>
      </c>
      <c r="N502" s="44">
        <f t="shared" si="23"/>
        <v>57.774999999999999</v>
      </c>
      <c r="O502" s="44" t="str">
        <f t="shared" si="24"/>
        <v>D</v>
      </c>
      <c r="P502" s="36">
        <f>INDEX(Detail!A:A,MATCH(D502,Detail!H:H,0))</f>
        <v>37102</v>
      </c>
      <c r="Q502" t="str">
        <f>INDEX(Detail!F:F,MATCH(D502,Detail!H:H,0))</f>
        <v>Surabaya</v>
      </c>
      <c r="R502">
        <f>INDEX(Detail!C:C,MATCH(D502,Detail!H:H,0))</f>
        <v>176</v>
      </c>
      <c r="S502">
        <f>INDEX(Detail!D:D,MATCH(D502,Detail!H:H,0))</f>
        <v>60</v>
      </c>
      <c r="T502" t="str">
        <f>INDEX(Detail!E:E,MATCH(D502,Detail!H:H,0))</f>
        <v>Jl. Wonoayu No. 03</v>
      </c>
      <c r="U502" t="str">
        <f>INDEX(Detail!B:B,MATCH(D502,Detail!H:H,0))</f>
        <v>A-</v>
      </c>
      <c r="V502" t="str">
        <f>VLOOKUP(C502,Dosen!$A$3:$E$8,MATCH(Main!A502,Dosen!$A$2:$E$2,1),FALSE)</f>
        <v>Pak Budi</v>
      </c>
    </row>
    <row r="503" spans="1:22" x14ac:dyDescent="0.3">
      <c r="A503">
        <v>501</v>
      </c>
      <c r="B503" t="str">
        <f>CONCATENATE(VLOOKUP(C503,Helper!$A$1:$B$7,2,FALSE),TEXT(A503,"0000"))</f>
        <v>C0501</v>
      </c>
      <c r="C503" t="s">
        <v>1012</v>
      </c>
      <c r="D503" t="str">
        <f>INDEX(Detail!H:H,MATCH(B503,Detail!G:G,0))</f>
        <v>Raden Simbolon</v>
      </c>
      <c r="E503">
        <v>63</v>
      </c>
      <c r="F503">
        <v>40</v>
      </c>
      <c r="G503">
        <v>66</v>
      </c>
      <c r="H503">
        <v>63</v>
      </c>
      <c r="I503">
        <v>88</v>
      </c>
      <c r="J503">
        <v>45</v>
      </c>
      <c r="K503">
        <v>81</v>
      </c>
      <c r="L503" s="36" t="str">
        <f>IFERROR(VLOOKUP(B503,Absen!$A$1:$B$501,2,FALSE),"No")</f>
        <v>No</v>
      </c>
      <c r="M503" s="44">
        <f t="shared" si="22"/>
        <v>81</v>
      </c>
      <c r="N503" s="44">
        <f t="shared" si="23"/>
        <v>62.050000000000004</v>
      </c>
      <c r="O503" s="44" t="str">
        <f t="shared" si="24"/>
        <v>C</v>
      </c>
      <c r="P503" s="36">
        <f>INDEX(Detail!A:A,MATCH(D503,Detail!H:H,0))</f>
        <v>37866</v>
      </c>
      <c r="Q503" t="str">
        <f>INDEX(Detail!F:F,MATCH(D503,Detail!H:H,0))</f>
        <v>Bekasi</v>
      </c>
      <c r="R503">
        <f>INDEX(Detail!C:C,MATCH(D503,Detail!H:H,0))</f>
        <v>175</v>
      </c>
      <c r="S503">
        <f>INDEX(Detail!D:D,MATCH(D503,Detail!H:H,0))</f>
        <v>58</v>
      </c>
      <c r="T503" t="str">
        <f>INDEX(Detail!E:E,MATCH(D503,Detail!H:H,0))</f>
        <v>Gg. Gardujati No. 90</v>
      </c>
      <c r="U503" t="str">
        <f>INDEX(Detail!B:B,MATCH(D503,Detail!H:H,0))</f>
        <v>O+</v>
      </c>
      <c r="V503" t="str">
        <f>VLOOKUP(C503,Dosen!$A$3:$E$8,MATCH(Main!A503,Dosen!$A$2:$E$2,1),FALSE)</f>
        <v>Bu Dwi</v>
      </c>
    </row>
    <row r="504" spans="1:22" x14ac:dyDescent="0.3">
      <c r="A504">
        <v>502</v>
      </c>
      <c r="B504" t="str">
        <f>CONCATENATE(VLOOKUP(C504,Helper!$A$1:$B$7,2,FALSE),TEXT(A504,"0000"))</f>
        <v>B0502</v>
      </c>
      <c r="C504" t="s">
        <v>1014</v>
      </c>
      <c r="D504" t="str">
        <f>INDEX(Detail!H:H,MATCH(B504,Detail!G:G,0))</f>
        <v>Septi Prasetya</v>
      </c>
      <c r="E504">
        <v>54</v>
      </c>
      <c r="F504">
        <v>61</v>
      </c>
      <c r="G504">
        <v>39</v>
      </c>
      <c r="H504">
        <v>56</v>
      </c>
      <c r="I504">
        <v>85</v>
      </c>
      <c r="J504">
        <v>77</v>
      </c>
      <c r="K504">
        <v>71</v>
      </c>
      <c r="L504" s="36">
        <f>IFERROR(VLOOKUP(B504,Absen!$A$1:$B$501,2,FALSE),"No")</f>
        <v>44873</v>
      </c>
      <c r="M504" s="44">
        <f t="shared" si="22"/>
        <v>61</v>
      </c>
      <c r="N504" s="44">
        <f t="shared" si="23"/>
        <v>61.300000000000004</v>
      </c>
      <c r="O504" s="44" t="str">
        <f t="shared" si="24"/>
        <v>C</v>
      </c>
      <c r="P504" s="36">
        <f>INDEX(Detail!A:A,MATCH(D504,Detail!H:H,0))</f>
        <v>38255</v>
      </c>
      <c r="Q504" t="str">
        <f>INDEX(Detail!F:F,MATCH(D504,Detail!H:H,0))</f>
        <v>Samarinda</v>
      </c>
      <c r="R504">
        <f>INDEX(Detail!C:C,MATCH(D504,Detail!H:H,0))</f>
        <v>179</v>
      </c>
      <c r="S504">
        <f>INDEX(Detail!D:D,MATCH(D504,Detail!H:H,0))</f>
        <v>79</v>
      </c>
      <c r="T504" t="str">
        <f>INDEX(Detail!E:E,MATCH(D504,Detail!H:H,0))</f>
        <v>Jalan Ahmad Dahlan No. 36</v>
      </c>
      <c r="U504" t="str">
        <f>INDEX(Detail!B:B,MATCH(D504,Detail!H:H,0))</f>
        <v>A-</v>
      </c>
      <c r="V504" t="str">
        <f>VLOOKUP(C504,Dosen!$A$3:$E$8,MATCH(Main!A504,Dosen!$A$2:$E$2,1),FALSE)</f>
        <v>Pak Andi</v>
      </c>
    </row>
    <row r="505" spans="1:22" x14ac:dyDescent="0.3">
      <c r="A505">
        <v>503</v>
      </c>
      <c r="B505" t="str">
        <f>CONCATENATE(VLOOKUP(C505,Helper!$A$1:$B$7,2,FALSE),TEXT(A505,"0000"))</f>
        <v>A0503</v>
      </c>
      <c r="C505" t="s">
        <v>1015</v>
      </c>
      <c r="D505" t="str">
        <f>INDEX(Detail!H:H,MATCH(B505,Detail!G:G,0))</f>
        <v>Kala Uwais</v>
      </c>
      <c r="E505">
        <v>59</v>
      </c>
      <c r="F505">
        <v>45</v>
      </c>
      <c r="G505">
        <v>85</v>
      </c>
      <c r="H505">
        <v>50</v>
      </c>
      <c r="I505">
        <v>73</v>
      </c>
      <c r="J505">
        <v>77</v>
      </c>
      <c r="K505">
        <v>71</v>
      </c>
      <c r="L505" s="36" t="str">
        <f>IFERROR(VLOOKUP(B505,Absen!$A$1:$B$501,2,FALSE),"No")</f>
        <v>No</v>
      </c>
      <c r="M505" s="44">
        <f t="shared" si="22"/>
        <v>71</v>
      </c>
      <c r="N505" s="44">
        <f t="shared" si="23"/>
        <v>67.875</v>
      </c>
      <c r="O505" s="44" t="str">
        <f t="shared" si="24"/>
        <v>C</v>
      </c>
      <c r="P505" s="36">
        <f>INDEX(Detail!A:A,MATCH(D505,Detail!H:H,0))</f>
        <v>37513</v>
      </c>
      <c r="Q505" t="str">
        <f>INDEX(Detail!F:F,MATCH(D505,Detail!H:H,0))</f>
        <v>Banjar</v>
      </c>
      <c r="R505">
        <f>INDEX(Detail!C:C,MATCH(D505,Detail!H:H,0))</f>
        <v>153</v>
      </c>
      <c r="S505">
        <f>INDEX(Detail!D:D,MATCH(D505,Detail!H:H,0))</f>
        <v>84</v>
      </c>
      <c r="T505" t="str">
        <f>INDEX(Detail!E:E,MATCH(D505,Detail!H:H,0))</f>
        <v xml:space="preserve">Gg. Rungkut Industri No. 2
</v>
      </c>
      <c r="U505" t="str">
        <f>INDEX(Detail!B:B,MATCH(D505,Detail!H:H,0))</f>
        <v>AB+</v>
      </c>
      <c r="V505" t="str">
        <f>VLOOKUP(C505,Dosen!$A$3:$E$8,MATCH(Main!A505,Dosen!$A$2:$E$2,1),FALSE)</f>
        <v>Bu Made</v>
      </c>
    </row>
    <row r="506" spans="1:22" x14ac:dyDescent="0.3">
      <c r="A506">
        <v>504</v>
      </c>
      <c r="B506" t="str">
        <f>CONCATENATE(VLOOKUP(C506,Helper!$A$1:$B$7,2,FALSE),TEXT(A506,"0000"))</f>
        <v>E0504</v>
      </c>
      <c r="C506" t="s">
        <v>1010</v>
      </c>
      <c r="D506" t="str">
        <f>INDEX(Detail!H:H,MATCH(B506,Detail!G:G,0))</f>
        <v>Paiman Santoso</v>
      </c>
      <c r="E506">
        <v>69</v>
      </c>
      <c r="F506">
        <v>54</v>
      </c>
      <c r="G506">
        <v>49</v>
      </c>
      <c r="H506">
        <v>58</v>
      </c>
      <c r="I506">
        <v>68</v>
      </c>
      <c r="J506">
        <v>53</v>
      </c>
      <c r="K506">
        <v>94</v>
      </c>
      <c r="L506" s="36" t="str">
        <f>IFERROR(VLOOKUP(B506,Absen!$A$1:$B$501,2,FALSE),"No")</f>
        <v>No</v>
      </c>
      <c r="M506" s="44">
        <f t="shared" si="22"/>
        <v>94</v>
      </c>
      <c r="N506" s="44">
        <f t="shared" si="23"/>
        <v>60.925000000000004</v>
      </c>
      <c r="O506" s="44" t="str">
        <f t="shared" si="24"/>
        <v>C</v>
      </c>
      <c r="P506" s="36">
        <f>INDEX(Detail!A:A,MATCH(D506,Detail!H:H,0))</f>
        <v>37137</v>
      </c>
      <c r="Q506" t="str">
        <f>INDEX(Detail!F:F,MATCH(D506,Detail!H:H,0))</f>
        <v>Banda Aceh</v>
      </c>
      <c r="R506">
        <f>INDEX(Detail!C:C,MATCH(D506,Detail!H:H,0))</f>
        <v>162</v>
      </c>
      <c r="S506">
        <f>INDEX(Detail!D:D,MATCH(D506,Detail!H:H,0))</f>
        <v>46</v>
      </c>
      <c r="T506" t="str">
        <f>INDEX(Detail!E:E,MATCH(D506,Detail!H:H,0))</f>
        <v>Jl. Otto Iskandardinata No. 35</v>
      </c>
      <c r="U506" t="str">
        <f>INDEX(Detail!B:B,MATCH(D506,Detail!H:H,0))</f>
        <v>AB+</v>
      </c>
      <c r="V506" t="str">
        <f>VLOOKUP(C506,Dosen!$A$3:$E$8,MATCH(Main!A506,Dosen!$A$2:$E$2,1),FALSE)</f>
        <v>Pak Budi</v>
      </c>
    </row>
    <row r="507" spans="1:22" x14ac:dyDescent="0.3">
      <c r="A507">
        <v>505</v>
      </c>
      <c r="B507" t="str">
        <f>CONCATENATE(VLOOKUP(C507,Helper!$A$1:$B$7,2,FALSE),TEXT(A507,"0000"))</f>
        <v>F0505</v>
      </c>
      <c r="C507" t="s">
        <v>1011</v>
      </c>
      <c r="D507" t="str">
        <f>INDEX(Detail!H:H,MATCH(B507,Detail!G:G,0))</f>
        <v>Bakiman Rahimah</v>
      </c>
      <c r="E507">
        <v>84</v>
      </c>
      <c r="F507">
        <v>52</v>
      </c>
      <c r="G507">
        <v>50</v>
      </c>
      <c r="H507">
        <v>63</v>
      </c>
      <c r="I507">
        <v>63</v>
      </c>
      <c r="J507">
        <v>46</v>
      </c>
      <c r="K507">
        <v>75</v>
      </c>
      <c r="L507" s="36">
        <f>IFERROR(VLOOKUP(B507,Absen!$A$1:$B$501,2,FALSE),"No")</f>
        <v>44907</v>
      </c>
      <c r="M507" s="44">
        <f t="shared" si="22"/>
        <v>65</v>
      </c>
      <c r="N507" s="44">
        <f t="shared" si="23"/>
        <v>58.45</v>
      </c>
      <c r="O507" s="44" t="str">
        <f t="shared" si="24"/>
        <v>D</v>
      </c>
      <c r="P507" s="36">
        <f>INDEX(Detail!A:A,MATCH(D507,Detail!H:H,0))</f>
        <v>38072</v>
      </c>
      <c r="Q507" t="str">
        <f>INDEX(Detail!F:F,MATCH(D507,Detail!H:H,0))</f>
        <v>Samarinda</v>
      </c>
      <c r="R507">
        <f>INDEX(Detail!C:C,MATCH(D507,Detail!H:H,0))</f>
        <v>179</v>
      </c>
      <c r="S507">
        <f>INDEX(Detail!D:D,MATCH(D507,Detail!H:H,0))</f>
        <v>95</v>
      </c>
      <c r="T507" t="str">
        <f>INDEX(Detail!E:E,MATCH(D507,Detail!H:H,0))</f>
        <v>Jalan Stasiun Wonokromo No. 03</v>
      </c>
      <c r="U507" t="str">
        <f>INDEX(Detail!B:B,MATCH(D507,Detail!H:H,0))</f>
        <v>B-</v>
      </c>
      <c r="V507" t="str">
        <f>VLOOKUP(C507,Dosen!$A$3:$E$8,MATCH(Main!A507,Dosen!$A$2:$E$2,1),FALSE)</f>
        <v>Bu Ratna</v>
      </c>
    </row>
    <row r="508" spans="1:22" x14ac:dyDescent="0.3">
      <c r="A508">
        <v>506</v>
      </c>
      <c r="B508" t="str">
        <f>CONCATENATE(VLOOKUP(C508,Helper!$A$1:$B$7,2,FALSE),TEXT(A508,"0000"))</f>
        <v>F0506</v>
      </c>
      <c r="C508" t="s">
        <v>1011</v>
      </c>
      <c r="D508" t="str">
        <f>INDEX(Detail!H:H,MATCH(B508,Detail!G:G,0))</f>
        <v>Mustika Budiman</v>
      </c>
      <c r="E508">
        <v>70</v>
      </c>
      <c r="F508">
        <v>59</v>
      </c>
      <c r="G508">
        <v>41</v>
      </c>
      <c r="H508">
        <v>70</v>
      </c>
      <c r="I508">
        <v>92</v>
      </c>
      <c r="J508">
        <v>59</v>
      </c>
      <c r="K508">
        <v>68</v>
      </c>
      <c r="L508" s="36" t="str">
        <f>IFERROR(VLOOKUP(B508,Absen!$A$1:$B$501,2,FALSE),"No")</f>
        <v>No</v>
      </c>
      <c r="M508" s="44">
        <f t="shared" si="22"/>
        <v>68</v>
      </c>
      <c r="N508" s="44">
        <f t="shared" si="23"/>
        <v>63.174999999999997</v>
      </c>
      <c r="O508" s="44" t="str">
        <f t="shared" si="24"/>
        <v>C</v>
      </c>
      <c r="P508" s="36">
        <f>INDEX(Detail!A:A,MATCH(D508,Detail!H:H,0))</f>
        <v>37539</v>
      </c>
      <c r="Q508" t="str">
        <f>INDEX(Detail!F:F,MATCH(D508,Detail!H:H,0))</f>
        <v>Ternate</v>
      </c>
      <c r="R508">
        <f>INDEX(Detail!C:C,MATCH(D508,Detail!H:H,0))</f>
        <v>155</v>
      </c>
      <c r="S508">
        <f>INDEX(Detail!D:D,MATCH(D508,Detail!H:H,0))</f>
        <v>79</v>
      </c>
      <c r="T508" t="str">
        <f>INDEX(Detail!E:E,MATCH(D508,Detail!H:H,0))</f>
        <v>Jalan Rumah Sakit No. 92</v>
      </c>
      <c r="U508" t="str">
        <f>INDEX(Detail!B:B,MATCH(D508,Detail!H:H,0))</f>
        <v>AB+</v>
      </c>
      <c r="V508" t="str">
        <f>VLOOKUP(C508,Dosen!$A$3:$E$8,MATCH(Main!A508,Dosen!$A$2:$E$2,1),FALSE)</f>
        <v>Bu Ratna</v>
      </c>
    </row>
    <row r="509" spans="1:22" x14ac:dyDescent="0.3">
      <c r="A509">
        <v>507</v>
      </c>
      <c r="B509" t="str">
        <f>CONCATENATE(VLOOKUP(C509,Helper!$A$1:$B$7,2,FALSE),TEXT(A509,"0000"))</f>
        <v>B0507</v>
      </c>
      <c r="C509" t="s">
        <v>1014</v>
      </c>
      <c r="D509" t="str">
        <f>INDEX(Detail!H:H,MATCH(B509,Detail!G:G,0))</f>
        <v>Jefri Hutapea</v>
      </c>
      <c r="E509">
        <v>50</v>
      </c>
      <c r="F509">
        <v>45</v>
      </c>
      <c r="G509">
        <v>48</v>
      </c>
      <c r="H509">
        <v>71</v>
      </c>
      <c r="I509">
        <v>55</v>
      </c>
      <c r="J509">
        <v>83</v>
      </c>
      <c r="K509">
        <v>95</v>
      </c>
      <c r="L509" s="36">
        <f>IFERROR(VLOOKUP(B509,Absen!$A$1:$B$501,2,FALSE),"No")</f>
        <v>44841</v>
      </c>
      <c r="M509" s="44">
        <f t="shared" si="22"/>
        <v>85</v>
      </c>
      <c r="N509" s="44">
        <f t="shared" si="23"/>
        <v>62.325000000000003</v>
      </c>
      <c r="O509" s="44" t="str">
        <f t="shared" si="24"/>
        <v>C</v>
      </c>
      <c r="P509" s="36">
        <f>INDEX(Detail!A:A,MATCH(D509,Detail!H:H,0))</f>
        <v>37021</v>
      </c>
      <c r="Q509" t="str">
        <f>INDEX(Detail!F:F,MATCH(D509,Detail!H:H,0))</f>
        <v>Pariaman</v>
      </c>
      <c r="R509">
        <f>INDEX(Detail!C:C,MATCH(D509,Detail!H:H,0))</f>
        <v>173</v>
      </c>
      <c r="S509">
        <f>INDEX(Detail!D:D,MATCH(D509,Detail!H:H,0))</f>
        <v>46</v>
      </c>
      <c r="T509" t="str">
        <f>INDEX(Detail!E:E,MATCH(D509,Detail!H:H,0))</f>
        <v>Gang Pelajar Pejuang No. 27</v>
      </c>
      <c r="U509" t="str">
        <f>INDEX(Detail!B:B,MATCH(D509,Detail!H:H,0))</f>
        <v>AB+</v>
      </c>
      <c r="V509" t="str">
        <f>VLOOKUP(C509,Dosen!$A$3:$E$8,MATCH(Main!A509,Dosen!$A$2:$E$2,1),FALSE)</f>
        <v>Pak Andi</v>
      </c>
    </row>
    <row r="510" spans="1:22" x14ac:dyDescent="0.3">
      <c r="A510">
        <v>508</v>
      </c>
      <c r="B510" t="str">
        <f>CONCATENATE(VLOOKUP(C510,Helper!$A$1:$B$7,2,FALSE),TEXT(A510,"0000"))</f>
        <v>D0508</v>
      </c>
      <c r="C510" t="s">
        <v>1013</v>
      </c>
      <c r="D510" t="str">
        <f>INDEX(Detail!H:H,MATCH(B510,Detail!G:G,0))</f>
        <v>Nilam Hakim</v>
      </c>
      <c r="E510">
        <v>56</v>
      </c>
      <c r="F510">
        <v>61</v>
      </c>
      <c r="G510">
        <v>57</v>
      </c>
      <c r="H510">
        <v>69</v>
      </c>
      <c r="I510">
        <v>83</v>
      </c>
      <c r="J510">
        <v>89</v>
      </c>
      <c r="K510">
        <v>69</v>
      </c>
      <c r="L510" s="36">
        <f>IFERROR(VLOOKUP(B510,Absen!$A$1:$B$501,2,FALSE),"No")</f>
        <v>44809</v>
      </c>
      <c r="M510" s="44">
        <f t="shared" si="22"/>
        <v>59</v>
      </c>
      <c r="N510" s="44">
        <f t="shared" si="23"/>
        <v>68.725000000000009</v>
      </c>
      <c r="O510" s="44" t="str">
        <f t="shared" si="24"/>
        <v>C</v>
      </c>
      <c r="P510" s="36">
        <f>INDEX(Detail!A:A,MATCH(D510,Detail!H:H,0))</f>
        <v>38377</v>
      </c>
      <c r="Q510" t="str">
        <f>INDEX(Detail!F:F,MATCH(D510,Detail!H:H,0))</f>
        <v>Lhokseumawe</v>
      </c>
      <c r="R510">
        <f>INDEX(Detail!C:C,MATCH(D510,Detail!H:H,0))</f>
        <v>175</v>
      </c>
      <c r="S510">
        <f>INDEX(Detail!D:D,MATCH(D510,Detail!H:H,0))</f>
        <v>58</v>
      </c>
      <c r="T510" t="str">
        <f>INDEX(Detail!E:E,MATCH(D510,Detail!H:H,0))</f>
        <v>Gang Suniaraja No. 24</v>
      </c>
      <c r="U510" t="str">
        <f>INDEX(Detail!B:B,MATCH(D510,Detail!H:H,0))</f>
        <v>AB+</v>
      </c>
      <c r="V510" t="str">
        <f>VLOOKUP(C510,Dosen!$A$3:$E$8,MATCH(Main!A510,Dosen!$A$2:$E$2,1),FALSE)</f>
        <v>Pak Krisna</v>
      </c>
    </row>
    <row r="511" spans="1:22" x14ac:dyDescent="0.3">
      <c r="A511">
        <v>509</v>
      </c>
      <c r="B511" t="str">
        <f>CONCATENATE(VLOOKUP(C511,Helper!$A$1:$B$7,2,FALSE),TEXT(A511,"0000"))</f>
        <v>E0509</v>
      </c>
      <c r="C511" t="s">
        <v>1010</v>
      </c>
      <c r="D511" t="str">
        <f>INDEX(Detail!H:H,MATCH(B511,Detail!G:G,0))</f>
        <v>Cakrabuana Pranowo</v>
      </c>
      <c r="E511">
        <v>93</v>
      </c>
      <c r="F511">
        <v>41</v>
      </c>
      <c r="G511">
        <v>70</v>
      </c>
      <c r="H511">
        <v>65</v>
      </c>
      <c r="I511">
        <v>50</v>
      </c>
      <c r="J511">
        <v>58</v>
      </c>
      <c r="K511">
        <v>76</v>
      </c>
      <c r="L511" s="36">
        <f>IFERROR(VLOOKUP(B511,Absen!$A$1:$B$501,2,FALSE),"No")</f>
        <v>44889</v>
      </c>
      <c r="M511" s="44">
        <f t="shared" si="22"/>
        <v>66</v>
      </c>
      <c r="N511" s="44">
        <f t="shared" si="23"/>
        <v>63.325000000000003</v>
      </c>
      <c r="O511" s="44" t="str">
        <f t="shared" si="24"/>
        <v>C</v>
      </c>
      <c r="P511" s="36">
        <f>INDEX(Detail!A:A,MATCH(D511,Detail!H:H,0))</f>
        <v>38359</v>
      </c>
      <c r="Q511" t="str">
        <f>INDEX(Detail!F:F,MATCH(D511,Detail!H:H,0))</f>
        <v>Manado</v>
      </c>
      <c r="R511">
        <f>INDEX(Detail!C:C,MATCH(D511,Detail!H:H,0))</f>
        <v>175</v>
      </c>
      <c r="S511">
        <f>INDEX(Detail!D:D,MATCH(D511,Detail!H:H,0))</f>
        <v>50</v>
      </c>
      <c r="T511" t="str">
        <f>INDEX(Detail!E:E,MATCH(D511,Detail!H:H,0))</f>
        <v xml:space="preserve">Gang Asia Afrika No. 8
</v>
      </c>
      <c r="U511" t="str">
        <f>INDEX(Detail!B:B,MATCH(D511,Detail!H:H,0))</f>
        <v>AB+</v>
      </c>
      <c r="V511" t="str">
        <f>VLOOKUP(C511,Dosen!$A$3:$E$8,MATCH(Main!A511,Dosen!$A$2:$E$2,1),FALSE)</f>
        <v>Pak Budi</v>
      </c>
    </row>
    <row r="512" spans="1:22" x14ac:dyDescent="0.3">
      <c r="A512">
        <v>510</v>
      </c>
      <c r="B512" t="str">
        <f>CONCATENATE(VLOOKUP(C512,Helper!$A$1:$B$7,2,FALSE),TEXT(A512,"0000"))</f>
        <v>D0510</v>
      </c>
      <c r="C512" t="s">
        <v>1013</v>
      </c>
      <c r="D512" t="str">
        <f>INDEX(Detail!H:H,MATCH(B512,Detail!G:G,0))</f>
        <v>Prabu Natsir</v>
      </c>
      <c r="E512">
        <v>85</v>
      </c>
      <c r="F512">
        <v>73</v>
      </c>
      <c r="G512">
        <v>33</v>
      </c>
      <c r="H512">
        <v>55</v>
      </c>
      <c r="I512">
        <v>51</v>
      </c>
      <c r="J512">
        <v>74</v>
      </c>
      <c r="K512">
        <v>85</v>
      </c>
      <c r="L512" s="36">
        <f>IFERROR(VLOOKUP(B512,Absen!$A$1:$B$501,2,FALSE),"No")</f>
        <v>44802</v>
      </c>
      <c r="M512" s="44">
        <f t="shared" si="22"/>
        <v>75</v>
      </c>
      <c r="N512" s="44">
        <f t="shared" si="23"/>
        <v>61.900000000000006</v>
      </c>
      <c r="O512" s="44" t="str">
        <f t="shared" si="24"/>
        <v>C</v>
      </c>
      <c r="P512" s="36">
        <f>INDEX(Detail!A:A,MATCH(D512,Detail!H:H,0))</f>
        <v>37380</v>
      </c>
      <c r="Q512" t="str">
        <f>INDEX(Detail!F:F,MATCH(D512,Detail!H:H,0))</f>
        <v>Salatiga</v>
      </c>
      <c r="R512">
        <f>INDEX(Detail!C:C,MATCH(D512,Detail!H:H,0))</f>
        <v>173</v>
      </c>
      <c r="S512">
        <f>INDEX(Detail!D:D,MATCH(D512,Detail!H:H,0))</f>
        <v>93</v>
      </c>
      <c r="T512" t="str">
        <f>INDEX(Detail!E:E,MATCH(D512,Detail!H:H,0))</f>
        <v xml:space="preserve">Jl. Gedebage Selatan No. 6
</v>
      </c>
      <c r="U512" t="str">
        <f>INDEX(Detail!B:B,MATCH(D512,Detail!H:H,0))</f>
        <v>B+</v>
      </c>
      <c r="V512" t="str">
        <f>VLOOKUP(C512,Dosen!$A$3:$E$8,MATCH(Main!A512,Dosen!$A$2:$E$2,1),FALSE)</f>
        <v>Pak Krisna</v>
      </c>
    </row>
    <row r="513" spans="1:22" x14ac:dyDescent="0.3">
      <c r="A513">
        <v>511</v>
      </c>
      <c r="B513" t="str">
        <f>CONCATENATE(VLOOKUP(C513,Helper!$A$1:$B$7,2,FALSE),TEXT(A513,"0000"))</f>
        <v>D0511</v>
      </c>
      <c r="C513" t="s">
        <v>1013</v>
      </c>
      <c r="D513" t="str">
        <f>INDEX(Detail!H:H,MATCH(B513,Detail!G:G,0))</f>
        <v>Paiman Waskita</v>
      </c>
      <c r="E513">
        <v>65</v>
      </c>
      <c r="F513">
        <v>46</v>
      </c>
      <c r="G513">
        <v>83</v>
      </c>
      <c r="H513">
        <v>55</v>
      </c>
      <c r="I513">
        <v>61</v>
      </c>
      <c r="J513">
        <v>80</v>
      </c>
      <c r="K513">
        <v>83</v>
      </c>
      <c r="L513" s="36" t="str">
        <f>IFERROR(VLOOKUP(B513,Absen!$A$1:$B$501,2,FALSE),"No")</f>
        <v>No</v>
      </c>
      <c r="M513" s="44">
        <f t="shared" si="22"/>
        <v>83</v>
      </c>
      <c r="N513" s="44">
        <f t="shared" si="23"/>
        <v>69.275000000000006</v>
      </c>
      <c r="O513" s="44" t="str">
        <f t="shared" si="24"/>
        <v>C</v>
      </c>
      <c r="P513" s="36">
        <f>INDEX(Detail!A:A,MATCH(D513,Detail!H:H,0))</f>
        <v>37567</v>
      </c>
      <c r="Q513" t="str">
        <f>INDEX(Detail!F:F,MATCH(D513,Detail!H:H,0))</f>
        <v>Mataram</v>
      </c>
      <c r="R513">
        <f>INDEX(Detail!C:C,MATCH(D513,Detail!H:H,0))</f>
        <v>150</v>
      </c>
      <c r="S513">
        <f>INDEX(Detail!D:D,MATCH(D513,Detail!H:H,0))</f>
        <v>85</v>
      </c>
      <c r="T513" t="str">
        <f>INDEX(Detail!E:E,MATCH(D513,Detail!H:H,0))</f>
        <v>Gg. Peta No. 85</v>
      </c>
      <c r="U513" t="str">
        <f>INDEX(Detail!B:B,MATCH(D513,Detail!H:H,0))</f>
        <v>A+</v>
      </c>
      <c r="V513" t="str">
        <f>VLOOKUP(C513,Dosen!$A$3:$E$8,MATCH(Main!A513,Dosen!$A$2:$E$2,1),FALSE)</f>
        <v>Pak Krisna</v>
      </c>
    </row>
    <row r="514" spans="1:22" x14ac:dyDescent="0.3">
      <c r="A514">
        <v>512</v>
      </c>
      <c r="B514" t="str">
        <f>CONCATENATE(VLOOKUP(C514,Helper!$A$1:$B$7,2,FALSE),TEXT(A514,"0000"))</f>
        <v>B0512</v>
      </c>
      <c r="C514" t="s">
        <v>1014</v>
      </c>
      <c r="D514" t="str">
        <f>INDEX(Detail!H:H,MATCH(B514,Detail!G:G,0))</f>
        <v>Tomi Riyanti</v>
      </c>
      <c r="E514">
        <v>76</v>
      </c>
      <c r="F514">
        <v>44</v>
      </c>
      <c r="G514">
        <v>91</v>
      </c>
      <c r="H514">
        <v>72</v>
      </c>
      <c r="I514">
        <v>52</v>
      </c>
      <c r="J514">
        <v>81</v>
      </c>
      <c r="K514">
        <v>95</v>
      </c>
      <c r="L514" s="36">
        <f>IFERROR(VLOOKUP(B514,Absen!$A$1:$B$501,2,FALSE),"No")</f>
        <v>44915</v>
      </c>
      <c r="M514" s="44">
        <f t="shared" si="22"/>
        <v>85</v>
      </c>
      <c r="N514" s="44">
        <f t="shared" si="23"/>
        <v>73.400000000000006</v>
      </c>
      <c r="O514" s="44" t="str">
        <f t="shared" si="24"/>
        <v>B</v>
      </c>
      <c r="P514" s="36">
        <f>INDEX(Detail!A:A,MATCH(D514,Detail!H:H,0))</f>
        <v>37121</v>
      </c>
      <c r="Q514" t="str">
        <f>INDEX(Detail!F:F,MATCH(D514,Detail!H:H,0))</f>
        <v>Cimahi</v>
      </c>
      <c r="R514">
        <f>INDEX(Detail!C:C,MATCH(D514,Detail!H:H,0))</f>
        <v>176</v>
      </c>
      <c r="S514">
        <f>INDEX(Detail!D:D,MATCH(D514,Detail!H:H,0))</f>
        <v>48</v>
      </c>
      <c r="T514" t="str">
        <f>INDEX(Detail!E:E,MATCH(D514,Detail!H:H,0))</f>
        <v xml:space="preserve">Jl. Kiaracondong No. 2
</v>
      </c>
      <c r="U514" t="str">
        <f>INDEX(Detail!B:B,MATCH(D514,Detail!H:H,0))</f>
        <v>A-</v>
      </c>
      <c r="V514" t="str">
        <f>VLOOKUP(C514,Dosen!$A$3:$E$8,MATCH(Main!A514,Dosen!$A$2:$E$2,1),FALSE)</f>
        <v>Pak Andi</v>
      </c>
    </row>
    <row r="515" spans="1:22" x14ac:dyDescent="0.3">
      <c r="A515">
        <v>513</v>
      </c>
      <c r="B515" t="str">
        <f>CONCATENATE(VLOOKUP(C515,Helper!$A$1:$B$7,2,FALSE),TEXT(A515,"0000"))</f>
        <v>D0513</v>
      </c>
      <c r="C515" t="s">
        <v>1013</v>
      </c>
      <c r="D515" t="str">
        <f>INDEX(Detail!H:H,MATCH(B515,Detail!G:G,0))</f>
        <v>Tasdik Rajasa</v>
      </c>
      <c r="E515">
        <v>84</v>
      </c>
      <c r="F515">
        <v>40</v>
      </c>
      <c r="G515">
        <v>73</v>
      </c>
      <c r="H515">
        <v>58</v>
      </c>
      <c r="I515">
        <v>61</v>
      </c>
      <c r="J515">
        <v>99</v>
      </c>
      <c r="K515">
        <v>83</v>
      </c>
      <c r="L515" s="36" t="str">
        <f>IFERROR(VLOOKUP(B515,Absen!$A$1:$B$501,2,FALSE),"No")</f>
        <v>No</v>
      </c>
      <c r="M515" s="44">
        <f t="shared" si="22"/>
        <v>83</v>
      </c>
      <c r="N515" s="44">
        <f t="shared" si="23"/>
        <v>73.075000000000003</v>
      </c>
      <c r="O515" s="44" t="str">
        <f t="shared" si="24"/>
        <v>B</v>
      </c>
      <c r="P515" s="36">
        <f>INDEX(Detail!A:A,MATCH(D515,Detail!H:H,0))</f>
        <v>37840</v>
      </c>
      <c r="Q515" t="str">
        <f>INDEX(Detail!F:F,MATCH(D515,Detail!H:H,0))</f>
        <v>Banjarbaru</v>
      </c>
      <c r="R515">
        <f>INDEX(Detail!C:C,MATCH(D515,Detail!H:H,0))</f>
        <v>179</v>
      </c>
      <c r="S515">
        <f>INDEX(Detail!D:D,MATCH(D515,Detail!H:H,0))</f>
        <v>64</v>
      </c>
      <c r="T515" t="str">
        <f>INDEX(Detail!E:E,MATCH(D515,Detail!H:H,0))</f>
        <v xml:space="preserve">Jalan Gardujati No. 5
</v>
      </c>
      <c r="U515" t="str">
        <f>INDEX(Detail!B:B,MATCH(D515,Detail!H:H,0))</f>
        <v>A+</v>
      </c>
      <c r="V515" t="str">
        <f>VLOOKUP(C515,Dosen!$A$3:$E$8,MATCH(Main!A515,Dosen!$A$2:$E$2,1),FALSE)</f>
        <v>Pak Krisna</v>
      </c>
    </row>
    <row r="516" spans="1:22" x14ac:dyDescent="0.3">
      <c r="A516">
        <v>514</v>
      </c>
      <c r="B516" t="str">
        <f>CONCATENATE(VLOOKUP(C516,Helper!$A$1:$B$7,2,FALSE),TEXT(A516,"0000"))</f>
        <v>D0514</v>
      </c>
      <c r="C516" t="s">
        <v>1013</v>
      </c>
      <c r="D516" t="str">
        <f>INDEX(Detail!H:H,MATCH(B516,Detail!G:G,0))</f>
        <v>Gilda Napitupulu</v>
      </c>
      <c r="E516">
        <v>77</v>
      </c>
      <c r="F516">
        <v>61</v>
      </c>
      <c r="G516">
        <v>37</v>
      </c>
      <c r="H516">
        <v>51</v>
      </c>
      <c r="I516">
        <v>92</v>
      </c>
      <c r="J516">
        <v>78</v>
      </c>
      <c r="K516">
        <v>68</v>
      </c>
      <c r="L516" s="36">
        <f>IFERROR(VLOOKUP(B516,Absen!$A$1:$B$501,2,FALSE),"No")</f>
        <v>44837</v>
      </c>
      <c r="M516" s="44">
        <f t="shared" ref="M516:M579" si="25">IF(L516="No",K516,K516-10)</f>
        <v>58</v>
      </c>
      <c r="N516" s="44">
        <f t="shared" ref="N516:N579" si="26">((E516+F516+H516+I516)*0.125)+((G516+J516)*0.2)+(M516*0.1)</f>
        <v>63.924999999999997</v>
      </c>
      <c r="O516" s="44" t="str">
        <f t="shared" ref="O516:O579" si="27">IF(N516&gt;90,"A+",IF(N516&gt;80,"A",IF(N516&gt;70,"B",IF(N516&gt;60,"C",IF(N516&gt;40,"D","E")))))</f>
        <v>C</v>
      </c>
      <c r="P516" s="36">
        <f>INDEX(Detail!A:A,MATCH(D516,Detail!H:H,0))</f>
        <v>38360</v>
      </c>
      <c r="Q516" t="str">
        <f>INDEX(Detail!F:F,MATCH(D516,Detail!H:H,0))</f>
        <v>Bukittinggi</v>
      </c>
      <c r="R516">
        <f>INDEX(Detail!C:C,MATCH(D516,Detail!H:H,0))</f>
        <v>177</v>
      </c>
      <c r="S516">
        <f>INDEX(Detail!D:D,MATCH(D516,Detail!H:H,0))</f>
        <v>89</v>
      </c>
      <c r="T516" t="str">
        <f>INDEX(Detail!E:E,MATCH(D516,Detail!H:H,0))</f>
        <v>Gang Lembong No. 72</v>
      </c>
      <c r="U516" t="str">
        <f>INDEX(Detail!B:B,MATCH(D516,Detail!H:H,0))</f>
        <v>B-</v>
      </c>
      <c r="V516" t="str">
        <f>VLOOKUP(C516,Dosen!$A$3:$E$8,MATCH(Main!A516,Dosen!$A$2:$E$2,1),FALSE)</f>
        <v>Pak Krisna</v>
      </c>
    </row>
    <row r="517" spans="1:22" x14ac:dyDescent="0.3">
      <c r="A517">
        <v>515</v>
      </c>
      <c r="B517" t="str">
        <f>CONCATENATE(VLOOKUP(C517,Helper!$A$1:$B$7,2,FALSE),TEXT(A517,"0000"))</f>
        <v>B0515</v>
      </c>
      <c r="C517" t="s">
        <v>1014</v>
      </c>
      <c r="D517" t="str">
        <f>INDEX(Detail!H:H,MATCH(B517,Detail!G:G,0))</f>
        <v>Betania Fujiati</v>
      </c>
      <c r="E517">
        <v>90</v>
      </c>
      <c r="F517">
        <v>55</v>
      </c>
      <c r="G517">
        <v>42</v>
      </c>
      <c r="H517">
        <v>65</v>
      </c>
      <c r="I517">
        <v>80</v>
      </c>
      <c r="J517">
        <v>86</v>
      </c>
      <c r="K517">
        <v>64</v>
      </c>
      <c r="L517" s="36">
        <f>IFERROR(VLOOKUP(B517,Absen!$A$1:$B$501,2,FALSE),"No")</f>
        <v>44904</v>
      </c>
      <c r="M517" s="44">
        <f t="shared" si="25"/>
        <v>54</v>
      </c>
      <c r="N517" s="44">
        <f t="shared" si="26"/>
        <v>67.25</v>
      </c>
      <c r="O517" s="44" t="str">
        <f t="shared" si="27"/>
        <v>C</v>
      </c>
      <c r="P517" s="36">
        <f>INDEX(Detail!A:A,MATCH(D517,Detail!H:H,0))</f>
        <v>37064</v>
      </c>
      <c r="Q517" t="str">
        <f>INDEX(Detail!F:F,MATCH(D517,Detail!H:H,0))</f>
        <v>Padang Sidempuan</v>
      </c>
      <c r="R517">
        <f>INDEX(Detail!C:C,MATCH(D517,Detail!H:H,0))</f>
        <v>153</v>
      </c>
      <c r="S517">
        <f>INDEX(Detail!D:D,MATCH(D517,Detail!H:H,0))</f>
        <v>53</v>
      </c>
      <c r="T517" t="str">
        <f>INDEX(Detail!E:E,MATCH(D517,Detail!H:H,0))</f>
        <v xml:space="preserve">Jalan Waringin No. 6
</v>
      </c>
      <c r="U517" t="str">
        <f>INDEX(Detail!B:B,MATCH(D517,Detail!H:H,0))</f>
        <v>A-</v>
      </c>
      <c r="V517" t="str">
        <f>VLOOKUP(C517,Dosen!$A$3:$E$8,MATCH(Main!A517,Dosen!$A$2:$E$2,1),FALSE)</f>
        <v>Pak Andi</v>
      </c>
    </row>
    <row r="518" spans="1:22" x14ac:dyDescent="0.3">
      <c r="A518">
        <v>516</v>
      </c>
      <c r="B518" t="str">
        <f>CONCATENATE(VLOOKUP(C518,Helper!$A$1:$B$7,2,FALSE),TEXT(A518,"0000"))</f>
        <v>C0516</v>
      </c>
      <c r="C518" t="s">
        <v>1012</v>
      </c>
      <c r="D518" t="str">
        <f>INDEX(Detail!H:H,MATCH(B518,Detail!G:G,0))</f>
        <v>Lembah Waskita</v>
      </c>
      <c r="E518">
        <v>75</v>
      </c>
      <c r="F518">
        <v>72</v>
      </c>
      <c r="G518">
        <v>45</v>
      </c>
      <c r="H518">
        <v>56</v>
      </c>
      <c r="I518">
        <v>91</v>
      </c>
      <c r="J518">
        <v>46</v>
      </c>
      <c r="K518">
        <v>80</v>
      </c>
      <c r="L518" s="36">
        <f>IFERROR(VLOOKUP(B518,Absen!$A$1:$B$501,2,FALSE),"No")</f>
        <v>44896</v>
      </c>
      <c r="M518" s="44">
        <f t="shared" si="25"/>
        <v>70</v>
      </c>
      <c r="N518" s="44">
        <f t="shared" si="26"/>
        <v>61.95</v>
      </c>
      <c r="O518" s="44" t="str">
        <f t="shared" si="27"/>
        <v>C</v>
      </c>
      <c r="P518" s="36">
        <f>INDEX(Detail!A:A,MATCH(D518,Detail!H:H,0))</f>
        <v>38337</v>
      </c>
      <c r="Q518" t="str">
        <f>INDEX(Detail!F:F,MATCH(D518,Detail!H:H,0))</f>
        <v>Padang Sidempuan</v>
      </c>
      <c r="R518">
        <f>INDEX(Detail!C:C,MATCH(D518,Detail!H:H,0))</f>
        <v>173</v>
      </c>
      <c r="S518">
        <f>INDEX(Detail!D:D,MATCH(D518,Detail!H:H,0))</f>
        <v>50</v>
      </c>
      <c r="T518" t="str">
        <f>INDEX(Detail!E:E,MATCH(D518,Detail!H:H,0))</f>
        <v xml:space="preserve">Jalan KH Amin Jasuta No. 6
</v>
      </c>
      <c r="U518" t="str">
        <f>INDEX(Detail!B:B,MATCH(D518,Detail!H:H,0))</f>
        <v>A-</v>
      </c>
      <c r="V518" t="str">
        <f>VLOOKUP(C518,Dosen!$A$3:$E$8,MATCH(Main!A518,Dosen!$A$2:$E$2,1),FALSE)</f>
        <v>Bu Dwi</v>
      </c>
    </row>
    <row r="519" spans="1:22" x14ac:dyDescent="0.3">
      <c r="A519">
        <v>517</v>
      </c>
      <c r="B519" t="str">
        <f>CONCATENATE(VLOOKUP(C519,Helper!$A$1:$B$7,2,FALSE),TEXT(A519,"0000"))</f>
        <v>C0517</v>
      </c>
      <c r="C519" t="s">
        <v>1012</v>
      </c>
      <c r="D519" t="str">
        <f>INDEX(Detail!H:H,MATCH(B519,Detail!G:G,0))</f>
        <v>Marsudi Yuniar</v>
      </c>
      <c r="E519">
        <v>69</v>
      </c>
      <c r="F519">
        <v>42</v>
      </c>
      <c r="G519">
        <v>41</v>
      </c>
      <c r="H519">
        <v>55</v>
      </c>
      <c r="I519">
        <v>70</v>
      </c>
      <c r="J519">
        <v>73</v>
      </c>
      <c r="K519">
        <v>97</v>
      </c>
      <c r="L519" s="36">
        <f>IFERROR(VLOOKUP(B519,Absen!$A$1:$B$501,2,FALSE),"No")</f>
        <v>44761</v>
      </c>
      <c r="M519" s="44">
        <f t="shared" si="25"/>
        <v>87</v>
      </c>
      <c r="N519" s="44">
        <f t="shared" si="26"/>
        <v>61</v>
      </c>
      <c r="O519" s="44" t="str">
        <f t="shared" si="27"/>
        <v>C</v>
      </c>
      <c r="P519" s="36">
        <f>INDEX(Detail!A:A,MATCH(D519,Detail!H:H,0))</f>
        <v>37288</v>
      </c>
      <c r="Q519" t="str">
        <f>INDEX(Detail!F:F,MATCH(D519,Detail!H:H,0))</f>
        <v>Manado</v>
      </c>
      <c r="R519">
        <f>INDEX(Detail!C:C,MATCH(D519,Detail!H:H,0))</f>
        <v>158</v>
      </c>
      <c r="S519">
        <f>INDEX(Detail!D:D,MATCH(D519,Detail!H:H,0))</f>
        <v>71</v>
      </c>
      <c r="T519" t="str">
        <f>INDEX(Detail!E:E,MATCH(D519,Detail!H:H,0))</f>
        <v xml:space="preserve">Gang Peta No. 1
</v>
      </c>
      <c r="U519" t="str">
        <f>INDEX(Detail!B:B,MATCH(D519,Detail!H:H,0))</f>
        <v>B+</v>
      </c>
      <c r="V519" t="str">
        <f>VLOOKUP(C519,Dosen!$A$3:$E$8,MATCH(Main!A519,Dosen!$A$2:$E$2,1),FALSE)</f>
        <v>Bu Dwi</v>
      </c>
    </row>
    <row r="520" spans="1:22" x14ac:dyDescent="0.3">
      <c r="A520">
        <v>518</v>
      </c>
      <c r="B520" t="str">
        <f>CONCATENATE(VLOOKUP(C520,Helper!$A$1:$B$7,2,FALSE),TEXT(A520,"0000"))</f>
        <v>B0518</v>
      </c>
      <c r="C520" t="s">
        <v>1014</v>
      </c>
      <c r="D520" t="str">
        <f>INDEX(Detail!H:H,MATCH(B520,Detail!G:G,0))</f>
        <v>Farhunnisa Wijaya</v>
      </c>
      <c r="E520">
        <v>80</v>
      </c>
      <c r="F520">
        <v>73</v>
      </c>
      <c r="G520">
        <v>73</v>
      </c>
      <c r="H520">
        <v>56</v>
      </c>
      <c r="I520">
        <v>72</v>
      </c>
      <c r="J520">
        <v>54</v>
      </c>
      <c r="K520">
        <v>87</v>
      </c>
      <c r="L520" s="36">
        <f>IFERROR(VLOOKUP(B520,Absen!$A$1:$B$501,2,FALSE),"No")</f>
        <v>44787</v>
      </c>
      <c r="M520" s="44">
        <f t="shared" si="25"/>
        <v>77</v>
      </c>
      <c r="N520" s="44">
        <f t="shared" si="26"/>
        <v>68.225000000000009</v>
      </c>
      <c r="O520" s="44" t="str">
        <f t="shared" si="27"/>
        <v>C</v>
      </c>
      <c r="P520" s="36">
        <f>INDEX(Detail!A:A,MATCH(D520,Detail!H:H,0))</f>
        <v>38125</v>
      </c>
      <c r="Q520" t="str">
        <f>INDEX(Detail!F:F,MATCH(D520,Detail!H:H,0))</f>
        <v>Bandung</v>
      </c>
      <c r="R520">
        <f>INDEX(Detail!C:C,MATCH(D520,Detail!H:H,0))</f>
        <v>168</v>
      </c>
      <c r="S520">
        <f>INDEX(Detail!D:D,MATCH(D520,Detail!H:H,0))</f>
        <v>88</v>
      </c>
      <c r="T520" t="str">
        <f>INDEX(Detail!E:E,MATCH(D520,Detail!H:H,0))</f>
        <v>Gang Jend. Sudirman No. 63</v>
      </c>
      <c r="U520" t="str">
        <f>INDEX(Detail!B:B,MATCH(D520,Detail!H:H,0))</f>
        <v>O-</v>
      </c>
      <c r="V520" t="str">
        <f>VLOOKUP(C520,Dosen!$A$3:$E$8,MATCH(Main!A520,Dosen!$A$2:$E$2,1),FALSE)</f>
        <v>Pak Andi</v>
      </c>
    </row>
    <row r="521" spans="1:22" x14ac:dyDescent="0.3">
      <c r="A521">
        <v>519</v>
      </c>
      <c r="B521" t="str">
        <f>CONCATENATE(VLOOKUP(C521,Helper!$A$1:$B$7,2,FALSE),TEXT(A521,"0000"))</f>
        <v>E0519</v>
      </c>
      <c r="C521" t="s">
        <v>1010</v>
      </c>
      <c r="D521" t="str">
        <f>INDEX(Detail!H:H,MATCH(B521,Detail!G:G,0))</f>
        <v>Raditya Marpaung</v>
      </c>
      <c r="E521">
        <v>71</v>
      </c>
      <c r="F521">
        <v>43</v>
      </c>
      <c r="G521">
        <v>77</v>
      </c>
      <c r="H521">
        <v>72</v>
      </c>
      <c r="I521">
        <v>84</v>
      </c>
      <c r="J521">
        <v>71</v>
      </c>
      <c r="K521">
        <v>76</v>
      </c>
      <c r="L521" s="36" t="str">
        <f>IFERROR(VLOOKUP(B521,Absen!$A$1:$B$501,2,FALSE),"No")</f>
        <v>No</v>
      </c>
      <c r="M521" s="44">
        <f t="shared" si="25"/>
        <v>76</v>
      </c>
      <c r="N521" s="44">
        <f t="shared" si="26"/>
        <v>70.95</v>
      </c>
      <c r="O521" s="44" t="str">
        <f t="shared" si="27"/>
        <v>B</v>
      </c>
      <c r="P521" s="36">
        <f>INDEX(Detail!A:A,MATCH(D521,Detail!H:H,0))</f>
        <v>37149</v>
      </c>
      <c r="Q521" t="str">
        <f>INDEX(Detail!F:F,MATCH(D521,Detail!H:H,0))</f>
        <v>Bandung</v>
      </c>
      <c r="R521">
        <f>INDEX(Detail!C:C,MATCH(D521,Detail!H:H,0))</f>
        <v>170</v>
      </c>
      <c r="S521">
        <f>INDEX(Detail!D:D,MATCH(D521,Detail!H:H,0))</f>
        <v>50</v>
      </c>
      <c r="T521" t="str">
        <f>INDEX(Detail!E:E,MATCH(D521,Detail!H:H,0))</f>
        <v>Gang Cikapayang No. 69</v>
      </c>
      <c r="U521" t="str">
        <f>INDEX(Detail!B:B,MATCH(D521,Detail!H:H,0))</f>
        <v>O-</v>
      </c>
      <c r="V521" t="str">
        <f>VLOOKUP(C521,Dosen!$A$3:$E$8,MATCH(Main!A521,Dosen!$A$2:$E$2,1),FALSE)</f>
        <v>Pak Budi</v>
      </c>
    </row>
    <row r="522" spans="1:22" x14ac:dyDescent="0.3">
      <c r="A522">
        <v>520</v>
      </c>
      <c r="B522" t="str">
        <f>CONCATENATE(VLOOKUP(C522,Helper!$A$1:$B$7,2,FALSE),TEXT(A522,"0000"))</f>
        <v>E0520</v>
      </c>
      <c r="C522" t="s">
        <v>1010</v>
      </c>
      <c r="D522" t="str">
        <f>INDEX(Detail!H:H,MATCH(B522,Detail!G:G,0))</f>
        <v>Salimah Wastuti</v>
      </c>
      <c r="E522">
        <v>60</v>
      </c>
      <c r="F522">
        <v>52</v>
      </c>
      <c r="G522">
        <v>44</v>
      </c>
      <c r="H522">
        <v>60</v>
      </c>
      <c r="I522">
        <v>85</v>
      </c>
      <c r="J522">
        <v>93</v>
      </c>
      <c r="K522">
        <v>85</v>
      </c>
      <c r="L522" s="36">
        <f>IFERROR(VLOOKUP(B522,Absen!$A$1:$B$501,2,FALSE),"No")</f>
        <v>44770</v>
      </c>
      <c r="M522" s="44">
        <f t="shared" si="25"/>
        <v>75</v>
      </c>
      <c r="N522" s="44">
        <f t="shared" si="26"/>
        <v>67.025000000000006</v>
      </c>
      <c r="O522" s="44" t="str">
        <f t="shared" si="27"/>
        <v>C</v>
      </c>
      <c r="P522" s="36">
        <f>INDEX(Detail!A:A,MATCH(D522,Detail!H:H,0))</f>
        <v>38124</v>
      </c>
      <c r="Q522" t="str">
        <f>INDEX(Detail!F:F,MATCH(D522,Detail!H:H,0))</f>
        <v>Sukabumi</v>
      </c>
      <c r="R522">
        <f>INDEX(Detail!C:C,MATCH(D522,Detail!H:H,0))</f>
        <v>166</v>
      </c>
      <c r="S522">
        <f>INDEX(Detail!D:D,MATCH(D522,Detail!H:H,0))</f>
        <v>46</v>
      </c>
      <c r="T522" t="str">
        <f>INDEX(Detail!E:E,MATCH(D522,Detail!H:H,0))</f>
        <v>Gang Kendalsari No. 87</v>
      </c>
      <c r="U522" t="str">
        <f>INDEX(Detail!B:B,MATCH(D522,Detail!H:H,0))</f>
        <v>B+</v>
      </c>
      <c r="V522" t="str">
        <f>VLOOKUP(C522,Dosen!$A$3:$E$8,MATCH(Main!A522,Dosen!$A$2:$E$2,1),FALSE)</f>
        <v>Pak Budi</v>
      </c>
    </row>
    <row r="523" spans="1:22" x14ac:dyDescent="0.3">
      <c r="A523">
        <v>521</v>
      </c>
      <c r="B523" t="str">
        <f>CONCATENATE(VLOOKUP(C523,Helper!$A$1:$B$7,2,FALSE),TEXT(A523,"0000"))</f>
        <v>B0521</v>
      </c>
      <c r="C523" t="s">
        <v>1014</v>
      </c>
      <c r="D523" t="str">
        <f>INDEX(Detail!H:H,MATCH(B523,Detail!G:G,0))</f>
        <v>Harsaya Tamba</v>
      </c>
      <c r="E523">
        <v>62</v>
      </c>
      <c r="F523">
        <v>54</v>
      </c>
      <c r="G523">
        <v>46</v>
      </c>
      <c r="H523">
        <v>73</v>
      </c>
      <c r="I523">
        <v>50</v>
      </c>
      <c r="J523">
        <v>92</v>
      </c>
      <c r="K523">
        <v>97</v>
      </c>
      <c r="L523" s="36">
        <f>IFERROR(VLOOKUP(B523,Absen!$A$1:$B$501,2,FALSE),"No")</f>
        <v>44893</v>
      </c>
      <c r="M523" s="44">
        <f t="shared" si="25"/>
        <v>87</v>
      </c>
      <c r="N523" s="44">
        <f t="shared" si="26"/>
        <v>66.174999999999997</v>
      </c>
      <c r="O523" s="44" t="str">
        <f t="shared" si="27"/>
        <v>C</v>
      </c>
      <c r="P523" s="36">
        <f>INDEX(Detail!A:A,MATCH(D523,Detail!H:H,0))</f>
        <v>38017</v>
      </c>
      <c r="Q523" t="str">
        <f>INDEX(Detail!F:F,MATCH(D523,Detail!H:H,0))</f>
        <v>Depok</v>
      </c>
      <c r="R523">
        <f>INDEX(Detail!C:C,MATCH(D523,Detail!H:H,0))</f>
        <v>160</v>
      </c>
      <c r="S523">
        <f>INDEX(Detail!D:D,MATCH(D523,Detail!H:H,0))</f>
        <v>60</v>
      </c>
      <c r="T523" t="str">
        <f>INDEX(Detail!E:E,MATCH(D523,Detail!H:H,0))</f>
        <v>Gg. Moch. Ramdan No. 55</v>
      </c>
      <c r="U523" t="str">
        <f>INDEX(Detail!B:B,MATCH(D523,Detail!H:H,0))</f>
        <v>AB-</v>
      </c>
      <c r="V523" t="str">
        <f>VLOOKUP(C523,Dosen!$A$3:$E$8,MATCH(Main!A523,Dosen!$A$2:$E$2,1),FALSE)</f>
        <v>Pak Andi</v>
      </c>
    </row>
    <row r="524" spans="1:22" x14ac:dyDescent="0.3">
      <c r="A524">
        <v>522</v>
      </c>
      <c r="B524" t="str">
        <f>CONCATENATE(VLOOKUP(C524,Helper!$A$1:$B$7,2,FALSE),TEXT(A524,"0000"))</f>
        <v>E0522</v>
      </c>
      <c r="C524" t="s">
        <v>1010</v>
      </c>
      <c r="D524" t="str">
        <f>INDEX(Detail!H:H,MATCH(B524,Detail!G:G,0))</f>
        <v>Rosman Susanti</v>
      </c>
      <c r="E524">
        <v>88</v>
      </c>
      <c r="F524">
        <v>42</v>
      </c>
      <c r="G524">
        <v>60</v>
      </c>
      <c r="H524">
        <v>62</v>
      </c>
      <c r="I524">
        <v>69</v>
      </c>
      <c r="J524">
        <v>62</v>
      </c>
      <c r="K524">
        <v>67</v>
      </c>
      <c r="L524" s="36">
        <f>IFERROR(VLOOKUP(B524,Absen!$A$1:$B$501,2,FALSE),"No")</f>
        <v>44841</v>
      </c>
      <c r="M524" s="44">
        <f t="shared" si="25"/>
        <v>57</v>
      </c>
      <c r="N524" s="44">
        <f t="shared" si="26"/>
        <v>62.725000000000009</v>
      </c>
      <c r="O524" s="44" t="str">
        <f t="shared" si="27"/>
        <v>C</v>
      </c>
      <c r="P524" s="36">
        <f>INDEX(Detail!A:A,MATCH(D524,Detail!H:H,0))</f>
        <v>37681</v>
      </c>
      <c r="Q524" t="str">
        <f>INDEX(Detail!F:F,MATCH(D524,Detail!H:H,0))</f>
        <v>Depok</v>
      </c>
      <c r="R524">
        <f>INDEX(Detail!C:C,MATCH(D524,Detail!H:H,0))</f>
        <v>162</v>
      </c>
      <c r="S524">
        <f>INDEX(Detail!D:D,MATCH(D524,Detail!H:H,0))</f>
        <v>49</v>
      </c>
      <c r="T524" t="str">
        <f>INDEX(Detail!E:E,MATCH(D524,Detail!H:H,0))</f>
        <v>Jl. Otto Iskandardinata No. 46</v>
      </c>
      <c r="U524" t="str">
        <f>INDEX(Detail!B:B,MATCH(D524,Detail!H:H,0))</f>
        <v>A-</v>
      </c>
      <c r="V524" t="str">
        <f>VLOOKUP(C524,Dosen!$A$3:$E$8,MATCH(Main!A524,Dosen!$A$2:$E$2,1),FALSE)</f>
        <v>Pak Budi</v>
      </c>
    </row>
    <row r="525" spans="1:22" x14ac:dyDescent="0.3">
      <c r="A525">
        <v>523</v>
      </c>
      <c r="B525" t="str">
        <f>CONCATENATE(VLOOKUP(C525,Helper!$A$1:$B$7,2,FALSE),TEXT(A525,"0000"))</f>
        <v>B0523</v>
      </c>
      <c r="C525" t="s">
        <v>1014</v>
      </c>
      <c r="D525" t="str">
        <f>INDEX(Detail!H:H,MATCH(B525,Detail!G:G,0))</f>
        <v>Emas Purwanti</v>
      </c>
      <c r="E525">
        <v>95</v>
      </c>
      <c r="F525">
        <v>60</v>
      </c>
      <c r="G525">
        <v>42</v>
      </c>
      <c r="H525">
        <v>61</v>
      </c>
      <c r="I525">
        <v>63</v>
      </c>
      <c r="J525">
        <v>100</v>
      </c>
      <c r="K525">
        <v>62</v>
      </c>
      <c r="L525" s="36">
        <f>IFERROR(VLOOKUP(B525,Absen!$A$1:$B$501,2,FALSE),"No")</f>
        <v>44810</v>
      </c>
      <c r="M525" s="44">
        <f t="shared" si="25"/>
        <v>52</v>
      </c>
      <c r="N525" s="44">
        <f t="shared" si="26"/>
        <v>68.475000000000009</v>
      </c>
      <c r="O525" s="44" t="str">
        <f t="shared" si="27"/>
        <v>C</v>
      </c>
      <c r="P525" s="36">
        <f>INDEX(Detail!A:A,MATCH(D525,Detail!H:H,0))</f>
        <v>38246</v>
      </c>
      <c r="Q525" t="str">
        <f>INDEX(Detail!F:F,MATCH(D525,Detail!H:H,0))</f>
        <v>Kediri</v>
      </c>
      <c r="R525">
        <f>INDEX(Detail!C:C,MATCH(D525,Detail!H:H,0))</f>
        <v>179</v>
      </c>
      <c r="S525">
        <f>INDEX(Detail!D:D,MATCH(D525,Detail!H:H,0))</f>
        <v>81</v>
      </c>
      <c r="T525" t="str">
        <f>INDEX(Detail!E:E,MATCH(D525,Detail!H:H,0))</f>
        <v xml:space="preserve">Jalan Cikutra Barat No. 0
</v>
      </c>
      <c r="U525" t="str">
        <f>INDEX(Detail!B:B,MATCH(D525,Detail!H:H,0))</f>
        <v>A-</v>
      </c>
      <c r="V525" t="str">
        <f>VLOOKUP(C525,Dosen!$A$3:$E$8,MATCH(Main!A525,Dosen!$A$2:$E$2,1),FALSE)</f>
        <v>Pak Andi</v>
      </c>
    </row>
    <row r="526" spans="1:22" x14ac:dyDescent="0.3">
      <c r="A526">
        <v>524</v>
      </c>
      <c r="B526" t="str">
        <f>CONCATENATE(VLOOKUP(C526,Helper!$A$1:$B$7,2,FALSE),TEXT(A526,"0000"))</f>
        <v>F0524</v>
      </c>
      <c r="C526" t="s">
        <v>1011</v>
      </c>
      <c r="D526" t="str">
        <f>INDEX(Detail!H:H,MATCH(B526,Detail!G:G,0))</f>
        <v>Hilda Permadi</v>
      </c>
      <c r="E526">
        <v>68</v>
      </c>
      <c r="F526">
        <v>58</v>
      </c>
      <c r="G526">
        <v>65</v>
      </c>
      <c r="H526">
        <v>59</v>
      </c>
      <c r="I526">
        <v>74</v>
      </c>
      <c r="J526">
        <v>69</v>
      </c>
      <c r="K526">
        <v>97</v>
      </c>
      <c r="L526" s="36" t="str">
        <f>IFERROR(VLOOKUP(B526,Absen!$A$1:$B$501,2,FALSE),"No")</f>
        <v>No</v>
      </c>
      <c r="M526" s="44">
        <f t="shared" si="25"/>
        <v>97</v>
      </c>
      <c r="N526" s="44">
        <f t="shared" si="26"/>
        <v>68.875</v>
      </c>
      <c r="O526" s="44" t="str">
        <f t="shared" si="27"/>
        <v>C</v>
      </c>
      <c r="P526" s="36">
        <f>INDEX(Detail!A:A,MATCH(D526,Detail!H:H,0))</f>
        <v>37931</v>
      </c>
      <c r="Q526" t="str">
        <f>INDEX(Detail!F:F,MATCH(D526,Detail!H:H,0))</f>
        <v>Padangpanjang</v>
      </c>
      <c r="R526">
        <f>INDEX(Detail!C:C,MATCH(D526,Detail!H:H,0))</f>
        <v>166</v>
      </c>
      <c r="S526">
        <f>INDEX(Detail!D:D,MATCH(D526,Detail!H:H,0))</f>
        <v>70</v>
      </c>
      <c r="T526" t="str">
        <f>INDEX(Detail!E:E,MATCH(D526,Detail!H:H,0))</f>
        <v>Gang Merdeka No. 60</v>
      </c>
      <c r="U526" t="str">
        <f>INDEX(Detail!B:B,MATCH(D526,Detail!H:H,0))</f>
        <v>AB+</v>
      </c>
      <c r="V526" t="str">
        <f>VLOOKUP(C526,Dosen!$A$3:$E$8,MATCH(Main!A526,Dosen!$A$2:$E$2,1),FALSE)</f>
        <v>Bu Ratna</v>
      </c>
    </row>
    <row r="527" spans="1:22" x14ac:dyDescent="0.3">
      <c r="A527">
        <v>525</v>
      </c>
      <c r="B527" t="str">
        <f>CONCATENATE(VLOOKUP(C527,Helper!$A$1:$B$7,2,FALSE),TEXT(A527,"0000"))</f>
        <v>A0525</v>
      </c>
      <c r="C527" t="s">
        <v>1015</v>
      </c>
      <c r="D527" t="str">
        <f>INDEX(Detail!H:H,MATCH(B527,Detail!G:G,0))</f>
        <v>Harjo Pertiwi</v>
      </c>
      <c r="E527">
        <v>87</v>
      </c>
      <c r="F527">
        <v>58</v>
      </c>
      <c r="G527">
        <v>61</v>
      </c>
      <c r="H527">
        <v>54</v>
      </c>
      <c r="I527">
        <v>57</v>
      </c>
      <c r="J527">
        <v>67</v>
      </c>
      <c r="K527">
        <v>78</v>
      </c>
      <c r="L527" s="36" t="str">
        <f>IFERROR(VLOOKUP(B527,Absen!$A$1:$B$501,2,FALSE),"No")</f>
        <v>No</v>
      </c>
      <c r="M527" s="44">
        <f t="shared" si="25"/>
        <v>78</v>
      </c>
      <c r="N527" s="44">
        <f t="shared" si="26"/>
        <v>65.400000000000006</v>
      </c>
      <c r="O527" s="44" t="str">
        <f t="shared" si="27"/>
        <v>C</v>
      </c>
      <c r="P527" s="36">
        <f>INDEX(Detail!A:A,MATCH(D527,Detail!H:H,0))</f>
        <v>37728</v>
      </c>
      <c r="Q527" t="str">
        <f>INDEX(Detail!F:F,MATCH(D527,Detail!H:H,0))</f>
        <v>Tanjungpinang</v>
      </c>
      <c r="R527">
        <f>INDEX(Detail!C:C,MATCH(D527,Detail!H:H,0))</f>
        <v>164</v>
      </c>
      <c r="S527">
        <f>INDEX(Detail!D:D,MATCH(D527,Detail!H:H,0))</f>
        <v>92</v>
      </c>
      <c r="T527" t="str">
        <f>INDEX(Detail!E:E,MATCH(D527,Detail!H:H,0))</f>
        <v>Gg. Cempaka No. 15</v>
      </c>
      <c r="U527" t="str">
        <f>INDEX(Detail!B:B,MATCH(D527,Detail!H:H,0))</f>
        <v>B-</v>
      </c>
      <c r="V527" t="str">
        <f>VLOOKUP(C527,Dosen!$A$3:$E$8,MATCH(Main!A527,Dosen!$A$2:$E$2,1),FALSE)</f>
        <v>Bu Made</v>
      </c>
    </row>
    <row r="528" spans="1:22" x14ac:dyDescent="0.3">
      <c r="A528">
        <v>526</v>
      </c>
      <c r="B528" t="str">
        <f>CONCATENATE(VLOOKUP(C528,Helper!$A$1:$B$7,2,FALSE),TEXT(A528,"0000"))</f>
        <v>A0526</v>
      </c>
      <c r="C528" t="s">
        <v>1015</v>
      </c>
      <c r="D528" t="str">
        <f>INDEX(Detail!H:H,MATCH(B528,Detail!G:G,0))</f>
        <v>Hartana Hassanah</v>
      </c>
      <c r="E528">
        <v>78</v>
      </c>
      <c r="F528">
        <v>60</v>
      </c>
      <c r="G528">
        <v>39</v>
      </c>
      <c r="H528">
        <v>73</v>
      </c>
      <c r="I528">
        <v>51</v>
      </c>
      <c r="J528">
        <v>92</v>
      </c>
      <c r="K528">
        <v>75</v>
      </c>
      <c r="L528" s="36">
        <f>IFERROR(VLOOKUP(B528,Absen!$A$1:$B$501,2,FALSE),"No")</f>
        <v>44830</v>
      </c>
      <c r="M528" s="44">
        <f t="shared" si="25"/>
        <v>65</v>
      </c>
      <c r="N528" s="44">
        <f t="shared" si="26"/>
        <v>65.45</v>
      </c>
      <c r="O528" s="44" t="str">
        <f t="shared" si="27"/>
        <v>C</v>
      </c>
      <c r="P528" s="36">
        <f>INDEX(Detail!A:A,MATCH(D528,Detail!H:H,0))</f>
        <v>37413</v>
      </c>
      <c r="Q528" t="str">
        <f>INDEX(Detail!F:F,MATCH(D528,Detail!H:H,0))</f>
        <v>Pontianak</v>
      </c>
      <c r="R528">
        <f>INDEX(Detail!C:C,MATCH(D528,Detail!H:H,0))</f>
        <v>156</v>
      </c>
      <c r="S528">
        <f>INDEX(Detail!D:D,MATCH(D528,Detail!H:H,0))</f>
        <v>53</v>
      </c>
      <c r="T528" t="str">
        <f>INDEX(Detail!E:E,MATCH(D528,Detail!H:H,0))</f>
        <v>Gg. Pasir Koja No. 65</v>
      </c>
      <c r="U528" t="str">
        <f>INDEX(Detail!B:B,MATCH(D528,Detail!H:H,0))</f>
        <v>B-</v>
      </c>
      <c r="V528" t="str">
        <f>VLOOKUP(C528,Dosen!$A$3:$E$8,MATCH(Main!A528,Dosen!$A$2:$E$2,1),FALSE)</f>
        <v>Bu Made</v>
      </c>
    </row>
    <row r="529" spans="1:22" x14ac:dyDescent="0.3">
      <c r="A529">
        <v>527</v>
      </c>
      <c r="B529" t="str">
        <f>CONCATENATE(VLOOKUP(C529,Helper!$A$1:$B$7,2,FALSE),TEXT(A529,"0000"))</f>
        <v>B0527</v>
      </c>
      <c r="C529" t="s">
        <v>1014</v>
      </c>
      <c r="D529" t="str">
        <f>INDEX(Detail!H:H,MATCH(B529,Detail!G:G,0))</f>
        <v>Ratih Setiawan</v>
      </c>
      <c r="E529">
        <v>61</v>
      </c>
      <c r="F529">
        <v>63</v>
      </c>
      <c r="G529">
        <v>79</v>
      </c>
      <c r="H529">
        <v>60</v>
      </c>
      <c r="I529">
        <v>95</v>
      </c>
      <c r="J529">
        <v>54</v>
      </c>
      <c r="K529">
        <v>72</v>
      </c>
      <c r="L529" s="36">
        <f>IFERROR(VLOOKUP(B529,Absen!$A$1:$B$501,2,FALSE),"No")</f>
        <v>44889</v>
      </c>
      <c r="M529" s="44">
        <f t="shared" si="25"/>
        <v>62</v>
      </c>
      <c r="N529" s="44">
        <f t="shared" si="26"/>
        <v>67.674999999999997</v>
      </c>
      <c r="O529" s="44" t="str">
        <f t="shared" si="27"/>
        <v>C</v>
      </c>
      <c r="P529" s="36">
        <f>INDEX(Detail!A:A,MATCH(D529,Detail!H:H,0))</f>
        <v>38238</v>
      </c>
      <c r="Q529" t="str">
        <f>INDEX(Detail!F:F,MATCH(D529,Detail!H:H,0))</f>
        <v>Sawahlunto</v>
      </c>
      <c r="R529">
        <f>INDEX(Detail!C:C,MATCH(D529,Detail!H:H,0))</f>
        <v>162</v>
      </c>
      <c r="S529">
        <f>INDEX(Detail!D:D,MATCH(D529,Detail!H:H,0))</f>
        <v>83</v>
      </c>
      <c r="T529" t="str">
        <f>INDEX(Detail!E:E,MATCH(D529,Detail!H:H,0))</f>
        <v xml:space="preserve">Gang Surapati No. 7
</v>
      </c>
      <c r="U529" t="str">
        <f>INDEX(Detail!B:B,MATCH(D529,Detail!H:H,0))</f>
        <v>AB-</v>
      </c>
      <c r="V529" t="str">
        <f>VLOOKUP(C529,Dosen!$A$3:$E$8,MATCH(Main!A529,Dosen!$A$2:$E$2,1),FALSE)</f>
        <v>Pak Andi</v>
      </c>
    </row>
    <row r="530" spans="1:22" x14ac:dyDescent="0.3">
      <c r="A530">
        <v>528</v>
      </c>
      <c r="B530" t="str">
        <f>CONCATENATE(VLOOKUP(C530,Helper!$A$1:$B$7,2,FALSE),TEXT(A530,"0000"))</f>
        <v>C0528</v>
      </c>
      <c r="C530" t="s">
        <v>1012</v>
      </c>
      <c r="D530" t="str">
        <f>INDEX(Detail!H:H,MATCH(B530,Detail!G:G,0))</f>
        <v>Zizi Simanjuntak</v>
      </c>
      <c r="E530">
        <v>82</v>
      </c>
      <c r="F530">
        <v>61</v>
      </c>
      <c r="G530">
        <v>76</v>
      </c>
      <c r="H530">
        <v>71</v>
      </c>
      <c r="I530">
        <v>53</v>
      </c>
      <c r="J530">
        <v>45</v>
      </c>
      <c r="K530">
        <v>97</v>
      </c>
      <c r="L530" s="36" t="str">
        <f>IFERROR(VLOOKUP(B530,Absen!$A$1:$B$501,2,FALSE),"No")</f>
        <v>No</v>
      </c>
      <c r="M530" s="44">
        <f t="shared" si="25"/>
        <v>97</v>
      </c>
      <c r="N530" s="44">
        <f t="shared" si="26"/>
        <v>67.275000000000006</v>
      </c>
      <c r="O530" s="44" t="str">
        <f t="shared" si="27"/>
        <v>C</v>
      </c>
      <c r="P530" s="36">
        <f>INDEX(Detail!A:A,MATCH(D530,Detail!H:H,0))</f>
        <v>37970</v>
      </c>
      <c r="Q530" t="str">
        <f>INDEX(Detail!F:F,MATCH(D530,Detail!H:H,0))</f>
        <v>Palembang</v>
      </c>
      <c r="R530">
        <f>INDEX(Detail!C:C,MATCH(D530,Detail!H:H,0))</f>
        <v>172</v>
      </c>
      <c r="S530">
        <f>INDEX(Detail!D:D,MATCH(D530,Detail!H:H,0))</f>
        <v>49</v>
      </c>
      <c r="T530" t="str">
        <f>INDEX(Detail!E:E,MATCH(D530,Detail!H:H,0))</f>
        <v xml:space="preserve">Gg. Tebet Barat Dalam No. 9
</v>
      </c>
      <c r="U530" t="str">
        <f>INDEX(Detail!B:B,MATCH(D530,Detail!H:H,0))</f>
        <v>O-</v>
      </c>
      <c r="V530" t="str">
        <f>VLOOKUP(C530,Dosen!$A$3:$E$8,MATCH(Main!A530,Dosen!$A$2:$E$2,1),FALSE)</f>
        <v>Bu Dwi</v>
      </c>
    </row>
    <row r="531" spans="1:22" x14ac:dyDescent="0.3">
      <c r="A531">
        <v>529</v>
      </c>
      <c r="B531" t="str">
        <f>CONCATENATE(VLOOKUP(C531,Helper!$A$1:$B$7,2,FALSE),TEXT(A531,"0000"))</f>
        <v>A0529</v>
      </c>
      <c r="C531" t="s">
        <v>1015</v>
      </c>
      <c r="D531" t="str">
        <f>INDEX(Detail!H:H,MATCH(B531,Detail!G:G,0))</f>
        <v>Belinda Widiastuti</v>
      </c>
      <c r="E531">
        <v>86</v>
      </c>
      <c r="F531">
        <v>71</v>
      </c>
      <c r="G531">
        <v>72</v>
      </c>
      <c r="H531">
        <v>69</v>
      </c>
      <c r="I531">
        <v>88</v>
      </c>
      <c r="J531">
        <v>82</v>
      </c>
      <c r="K531">
        <v>88</v>
      </c>
      <c r="L531" s="36" t="str">
        <f>IFERROR(VLOOKUP(B531,Absen!$A$1:$B$501,2,FALSE),"No")</f>
        <v>No</v>
      </c>
      <c r="M531" s="44">
        <f t="shared" si="25"/>
        <v>88</v>
      </c>
      <c r="N531" s="44">
        <f t="shared" si="26"/>
        <v>78.849999999999994</v>
      </c>
      <c r="O531" s="44" t="str">
        <f t="shared" si="27"/>
        <v>B</v>
      </c>
      <c r="P531" s="36">
        <f>INDEX(Detail!A:A,MATCH(D531,Detail!H:H,0))</f>
        <v>37407</v>
      </c>
      <c r="Q531" t="str">
        <f>INDEX(Detail!F:F,MATCH(D531,Detail!H:H,0))</f>
        <v>Tasikmalaya</v>
      </c>
      <c r="R531">
        <f>INDEX(Detail!C:C,MATCH(D531,Detail!H:H,0))</f>
        <v>175</v>
      </c>
      <c r="S531">
        <f>INDEX(Detail!D:D,MATCH(D531,Detail!H:H,0))</f>
        <v>87</v>
      </c>
      <c r="T531" t="str">
        <f>INDEX(Detail!E:E,MATCH(D531,Detail!H:H,0))</f>
        <v>Jalan Raya Setiabudhi No. 92</v>
      </c>
      <c r="U531" t="str">
        <f>INDEX(Detail!B:B,MATCH(D531,Detail!H:H,0))</f>
        <v>O-</v>
      </c>
      <c r="V531" t="str">
        <f>VLOOKUP(C531,Dosen!$A$3:$E$8,MATCH(Main!A531,Dosen!$A$2:$E$2,1),FALSE)</f>
        <v>Bu Made</v>
      </c>
    </row>
    <row r="532" spans="1:22" x14ac:dyDescent="0.3">
      <c r="A532">
        <v>530</v>
      </c>
      <c r="B532" t="str">
        <f>CONCATENATE(VLOOKUP(C532,Helper!$A$1:$B$7,2,FALSE),TEXT(A532,"0000"))</f>
        <v>B0530</v>
      </c>
      <c r="C532" t="s">
        <v>1014</v>
      </c>
      <c r="D532" t="str">
        <f>INDEX(Detail!H:H,MATCH(B532,Detail!G:G,0))</f>
        <v>Endah Simbolon</v>
      </c>
      <c r="E532">
        <v>58</v>
      </c>
      <c r="F532">
        <v>55</v>
      </c>
      <c r="G532">
        <v>45</v>
      </c>
      <c r="H532">
        <v>58</v>
      </c>
      <c r="I532">
        <v>56</v>
      </c>
      <c r="J532">
        <v>45</v>
      </c>
      <c r="K532">
        <v>66</v>
      </c>
      <c r="L532" s="36" t="str">
        <f>IFERROR(VLOOKUP(B532,Absen!$A$1:$B$501,2,FALSE),"No")</f>
        <v>No</v>
      </c>
      <c r="M532" s="44">
        <f t="shared" si="25"/>
        <v>66</v>
      </c>
      <c r="N532" s="44">
        <f t="shared" si="26"/>
        <v>52.975000000000001</v>
      </c>
      <c r="O532" s="44" t="str">
        <f t="shared" si="27"/>
        <v>D</v>
      </c>
      <c r="P532" s="36">
        <f>INDEX(Detail!A:A,MATCH(D532,Detail!H:H,0))</f>
        <v>38238</v>
      </c>
      <c r="Q532" t="str">
        <f>INDEX(Detail!F:F,MATCH(D532,Detail!H:H,0))</f>
        <v>Tual</v>
      </c>
      <c r="R532">
        <f>INDEX(Detail!C:C,MATCH(D532,Detail!H:H,0))</f>
        <v>179</v>
      </c>
      <c r="S532">
        <f>INDEX(Detail!D:D,MATCH(D532,Detail!H:H,0))</f>
        <v>67</v>
      </c>
      <c r="T532" t="str">
        <f>INDEX(Detail!E:E,MATCH(D532,Detail!H:H,0))</f>
        <v>Jl. Pasir Koja No. 51</v>
      </c>
      <c r="U532" t="str">
        <f>INDEX(Detail!B:B,MATCH(D532,Detail!H:H,0))</f>
        <v>AB-</v>
      </c>
      <c r="V532" t="str">
        <f>VLOOKUP(C532,Dosen!$A$3:$E$8,MATCH(Main!A532,Dosen!$A$2:$E$2,1),FALSE)</f>
        <v>Pak Andi</v>
      </c>
    </row>
    <row r="533" spans="1:22" x14ac:dyDescent="0.3">
      <c r="A533">
        <v>531</v>
      </c>
      <c r="B533" t="str">
        <f>CONCATENATE(VLOOKUP(C533,Helper!$A$1:$B$7,2,FALSE),TEXT(A533,"0000"))</f>
        <v>D0531</v>
      </c>
      <c r="C533" t="s">
        <v>1013</v>
      </c>
      <c r="D533" t="str">
        <f>INDEX(Detail!H:H,MATCH(B533,Detail!G:G,0))</f>
        <v>Garang Mulyani</v>
      </c>
      <c r="E533">
        <v>59</v>
      </c>
      <c r="F533">
        <v>69</v>
      </c>
      <c r="G533">
        <v>75</v>
      </c>
      <c r="H533">
        <v>68</v>
      </c>
      <c r="I533">
        <v>84</v>
      </c>
      <c r="J533">
        <v>43</v>
      </c>
      <c r="K533">
        <v>79</v>
      </c>
      <c r="L533" s="36" t="str">
        <f>IFERROR(VLOOKUP(B533,Absen!$A$1:$B$501,2,FALSE),"No")</f>
        <v>No</v>
      </c>
      <c r="M533" s="44">
        <f t="shared" si="25"/>
        <v>79</v>
      </c>
      <c r="N533" s="44">
        <f t="shared" si="26"/>
        <v>66.5</v>
      </c>
      <c r="O533" s="44" t="str">
        <f t="shared" si="27"/>
        <v>C</v>
      </c>
      <c r="P533" s="36">
        <f>INDEX(Detail!A:A,MATCH(D533,Detail!H:H,0))</f>
        <v>38153</v>
      </c>
      <c r="Q533" t="str">
        <f>INDEX(Detail!F:F,MATCH(D533,Detail!H:H,0))</f>
        <v>Banjar</v>
      </c>
      <c r="R533">
        <f>INDEX(Detail!C:C,MATCH(D533,Detail!H:H,0))</f>
        <v>172</v>
      </c>
      <c r="S533">
        <f>INDEX(Detail!D:D,MATCH(D533,Detail!H:H,0))</f>
        <v>66</v>
      </c>
      <c r="T533" t="str">
        <f>INDEX(Detail!E:E,MATCH(D533,Detail!H:H,0))</f>
        <v>Jl. Moch. Toha No. 79</v>
      </c>
      <c r="U533" t="str">
        <f>INDEX(Detail!B:B,MATCH(D533,Detail!H:H,0))</f>
        <v>A+</v>
      </c>
      <c r="V533" t="str">
        <f>VLOOKUP(C533,Dosen!$A$3:$E$8,MATCH(Main!A533,Dosen!$A$2:$E$2,1),FALSE)</f>
        <v>Pak Krisna</v>
      </c>
    </row>
    <row r="534" spans="1:22" x14ac:dyDescent="0.3">
      <c r="A534">
        <v>532</v>
      </c>
      <c r="B534" t="str">
        <f>CONCATENATE(VLOOKUP(C534,Helper!$A$1:$B$7,2,FALSE),TEXT(A534,"0000"))</f>
        <v>B0532</v>
      </c>
      <c r="C534" t="s">
        <v>1014</v>
      </c>
      <c r="D534" t="str">
        <f>INDEX(Detail!H:H,MATCH(B534,Detail!G:G,0))</f>
        <v>Kasiyah Mangunsong</v>
      </c>
      <c r="E534">
        <v>91</v>
      </c>
      <c r="F534">
        <v>48</v>
      </c>
      <c r="G534">
        <v>76</v>
      </c>
      <c r="H534">
        <v>72</v>
      </c>
      <c r="I534">
        <v>72</v>
      </c>
      <c r="J534">
        <v>62</v>
      </c>
      <c r="K534">
        <v>60</v>
      </c>
      <c r="L534" s="36">
        <f>IFERROR(VLOOKUP(B534,Absen!$A$1:$B$501,2,FALSE),"No")</f>
        <v>44806</v>
      </c>
      <c r="M534" s="44">
        <f t="shared" si="25"/>
        <v>50</v>
      </c>
      <c r="N534" s="44">
        <f t="shared" si="26"/>
        <v>67.974999999999994</v>
      </c>
      <c r="O534" s="44" t="str">
        <f t="shared" si="27"/>
        <v>C</v>
      </c>
      <c r="P534" s="36">
        <f>INDEX(Detail!A:A,MATCH(D534,Detail!H:H,0))</f>
        <v>38153</v>
      </c>
      <c r="Q534" t="str">
        <f>INDEX(Detail!F:F,MATCH(D534,Detail!H:H,0))</f>
        <v>Kendari</v>
      </c>
      <c r="R534">
        <f>INDEX(Detail!C:C,MATCH(D534,Detail!H:H,0))</f>
        <v>180</v>
      </c>
      <c r="S534">
        <f>INDEX(Detail!D:D,MATCH(D534,Detail!H:H,0))</f>
        <v>74</v>
      </c>
      <c r="T534" t="str">
        <f>INDEX(Detail!E:E,MATCH(D534,Detail!H:H,0))</f>
        <v>Gang Asia Afrika No. 94</v>
      </c>
      <c r="U534" t="str">
        <f>INDEX(Detail!B:B,MATCH(D534,Detail!H:H,0))</f>
        <v>AB+</v>
      </c>
      <c r="V534" t="str">
        <f>VLOOKUP(C534,Dosen!$A$3:$E$8,MATCH(Main!A534,Dosen!$A$2:$E$2,1),FALSE)</f>
        <v>Pak Andi</v>
      </c>
    </row>
    <row r="535" spans="1:22" x14ac:dyDescent="0.3">
      <c r="A535">
        <v>533</v>
      </c>
      <c r="B535" t="str">
        <f>CONCATENATE(VLOOKUP(C535,Helper!$A$1:$B$7,2,FALSE),TEXT(A535,"0000"))</f>
        <v>C0533</v>
      </c>
      <c r="C535" t="s">
        <v>1012</v>
      </c>
      <c r="D535" t="str">
        <f>INDEX(Detail!H:H,MATCH(B535,Detail!G:G,0))</f>
        <v>Rusman Nugroho</v>
      </c>
      <c r="E535">
        <v>91</v>
      </c>
      <c r="F535">
        <v>69</v>
      </c>
      <c r="G535">
        <v>94</v>
      </c>
      <c r="H535">
        <v>72</v>
      </c>
      <c r="I535">
        <v>90</v>
      </c>
      <c r="J535">
        <v>58</v>
      </c>
      <c r="K535">
        <v>74</v>
      </c>
      <c r="L535" s="36">
        <f>IFERROR(VLOOKUP(B535,Absen!$A$1:$B$501,2,FALSE),"No")</f>
        <v>44897</v>
      </c>
      <c r="M535" s="44">
        <f t="shared" si="25"/>
        <v>64</v>
      </c>
      <c r="N535" s="44">
        <f t="shared" si="26"/>
        <v>77.050000000000011</v>
      </c>
      <c r="O535" s="44" t="str">
        <f t="shared" si="27"/>
        <v>B</v>
      </c>
      <c r="P535" s="36">
        <f>INDEX(Detail!A:A,MATCH(D535,Detail!H:H,0))</f>
        <v>37349</v>
      </c>
      <c r="Q535" t="str">
        <f>INDEX(Detail!F:F,MATCH(D535,Detail!H:H,0))</f>
        <v>Banjarmasin</v>
      </c>
      <c r="R535">
        <f>INDEX(Detail!C:C,MATCH(D535,Detail!H:H,0))</f>
        <v>157</v>
      </c>
      <c r="S535">
        <f>INDEX(Detail!D:D,MATCH(D535,Detail!H:H,0))</f>
        <v>76</v>
      </c>
      <c r="T535" t="str">
        <f>INDEX(Detail!E:E,MATCH(D535,Detail!H:H,0))</f>
        <v>Jalan Ahmad Dahlan No. 74</v>
      </c>
      <c r="U535" t="str">
        <f>INDEX(Detail!B:B,MATCH(D535,Detail!H:H,0))</f>
        <v>A-</v>
      </c>
      <c r="V535" t="str">
        <f>VLOOKUP(C535,Dosen!$A$3:$E$8,MATCH(Main!A535,Dosen!$A$2:$E$2,1),FALSE)</f>
        <v>Bu Dwi</v>
      </c>
    </row>
    <row r="536" spans="1:22" x14ac:dyDescent="0.3">
      <c r="A536">
        <v>534</v>
      </c>
      <c r="B536" t="str">
        <f>CONCATENATE(VLOOKUP(C536,Helper!$A$1:$B$7,2,FALSE),TEXT(A536,"0000"))</f>
        <v>A0534</v>
      </c>
      <c r="C536" t="s">
        <v>1015</v>
      </c>
      <c r="D536" t="str">
        <f>INDEX(Detail!H:H,MATCH(B536,Detail!G:G,0))</f>
        <v>Reksa Wulandari</v>
      </c>
      <c r="E536">
        <v>88</v>
      </c>
      <c r="F536">
        <v>73</v>
      </c>
      <c r="G536">
        <v>72</v>
      </c>
      <c r="H536">
        <v>59</v>
      </c>
      <c r="I536">
        <v>81</v>
      </c>
      <c r="J536">
        <v>80</v>
      </c>
      <c r="K536">
        <v>91</v>
      </c>
      <c r="L536" s="36">
        <f>IFERROR(VLOOKUP(B536,Absen!$A$1:$B$501,2,FALSE),"No")</f>
        <v>44881</v>
      </c>
      <c r="M536" s="44">
        <f t="shared" si="25"/>
        <v>81</v>
      </c>
      <c r="N536" s="44">
        <f t="shared" si="26"/>
        <v>76.125</v>
      </c>
      <c r="O536" s="44" t="str">
        <f t="shared" si="27"/>
        <v>B</v>
      </c>
      <c r="P536" s="36">
        <f>INDEX(Detail!A:A,MATCH(D536,Detail!H:H,0))</f>
        <v>37129</v>
      </c>
      <c r="Q536" t="str">
        <f>INDEX(Detail!F:F,MATCH(D536,Detail!H:H,0))</f>
        <v>Ambon</v>
      </c>
      <c r="R536">
        <f>INDEX(Detail!C:C,MATCH(D536,Detail!H:H,0))</f>
        <v>173</v>
      </c>
      <c r="S536">
        <f>INDEX(Detail!D:D,MATCH(D536,Detail!H:H,0))</f>
        <v>59</v>
      </c>
      <c r="T536" t="str">
        <f>INDEX(Detail!E:E,MATCH(D536,Detail!H:H,0))</f>
        <v>Jalan Jamika No. 77</v>
      </c>
      <c r="U536" t="str">
        <f>INDEX(Detail!B:B,MATCH(D536,Detail!H:H,0))</f>
        <v>A+</v>
      </c>
      <c r="V536" t="str">
        <f>VLOOKUP(C536,Dosen!$A$3:$E$8,MATCH(Main!A536,Dosen!$A$2:$E$2,1),FALSE)</f>
        <v>Bu Made</v>
      </c>
    </row>
    <row r="537" spans="1:22" x14ac:dyDescent="0.3">
      <c r="A537">
        <v>535</v>
      </c>
      <c r="B537" t="str">
        <f>CONCATENATE(VLOOKUP(C537,Helper!$A$1:$B$7,2,FALSE),TEXT(A537,"0000"))</f>
        <v>C0535</v>
      </c>
      <c r="C537" t="s">
        <v>1012</v>
      </c>
      <c r="D537" t="str">
        <f>INDEX(Detail!H:H,MATCH(B537,Detail!G:G,0))</f>
        <v>Gara Puspita</v>
      </c>
      <c r="E537">
        <v>91</v>
      </c>
      <c r="F537">
        <v>67</v>
      </c>
      <c r="G537">
        <v>90</v>
      </c>
      <c r="H537">
        <v>72</v>
      </c>
      <c r="I537">
        <v>80</v>
      </c>
      <c r="J537">
        <v>93</v>
      </c>
      <c r="K537">
        <v>94</v>
      </c>
      <c r="L537" s="36">
        <f>IFERROR(VLOOKUP(B537,Absen!$A$1:$B$501,2,FALSE),"No")</f>
        <v>44897</v>
      </c>
      <c r="M537" s="44">
        <f t="shared" si="25"/>
        <v>84</v>
      </c>
      <c r="N537" s="44">
        <f t="shared" si="26"/>
        <v>83.75</v>
      </c>
      <c r="O537" s="44" t="str">
        <f t="shared" si="27"/>
        <v>A</v>
      </c>
      <c r="P537" s="36">
        <f>INDEX(Detail!A:A,MATCH(D537,Detail!H:H,0))</f>
        <v>37958</v>
      </c>
      <c r="Q537" t="str">
        <f>INDEX(Detail!F:F,MATCH(D537,Detail!H:H,0))</f>
        <v>Sukabumi</v>
      </c>
      <c r="R537">
        <f>INDEX(Detail!C:C,MATCH(D537,Detail!H:H,0))</f>
        <v>156</v>
      </c>
      <c r="S537">
        <f>INDEX(Detail!D:D,MATCH(D537,Detail!H:H,0))</f>
        <v>68</v>
      </c>
      <c r="T537" t="str">
        <f>INDEX(Detail!E:E,MATCH(D537,Detail!H:H,0))</f>
        <v xml:space="preserve">Jl. Rajawali Timur No. 4
</v>
      </c>
      <c r="U537" t="str">
        <f>INDEX(Detail!B:B,MATCH(D537,Detail!H:H,0))</f>
        <v>AB+</v>
      </c>
      <c r="V537" t="str">
        <f>VLOOKUP(C537,Dosen!$A$3:$E$8,MATCH(Main!A537,Dosen!$A$2:$E$2,1),FALSE)</f>
        <v>Bu Dwi</v>
      </c>
    </row>
    <row r="538" spans="1:22" x14ac:dyDescent="0.3">
      <c r="A538">
        <v>536</v>
      </c>
      <c r="B538" t="str">
        <f>CONCATENATE(VLOOKUP(C538,Helper!$A$1:$B$7,2,FALSE),TEXT(A538,"0000"))</f>
        <v>A0536</v>
      </c>
      <c r="C538" t="s">
        <v>1015</v>
      </c>
      <c r="D538" t="str">
        <f>INDEX(Detail!H:H,MATCH(B538,Detail!G:G,0))</f>
        <v>Gabriella Pratiwi</v>
      </c>
      <c r="E538">
        <v>53</v>
      </c>
      <c r="F538">
        <v>42</v>
      </c>
      <c r="G538">
        <v>37</v>
      </c>
      <c r="H538">
        <v>50</v>
      </c>
      <c r="I538">
        <v>71</v>
      </c>
      <c r="J538">
        <v>45</v>
      </c>
      <c r="K538">
        <v>82</v>
      </c>
      <c r="L538" s="36">
        <f>IFERROR(VLOOKUP(B538,Absen!$A$1:$B$501,2,FALSE),"No")</f>
        <v>44807</v>
      </c>
      <c r="M538" s="44">
        <f t="shared" si="25"/>
        <v>72</v>
      </c>
      <c r="N538" s="44">
        <f t="shared" si="26"/>
        <v>50.600000000000009</v>
      </c>
      <c r="O538" s="44" t="str">
        <f t="shared" si="27"/>
        <v>D</v>
      </c>
      <c r="P538" s="36">
        <f>INDEX(Detail!A:A,MATCH(D538,Detail!H:H,0))</f>
        <v>37515</v>
      </c>
      <c r="Q538" t="str">
        <f>INDEX(Detail!F:F,MATCH(D538,Detail!H:H,0))</f>
        <v>Mataram</v>
      </c>
      <c r="R538">
        <f>INDEX(Detail!C:C,MATCH(D538,Detail!H:H,0))</f>
        <v>179</v>
      </c>
      <c r="S538">
        <f>INDEX(Detail!D:D,MATCH(D538,Detail!H:H,0))</f>
        <v>95</v>
      </c>
      <c r="T538" t="str">
        <f>INDEX(Detail!E:E,MATCH(D538,Detail!H:H,0))</f>
        <v>Jl. Soekarno Hatta No. 88</v>
      </c>
      <c r="U538" t="str">
        <f>INDEX(Detail!B:B,MATCH(D538,Detail!H:H,0))</f>
        <v>AB+</v>
      </c>
      <c r="V538" t="str">
        <f>VLOOKUP(C538,Dosen!$A$3:$E$8,MATCH(Main!A538,Dosen!$A$2:$E$2,1),FALSE)</f>
        <v>Bu Made</v>
      </c>
    </row>
    <row r="539" spans="1:22" x14ac:dyDescent="0.3">
      <c r="A539">
        <v>537</v>
      </c>
      <c r="B539" t="str">
        <f>CONCATENATE(VLOOKUP(C539,Helper!$A$1:$B$7,2,FALSE),TEXT(A539,"0000"))</f>
        <v>D0537</v>
      </c>
      <c r="C539" t="s">
        <v>1013</v>
      </c>
      <c r="D539" t="str">
        <f>INDEX(Detail!H:H,MATCH(B539,Detail!G:G,0))</f>
        <v>Luthfi Laksmiwati</v>
      </c>
      <c r="E539">
        <v>88</v>
      </c>
      <c r="F539">
        <v>63</v>
      </c>
      <c r="G539">
        <v>79</v>
      </c>
      <c r="H539">
        <v>68</v>
      </c>
      <c r="I539">
        <v>72</v>
      </c>
      <c r="J539">
        <v>75</v>
      </c>
      <c r="K539">
        <v>93</v>
      </c>
      <c r="L539" s="36" t="str">
        <f>IFERROR(VLOOKUP(B539,Absen!$A$1:$B$501,2,FALSE),"No")</f>
        <v>No</v>
      </c>
      <c r="M539" s="44">
        <f t="shared" si="25"/>
        <v>93</v>
      </c>
      <c r="N539" s="44">
        <f t="shared" si="26"/>
        <v>76.474999999999994</v>
      </c>
      <c r="O539" s="44" t="str">
        <f t="shared" si="27"/>
        <v>B</v>
      </c>
      <c r="P539" s="36">
        <f>INDEX(Detail!A:A,MATCH(D539,Detail!H:H,0))</f>
        <v>37263</v>
      </c>
      <c r="Q539" t="str">
        <f>INDEX(Detail!F:F,MATCH(D539,Detail!H:H,0))</f>
        <v>Pariaman</v>
      </c>
      <c r="R539">
        <f>INDEX(Detail!C:C,MATCH(D539,Detail!H:H,0))</f>
        <v>173</v>
      </c>
      <c r="S539">
        <f>INDEX(Detail!D:D,MATCH(D539,Detail!H:H,0))</f>
        <v>53</v>
      </c>
      <c r="T539" t="str">
        <f>INDEX(Detail!E:E,MATCH(D539,Detail!H:H,0))</f>
        <v xml:space="preserve">Gang Siliwangi No. 5
</v>
      </c>
      <c r="U539" t="str">
        <f>INDEX(Detail!B:B,MATCH(D539,Detail!H:H,0))</f>
        <v>O+</v>
      </c>
      <c r="V539" t="str">
        <f>VLOOKUP(C539,Dosen!$A$3:$E$8,MATCH(Main!A539,Dosen!$A$2:$E$2,1),FALSE)</f>
        <v>Pak Krisna</v>
      </c>
    </row>
    <row r="540" spans="1:22" x14ac:dyDescent="0.3">
      <c r="A540">
        <v>538</v>
      </c>
      <c r="B540" t="str">
        <f>CONCATENATE(VLOOKUP(C540,Helper!$A$1:$B$7,2,FALSE),TEXT(A540,"0000"))</f>
        <v>F0538</v>
      </c>
      <c r="C540" t="s">
        <v>1011</v>
      </c>
      <c r="D540" t="str">
        <f>INDEX(Detail!H:H,MATCH(B540,Detail!G:G,0))</f>
        <v>Kasusra Sudiati</v>
      </c>
      <c r="E540">
        <v>70</v>
      </c>
      <c r="F540">
        <v>56</v>
      </c>
      <c r="G540">
        <v>53</v>
      </c>
      <c r="H540">
        <v>68</v>
      </c>
      <c r="I540">
        <v>56</v>
      </c>
      <c r="J540">
        <v>47</v>
      </c>
      <c r="K540">
        <v>87</v>
      </c>
      <c r="L540" s="36">
        <f>IFERROR(VLOOKUP(B540,Absen!$A$1:$B$501,2,FALSE),"No")</f>
        <v>44810</v>
      </c>
      <c r="M540" s="44">
        <f t="shared" si="25"/>
        <v>77</v>
      </c>
      <c r="N540" s="44">
        <f t="shared" si="26"/>
        <v>58.95</v>
      </c>
      <c r="O540" s="44" t="str">
        <f t="shared" si="27"/>
        <v>D</v>
      </c>
      <c r="P540" s="36">
        <f>INDEX(Detail!A:A,MATCH(D540,Detail!H:H,0))</f>
        <v>37982</v>
      </c>
      <c r="Q540" t="str">
        <f>INDEX(Detail!F:F,MATCH(D540,Detail!H:H,0))</f>
        <v>Bengkulu</v>
      </c>
      <c r="R540">
        <f>INDEX(Detail!C:C,MATCH(D540,Detail!H:H,0))</f>
        <v>161</v>
      </c>
      <c r="S540">
        <f>INDEX(Detail!D:D,MATCH(D540,Detail!H:H,0))</f>
        <v>77</v>
      </c>
      <c r="T540" t="str">
        <f>INDEX(Detail!E:E,MATCH(D540,Detail!H:H,0))</f>
        <v xml:space="preserve">Jalan Lembong No. 0
</v>
      </c>
      <c r="U540" t="str">
        <f>INDEX(Detail!B:B,MATCH(D540,Detail!H:H,0))</f>
        <v>B-</v>
      </c>
      <c r="V540" t="str">
        <f>VLOOKUP(C540,Dosen!$A$3:$E$8,MATCH(Main!A540,Dosen!$A$2:$E$2,1),FALSE)</f>
        <v>Bu Ratna</v>
      </c>
    </row>
    <row r="541" spans="1:22" x14ac:dyDescent="0.3">
      <c r="A541">
        <v>539</v>
      </c>
      <c r="B541" t="str">
        <f>CONCATENATE(VLOOKUP(C541,Helper!$A$1:$B$7,2,FALSE),TEXT(A541,"0000"))</f>
        <v>F0539</v>
      </c>
      <c r="C541" t="s">
        <v>1011</v>
      </c>
      <c r="D541" t="str">
        <f>INDEX(Detail!H:H,MATCH(B541,Detail!G:G,0))</f>
        <v>Putri Pertiwi</v>
      </c>
      <c r="E541">
        <v>60</v>
      </c>
      <c r="F541">
        <v>46</v>
      </c>
      <c r="G541">
        <v>48</v>
      </c>
      <c r="H541">
        <v>50</v>
      </c>
      <c r="I541">
        <v>51</v>
      </c>
      <c r="J541">
        <v>87</v>
      </c>
      <c r="K541">
        <v>83</v>
      </c>
      <c r="L541" s="36" t="str">
        <f>IFERROR(VLOOKUP(B541,Absen!$A$1:$B$501,2,FALSE),"No")</f>
        <v>No</v>
      </c>
      <c r="M541" s="44">
        <f t="shared" si="25"/>
        <v>83</v>
      </c>
      <c r="N541" s="44">
        <f t="shared" si="26"/>
        <v>61.174999999999997</v>
      </c>
      <c r="O541" s="44" t="str">
        <f t="shared" si="27"/>
        <v>C</v>
      </c>
      <c r="P541" s="36">
        <f>INDEX(Detail!A:A,MATCH(D541,Detail!H:H,0))</f>
        <v>38086</v>
      </c>
      <c r="Q541" t="str">
        <f>INDEX(Detail!F:F,MATCH(D541,Detail!H:H,0))</f>
        <v>Bima</v>
      </c>
      <c r="R541">
        <f>INDEX(Detail!C:C,MATCH(D541,Detail!H:H,0))</f>
        <v>162</v>
      </c>
      <c r="S541">
        <f>INDEX(Detail!D:D,MATCH(D541,Detail!H:H,0))</f>
        <v>79</v>
      </c>
      <c r="T541" t="str">
        <f>INDEX(Detail!E:E,MATCH(D541,Detail!H:H,0))</f>
        <v>Gang Erlangga No. 11</v>
      </c>
      <c r="U541" t="str">
        <f>INDEX(Detail!B:B,MATCH(D541,Detail!H:H,0))</f>
        <v>B-</v>
      </c>
      <c r="V541" t="str">
        <f>VLOOKUP(C541,Dosen!$A$3:$E$8,MATCH(Main!A541,Dosen!$A$2:$E$2,1),FALSE)</f>
        <v>Bu Ratna</v>
      </c>
    </row>
    <row r="542" spans="1:22" x14ac:dyDescent="0.3">
      <c r="A542">
        <v>540</v>
      </c>
      <c r="B542" t="str">
        <f>CONCATENATE(VLOOKUP(C542,Helper!$A$1:$B$7,2,FALSE),TEXT(A542,"0000"))</f>
        <v>E0540</v>
      </c>
      <c r="C542" t="s">
        <v>1010</v>
      </c>
      <c r="D542" t="str">
        <f>INDEX(Detail!H:H,MATCH(B542,Detail!G:G,0))</f>
        <v>Nugraha Natsir</v>
      </c>
      <c r="E542">
        <v>54</v>
      </c>
      <c r="F542">
        <v>48</v>
      </c>
      <c r="G542">
        <v>71</v>
      </c>
      <c r="H542">
        <v>72</v>
      </c>
      <c r="I542">
        <v>61</v>
      </c>
      <c r="J542">
        <v>68</v>
      </c>
      <c r="K542">
        <v>95</v>
      </c>
      <c r="L542" s="36">
        <f>IFERROR(VLOOKUP(B542,Absen!$A$1:$B$501,2,FALSE),"No")</f>
        <v>44878</v>
      </c>
      <c r="M542" s="44">
        <f t="shared" si="25"/>
        <v>85</v>
      </c>
      <c r="N542" s="44">
        <f t="shared" si="26"/>
        <v>65.674999999999997</v>
      </c>
      <c r="O542" s="44" t="str">
        <f t="shared" si="27"/>
        <v>C</v>
      </c>
      <c r="P542" s="36">
        <f>INDEX(Detail!A:A,MATCH(D542,Detail!H:H,0))</f>
        <v>38028</v>
      </c>
      <c r="Q542" t="str">
        <f>INDEX(Detail!F:F,MATCH(D542,Detail!H:H,0))</f>
        <v>Tomohon</v>
      </c>
      <c r="R542">
        <f>INDEX(Detail!C:C,MATCH(D542,Detail!H:H,0))</f>
        <v>171</v>
      </c>
      <c r="S542">
        <f>INDEX(Detail!D:D,MATCH(D542,Detail!H:H,0))</f>
        <v>73</v>
      </c>
      <c r="T542" t="str">
        <f>INDEX(Detail!E:E,MATCH(D542,Detail!H:H,0))</f>
        <v>Gg. Joyoboyo No. 02</v>
      </c>
      <c r="U542" t="str">
        <f>INDEX(Detail!B:B,MATCH(D542,Detail!H:H,0))</f>
        <v>O-</v>
      </c>
      <c r="V542" t="str">
        <f>VLOOKUP(C542,Dosen!$A$3:$E$8,MATCH(Main!A542,Dosen!$A$2:$E$2,1),FALSE)</f>
        <v>Pak Budi</v>
      </c>
    </row>
    <row r="543" spans="1:22" x14ac:dyDescent="0.3">
      <c r="A543">
        <v>541</v>
      </c>
      <c r="B543" t="str">
        <f>CONCATENATE(VLOOKUP(C543,Helper!$A$1:$B$7,2,FALSE),TEXT(A543,"0000"))</f>
        <v>C0541</v>
      </c>
      <c r="C543" t="s">
        <v>1012</v>
      </c>
      <c r="D543" t="str">
        <f>INDEX(Detail!H:H,MATCH(B543,Detail!G:G,0))</f>
        <v>Jasmin Prasetya</v>
      </c>
      <c r="E543">
        <v>71</v>
      </c>
      <c r="F543">
        <v>65</v>
      </c>
      <c r="G543">
        <v>74</v>
      </c>
      <c r="H543">
        <v>66</v>
      </c>
      <c r="I543">
        <v>72</v>
      </c>
      <c r="J543">
        <v>53</v>
      </c>
      <c r="K543">
        <v>62</v>
      </c>
      <c r="L543" s="36">
        <f>IFERROR(VLOOKUP(B543,Absen!$A$1:$B$501,2,FALSE),"No")</f>
        <v>44806</v>
      </c>
      <c r="M543" s="44">
        <f t="shared" si="25"/>
        <v>52</v>
      </c>
      <c r="N543" s="44">
        <f t="shared" si="26"/>
        <v>64.850000000000009</v>
      </c>
      <c r="O543" s="44" t="str">
        <f t="shared" si="27"/>
        <v>C</v>
      </c>
      <c r="P543" s="36">
        <f>INDEX(Detail!A:A,MATCH(D543,Detail!H:H,0))</f>
        <v>37223</v>
      </c>
      <c r="Q543" t="str">
        <f>INDEX(Detail!F:F,MATCH(D543,Detail!H:H,0))</f>
        <v>Cimahi</v>
      </c>
      <c r="R543">
        <f>INDEX(Detail!C:C,MATCH(D543,Detail!H:H,0))</f>
        <v>169</v>
      </c>
      <c r="S543">
        <f>INDEX(Detail!D:D,MATCH(D543,Detail!H:H,0))</f>
        <v>54</v>
      </c>
      <c r="T543" t="str">
        <f>INDEX(Detail!E:E,MATCH(D543,Detail!H:H,0))</f>
        <v xml:space="preserve">Gg. Antapani Lama No. 4
</v>
      </c>
      <c r="U543" t="str">
        <f>INDEX(Detail!B:B,MATCH(D543,Detail!H:H,0))</f>
        <v>AB+</v>
      </c>
      <c r="V543" t="str">
        <f>VLOOKUP(C543,Dosen!$A$3:$E$8,MATCH(Main!A543,Dosen!$A$2:$E$2,1),FALSE)</f>
        <v>Bu Dwi</v>
      </c>
    </row>
    <row r="544" spans="1:22" x14ac:dyDescent="0.3">
      <c r="A544">
        <v>542</v>
      </c>
      <c r="B544" t="str">
        <f>CONCATENATE(VLOOKUP(C544,Helper!$A$1:$B$7,2,FALSE),TEXT(A544,"0000"))</f>
        <v>B0542</v>
      </c>
      <c r="C544" t="s">
        <v>1014</v>
      </c>
      <c r="D544" t="str">
        <f>INDEX(Detail!H:H,MATCH(B544,Detail!G:G,0))</f>
        <v>Elvin Wijayanti</v>
      </c>
      <c r="E544">
        <v>71</v>
      </c>
      <c r="F544">
        <v>60</v>
      </c>
      <c r="G544">
        <v>42</v>
      </c>
      <c r="H544">
        <v>57</v>
      </c>
      <c r="I544">
        <v>54</v>
      </c>
      <c r="J544">
        <v>71</v>
      </c>
      <c r="K544">
        <v>63</v>
      </c>
      <c r="L544" s="36" t="str">
        <f>IFERROR(VLOOKUP(B544,Absen!$A$1:$B$501,2,FALSE),"No")</f>
        <v>No</v>
      </c>
      <c r="M544" s="44">
        <f t="shared" si="25"/>
        <v>63</v>
      </c>
      <c r="N544" s="44">
        <f t="shared" si="26"/>
        <v>59.150000000000006</v>
      </c>
      <c r="O544" s="44" t="str">
        <f t="shared" si="27"/>
        <v>D</v>
      </c>
      <c r="P544" s="36">
        <f>INDEX(Detail!A:A,MATCH(D544,Detail!H:H,0))</f>
        <v>37553</v>
      </c>
      <c r="Q544" t="str">
        <f>INDEX(Detail!F:F,MATCH(D544,Detail!H:H,0))</f>
        <v>Solok</v>
      </c>
      <c r="R544">
        <f>INDEX(Detail!C:C,MATCH(D544,Detail!H:H,0))</f>
        <v>150</v>
      </c>
      <c r="S544">
        <f>INDEX(Detail!D:D,MATCH(D544,Detail!H:H,0))</f>
        <v>53</v>
      </c>
      <c r="T544" t="str">
        <f>INDEX(Detail!E:E,MATCH(D544,Detail!H:H,0))</f>
        <v xml:space="preserve">Gang Peta No. 5
</v>
      </c>
      <c r="U544" t="str">
        <f>INDEX(Detail!B:B,MATCH(D544,Detail!H:H,0))</f>
        <v>AB-</v>
      </c>
      <c r="V544" t="str">
        <f>VLOOKUP(C544,Dosen!$A$3:$E$8,MATCH(Main!A544,Dosen!$A$2:$E$2,1),FALSE)</f>
        <v>Pak Andi</v>
      </c>
    </row>
    <row r="545" spans="1:22" x14ac:dyDescent="0.3">
      <c r="A545">
        <v>543</v>
      </c>
      <c r="B545" t="str">
        <f>CONCATENATE(VLOOKUP(C545,Helper!$A$1:$B$7,2,FALSE),TEXT(A545,"0000"))</f>
        <v>E0543</v>
      </c>
      <c r="C545" t="s">
        <v>1010</v>
      </c>
      <c r="D545" t="str">
        <f>INDEX(Detail!H:H,MATCH(B545,Detail!G:G,0))</f>
        <v>Lembah Nababan</v>
      </c>
      <c r="E545">
        <v>70</v>
      </c>
      <c r="F545">
        <v>73</v>
      </c>
      <c r="G545">
        <v>92</v>
      </c>
      <c r="H545">
        <v>50</v>
      </c>
      <c r="I545">
        <v>79</v>
      </c>
      <c r="J545">
        <v>49</v>
      </c>
      <c r="K545">
        <v>66</v>
      </c>
      <c r="L545" s="36">
        <f>IFERROR(VLOOKUP(B545,Absen!$A$1:$B$501,2,FALSE),"No")</f>
        <v>44763</v>
      </c>
      <c r="M545" s="44">
        <f t="shared" si="25"/>
        <v>56</v>
      </c>
      <c r="N545" s="44">
        <f t="shared" si="26"/>
        <v>67.8</v>
      </c>
      <c r="O545" s="44" t="str">
        <f t="shared" si="27"/>
        <v>C</v>
      </c>
      <c r="P545" s="36">
        <f>INDEX(Detail!A:A,MATCH(D545,Detail!H:H,0))</f>
        <v>37140</v>
      </c>
      <c r="Q545" t="str">
        <f>INDEX(Detail!F:F,MATCH(D545,Detail!H:H,0))</f>
        <v>Pangkalpinang</v>
      </c>
      <c r="R545">
        <f>INDEX(Detail!C:C,MATCH(D545,Detail!H:H,0))</f>
        <v>178</v>
      </c>
      <c r="S545">
        <f>INDEX(Detail!D:D,MATCH(D545,Detail!H:H,0))</f>
        <v>91</v>
      </c>
      <c r="T545" t="str">
        <f>INDEX(Detail!E:E,MATCH(D545,Detail!H:H,0))</f>
        <v xml:space="preserve">Gg. M.H Thamrin No. 8
</v>
      </c>
      <c r="U545" t="str">
        <f>INDEX(Detail!B:B,MATCH(D545,Detail!H:H,0))</f>
        <v>AB-</v>
      </c>
      <c r="V545" t="str">
        <f>VLOOKUP(C545,Dosen!$A$3:$E$8,MATCH(Main!A545,Dosen!$A$2:$E$2,1),FALSE)</f>
        <v>Pak Budi</v>
      </c>
    </row>
    <row r="546" spans="1:22" x14ac:dyDescent="0.3">
      <c r="A546">
        <v>544</v>
      </c>
      <c r="B546" t="str">
        <f>CONCATENATE(VLOOKUP(C546,Helper!$A$1:$B$7,2,FALSE),TEXT(A546,"0000"))</f>
        <v>E0544</v>
      </c>
      <c r="C546" t="s">
        <v>1010</v>
      </c>
      <c r="D546" t="str">
        <f>INDEX(Detail!H:H,MATCH(B546,Detail!G:G,0))</f>
        <v>Ifa Yolanda</v>
      </c>
      <c r="E546">
        <v>69</v>
      </c>
      <c r="F546">
        <v>75</v>
      </c>
      <c r="G546">
        <v>52</v>
      </c>
      <c r="H546">
        <v>72</v>
      </c>
      <c r="I546">
        <v>90</v>
      </c>
      <c r="J546">
        <v>42</v>
      </c>
      <c r="K546">
        <v>76</v>
      </c>
      <c r="L546" s="36" t="str">
        <f>IFERROR(VLOOKUP(B546,Absen!$A$1:$B$501,2,FALSE),"No")</f>
        <v>No</v>
      </c>
      <c r="M546" s="44">
        <f t="shared" si="25"/>
        <v>76</v>
      </c>
      <c r="N546" s="44">
        <f t="shared" si="26"/>
        <v>64.649999999999991</v>
      </c>
      <c r="O546" s="44" t="str">
        <f t="shared" si="27"/>
        <v>C</v>
      </c>
      <c r="P546" s="36">
        <f>INDEX(Detail!A:A,MATCH(D546,Detail!H:H,0))</f>
        <v>38092</v>
      </c>
      <c r="Q546" t="str">
        <f>INDEX(Detail!F:F,MATCH(D546,Detail!H:H,0))</f>
        <v>Madiun</v>
      </c>
      <c r="R546">
        <f>INDEX(Detail!C:C,MATCH(D546,Detail!H:H,0))</f>
        <v>171</v>
      </c>
      <c r="S546">
        <f>INDEX(Detail!D:D,MATCH(D546,Detail!H:H,0))</f>
        <v>62</v>
      </c>
      <c r="T546" t="str">
        <f>INDEX(Detail!E:E,MATCH(D546,Detail!H:H,0))</f>
        <v xml:space="preserve">Jl. Astana Anyar No. 9
</v>
      </c>
      <c r="U546" t="str">
        <f>INDEX(Detail!B:B,MATCH(D546,Detail!H:H,0))</f>
        <v>A-</v>
      </c>
      <c r="V546" t="str">
        <f>VLOOKUP(C546,Dosen!$A$3:$E$8,MATCH(Main!A546,Dosen!$A$2:$E$2,1),FALSE)</f>
        <v>Pak Budi</v>
      </c>
    </row>
    <row r="547" spans="1:22" x14ac:dyDescent="0.3">
      <c r="A547">
        <v>545</v>
      </c>
      <c r="B547" t="str">
        <f>CONCATENATE(VLOOKUP(C547,Helper!$A$1:$B$7,2,FALSE),TEXT(A547,"0000"))</f>
        <v>C0545</v>
      </c>
      <c r="C547" t="s">
        <v>1012</v>
      </c>
      <c r="D547" t="str">
        <f>INDEX(Detail!H:H,MATCH(B547,Detail!G:G,0))</f>
        <v>Zulaikha Kuswoyo</v>
      </c>
      <c r="E547">
        <v>70</v>
      </c>
      <c r="F547">
        <v>52</v>
      </c>
      <c r="G547">
        <v>47</v>
      </c>
      <c r="H547">
        <v>51</v>
      </c>
      <c r="I547">
        <v>77</v>
      </c>
      <c r="J547">
        <v>54</v>
      </c>
      <c r="K547">
        <v>87</v>
      </c>
      <c r="L547" s="36">
        <f>IFERROR(VLOOKUP(B547,Absen!$A$1:$B$501,2,FALSE),"No")</f>
        <v>44904</v>
      </c>
      <c r="M547" s="44">
        <f t="shared" si="25"/>
        <v>77</v>
      </c>
      <c r="N547" s="44">
        <f t="shared" si="26"/>
        <v>59.150000000000006</v>
      </c>
      <c r="O547" s="44" t="str">
        <f t="shared" si="27"/>
        <v>D</v>
      </c>
      <c r="P547" s="36">
        <f>INDEX(Detail!A:A,MATCH(D547,Detail!H:H,0))</f>
        <v>38331</v>
      </c>
      <c r="Q547" t="str">
        <f>INDEX(Detail!F:F,MATCH(D547,Detail!H:H,0))</f>
        <v>Denpasar</v>
      </c>
      <c r="R547">
        <f>INDEX(Detail!C:C,MATCH(D547,Detail!H:H,0))</f>
        <v>159</v>
      </c>
      <c r="S547">
        <f>INDEX(Detail!D:D,MATCH(D547,Detail!H:H,0))</f>
        <v>76</v>
      </c>
      <c r="T547" t="str">
        <f>INDEX(Detail!E:E,MATCH(D547,Detail!H:H,0))</f>
        <v>Jalan Joyoboyo No. 04</v>
      </c>
      <c r="U547" t="str">
        <f>INDEX(Detail!B:B,MATCH(D547,Detail!H:H,0))</f>
        <v>A+</v>
      </c>
      <c r="V547" t="str">
        <f>VLOOKUP(C547,Dosen!$A$3:$E$8,MATCH(Main!A547,Dosen!$A$2:$E$2,1),FALSE)</f>
        <v>Bu Dwi</v>
      </c>
    </row>
    <row r="548" spans="1:22" x14ac:dyDescent="0.3">
      <c r="A548">
        <v>546</v>
      </c>
      <c r="B548" t="str">
        <f>CONCATENATE(VLOOKUP(C548,Helper!$A$1:$B$7,2,FALSE),TEXT(A548,"0000"))</f>
        <v>D0546</v>
      </c>
      <c r="C548" t="s">
        <v>1013</v>
      </c>
      <c r="D548" t="str">
        <f>INDEX(Detail!H:H,MATCH(B548,Detail!G:G,0))</f>
        <v>Harimurti Permadi</v>
      </c>
      <c r="E548">
        <v>63</v>
      </c>
      <c r="F548">
        <v>58</v>
      </c>
      <c r="G548">
        <v>38</v>
      </c>
      <c r="H548">
        <v>69</v>
      </c>
      <c r="I548">
        <v>62</v>
      </c>
      <c r="J548">
        <v>48</v>
      </c>
      <c r="K548">
        <v>73</v>
      </c>
      <c r="L548" s="36" t="str">
        <f>IFERROR(VLOOKUP(B548,Absen!$A$1:$B$501,2,FALSE),"No")</f>
        <v>No</v>
      </c>
      <c r="M548" s="44">
        <f t="shared" si="25"/>
        <v>73</v>
      </c>
      <c r="N548" s="44">
        <f t="shared" si="26"/>
        <v>56</v>
      </c>
      <c r="O548" s="44" t="str">
        <f t="shared" si="27"/>
        <v>D</v>
      </c>
      <c r="P548" s="36">
        <f>INDEX(Detail!A:A,MATCH(D548,Detail!H:H,0))</f>
        <v>37579</v>
      </c>
      <c r="Q548" t="str">
        <f>INDEX(Detail!F:F,MATCH(D548,Detail!H:H,0))</f>
        <v>Lubuklinggau</v>
      </c>
      <c r="R548">
        <f>INDEX(Detail!C:C,MATCH(D548,Detail!H:H,0))</f>
        <v>165</v>
      </c>
      <c r="S548">
        <f>INDEX(Detail!D:D,MATCH(D548,Detail!H:H,0))</f>
        <v>73</v>
      </c>
      <c r="T548" t="str">
        <f>INDEX(Detail!E:E,MATCH(D548,Detail!H:H,0))</f>
        <v>Gg. Dipatiukur No. 58</v>
      </c>
      <c r="U548" t="str">
        <f>INDEX(Detail!B:B,MATCH(D548,Detail!H:H,0))</f>
        <v>O-</v>
      </c>
      <c r="V548" t="str">
        <f>VLOOKUP(C548,Dosen!$A$3:$E$8,MATCH(Main!A548,Dosen!$A$2:$E$2,1),FALSE)</f>
        <v>Pak Krisna</v>
      </c>
    </row>
    <row r="549" spans="1:22" x14ac:dyDescent="0.3">
      <c r="A549">
        <v>547</v>
      </c>
      <c r="B549" t="str">
        <f>CONCATENATE(VLOOKUP(C549,Helper!$A$1:$B$7,2,FALSE),TEXT(A549,"0000"))</f>
        <v>D0547</v>
      </c>
      <c r="C549" t="s">
        <v>1013</v>
      </c>
      <c r="D549" t="str">
        <f>INDEX(Detail!H:H,MATCH(B549,Detail!G:G,0))</f>
        <v>Lalita Sihombing</v>
      </c>
      <c r="E549">
        <v>66</v>
      </c>
      <c r="F549">
        <v>53</v>
      </c>
      <c r="G549">
        <v>41</v>
      </c>
      <c r="H549">
        <v>64</v>
      </c>
      <c r="I549">
        <v>51</v>
      </c>
      <c r="J549">
        <v>68</v>
      </c>
      <c r="K549">
        <v>67</v>
      </c>
      <c r="L549" s="36">
        <f>IFERROR(VLOOKUP(B549,Absen!$A$1:$B$501,2,FALSE),"No")</f>
        <v>44827</v>
      </c>
      <c r="M549" s="44">
        <f t="shared" si="25"/>
        <v>57</v>
      </c>
      <c r="N549" s="44">
        <f t="shared" si="26"/>
        <v>56.75</v>
      </c>
      <c r="O549" s="44" t="str">
        <f t="shared" si="27"/>
        <v>D</v>
      </c>
      <c r="P549" s="36">
        <f>INDEX(Detail!A:A,MATCH(D549,Detail!H:H,0))</f>
        <v>38303</v>
      </c>
      <c r="Q549" t="str">
        <f>INDEX(Detail!F:F,MATCH(D549,Detail!H:H,0))</f>
        <v>Kota Administrasi Jakarta Pusat</v>
      </c>
      <c r="R549">
        <f>INDEX(Detail!C:C,MATCH(D549,Detail!H:H,0))</f>
        <v>158</v>
      </c>
      <c r="S549">
        <f>INDEX(Detail!D:D,MATCH(D549,Detail!H:H,0))</f>
        <v>66</v>
      </c>
      <c r="T549" t="str">
        <f>INDEX(Detail!E:E,MATCH(D549,Detail!H:H,0))</f>
        <v>Jl. Cempaka No. 14</v>
      </c>
      <c r="U549" t="str">
        <f>INDEX(Detail!B:B,MATCH(D549,Detail!H:H,0))</f>
        <v>O+</v>
      </c>
      <c r="V549" t="str">
        <f>VLOOKUP(C549,Dosen!$A$3:$E$8,MATCH(Main!A549,Dosen!$A$2:$E$2,1),FALSE)</f>
        <v>Pak Krisna</v>
      </c>
    </row>
    <row r="550" spans="1:22" x14ac:dyDescent="0.3">
      <c r="A550">
        <v>548</v>
      </c>
      <c r="B550" t="str">
        <f>CONCATENATE(VLOOKUP(C550,Helper!$A$1:$B$7,2,FALSE),TEXT(A550,"0000"))</f>
        <v>C0548</v>
      </c>
      <c r="C550" t="s">
        <v>1012</v>
      </c>
      <c r="D550" t="str">
        <f>INDEX(Detail!H:H,MATCH(B550,Detail!G:G,0))</f>
        <v>Diana Rajasa</v>
      </c>
      <c r="E550">
        <v>64</v>
      </c>
      <c r="F550">
        <v>66</v>
      </c>
      <c r="G550">
        <v>66</v>
      </c>
      <c r="H550">
        <v>73</v>
      </c>
      <c r="I550">
        <v>78</v>
      </c>
      <c r="J550">
        <v>43</v>
      </c>
      <c r="K550">
        <v>100</v>
      </c>
      <c r="L550" s="36" t="str">
        <f>IFERROR(VLOOKUP(B550,Absen!$A$1:$B$501,2,FALSE),"No")</f>
        <v>No</v>
      </c>
      <c r="M550" s="44">
        <f t="shared" si="25"/>
        <v>100</v>
      </c>
      <c r="N550" s="44">
        <f t="shared" si="26"/>
        <v>66.924999999999997</v>
      </c>
      <c r="O550" s="44" t="str">
        <f t="shared" si="27"/>
        <v>C</v>
      </c>
      <c r="P550" s="36">
        <f>INDEX(Detail!A:A,MATCH(D550,Detail!H:H,0))</f>
        <v>37342</v>
      </c>
      <c r="Q550" t="str">
        <f>INDEX(Detail!F:F,MATCH(D550,Detail!H:H,0))</f>
        <v>Langsa</v>
      </c>
      <c r="R550">
        <f>INDEX(Detail!C:C,MATCH(D550,Detail!H:H,0))</f>
        <v>162</v>
      </c>
      <c r="S550">
        <f>INDEX(Detail!D:D,MATCH(D550,Detail!H:H,0))</f>
        <v>94</v>
      </c>
      <c r="T550" t="str">
        <f>INDEX(Detail!E:E,MATCH(D550,Detail!H:H,0))</f>
        <v xml:space="preserve">Jl. Rajawali Barat No. 3
</v>
      </c>
      <c r="U550" t="str">
        <f>INDEX(Detail!B:B,MATCH(D550,Detail!H:H,0))</f>
        <v>A-</v>
      </c>
      <c r="V550" t="str">
        <f>VLOOKUP(C550,Dosen!$A$3:$E$8,MATCH(Main!A550,Dosen!$A$2:$E$2,1),FALSE)</f>
        <v>Bu Dwi</v>
      </c>
    </row>
    <row r="551" spans="1:22" x14ac:dyDescent="0.3">
      <c r="A551">
        <v>549</v>
      </c>
      <c r="B551" t="str">
        <f>CONCATENATE(VLOOKUP(C551,Helper!$A$1:$B$7,2,FALSE),TEXT(A551,"0000"))</f>
        <v>E0549</v>
      </c>
      <c r="C551" t="s">
        <v>1010</v>
      </c>
      <c r="D551" t="str">
        <f>INDEX(Detail!H:H,MATCH(B551,Detail!G:G,0))</f>
        <v>Adiarja Zulaika</v>
      </c>
      <c r="E551">
        <v>95</v>
      </c>
      <c r="F551">
        <v>53</v>
      </c>
      <c r="G551">
        <v>93</v>
      </c>
      <c r="H551">
        <v>64</v>
      </c>
      <c r="I551">
        <v>59</v>
      </c>
      <c r="J551">
        <v>76</v>
      </c>
      <c r="K551">
        <v>95</v>
      </c>
      <c r="L551" s="36" t="str">
        <f>IFERROR(VLOOKUP(B551,Absen!$A$1:$B$501,2,FALSE),"No")</f>
        <v>No</v>
      </c>
      <c r="M551" s="44">
        <f t="shared" si="25"/>
        <v>95</v>
      </c>
      <c r="N551" s="44">
        <f t="shared" si="26"/>
        <v>77.175000000000011</v>
      </c>
      <c r="O551" s="44" t="str">
        <f t="shared" si="27"/>
        <v>B</v>
      </c>
      <c r="P551" s="36">
        <f>INDEX(Detail!A:A,MATCH(D551,Detail!H:H,0))</f>
        <v>37449</v>
      </c>
      <c r="Q551" t="str">
        <f>INDEX(Detail!F:F,MATCH(D551,Detail!H:H,0))</f>
        <v>Cimahi</v>
      </c>
      <c r="R551">
        <f>INDEX(Detail!C:C,MATCH(D551,Detail!H:H,0))</f>
        <v>167</v>
      </c>
      <c r="S551">
        <f>INDEX(Detail!D:D,MATCH(D551,Detail!H:H,0))</f>
        <v>45</v>
      </c>
      <c r="T551" t="str">
        <f>INDEX(Detail!E:E,MATCH(D551,Detail!H:H,0))</f>
        <v xml:space="preserve">Gg. Pasirkoja No. 5
</v>
      </c>
      <c r="U551" t="str">
        <f>INDEX(Detail!B:B,MATCH(D551,Detail!H:H,0))</f>
        <v>B+</v>
      </c>
      <c r="V551" t="str">
        <f>VLOOKUP(C551,Dosen!$A$3:$E$8,MATCH(Main!A551,Dosen!$A$2:$E$2,1),FALSE)</f>
        <v>Pak Budi</v>
      </c>
    </row>
    <row r="552" spans="1:22" x14ac:dyDescent="0.3">
      <c r="A552">
        <v>550</v>
      </c>
      <c r="B552" t="str">
        <f>CONCATENATE(VLOOKUP(C552,Helper!$A$1:$B$7,2,FALSE),TEXT(A552,"0000"))</f>
        <v>D0550</v>
      </c>
      <c r="C552" t="s">
        <v>1013</v>
      </c>
      <c r="D552" t="str">
        <f>INDEX(Detail!H:H,MATCH(B552,Detail!G:G,0))</f>
        <v>Carub Rahmawati</v>
      </c>
      <c r="E552">
        <v>95</v>
      </c>
      <c r="F552">
        <v>66</v>
      </c>
      <c r="G552">
        <v>93</v>
      </c>
      <c r="H552">
        <v>62</v>
      </c>
      <c r="I552">
        <v>53</v>
      </c>
      <c r="J552">
        <v>99</v>
      </c>
      <c r="K552">
        <v>84</v>
      </c>
      <c r="L552" s="36">
        <f>IFERROR(VLOOKUP(B552,Absen!$A$1:$B$501,2,FALSE),"No")</f>
        <v>44749</v>
      </c>
      <c r="M552" s="44">
        <f t="shared" si="25"/>
        <v>74</v>
      </c>
      <c r="N552" s="44">
        <f t="shared" si="26"/>
        <v>80.300000000000011</v>
      </c>
      <c r="O552" s="44" t="str">
        <f t="shared" si="27"/>
        <v>A</v>
      </c>
      <c r="P552" s="36">
        <f>INDEX(Detail!A:A,MATCH(D552,Detail!H:H,0))</f>
        <v>38014</v>
      </c>
      <c r="Q552" t="str">
        <f>INDEX(Detail!F:F,MATCH(D552,Detail!H:H,0))</f>
        <v>Kota Administrasi Jakarta Selatan</v>
      </c>
      <c r="R552">
        <f>INDEX(Detail!C:C,MATCH(D552,Detail!H:H,0))</f>
        <v>163</v>
      </c>
      <c r="S552">
        <f>INDEX(Detail!D:D,MATCH(D552,Detail!H:H,0))</f>
        <v>87</v>
      </c>
      <c r="T552" t="str">
        <f>INDEX(Detail!E:E,MATCH(D552,Detail!H:H,0))</f>
        <v>Jl. Jayawijaya No. 33</v>
      </c>
      <c r="U552" t="str">
        <f>INDEX(Detail!B:B,MATCH(D552,Detail!H:H,0))</f>
        <v>AB-</v>
      </c>
      <c r="V552" t="str">
        <f>VLOOKUP(C552,Dosen!$A$3:$E$8,MATCH(Main!A552,Dosen!$A$2:$E$2,1),FALSE)</f>
        <v>Pak Krisna</v>
      </c>
    </row>
    <row r="553" spans="1:22" x14ac:dyDescent="0.3">
      <c r="A553">
        <v>551</v>
      </c>
      <c r="B553" t="str">
        <f>CONCATENATE(VLOOKUP(C553,Helper!$A$1:$B$7,2,FALSE),TEXT(A553,"0000"))</f>
        <v>C0551</v>
      </c>
      <c r="C553" t="s">
        <v>1012</v>
      </c>
      <c r="D553" t="str">
        <f>INDEX(Detail!H:H,MATCH(B553,Detail!G:G,0))</f>
        <v>Cayadi Hidayanto</v>
      </c>
      <c r="E553">
        <v>89</v>
      </c>
      <c r="F553">
        <v>67</v>
      </c>
      <c r="G553">
        <v>41</v>
      </c>
      <c r="H553">
        <v>68</v>
      </c>
      <c r="I553">
        <v>60</v>
      </c>
      <c r="J553">
        <v>59</v>
      </c>
      <c r="K553">
        <v>74</v>
      </c>
      <c r="L553" s="36">
        <f>IFERROR(VLOOKUP(B553,Absen!$A$1:$B$501,2,FALSE),"No")</f>
        <v>44889</v>
      </c>
      <c r="M553" s="44">
        <f t="shared" si="25"/>
        <v>64</v>
      </c>
      <c r="N553" s="44">
        <f t="shared" si="26"/>
        <v>61.9</v>
      </c>
      <c r="O553" s="44" t="str">
        <f t="shared" si="27"/>
        <v>C</v>
      </c>
      <c r="P553" s="36">
        <f>INDEX(Detail!A:A,MATCH(D553,Detail!H:H,0))</f>
        <v>37064</v>
      </c>
      <c r="Q553" t="str">
        <f>INDEX(Detail!F:F,MATCH(D553,Detail!H:H,0))</f>
        <v>Bogor</v>
      </c>
      <c r="R553">
        <f>INDEX(Detail!C:C,MATCH(D553,Detail!H:H,0))</f>
        <v>180</v>
      </c>
      <c r="S553">
        <f>INDEX(Detail!D:D,MATCH(D553,Detail!H:H,0))</f>
        <v>49</v>
      </c>
      <c r="T553" t="str">
        <f>INDEX(Detail!E:E,MATCH(D553,Detail!H:H,0))</f>
        <v xml:space="preserve">Gg. Otto Iskandardinata No. 8
</v>
      </c>
      <c r="U553" t="str">
        <f>INDEX(Detail!B:B,MATCH(D553,Detail!H:H,0))</f>
        <v>A+</v>
      </c>
      <c r="V553" t="str">
        <f>VLOOKUP(C553,Dosen!$A$3:$E$8,MATCH(Main!A553,Dosen!$A$2:$E$2,1),FALSE)</f>
        <v>Bu Dwi</v>
      </c>
    </row>
    <row r="554" spans="1:22" x14ac:dyDescent="0.3">
      <c r="A554">
        <v>552</v>
      </c>
      <c r="B554" t="str">
        <f>CONCATENATE(VLOOKUP(C554,Helper!$A$1:$B$7,2,FALSE),TEXT(A554,"0000"))</f>
        <v>D0552</v>
      </c>
      <c r="C554" t="s">
        <v>1013</v>
      </c>
      <c r="D554" t="str">
        <f>INDEX(Detail!H:H,MATCH(B554,Detail!G:G,0))</f>
        <v>Ade Rajasa</v>
      </c>
      <c r="E554">
        <v>66</v>
      </c>
      <c r="F554">
        <v>46</v>
      </c>
      <c r="G554">
        <v>33</v>
      </c>
      <c r="H554">
        <v>63</v>
      </c>
      <c r="I554">
        <v>77</v>
      </c>
      <c r="J554">
        <v>80</v>
      </c>
      <c r="K554">
        <v>74</v>
      </c>
      <c r="L554" s="36">
        <f>IFERROR(VLOOKUP(B554,Absen!$A$1:$B$501,2,FALSE),"No")</f>
        <v>44840</v>
      </c>
      <c r="M554" s="44">
        <f t="shared" si="25"/>
        <v>64</v>
      </c>
      <c r="N554" s="44">
        <f t="shared" si="26"/>
        <v>60.5</v>
      </c>
      <c r="O554" s="44" t="str">
        <f t="shared" si="27"/>
        <v>C</v>
      </c>
      <c r="P554" s="36">
        <f>INDEX(Detail!A:A,MATCH(D554,Detail!H:H,0))</f>
        <v>37974</v>
      </c>
      <c r="Q554" t="str">
        <f>INDEX(Detail!F:F,MATCH(D554,Detail!H:H,0))</f>
        <v>Sorong</v>
      </c>
      <c r="R554">
        <f>INDEX(Detail!C:C,MATCH(D554,Detail!H:H,0))</f>
        <v>161</v>
      </c>
      <c r="S554">
        <f>INDEX(Detail!D:D,MATCH(D554,Detail!H:H,0))</f>
        <v>84</v>
      </c>
      <c r="T554" t="str">
        <f>INDEX(Detail!E:E,MATCH(D554,Detail!H:H,0))</f>
        <v>Jalan Soekarno Hatta No. 45</v>
      </c>
      <c r="U554" t="str">
        <f>INDEX(Detail!B:B,MATCH(D554,Detail!H:H,0))</f>
        <v>O+</v>
      </c>
      <c r="V554" t="str">
        <f>VLOOKUP(C554,Dosen!$A$3:$E$8,MATCH(Main!A554,Dosen!$A$2:$E$2,1),FALSE)</f>
        <v>Pak Krisna</v>
      </c>
    </row>
    <row r="555" spans="1:22" x14ac:dyDescent="0.3">
      <c r="A555">
        <v>553</v>
      </c>
      <c r="B555" t="str">
        <f>CONCATENATE(VLOOKUP(C555,Helper!$A$1:$B$7,2,FALSE),TEXT(A555,"0000"))</f>
        <v>B0553</v>
      </c>
      <c r="C555" t="s">
        <v>1014</v>
      </c>
      <c r="D555" t="str">
        <f>INDEX(Detail!H:H,MATCH(B555,Detail!G:G,0))</f>
        <v>Diana Handayani</v>
      </c>
      <c r="E555">
        <v>52</v>
      </c>
      <c r="F555">
        <v>72</v>
      </c>
      <c r="G555">
        <v>30</v>
      </c>
      <c r="H555">
        <v>62</v>
      </c>
      <c r="I555">
        <v>59</v>
      </c>
      <c r="J555">
        <v>82</v>
      </c>
      <c r="K555">
        <v>71</v>
      </c>
      <c r="L555" s="36" t="str">
        <f>IFERROR(VLOOKUP(B555,Absen!$A$1:$B$501,2,FALSE),"No")</f>
        <v>No</v>
      </c>
      <c r="M555" s="44">
        <f t="shared" si="25"/>
        <v>71</v>
      </c>
      <c r="N555" s="44">
        <f t="shared" si="26"/>
        <v>60.125000000000007</v>
      </c>
      <c r="O555" s="44" t="str">
        <f t="shared" si="27"/>
        <v>C</v>
      </c>
      <c r="P555" s="36">
        <f>INDEX(Detail!A:A,MATCH(D555,Detail!H:H,0))</f>
        <v>37537</v>
      </c>
      <c r="Q555" t="str">
        <f>INDEX(Detail!F:F,MATCH(D555,Detail!H:H,0))</f>
        <v>Ternate</v>
      </c>
      <c r="R555">
        <f>INDEX(Detail!C:C,MATCH(D555,Detail!H:H,0))</f>
        <v>152</v>
      </c>
      <c r="S555">
        <f>INDEX(Detail!D:D,MATCH(D555,Detail!H:H,0))</f>
        <v>79</v>
      </c>
      <c r="T555" t="str">
        <f>INDEX(Detail!E:E,MATCH(D555,Detail!H:H,0))</f>
        <v>Jalan S. Parman No. 45</v>
      </c>
      <c r="U555" t="str">
        <f>INDEX(Detail!B:B,MATCH(D555,Detail!H:H,0))</f>
        <v>B+</v>
      </c>
      <c r="V555" t="str">
        <f>VLOOKUP(C555,Dosen!$A$3:$E$8,MATCH(Main!A555,Dosen!$A$2:$E$2,1),FALSE)</f>
        <v>Pak Andi</v>
      </c>
    </row>
    <row r="556" spans="1:22" x14ac:dyDescent="0.3">
      <c r="A556">
        <v>554</v>
      </c>
      <c r="B556" t="str">
        <f>CONCATENATE(VLOOKUP(C556,Helper!$A$1:$B$7,2,FALSE),TEXT(A556,"0000"))</f>
        <v>B0554</v>
      </c>
      <c r="C556" t="s">
        <v>1014</v>
      </c>
      <c r="D556" t="str">
        <f>INDEX(Detail!H:H,MATCH(B556,Detail!G:G,0))</f>
        <v>Kania Tarihoran</v>
      </c>
      <c r="E556">
        <v>62</v>
      </c>
      <c r="F556">
        <v>58</v>
      </c>
      <c r="G556">
        <v>56</v>
      </c>
      <c r="H556">
        <v>70</v>
      </c>
      <c r="I556">
        <v>89</v>
      </c>
      <c r="J556">
        <v>63</v>
      </c>
      <c r="K556">
        <v>67</v>
      </c>
      <c r="L556" s="36" t="str">
        <f>IFERROR(VLOOKUP(B556,Absen!$A$1:$B$501,2,FALSE),"No")</f>
        <v>No</v>
      </c>
      <c r="M556" s="44">
        <f t="shared" si="25"/>
        <v>67</v>
      </c>
      <c r="N556" s="44">
        <f t="shared" si="26"/>
        <v>65.375</v>
      </c>
      <c r="O556" s="44" t="str">
        <f t="shared" si="27"/>
        <v>C</v>
      </c>
      <c r="P556" s="36">
        <f>INDEX(Detail!A:A,MATCH(D556,Detail!H:H,0))</f>
        <v>38187</v>
      </c>
      <c r="Q556" t="str">
        <f>INDEX(Detail!F:F,MATCH(D556,Detail!H:H,0))</f>
        <v>Pekalongan</v>
      </c>
      <c r="R556">
        <f>INDEX(Detail!C:C,MATCH(D556,Detail!H:H,0))</f>
        <v>177</v>
      </c>
      <c r="S556">
        <f>INDEX(Detail!D:D,MATCH(D556,Detail!H:H,0))</f>
        <v>48</v>
      </c>
      <c r="T556" t="str">
        <f>INDEX(Detail!E:E,MATCH(D556,Detail!H:H,0))</f>
        <v>Jl. Gardujati No. 16</v>
      </c>
      <c r="U556" t="str">
        <f>INDEX(Detail!B:B,MATCH(D556,Detail!H:H,0))</f>
        <v>A-</v>
      </c>
      <c r="V556" t="str">
        <f>VLOOKUP(C556,Dosen!$A$3:$E$8,MATCH(Main!A556,Dosen!$A$2:$E$2,1),FALSE)</f>
        <v>Pak Andi</v>
      </c>
    </row>
    <row r="557" spans="1:22" x14ac:dyDescent="0.3">
      <c r="A557">
        <v>555</v>
      </c>
      <c r="B557" t="str">
        <f>CONCATENATE(VLOOKUP(C557,Helper!$A$1:$B$7,2,FALSE),TEXT(A557,"0000"))</f>
        <v>D0555</v>
      </c>
      <c r="C557" t="s">
        <v>1013</v>
      </c>
      <c r="D557" t="str">
        <f>INDEX(Detail!H:H,MATCH(B557,Detail!G:G,0))</f>
        <v>Elvina Saefullah</v>
      </c>
      <c r="E557">
        <v>60</v>
      </c>
      <c r="F557">
        <v>56</v>
      </c>
      <c r="G557">
        <v>39</v>
      </c>
      <c r="H557">
        <v>52</v>
      </c>
      <c r="I557">
        <v>87</v>
      </c>
      <c r="J557">
        <v>89</v>
      </c>
      <c r="K557">
        <v>89</v>
      </c>
      <c r="L557" s="36" t="str">
        <f>IFERROR(VLOOKUP(B557,Absen!$A$1:$B$501,2,FALSE),"No")</f>
        <v>No</v>
      </c>
      <c r="M557" s="44">
        <f t="shared" si="25"/>
        <v>89</v>
      </c>
      <c r="N557" s="44">
        <f t="shared" si="26"/>
        <v>66.375</v>
      </c>
      <c r="O557" s="44" t="str">
        <f t="shared" si="27"/>
        <v>C</v>
      </c>
      <c r="P557" s="36">
        <f>INDEX(Detail!A:A,MATCH(D557,Detail!H:H,0))</f>
        <v>37820</v>
      </c>
      <c r="Q557" t="str">
        <f>INDEX(Detail!F:F,MATCH(D557,Detail!H:H,0))</f>
        <v>Sukabumi</v>
      </c>
      <c r="R557">
        <f>INDEX(Detail!C:C,MATCH(D557,Detail!H:H,0))</f>
        <v>153</v>
      </c>
      <c r="S557">
        <f>INDEX(Detail!D:D,MATCH(D557,Detail!H:H,0))</f>
        <v>49</v>
      </c>
      <c r="T557" t="str">
        <f>INDEX(Detail!E:E,MATCH(D557,Detail!H:H,0))</f>
        <v xml:space="preserve">Jalan Gedebage Selatan No. 5
</v>
      </c>
      <c r="U557" t="str">
        <f>INDEX(Detail!B:B,MATCH(D557,Detail!H:H,0))</f>
        <v>O-</v>
      </c>
      <c r="V557" t="str">
        <f>VLOOKUP(C557,Dosen!$A$3:$E$8,MATCH(Main!A557,Dosen!$A$2:$E$2,1),FALSE)</f>
        <v>Pak Krisna</v>
      </c>
    </row>
    <row r="558" spans="1:22" x14ac:dyDescent="0.3">
      <c r="A558">
        <v>556</v>
      </c>
      <c r="B558" t="str">
        <f>CONCATENATE(VLOOKUP(C558,Helper!$A$1:$B$7,2,FALSE),TEXT(A558,"0000"))</f>
        <v>E0556</v>
      </c>
      <c r="C558" t="s">
        <v>1010</v>
      </c>
      <c r="D558" t="str">
        <f>INDEX(Detail!H:H,MATCH(B558,Detail!G:G,0))</f>
        <v>Bancar Siregar</v>
      </c>
      <c r="E558">
        <v>82</v>
      </c>
      <c r="F558">
        <v>42</v>
      </c>
      <c r="G558">
        <v>50</v>
      </c>
      <c r="H558">
        <v>50</v>
      </c>
      <c r="I558">
        <v>71</v>
      </c>
      <c r="J558">
        <v>79</v>
      </c>
      <c r="K558">
        <v>77</v>
      </c>
      <c r="L558" s="36" t="str">
        <f>IFERROR(VLOOKUP(B558,Absen!$A$1:$B$501,2,FALSE),"No")</f>
        <v>No</v>
      </c>
      <c r="M558" s="44">
        <f t="shared" si="25"/>
        <v>77</v>
      </c>
      <c r="N558" s="44">
        <f t="shared" si="26"/>
        <v>64.125</v>
      </c>
      <c r="O558" s="44" t="str">
        <f t="shared" si="27"/>
        <v>C</v>
      </c>
      <c r="P558" s="36">
        <f>INDEX(Detail!A:A,MATCH(D558,Detail!H:H,0))</f>
        <v>38024</v>
      </c>
      <c r="Q558" t="str">
        <f>INDEX(Detail!F:F,MATCH(D558,Detail!H:H,0))</f>
        <v>Subulussalam</v>
      </c>
      <c r="R558">
        <f>INDEX(Detail!C:C,MATCH(D558,Detail!H:H,0))</f>
        <v>170</v>
      </c>
      <c r="S558">
        <f>INDEX(Detail!D:D,MATCH(D558,Detail!H:H,0))</f>
        <v>63</v>
      </c>
      <c r="T558" t="str">
        <f>INDEX(Detail!E:E,MATCH(D558,Detail!H:H,0))</f>
        <v>Jalan Pasteur No. 62</v>
      </c>
      <c r="U558" t="str">
        <f>INDEX(Detail!B:B,MATCH(D558,Detail!H:H,0))</f>
        <v>O-</v>
      </c>
      <c r="V558" t="str">
        <f>VLOOKUP(C558,Dosen!$A$3:$E$8,MATCH(Main!A558,Dosen!$A$2:$E$2,1),FALSE)</f>
        <v>Pak Budi</v>
      </c>
    </row>
    <row r="559" spans="1:22" x14ac:dyDescent="0.3">
      <c r="A559">
        <v>557</v>
      </c>
      <c r="B559" t="str">
        <f>CONCATENATE(VLOOKUP(C559,Helper!$A$1:$B$7,2,FALSE),TEXT(A559,"0000"))</f>
        <v>C0557</v>
      </c>
      <c r="C559" t="s">
        <v>1012</v>
      </c>
      <c r="D559" t="str">
        <f>INDEX(Detail!H:H,MATCH(B559,Detail!G:G,0))</f>
        <v>Nyoman Mahendra</v>
      </c>
      <c r="E559">
        <v>72</v>
      </c>
      <c r="F559">
        <v>55</v>
      </c>
      <c r="G559">
        <v>91</v>
      </c>
      <c r="H559">
        <v>54</v>
      </c>
      <c r="I559">
        <v>74</v>
      </c>
      <c r="J559">
        <v>49</v>
      </c>
      <c r="K559">
        <v>67</v>
      </c>
      <c r="L559" s="36" t="str">
        <f>IFERROR(VLOOKUP(B559,Absen!$A$1:$B$501,2,FALSE),"No")</f>
        <v>No</v>
      </c>
      <c r="M559" s="44">
        <f t="shared" si="25"/>
        <v>67</v>
      </c>
      <c r="N559" s="44">
        <f t="shared" si="26"/>
        <v>66.575000000000003</v>
      </c>
      <c r="O559" s="44" t="str">
        <f t="shared" si="27"/>
        <v>C</v>
      </c>
      <c r="P559" s="36">
        <f>INDEX(Detail!A:A,MATCH(D559,Detail!H:H,0))</f>
        <v>37045</v>
      </c>
      <c r="Q559" t="str">
        <f>INDEX(Detail!F:F,MATCH(D559,Detail!H:H,0))</f>
        <v>Palu</v>
      </c>
      <c r="R559">
        <f>INDEX(Detail!C:C,MATCH(D559,Detail!H:H,0))</f>
        <v>152</v>
      </c>
      <c r="S559">
        <f>INDEX(Detail!D:D,MATCH(D559,Detail!H:H,0))</f>
        <v>63</v>
      </c>
      <c r="T559" t="str">
        <f>INDEX(Detail!E:E,MATCH(D559,Detail!H:H,0))</f>
        <v xml:space="preserve">Jl. M.T Haryono No. 0
</v>
      </c>
      <c r="U559" t="str">
        <f>INDEX(Detail!B:B,MATCH(D559,Detail!H:H,0))</f>
        <v>A+</v>
      </c>
      <c r="V559" t="str">
        <f>VLOOKUP(C559,Dosen!$A$3:$E$8,MATCH(Main!A559,Dosen!$A$2:$E$2,1),FALSE)</f>
        <v>Bu Dwi</v>
      </c>
    </row>
    <row r="560" spans="1:22" x14ac:dyDescent="0.3">
      <c r="A560">
        <v>558</v>
      </c>
      <c r="B560" t="str">
        <f>CONCATENATE(VLOOKUP(C560,Helper!$A$1:$B$7,2,FALSE),TEXT(A560,"0000"))</f>
        <v>D0558</v>
      </c>
      <c r="C560" t="s">
        <v>1013</v>
      </c>
      <c r="D560" t="str">
        <f>INDEX(Detail!H:H,MATCH(B560,Detail!G:G,0))</f>
        <v>Elvina Kuswandari</v>
      </c>
      <c r="E560">
        <v>70</v>
      </c>
      <c r="F560">
        <v>53</v>
      </c>
      <c r="G560">
        <v>93</v>
      </c>
      <c r="H560">
        <v>58</v>
      </c>
      <c r="I560">
        <v>60</v>
      </c>
      <c r="J560">
        <v>47</v>
      </c>
      <c r="K560">
        <v>75</v>
      </c>
      <c r="L560" s="36" t="str">
        <f>IFERROR(VLOOKUP(B560,Absen!$A$1:$B$501,2,FALSE),"No")</f>
        <v>No</v>
      </c>
      <c r="M560" s="44">
        <f t="shared" si="25"/>
        <v>75</v>
      </c>
      <c r="N560" s="44">
        <f t="shared" si="26"/>
        <v>65.625</v>
      </c>
      <c r="O560" s="44" t="str">
        <f t="shared" si="27"/>
        <v>C</v>
      </c>
      <c r="P560" s="36">
        <f>INDEX(Detail!A:A,MATCH(D560,Detail!H:H,0))</f>
        <v>37011</v>
      </c>
      <c r="Q560" t="str">
        <f>INDEX(Detail!F:F,MATCH(D560,Detail!H:H,0))</f>
        <v>Malang</v>
      </c>
      <c r="R560">
        <f>INDEX(Detail!C:C,MATCH(D560,Detail!H:H,0))</f>
        <v>168</v>
      </c>
      <c r="S560">
        <f>INDEX(Detail!D:D,MATCH(D560,Detail!H:H,0))</f>
        <v>54</v>
      </c>
      <c r="T560" t="str">
        <f>INDEX(Detail!E:E,MATCH(D560,Detail!H:H,0))</f>
        <v xml:space="preserve">Gg. Tebet Barat Dalam No. 8
</v>
      </c>
      <c r="U560" t="str">
        <f>INDEX(Detail!B:B,MATCH(D560,Detail!H:H,0))</f>
        <v>AB-</v>
      </c>
      <c r="V560" t="str">
        <f>VLOOKUP(C560,Dosen!$A$3:$E$8,MATCH(Main!A560,Dosen!$A$2:$E$2,1),FALSE)</f>
        <v>Pak Krisna</v>
      </c>
    </row>
    <row r="561" spans="1:22" x14ac:dyDescent="0.3">
      <c r="A561">
        <v>559</v>
      </c>
      <c r="B561" t="str">
        <f>CONCATENATE(VLOOKUP(C561,Helper!$A$1:$B$7,2,FALSE),TEXT(A561,"0000"))</f>
        <v>D0559</v>
      </c>
      <c r="C561" t="s">
        <v>1013</v>
      </c>
      <c r="D561" t="str">
        <f>INDEX(Detail!H:H,MATCH(B561,Detail!G:G,0))</f>
        <v>Daliono Wasita</v>
      </c>
      <c r="E561">
        <v>77</v>
      </c>
      <c r="F561">
        <v>70</v>
      </c>
      <c r="G561">
        <v>34</v>
      </c>
      <c r="H561">
        <v>67</v>
      </c>
      <c r="I561">
        <v>51</v>
      </c>
      <c r="J561">
        <v>77</v>
      </c>
      <c r="K561">
        <v>90</v>
      </c>
      <c r="L561" s="36" t="str">
        <f>IFERROR(VLOOKUP(B561,Absen!$A$1:$B$501,2,FALSE),"No")</f>
        <v>No</v>
      </c>
      <c r="M561" s="44">
        <f t="shared" si="25"/>
        <v>90</v>
      </c>
      <c r="N561" s="44">
        <f t="shared" si="26"/>
        <v>64.325000000000003</v>
      </c>
      <c r="O561" s="44" t="str">
        <f t="shared" si="27"/>
        <v>C</v>
      </c>
      <c r="P561" s="36">
        <f>INDEX(Detail!A:A,MATCH(D561,Detail!H:H,0))</f>
        <v>37768</v>
      </c>
      <c r="Q561" t="str">
        <f>INDEX(Detail!F:F,MATCH(D561,Detail!H:H,0))</f>
        <v>Mataram</v>
      </c>
      <c r="R561">
        <f>INDEX(Detail!C:C,MATCH(D561,Detail!H:H,0))</f>
        <v>173</v>
      </c>
      <c r="S561">
        <f>INDEX(Detail!D:D,MATCH(D561,Detail!H:H,0))</f>
        <v>76</v>
      </c>
      <c r="T561" t="str">
        <f>INDEX(Detail!E:E,MATCH(D561,Detail!H:H,0))</f>
        <v xml:space="preserve">Gang Cihampelas No. 1
</v>
      </c>
      <c r="U561" t="str">
        <f>INDEX(Detail!B:B,MATCH(D561,Detail!H:H,0))</f>
        <v>O-</v>
      </c>
      <c r="V561" t="str">
        <f>VLOOKUP(C561,Dosen!$A$3:$E$8,MATCH(Main!A561,Dosen!$A$2:$E$2,1),FALSE)</f>
        <v>Pak Krisna</v>
      </c>
    </row>
    <row r="562" spans="1:22" x14ac:dyDescent="0.3">
      <c r="A562">
        <v>560</v>
      </c>
      <c r="B562" t="str">
        <f>CONCATENATE(VLOOKUP(C562,Helper!$A$1:$B$7,2,FALSE),TEXT(A562,"0000"))</f>
        <v>E0560</v>
      </c>
      <c r="C562" t="s">
        <v>1010</v>
      </c>
      <c r="D562" t="str">
        <f>INDEX(Detail!H:H,MATCH(B562,Detail!G:G,0))</f>
        <v>Elma Hartati</v>
      </c>
      <c r="E562">
        <v>62</v>
      </c>
      <c r="F562">
        <v>66</v>
      </c>
      <c r="G562">
        <v>81</v>
      </c>
      <c r="H562">
        <v>66</v>
      </c>
      <c r="I562">
        <v>94</v>
      </c>
      <c r="J562">
        <v>91</v>
      </c>
      <c r="K562">
        <v>88</v>
      </c>
      <c r="L562" s="36" t="str">
        <f>IFERROR(VLOOKUP(B562,Absen!$A$1:$B$501,2,FALSE),"No")</f>
        <v>No</v>
      </c>
      <c r="M562" s="44">
        <f t="shared" si="25"/>
        <v>88</v>
      </c>
      <c r="N562" s="44">
        <f t="shared" si="26"/>
        <v>79.2</v>
      </c>
      <c r="O562" s="44" t="str">
        <f t="shared" si="27"/>
        <v>B</v>
      </c>
      <c r="P562" s="36">
        <f>INDEX(Detail!A:A,MATCH(D562,Detail!H:H,0))</f>
        <v>38175</v>
      </c>
      <c r="Q562" t="str">
        <f>INDEX(Detail!F:F,MATCH(D562,Detail!H:H,0))</f>
        <v>Tarakan</v>
      </c>
      <c r="R562">
        <f>INDEX(Detail!C:C,MATCH(D562,Detail!H:H,0))</f>
        <v>155</v>
      </c>
      <c r="S562">
        <f>INDEX(Detail!D:D,MATCH(D562,Detail!H:H,0))</f>
        <v>76</v>
      </c>
      <c r="T562" t="str">
        <f>INDEX(Detail!E:E,MATCH(D562,Detail!H:H,0))</f>
        <v xml:space="preserve">Jl. Monginsidi No. 4
</v>
      </c>
      <c r="U562" t="str">
        <f>INDEX(Detail!B:B,MATCH(D562,Detail!H:H,0))</f>
        <v>AB-</v>
      </c>
      <c r="V562" t="str">
        <f>VLOOKUP(C562,Dosen!$A$3:$E$8,MATCH(Main!A562,Dosen!$A$2:$E$2,1),FALSE)</f>
        <v>Pak Budi</v>
      </c>
    </row>
    <row r="563" spans="1:22" x14ac:dyDescent="0.3">
      <c r="A563">
        <v>561</v>
      </c>
      <c r="B563" t="str">
        <f>CONCATENATE(VLOOKUP(C563,Helper!$A$1:$B$7,2,FALSE),TEXT(A563,"0000"))</f>
        <v>A0561</v>
      </c>
      <c r="C563" t="s">
        <v>1015</v>
      </c>
      <c r="D563" t="str">
        <f>INDEX(Detail!H:H,MATCH(B563,Detail!G:G,0))</f>
        <v>Hafshah Utama</v>
      </c>
      <c r="E563">
        <v>84</v>
      </c>
      <c r="F563">
        <v>60</v>
      </c>
      <c r="G563">
        <v>55</v>
      </c>
      <c r="H563">
        <v>63</v>
      </c>
      <c r="I563">
        <v>94</v>
      </c>
      <c r="J563">
        <v>79</v>
      </c>
      <c r="K563">
        <v>85</v>
      </c>
      <c r="L563" s="36">
        <f>IFERROR(VLOOKUP(B563,Absen!$A$1:$B$501,2,FALSE),"No")</f>
        <v>44832</v>
      </c>
      <c r="M563" s="44">
        <f t="shared" si="25"/>
        <v>75</v>
      </c>
      <c r="N563" s="44">
        <f t="shared" si="26"/>
        <v>71.924999999999997</v>
      </c>
      <c r="O563" s="44" t="str">
        <f t="shared" si="27"/>
        <v>B</v>
      </c>
      <c r="P563" s="36">
        <f>INDEX(Detail!A:A,MATCH(D563,Detail!H:H,0))</f>
        <v>37333</v>
      </c>
      <c r="Q563" t="str">
        <f>INDEX(Detail!F:F,MATCH(D563,Detail!H:H,0))</f>
        <v>Palembang</v>
      </c>
      <c r="R563">
        <f>INDEX(Detail!C:C,MATCH(D563,Detail!H:H,0))</f>
        <v>180</v>
      </c>
      <c r="S563">
        <f>INDEX(Detail!D:D,MATCH(D563,Detail!H:H,0))</f>
        <v>55</v>
      </c>
      <c r="T563" t="str">
        <f>INDEX(Detail!E:E,MATCH(D563,Detail!H:H,0))</f>
        <v>Jl. Rajawali Timur No. 25</v>
      </c>
      <c r="U563" t="str">
        <f>INDEX(Detail!B:B,MATCH(D563,Detail!H:H,0))</f>
        <v>AB-</v>
      </c>
      <c r="V563" t="str">
        <f>VLOOKUP(C563,Dosen!$A$3:$E$8,MATCH(Main!A563,Dosen!$A$2:$E$2,1),FALSE)</f>
        <v>Bu Made</v>
      </c>
    </row>
    <row r="564" spans="1:22" x14ac:dyDescent="0.3">
      <c r="A564">
        <v>562</v>
      </c>
      <c r="B564" t="str">
        <f>CONCATENATE(VLOOKUP(C564,Helper!$A$1:$B$7,2,FALSE),TEXT(A564,"0000"))</f>
        <v>C0562</v>
      </c>
      <c r="C564" t="s">
        <v>1012</v>
      </c>
      <c r="D564" t="str">
        <f>INDEX(Detail!H:H,MATCH(B564,Detail!G:G,0))</f>
        <v>Martaka Pangestu</v>
      </c>
      <c r="E564">
        <v>70</v>
      </c>
      <c r="F564">
        <v>49</v>
      </c>
      <c r="G564">
        <v>65</v>
      </c>
      <c r="H564">
        <v>73</v>
      </c>
      <c r="I564">
        <v>51</v>
      </c>
      <c r="J564">
        <v>52</v>
      </c>
      <c r="K564">
        <v>91</v>
      </c>
      <c r="L564" s="36" t="str">
        <f>IFERROR(VLOOKUP(B564,Absen!$A$1:$B$501,2,FALSE),"No")</f>
        <v>No</v>
      </c>
      <c r="M564" s="44">
        <f t="shared" si="25"/>
        <v>91</v>
      </c>
      <c r="N564" s="44">
        <f t="shared" si="26"/>
        <v>62.875000000000007</v>
      </c>
      <c r="O564" s="44" t="str">
        <f t="shared" si="27"/>
        <v>C</v>
      </c>
      <c r="P564" s="36">
        <f>INDEX(Detail!A:A,MATCH(D564,Detail!H:H,0))</f>
        <v>38121</v>
      </c>
      <c r="Q564" t="str">
        <f>INDEX(Detail!F:F,MATCH(D564,Detail!H:H,0))</f>
        <v>Tarakan</v>
      </c>
      <c r="R564">
        <f>INDEX(Detail!C:C,MATCH(D564,Detail!H:H,0))</f>
        <v>157</v>
      </c>
      <c r="S564">
        <f>INDEX(Detail!D:D,MATCH(D564,Detail!H:H,0))</f>
        <v>47</v>
      </c>
      <c r="T564" t="str">
        <f>INDEX(Detail!E:E,MATCH(D564,Detail!H:H,0))</f>
        <v>Gg. Indragiri No. 16</v>
      </c>
      <c r="U564" t="str">
        <f>INDEX(Detail!B:B,MATCH(D564,Detail!H:H,0))</f>
        <v>A+</v>
      </c>
      <c r="V564" t="str">
        <f>VLOOKUP(C564,Dosen!$A$3:$E$8,MATCH(Main!A564,Dosen!$A$2:$E$2,1),FALSE)</f>
        <v>Bu Dwi</v>
      </c>
    </row>
    <row r="565" spans="1:22" x14ac:dyDescent="0.3">
      <c r="A565">
        <v>563</v>
      </c>
      <c r="B565" t="str">
        <f>CONCATENATE(VLOOKUP(C565,Helper!$A$1:$B$7,2,FALSE),TEXT(A565,"0000"))</f>
        <v>A0563</v>
      </c>
      <c r="C565" t="s">
        <v>1015</v>
      </c>
      <c r="D565" t="str">
        <f>INDEX(Detail!H:H,MATCH(B565,Detail!G:G,0))</f>
        <v>Tirta Saputra</v>
      </c>
      <c r="E565">
        <v>54</v>
      </c>
      <c r="F565">
        <v>42</v>
      </c>
      <c r="G565">
        <v>38</v>
      </c>
      <c r="H565">
        <v>54</v>
      </c>
      <c r="I565">
        <v>82</v>
      </c>
      <c r="J565">
        <v>86</v>
      </c>
      <c r="K565">
        <v>77</v>
      </c>
      <c r="L565" s="36" t="str">
        <f>IFERROR(VLOOKUP(B565,Absen!$A$1:$B$501,2,FALSE),"No")</f>
        <v>No</v>
      </c>
      <c r="M565" s="44">
        <f t="shared" si="25"/>
        <v>77</v>
      </c>
      <c r="N565" s="44">
        <f t="shared" si="26"/>
        <v>61.5</v>
      </c>
      <c r="O565" s="44" t="str">
        <f t="shared" si="27"/>
        <v>C</v>
      </c>
      <c r="P565" s="36">
        <f>INDEX(Detail!A:A,MATCH(D565,Detail!H:H,0))</f>
        <v>37463</v>
      </c>
      <c r="Q565" t="str">
        <f>INDEX(Detail!F:F,MATCH(D565,Detail!H:H,0))</f>
        <v>Langsa</v>
      </c>
      <c r="R565">
        <f>INDEX(Detail!C:C,MATCH(D565,Detail!H:H,0))</f>
        <v>167</v>
      </c>
      <c r="S565">
        <f>INDEX(Detail!D:D,MATCH(D565,Detail!H:H,0))</f>
        <v>78</v>
      </c>
      <c r="T565" t="str">
        <f>INDEX(Detail!E:E,MATCH(D565,Detail!H:H,0))</f>
        <v>Jl. Rumah Sakit No. 75</v>
      </c>
      <c r="U565" t="str">
        <f>INDEX(Detail!B:B,MATCH(D565,Detail!H:H,0))</f>
        <v>B+</v>
      </c>
      <c r="V565" t="str">
        <f>VLOOKUP(C565,Dosen!$A$3:$E$8,MATCH(Main!A565,Dosen!$A$2:$E$2,1),FALSE)</f>
        <v>Bu Made</v>
      </c>
    </row>
    <row r="566" spans="1:22" x14ac:dyDescent="0.3">
      <c r="A566">
        <v>564</v>
      </c>
      <c r="B566" t="str">
        <f>CONCATENATE(VLOOKUP(C566,Helper!$A$1:$B$7,2,FALSE),TEXT(A566,"0000"))</f>
        <v>D0564</v>
      </c>
      <c r="C566" t="s">
        <v>1013</v>
      </c>
      <c r="D566" t="str">
        <f>INDEX(Detail!H:H,MATCH(B566,Detail!G:G,0))</f>
        <v>Nyoman Nuraini</v>
      </c>
      <c r="E566">
        <v>75</v>
      </c>
      <c r="F566">
        <v>69</v>
      </c>
      <c r="G566">
        <v>71</v>
      </c>
      <c r="H566">
        <v>60</v>
      </c>
      <c r="I566">
        <v>76</v>
      </c>
      <c r="J566">
        <v>41</v>
      </c>
      <c r="K566">
        <v>74</v>
      </c>
      <c r="L566" s="36">
        <f>IFERROR(VLOOKUP(B566,Absen!$A$1:$B$501,2,FALSE),"No")</f>
        <v>44916</v>
      </c>
      <c r="M566" s="44">
        <f t="shared" si="25"/>
        <v>64</v>
      </c>
      <c r="N566" s="44">
        <f t="shared" si="26"/>
        <v>63.800000000000004</v>
      </c>
      <c r="O566" s="44" t="str">
        <f t="shared" si="27"/>
        <v>C</v>
      </c>
      <c r="P566" s="36">
        <f>INDEX(Detail!A:A,MATCH(D566,Detail!H:H,0))</f>
        <v>38210</v>
      </c>
      <c r="Q566" t="str">
        <f>INDEX(Detail!F:F,MATCH(D566,Detail!H:H,0))</f>
        <v>Probolinggo</v>
      </c>
      <c r="R566">
        <f>INDEX(Detail!C:C,MATCH(D566,Detail!H:H,0))</f>
        <v>177</v>
      </c>
      <c r="S566">
        <f>INDEX(Detail!D:D,MATCH(D566,Detail!H:H,0))</f>
        <v>74</v>
      </c>
      <c r="T566" t="str">
        <f>INDEX(Detail!E:E,MATCH(D566,Detail!H:H,0))</f>
        <v>Gang Peta No. 67</v>
      </c>
      <c r="U566" t="str">
        <f>INDEX(Detail!B:B,MATCH(D566,Detail!H:H,0))</f>
        <v>AB-</v>
      </c>
      <c r="V566" t="str">
        <f>VLOOKUP(C566,Dosen!$A$3:$E$8,MATCH(Main!A566,Dosen!$A$2:$E$2,1),FALSE)</f>
        <v>Pak Krisna</v>
      </c>
    </row>
    <row r="567" spans="1:22" x14ac:dyDescent="0.3">
      <c r="A567">
        <v>565</v>
      </c>
      <c r="B567" t="str">
        <f>CONCATENATE(VLOOKUP(C567,Helper!$A$1:$B$7,2,FALSE),TEXT(A567,"0000"))</f>
        <v>C0565</v>
      </c>
      <c r="C567" t="s">
        <v>1012</v>
      </c>
      <c r="D567" t="str">
        <f>INDEX(Detail!H:H,MATCH(B567,Detail!G:G,0))</f>
        <v>Karna Winarsih</v>
      </c>
      <c r="E567">
        <v>66</v>
      </c>
      <c r="F567">
        <v>72</v>
      </c>
      <c r="G567">
        <v>55</v>
      </c>
      <c r="H567">
        <v>53</v>
      </c>
      <c r="I567">
        <v>81</v>
      </c>
      <c r="J567">
        <v>46</v>
      </c>
      <c r="K567">
        <v>100</v>
      </c>
      <c r="L567" s="36" t="str">
        <f>IFERROR(VLOOKUP(B567,Absen!$A$1:$B$501,2,FALSE),"No")</f>
        <v>No</v>
      </c>
      <c r="M567" s="44">
        <f t="shared" si="25"/>
        <v>100</v>
      </c>
      <c r="N567" s="44">
        <f t="shared" si="26"/>
        <v>64.2</v>
      </c>
      <c r="O567" s="44" t="str">
        <f t="shared" si="27"/>
        <v>C</v>
      </c>
      <c r="P567" s="36">
        <f>INDEX(Detail!A:A,MATCH(D567,Detail!H:H,0))</f>
        <v>37637</v>
      </c>
      <c r="Q567" t="str">
        <f>INDEX(Detail!F:F,MATCH(D567,Detail!H:H,0))</f>
        <v>Tanjungbalai</v>
      </c>
      <c r="R567">
        <f>INDEX(Detail!C:C,MATCH(D567,Detail!H:H,0))</f>
        <v>175</v>
      </c>
      <c r="S567">
        <f>INDEX(Detail!D:D,MATCH(D567,Detail!H:H,0))</f>
        <v>76</v>
      </c>
      <c r="T567" t="str">
        <f>INDEX(Detail!E:E,MATCH(D567,Detail!H:H,0))</f>
        <v>Jalan Ciwastra No. 18</v>
      </c>
      <c r="U567" t="str">
        <f>INDEX(Detail!B:B,MATCH(D567,Detail!H:H,0))</f>
        <v>O-</v>
      </c>
      <c r="V567" t="str">
        <f>VLOOKUP(C567,Dosen!$A$3:$E$8,MATCH(Main!A567,Dosen!$A$2:$E$2,1),FALSE)</f>
        <v>Bu Dwi</v>
      </c>
    </row>
    <row r="568" spans="1:22" x14ac:dyDescent="0.3">
      <c r="A568">
        <v>566</v>
      </c>
      <c r="B568" t="str">
        <f>CONCATENATE(VLOOKUP(C568,Helper!$A$1:$B$7,2,FALSE),TEXT(A568,"0000"))</f>
        <v>A0566</v>
      </c>
      <c r="C568" t="s">
        <v>1015</v>
      </c>
      <c r="D568" t="str">
        <f>INDEX(Detail!H:H,MATCH(B568,Detail!G:G,0))</f>
        <v>Perkasa Handayani</v>
      </c>
      <c r="E568">
        <v>75</v>
      </c>
      <c r="F568">
        <v>52</v>
      </c>
      <c r="G568">
        <v>32</v>
      </c>
      <c r="H568">
        <v>72</v>
      </c>
      <c r="I568">
        <v>52</v>
      </c>
      <c r="J568">
        <v>61</v>
      </c>
      <c r="K568">
        <v>100</v>
      </c>
      <c r="L568" s="36">
        <f>IFERROR(VLOOKUP(B568,Absen!$A$1:$B$501,2,FALSE),"No")</f>
        <v>44777</v>
      </c>
      <c r="M568" s="44">
        <f t="shared" si="25"/>
        <v>90</v>
      </c>
      <c r="N568" s="44">
        <f t="shared" si="26"/>
        <v>58.975000000000001</v>
      </c>
      <c r="O568" s="44" t="str">
        <f t="shared" si="27"/>
        <v>D</v>
      </c>
      <c r="P568" s="36">
        <f>INDEX(Detail!A:A,MATCH(D568,Detail!H:H,0))</f>
        <v>37924</v>
      </c>
      <c r="Q568" t="str">
        <f>INDEX(Detail!F:F,MATCH(D568,Detail!H:H,0))</f>
        <v>Prabumulih</v>
      </c>
      <c r="R568">
        <f>INDEX(Detail!C:C,MATCH(D568,Detail!H:H,0))</f>
        <v>173</v>
      </c>
      <c r="S568">
        <f>INDEX(Detail!D:D,MATCH(D568,Detail!H:H,0))</f>
        <v>81</v>
      </c>
      <c r="T568" t="str">
        <f>INDEX(Detail!E:E,MATCH(D568,Detail!H:H,0))</f>
        <v xml:space="preserve">Jalan M.H Thamrin No. 4
</v>
      </c>
      <c r="U568" t="str">
        <f>INDEX(Detail!B:B,MATCH(D568,Detail!H:H,0))</f>
        <v>A+</v>
      </c>
      <c r="V568" t="str">
        <f>VLOOKUP(C568,Dosen!$A$3:$E$8,MATCH(Main!A568,Dosen!$A$2:$E$2,1),FALSE)</f>
        <v>Bu Made</v>
      </c>
    </row>
    <row r="569" spans="1:22" x14ac:dyDescent="0.3">
      <c r="A569">
        <v>567</v>
      </c>
      <c r="B569" t="str">
        <f>CONCATENATE(VLOOKUP(C569,Helper!$A$1:$B$7,2,FALSE),TEXT(A569,"0000"))</f>
        <v>E0567</v>
      </c>
      <c r="C569" t="s">
        <v>1010</v>
      </c>
      <c r="D569" t="str">
        <f>INDEX(Detail!H:H,MATCH(B569,Detail!G:G,0))</f>
        <v>Viktor Novitasari</v>
      </c>
      <c r="E569">
        <v>75</v>
      </c>
      <c r="F569">
        <v>51</v>
      </c>
      <c r="G569">
        <v>77</v>
      </c>
      <c r="H569">
        <v>51</v>
      </c>
      <c r="I569">
        <v>61</v>
      </c>
      <c r="J569">
        <v>78</v>
      </c>
      <c r="K569">
        <v>62</v>
      </c>
      <c r="L569" s="36">
        <f>IFERROR(VLOOKUP(B569,Absen!$A$1:$B$501,2,FALSE),"No")</f>
        <v>44760</v>
      </c>
      <c r="M569" s="44">
        <f t="shared" si="25"/>
        <v>52</v>
      </c>
      <c r="N569" s="44">
        <f t="shared" si="26"/>
        <v>65.95</v>
      </c>
      <c r="O569" s="44" t="str">
        <f t="shared" si="27"/>
        <v>C</v>
      </c>
      <c r="P569" s="36">
        <f>INDEX(Detail!A:A,MATCH(D569,Detail!H:H,0))</f>
        <v>37530</v>
      </c>
      <c r="Q569" t="str">
        <f>INDEX(Detail!F:F,MATCH(D569,Detail!H:H,0))</f>
        <v>Tarakan</v>
      </c>
      <c r="R569">
        <f>INDEX(Detail!C:C,MATCH(D569,Detail!H:H,0))</f>
        <v>155</v>
      </c>
      <c r="S569">
        <f>INDEX(Detail!D:D,MATCH(D569,Detail!H:H,0))</f>
        <v>72</v>
      </c>
      <c r="T569" t="str">
        <f>INDEX(Detail!E:E,MATCH(D569,Detail!H:H,0))</f>
        <v>Jalan S. Parman No. 75</v>
      </c>
      <c r="U569" t="str">
        <f>INDEX(Detail!B:B,MATCH(D569,Detail!H:H,0))</f>
        <v>B+</v>
      </c>
      <c r="V569" t="str">
        <f>VLOOKUP(C569,Dosen!$A$3:$E$8,MATCH(Main!A569,Dosen!$A$2:$E$2,1),FALSE)</f>
        <v>Pak Budi</v>
      </c>
    </row>
    <row r="570" spans="1:22" x14ac:dyDescent="0.3">
      <c r="A570">
        <v>568</v>
      </c>
      <c r="B570" t="str">
        <f>CONCATENATE(VLOOKUP(C570,Helper!$A$1:$B$7,2,FALSE),TEXT(A570,"0000"))</f>
        <v>B0568</v>
      </c>
      <c r="C570" t="s">
        <v>1014</v>
      </c>
      <c r="D570" t="str">
        <f>INDEX(Detail!H:H,MATCH(B570,Detail!G:G,0))</f>
        <v>Gabriella Damanik</v>
      </c>
      <c r="E570">
        <v>67</v>
      </c>
      <c r="F570">
        <v>50</v>
      </c>
      <c r="G570">
        <v>72</v>
      </c>
      <c r="H570">
        <v>61</v>
      </c>
      <c r="I570">
        <v>59</v>
      </c>
      <c r="J570">
        <v>78</v>
      </c>
      <c r="K570">
        <v>95</v>
      </c>
      <c r="L570" s="36" t="str">
        <f>IFERROR(VLOOKUP(B570,Absen!$A$1:$B$501,2,FALSE),"No")</f>
        <v>No</v>
      </c>
      <c r="M570" s="44">
        <f t="shared" si="25"/>
        <v>95</v>
      </c>
      <c r="N570" s="44">
        <f t="shared" si="26"/>
        <v>69.125</v>
      </c>
      <c r="O570" s="44" t="str">
        <f t="shared" si="27"/>
        <v>C</v>
      </c>
      <c r="P570" s="36">
        <f>INDEX(Detail!A:A,MATCH(D570,Detail!H:H,0))</f>
        <v>38176</v>
      </c>
      <c r="Q570" t="str">
        <f>INDEX(Detail!F:F,MATCH(D570,Detail!H:H,0))</f>
        <v>Manado</v>
      </c>
      <c r="R570">
        <f>INDEX(Detail!C:C,MATCH(D570,Detail!H:H,0))</f>
        <v>154</v>
      </c>
      <c r="S570">
        <f>INDEX(Detail!D:D,MATCH(D570,Detail!H:H,0))</f>
        <v>68</v>
      </c>
      <c r="T570" t="str">
        <f>INDEX(Detail!E:E,MATCH(D570,Detail!H:H,0))</f>
        <v>Jl. Otto Iskandardinata No. 70</v>
      </c>
      <c r="U570" t="str">
        <f>INDEX(Detail!B:B,MATCH(D570,Detail!H:H,0))</f>
        <v>B+</v>
      </c>
      <c r="V570" t="str">
        <f>VLOOKUP(C570,Dosen!$A$3:$E$8,MATCH(Main!A570,Dosen!$A$2:$E$2,1),FALSE)</f>
        <v>Pak Andi</v>
      </c>
    </row>
    <row r="571" spans="1:22" x14ac:dyDescent="0.3">
      <c r="A571">
        <v>569</v>
      </c>
      <c r="B571" t="str">
        <f>CONCATENATE(VLOOKUP(C571,Helper!$A$1:$B$7,2,FALSE),TEXT(A571,"0000"))</f>
        <v>E0569</v>
      </c>
      <c r="C571" t="s">
        <v>1010</v>
      </c>
      <c r="D571" t="str">
        <f>INDEX(Detail!H:H,MATCH(B571,Detail!G:G,0))</f>
        <v>Endah Yuniar</v>
      </c>
      <c r="E571">
        <v>58</v>
      </c>
      <c r="F571">
        <v>48</v>
      </c>
      <c r="G571">
        <v>31</v>
      </c>
      <c r="H571">
        <v>55</v>
      </c>
      <c r="I571">
        <v>86</v>
      </c>
      <c r="J571">
        <v>66</v>
      </c>
      <c r="K571">
        <v>60</v>
      </c>
      <c r="L571" s="36" t="str">
        <f>IFERROR(VLOOKUP(B571,Absen!$A$1:$B$501,2,FALSE),"No")</f>
        <v>No</v>
      </c>
      <c r="M571" s="44">
        <f t="shared" si="25"/>
        <v>60</v>
      </c>
      <c r="N571" s="44">
        <f t="shared" si="26"/>
        <v>56.275000000000006</v>
      </c>
      <c r="O571" s="44" t="str">
        <f t="shared" si="27"/>
        <v>D</v>
      </c>
      <c r="P571" s="36">
        <f>INDEX(Detail!A:A,MATCH(D571,Detail!H:H,0))</f>
        <v>38260</v>
      </c>
      <c r="Q571" t="str">
        <f>INDEX(Detail!F:F,MATCH(D571,Detail!H:H,0))</f>
        <v>Pekalongan</v>
      </c>
      <c r="R571">
        <f>INDEX(Detail!C:C,MATCH(D571,Detail!H:H,0))</f>
        <v>153</v>
      </c>
      <c r="S571">
        <f>INDEX(Detail!D:D,MATCH(D571,Detail!H:H,0))</f>
        <v>69</v>
      </c>
      <c r="T571" t="str">
        <f>INDEX(Detail!E:E,MATCH(D571,Detail!H:H,0))</f>
        <v>Gang Astana Anyar No. 20</v>
      </c>
      <c r="U571" t="str">
        <f>INDEX(Detail!B:B,MATCH(D571,Detail!H:H,0))</f>
        <v>B+</v>
      </c>
      <c r="V571" t="str">
        <f>VLOOKUP(C571,Dosen!$A$3:$E$8,MATCH(Main!A571,Dosen!$A$2:$E$2,1),FALSE)</f>
        <v>Pak Budi</v>
      </c>
    </row>
    <row r="572" spans="1:22" x14ac:dyDescent="0.3">
      <c r="A572">
        <v>570</v>
      </c>
      <c r="B572" t="str">
        <f>CONCATENATE(VLOOKUP(C572,Helper!$A$1:$B$7,2,FALSE),TEXT(A572,"0000"))</f>
        <v>D0570</v>
      </c>
      <c r="C572" t="s">
        <v>1013</v>
      </c>
      <c r="D572" t="str">
        <f>INDEX(Detail!H:H,MATCH(B572,Detail!G:G,0))</f>
        <v>Margana Nasyiah</v>
      </c>
      <c r="E572">
        <v>68</v>
      </c>
      <c r="F572">
        <v>75</v>
      </c>
      <c r="G572">
        <v>59</v>
      </c>
      <c r="H572">
        <v>51</v>
      </c>
      <c r="I572">
        <v>61</v>
      </c>
      <c r="J572">
        <v>45</v>
      </c>
      <c r="K572">
        <v>79</v>
      </c>
      <c r="L572" s="36" t="str">
        <f>IFERROR(VLOOKUP(B572,Absen!$A$1:$B$501,2,FALSE),"No")</f>
        <v>No</v>
      </c>
      <c r="M572" s="44">
        <f t="shared" si="25"/>
        <v>79</v>
      </c>
      <c r="N572" s="44">
        <f t="shared" si="26"/>
        <v>60.574999999999996</v>
      </c>
      <c r="O572" s="44" t="str">
        <f t="shared" si="27"/>
        <v>C</v>
      </c>
      <c r="P572" s="36">
        <f>INDEX(Detail!A:A,MATCH(D572,Detail!H:H,0))</f>
        <v>37415</v>
      </c>
      <c r="Q572" t="str">
        <f>INDEX(Detail!F:F,MATCH(D572,Detail!H:H,0))</f>
        <v>Cilegon</v>
      </c>
      <c r="R572">
        <f>INDEX(Detail!C:C,MATCH(D572,Detail!H:H,0))</f>
        <v>171</v>
      </c>
      <c r="S572">
        <f>INDEX(Detail!D:D,MATCH(D572,Detail!H:H,0))</f>
        <v>63</v>
      </c>
      <c r="T572" t="str">
        <f>INDEX(Detail!E:E,MATCH(D572,Detail!H:H,0))</f>
        <v>Gg. M.T Haryono No. 15</v>
      </c>
      <c r="U572" t="str">
        <f>INDEX(Detail!B:B,MATCH(D572,Detail!H:H,0))</f>
        <v>B+</v>
      </c>
      <c r="V572" t="str">
        <f>VLOOKUP(C572,Dosen!$A$3:$E$8,MATCH(Main!A572,Dosen!$A$2:$E$2,1),FALSE)</f>
        <v>Pak Krisna</v>
      </c>
    </row>
    <row r="573" spans="1:22" x14ac:dyDescent="0.3">
      <c r="A573">
        <v>571</v>
      </c>
      <c r="B573" t="str">
        <f>CONCATENATE(VLOOKUP(C573,Helper!$A$1:$B$7,2,FALSE),TEXT(A573,"0000"))</f>
        <v>D0571</v>
      </c>
      <c r="C573" t="s">
        <v>1013</v>
      </c>
      <c r="D573" t="str">
        <f>INDEX(Detail!H:H,MATCH(B573,Detail!G:G,0))</f>
        <v>Galak Halimah</v>
      </c>
      <c r="E573">
        <v>74</v>
      </c>
      <c r="F573">
        <v>71</v>
      </c>
      <c r="G573">
        <v>65</v>
      </c>
      <c r="H573">
        <v>68</v>
      </c>
      <c r="I573">
        <v>53</v>
      </c>
      <c r="J573">
        <v>90</v>
      </c>
      <c r="K573">
        <v>65</v>
      </c>
      <c r="L573" s="36" t="str">
        <f>IFERROR(VLOOKUP(B573,Absen!$A$1:$B$501,2,FALSE),"No")</f>
        <v>No</v>
      </c>
      <c r="M573" s="44">
        <f t="shared" si="25"/>
        <v>65</v>
      </c>
      <c r="N573" s="44">
        <f t="shared" si="26"/>
        <v>70.75</v>
      </c>
      <c r="O573" s="44" t="str">
        <f t="shared" si="27"/>
        <v>B</v>
      </c>
      <c r="P573" s="36">
        <f>INDEX(Detail!A:A,MATCH(D573,Detail!H:H,0))</f>
        <v>37438</v>
      </c>
      <c r="Q573" t="str">
        <f>INDEX(Detail!F:F,MATCH(D573,Detail!H:H,0))</f>
        <v>Pematangsiantar</v>
      </c>
      <c r="R573">
        <f>INDEX(Detail!C:C,MATCH(D573,Detail!H:H,0))</f>
        <v>159</v>
      </c>
      <c r="S573">
        <f>INDEX(Detail!D:D,MATCH(D573,Detail!H:H,0))</f>
        <v>89</v>
      </c>
      <c r="T573" t="str">
        <f>INDEX(Detail!E:E,MATCH(D573,Detail!H:H,0))</f>
        <v>Gg. Rumah Sakit No. 60</v>
      </c>
      <c r="U573" t="str">
        <f>INDEX(Detail!B:B,MATCH(D573,Detail!H:H,0))</f>
        <v>AB-</v>
      </c>
      <c r="V573" t="str">
        <f>VLOOKUP(C573,Dosen!$A$3:$E$8,MATCH(Main!A573,Dosen!$A$2:$E$2,1),FALSE)</f>
        <v>Pak Krisna</v>
      </c>
    </row>
    <row r="574" spans="1:22" x14ac:dyDescent="0.3">
      <c r="A574">
        <v>572</v>
      </c>
      <c r="B574" t="str">
        <f>CONCATENATE(VLOOKUP(C574,Helper!$A$1:$B$7,2,FALSE),TEXT(A574,"0000"))</f>
        <v>E0572</v>
      </c>
      <c r="C574" t="s">
        <v>1010</v>
      </c>
      <c r="D574" t="str">
        <f>INDEX(Detail!H:H,MATCH(B574,Detail!G:G,0))</f>
        <v>Nardi Maryadi</v>
      </c>
      <c r="E574">
        <v>81</v>
      </c>
      <c r="F574">
        <v>73</v>
      </c>
      <c r="G574">
        <v>40</v>
      </c>
      <c r="H574">
        <v>71</v>
      </c>
      <c r="I574">
        <v>62</v>
      </c>
      <c r="J574">
        <v>72</v>
      </c>
      <c r="K574">
        <v>75</v>
      </c>
      <c r="L574" s="36">
        <f>IFERROR(VLOOKUP(B574,Absen!$A$1:$B$501,2,FALSE),"No")</f>
        <v>44861</v>
      </c>
      <c r="M574" s="44">
        <f t="shared" si="25"/>
        <v>65</v>
      </c>
      <c r="N574" s="44">
        <f t="shared" si="26"/>
        <v>64.775000000000006</v>
      </c>
      <c r="O574" s="44" t="str">
        <f t="shared" si="27"/>
        <v>C</v>
      </c>
      <c r="P574" s="36">
        <f>INDEX(Detail!A:A,MATCH(D574,Detail!H:H,0))</f>
        <v>38140</v>
      </c>
      <c r="Q574" t="str">
        <f>INDEX(Detail!F:F,MATCH(D574,Detail!H:H,0))</f>
        <v>Tanjungpinang</v>
      </c>
      <c r="R574">
        <f>INDEX(Detail!C:C,MATCH(D574,Detail!H:H,0))</f>
        <v>164</v>
      </c>
      <c r="S574">
        <f>INDEX(Detail!D:D,MATCH(D574,Detail!H:H,0))</f>
        <v>47</v>
      </c>
      <c r="T574" t="str">
        <f>INDEX(Detail!E:E,MATCH(D574,Detail!H:H,0))</f>
        <v xml:space="preserve">Jalan Dipatiukur No. 0
</v>
      </c>
      <c r="U574" t="str">
        <f>INDEX(Detail!B:B,MATCH(D574,Detail!H:H,0))</f>
        <v>AB-</v>
      </c>
      <c r="V574" t="str">
        <f>VLOOKUP(C574,Dosen!$A$3:$E$8,MATCH(Main!A574,Dosen!$A$2:$E$2,1),FALSE)</f>
        <v>Pak Budi</v>
      </c>
    </row>
    <row r="575" spans="1:22" x14ac:dyDescent="0.3">
      <c r="A575">
        <v>573</v>
      </c>
      <c r="B575" t="str">
        <f>CONCATENATE(VLOOKUP(C575,Helper!$A$1:$B$7,2,FALSE),TEXT(A575,"0000"))</f>
        <v>C0573</v>
      </c>
      <c r="C575" t="s">
        <v>1012</v>
      </c>
      <c r="D575" t="str">
        <f>INDEX(Detail!H:H,MATCH(B575,Detail!G:G,0))</f>
        <v>Adinata Gunawan</v>
      </c>
      <c r="E575">
        <v>90</v>
      </c>
      <c r="F575">
        <v>75</v>
      </c>
      <c r="G575">
        <v>62</v>
      </c>
      <c r="H575">
        <v>52</v>
      </c>
      <c r="I575">
        <v>91</v>
      </c>
      <c r="J575">
        <v>93</v>
      </c>
      <c r="K575">
        <v>96</v>
      </c>
      <c r="L575" s="36">
        <f>IFERROR(VLOOKUP(B575,Absen!$A$1:$B$501,2,FALSE),"No")</f>
        <v>44882</v>
      </c>
      <c r="M575" s="44">
        <f t="shared" si="25"/>
        <v>86</v>
      </c>
      <c r="N575" s="44">
        <f t="shared" si="26"/>
        <v>78.099999999999994</v>
      </c>
      <c r="O575" s="44" t="str">
        <f t="shared" si="27"/>
        <v>B</v>
      </c>
      <c r="P575" s="36">
        <f>INDEX(Detail!A:A,MATCH(D575,Detail!H:H,0))</f>
        <v>37549</v>
      </c>
      <c r="Q575" t="str">
        <f>INDEX(Detail!F:F,MATCH(D575,Detail!H:H,0))</f>
        <v>Pangkalpinang</v>
      </c>
      <c r="R575">
        <f>INDEX(Detail!C:C,MATCH(D575,Detail!H:H,0))</f>
        <v>177</v>
      </c>
      <c r="S575">
        <f>INDEX(Detail!D:D,MATCH(D575,Detail!H:H,0))</f>
        <v>57</v>
      </c>
      <c r="T575" t="str">
        <f>INDEX(Detail!E:E,MATCH(D575,Detail!H:H,0))</f>
        <v xml:space="preserve">Jl. Sentot Alibasa No. 0
</v>
      </c>
      <c r="U575" t="str">
        <f>INDEX(Detail!B:B,MATCH(D575,Detail!H:H,0))</f>
        <v>B-</v>
      </c>
      <c r="V575" t="str">
        <f>VLOOKUP(C575,Dosen!$A$3:$E$8,MATCH(Main!A575,Dosen!$A$2:$E$2,1),FALSE)</f>
        <v>Bu Dwi</v>
      </c>
    </row>
    <row r="576" spans="1:22" x14ac:dyDescent="0.3">
      <c r="A576">
        <v>574</v>
      </c>
      <c r="B576" t="str">
        <f>CONCATENATE(VLOOKUP(C576,Helper!$A$1:$B$7,2,FALSE),TEXT(A576,"0000"))</f>
        <v>E0574</v>
      </c>
      <c r="C576" t="s">
        <v>1010</v>
      </c>
      <c r="D576" t="str">
        <f>INDEX(Detail!H:H,MATCH(B576,Detail!G:G,0))</f>
        <v>Farah Pertiwi</v>
      </c>
      <c r="E576">
        <v>90</v>
      </c>
      <c r="F576">
        <v>48</v>
      </c>
      <c r="G576">
        <v>52</v>
      </c>
      <c r="H576">
        <v>71</v>
      </c>
      <c r="I576">
        <v>76</v>
      </c>
      <c r="J576">
        <v>53</v>
      </c>
      <c r="K576">
        <v>95</v>
      </c>
      <c r="L576" s="36" t="str">
        <f>IFERROR(VLOOKUP(B576,Absen!$A$1:$B$501,2,FALSE),"No")</f>
        <v>No</v>
      </c>
      <c r="M576" s="44">
        <f t="shared" si="25"/>
        <v>95</v>
      </c>
      <c r="N576" s="44">
        <f t="shared" si="26"/>
        <v>66.125</v>
      </c>
      <c r="O576" s="44" t="str">
        <f t="shared" si="27"/>
        <v>C</v>
      </c>
      <c r="P576" s="36">
        <f>INDEX(Detail!A:A,MATCH(D576,Detail!H:H,0))</f>
        <v>37670</v>
      </c>
      <c r="Q576" t="str">
        <f>INDEX(Detail!F:F,MATCH(D576,Detail!H:H,0))</f>
        <v>Tangerang Selatan</v>
      </c>
      <c r="R576">
        <f>INDEX(Detail!C:C,MATCH(D576,Detail!H:H,0))</f>
        <v>150</v>
      </c>
      <c r="S576">
        <f>INDEX(Detail!D:D,MATCH(D576,Detail!H:H,0))</f>
        <v>50</v>
      </c>
      <c r="T576" t="str">
        <f>INDEX(Detail!E:E,MATCH(D576,Detail!H:H,0))</f>
        <v>Gg. BKR No. 13</v>
      </c>
      <c r="U576" t="str">
        <f>INDEX(Detail!B:B,MATCH(D576,Detail!H:H,0))</f>
        <v>AB-</v>
      </c>
      <c r="V576" t="str">
        <f>VLOOKUP(C576,Dosen!$A$3:$E$8,MATCH(Main!A576,Dosen!$A$2:$E$2,1),FALSE)</f>
        <v>Pak Budi</v>
      </c>
    </row>
    <row r="577" spans="1:22" x14ac:dyDescent="0.3">
      <c r="A577">
        <v>575</v>
      </c>
      <c r="B577" t="str">
        <f>CONCATENATE(VLOOKUP(C577,Helper!$A$1:$B$7,2,FALSE),TEXT(A577,"0000"))</f>
        <v>C0575</v>
      </c>
      <c r="C577" t="s">
        <v>1012</v>
      </c>
      <c r="D577" t="str">
        <f>INDEX(Detail!H:H,MATCH(B577,Detail!G:G,0))</f>
        <v>Lantar Susanti</v>
      </c>
      <c r="E577">
        <v>90</v>
      </c>
      <c r="F577">
        <v>65</v>
      </c>
      <c r="G577">
        <v>36</v>
      </c>
      <c r="H577">
        <v>73</v>
      </c>
      <c r="I577">
        <v>60</v>
      </c>
      <c r="J577">
        <v>84</v>
      </c>
      <c r="K577">
        <v>93</v>
      </c>
      <c r="L577" s="36" t="str">
        <f>IFERROR(VLOOKUP(B577,Absen!$A$1:$B$501,2,FALSE),"No")</f>
        <v>No</v>
      </c>
      <c r="M577" s="44">
        <f t="shared" si="25"/>
        <v>93</v>
      </c>
      <c r="N577" s="44">
        <f t="shared" si="26"/>
        <v>69.3</v>
      </c>
      <c r="O577" s="44" t="str">
        <f t="shared" si="27"/>
        <v>C</v>
      </c>
      <c r="P577" s="36">
        <f>INDEX(Detail!A:A,MATCH(D577,Detail!H:H,0))</f>
        <v>37251</v>
      </c>
      <c r="Q577" t="str">
        <f>INDEX(Detail!F:F,MATCH(D577,Detail!H:H,0))</f>
        <v>Palangkaraya</v>
      </c>
      <c r="R577">
        <f>INDEX(Detail!C:C,MATCH(D577,Detail!H:H,0))</f>
        <v>164</v>
      </c>
      <c r="S577">
        <f>INDEX(Detail!D:D,MATCH(D577,Detail!H:H,0))</f>
        <v>92</v>
      </c>
      <c r="T577" t="str">
        <f>INDEX(Detail!E:E,MATCH(D577,Detail!H:H,0))</f>
        <v>Gang Suryakencana No. 71</v>
      </c>
      <c r="U577" t="str">
        <f>INDEX(Detail!B:B,MATCH(D577,Detail!H:H,0))</f>
        <v>B+</v>
      </c>
      <c r="V577" t="str">
        <f>VLOOKUP(C577,Dosen!$A$3:$E$8,MATCH(Main!A577,Dosen!$A$2:$E$2,1),FALSE)</f>
        <v>Bu Dwi</v>
      </c>
    </row>
    <row r="578" spans="1:22" x14ac:dyDescent="0.3">
      <c r="A578">
        <v>576</v>
      </c>
      <c r="B578" t="str">
        <f>CONCATENATE(VLOOKUP(C578,Helper!$A$1:$B$7,2,FALSE),TEXT(A578,"0000"))</f>
        <v>D0576</v>
      </c>
      <c r="C578" t="s">
        <v>1013</v>
      </c>
      <c r="D578" t="str">
        <f>INDEX(Detail!H:H,MATCH(B578,Detail!G:G,0))</f>
        <v>Marsudi Uyainah</v>
      </c>
      <c r="E578">
        <v>58</v>
      </c>
      <c r="F578">
        <v>64</v>
      </c>
      <c r="G578">
        <v>55</v>
      </c>
      <c r="H578">
        <v>58</v>
      </c>
      <c r="I578">
        <v>64</v>
      </c>
      <c r="J578">
        <v>51</v>
      </c>
      <c r="K578">
        <v>84</v>
      </c>
      <c r="L578" s="36">
        <f>IFERROR(VLOOKUP(B578,Absen!$A$1:$B$501,2,FALSE),"No")</f>
        <v>44748</v>
      </c>
      <c r="M578" s="44">
        <f t="shared" si="25"/>
        <v>74</v>
      </c>
      <c r="N578" s="44">
        <f t="shared" si="26"/>
        <v>59.1</v>
      </c>
      <c r="O578" s="44" t="str">
        <f t="shared" si="27"/>
        <v>D</v>
      </c>
      <c r="P578" s="36">
        <f>INDEX(Detail!A:A,MATCH(D578,Detail!H:H,0))</f>
        <v>38418</v>
      </c>
      <c r="Q578" t="str">
        <f>INDEX(Detail!F:F,MATCH(D578,Detail!H:H,0))</f>
        <v>Surakarta</v>
      </c>
      <c r="R578">
        <f>INDEX(Detail!C:C,MATCH(D578,Detail!H:H,0))</f>
        <v>166</v>
      </c>
      <c r="S578">
        <f>INDEX(Detail!D:D,MATCH(D578,Detail!H:H,0))</f>
        <v>61</v>
      </c>
      <c r="T578" t="str">
        <f>INDEX(Detail!E:E,MATCH(D578,Detail!H:H,0))</f>
        <v>Gang Jend. A. Yani No. 86</v>
      </c>
      <c r="U578" t="str">
        <f>INDEX(Detail!B:B,MATCH(D578,Detail!H:H,0))</f>
        <v>AB+</v>
      </c>
      <c r="V578" t="str">
        <f>VLOOKUP(C578,Dosen!$A$3:$E$8,MATCH(Main!A578,Dosen!$A$2:$E$2,1),FALSE)</f>
        <v>Pak Krisna</v>
      </c>
    </row>
    <row r="579" spans="1:22" x14ac:dyDescent="0.3">
      <c r="A579">
        <v>577</v>
      </c>
      <c r="B579" t="str">
        <f>CONCATENATE(VLOOKUP(C579,Helper!$A$1:$B$7,2,FALSE),TEXT(A579,"0000"))</f>
        <v>C0577</v>
      </c>
      <c r="C579" t="s">
        <v>1012</v>
      </c>
      <c r="D579" t="str">
        <f>INDEX(Detail!H:H,MATCH(B579,Detail!G:G,0))</f>
        <v>Warji Tampubolon</v>
      </c>
      <c r="E579">
        <v>67</v>
      </c>
      <c r="F579">
        <v>46</v>
      </c>
      <c r="G579">
        <v>62</v>
      </c>
      <c r="H579">
        <v>62</v>
      </c>
      <c r="I579">
        <v>66</v>
      </c>
      <c r="J579">
        <v>46</v>
      </c>
      <c r="K579">
        <v>86</v>
      </c>
      <c r="L579" s="36">
        <f>IFERROR(VLOOKUP(B579,Absen!$A$1:$B$501,2,FALSE),"No")</f>
        <v>44898</v>
      </c>
      <c r="M579" s="44">
        <f t="shared" si="25"/>
        <v>76</v>
      </c>
      <c r="N579" s="44">
        <f t="shared" si="26"/>
        <v>59.325000000000003</v>
      </c>
      <c r="O579" s="44" t="str">
        <f t="shared" si="27"/>
        <v>D</v>
      </c>
      <c r="P579" s="36">
        <f>INDEX(Detail!A:A,MATCH(D579,Detail!H:H,0))</f>
        <v>37423</v>
      </c>
      <c r="Q579" t="str">
        <f>INDEX(Detail!F:F,MATCH(D579,Detail!H:H,0))</f>
        <v>Tanjungpinang</v>
      </c>
      <c r="R579">
        <f>INDEX(Detail!C:C,MATCH(D579,Detail!H:H,0))</f>
        <v>170</v>
      </c>
      <c r="S579">
        <f>INDEX(Detail!D:D,MATCH(D579,Detail!H:H,0))</f>
        <v>64</v>
      </c>
      <c r="T579" t="str">
        <f>INDEX(Detail!E:E,MATCH(D579,Detail!H:H,0))</f>
        <v xml:space="preserve">Jalan Dr. Djunjunan No. 8
</v>
      </c>
      <c r="U579" t="str">
        <f>INDEX(Detail!B:B,MATCH(D579,Detail!H:H,0))</f>
        <v>O+</v>
      </c>
      <c r="V579" t="str">
        <f>VLOOKUP(C579,Dosen!$A$3:$E$8,MATCH(Main!A579,Dosen!$A$2:$E$2,1),FALSE)</f>
        <v>Bu Dwi</v>
      </c>
    </row>
    <row r="580" spans="1:22" x14ac:dyDescent="0.3">
      <c r="A580">
        <v>578</v>
      </c>
      <c r="B580" t="str">
        <f>CONCATENATE(VLOOKUP(C580,Helper!$A$1:$B$7,2,FALSE),TEXT(A580,"0000"))</f>
        <v>E0578</v>
      </c>
      <c r="C580" t="s">
        <v>1010</v>
      </c>
      <c r="D580" t="str">
        <f>INDEX(Detail!H:H,MATCH(B580,Detail!G:G,0))</f>
        <v>Rafi Lazuardi</v>
      </c>
      <c r="E580">
        <v>76</v>
      </c>
      <c r="F580">
        <v>47</v>
      </c>
      <c r="G580">
        <v>64</v>
      </c>
      <c r="H580">
        <v>66</v>
      </c>
      <c r="I580">
        <v>86</v>
      </c>
      <c r="J580">
        <v>67</v>
      </c>
      <c r="K580">
        <v>92</v>
      </c>
      <c r="L580" s="36">
        <f>IFERROR(VLOOKUP(B580,Absen!$A$1:$B$501,2,FALSE),"No")</f>
        <v>44767</v>
      </c>
      <c r="M580" s="44">
        <f t="shared" ref="M580:M643" si="28">IF(L580="No",K580,K580-10)</f>
        <v>82</v>
      </c>
      <c r="N580" s="44">
        <f t="shared" ref="N580:N643" si="29">((E580+F580+H580+I580)*0.125)+((G580+J580)*0.2)+(M580*0.1)</f>
        <v>68.775000000000006</v>
      </c>
      <c r="O580" s="44" t="str">
        <f t="shared" ref="O580:O643" si="30">IF(N580&gt;90,"A+",IF(N580&gt;80,"A",IF(N580&gt;70,"B",IF(N580&gt;60,"C",IF(N580&gt;40,"D","E")))))</f>
        <v>C</v>
      </c>
      <c r="P580" s="36">
        <f>INDEX(Detail!A:A,MATCH(D580,Detail!H:H,0))</f>
        <v>37918</v>
      </c>
      <c r="Q580" t="str">
        <f>INDEX(Detail!F:F,MATCH(D580,Detail!H:H,0))</f>
        <v>Purwokerto</v>
      </c>
      <c r="R580">
        <f>INDEX(Detail!C:C,MATCH(D580,Detail!H:H,0))</f>
        <v>159</v>
      </c>
      <c r="S580">
        <f>INDEX(Detail!D:D,MATCH(D580,Detail!H:H,0))</f>
        <v>52</v>
      </c>
      <c r="T580" t="str">
        <f>INDEX(Detail!E:E,MATCH(D580,Detail!H:H,0))</f>
        <v xml:space="preserve">Gang Suryakencana No. 2
</v>
      </c>
      <c r="U580" t="str">
        <f>INDEX(Detail!B:B,MATCH(D580,Detail!H:H,0))</f>
        <v>AB-</v>
      </c>
      <c r="V580" t="str">
        <f>VLOOKUP(C580,Dosen!$A$3:$E$8,MATCH(Main!A580,Dosen!$A$2:$E$2,1),FALSE)</f>
        <v>Pak Budi</v>
      </c>
    </row>
    <row r="581" spans="1:22" x14ac:dyDescent="0.3">
      <c r="A581">
        <v>579</v>
      </c>
      <c r="B581" t="str">
        <f>CONCATENATE(VLOOKUP(C581,Helper!$A$1:$B$7,2,FALSE),TEXT(A581,"0000"))</f>
        <v>F0579</v>
      </c>
      <c r="C581" t="s">
        <v>1011</v>
      </c>
      <c r="D581" t="str">
        <f>INDEX(Detail!H:H,MATCH(B581,Detail!G:G,0))</f>
        <v>Jamalia Waluyo</v>
      </c>
      <c r="E581">
        <v>89</v>
      </c>
      <c r="F581">
        <v>68</v>
      </c>
      <c r="G581">
        <v>62</v>
      </c>
      <c r="H581">
        <v>69</v>
      </c>
      <c r="I581">
        <v>54</v>
      </c>
      <c r="J581">
        <v>41</v>
      </c>
      <c r="K581">
        <v>92</v>
      </c>
      <c r="L581" s="36">
        <f>IFERROR(VLOOKUP(B581,Absen!$A$1:$B$501,2,FALSE),"No")</f>
        <v>44773</v>
      </c>
      <c r="M581" s="44">
        <f t="shared" si="28"/>
        <v>82</v>
      </c>
      <c r="N581" s="44">
        <f t="shared" si="29"/>
        <v>63.800000000000004</v>
      </c>
      <c r="O581" s="44" t="str">
        <f t="shared" si="30"/>
        <v>C</v>
      </c>
      <c r="P581" s="36">
        <f>INDEX(Detail!A:A,MATCH(D581,Detail!H:H,0))</f>
        <v>37611</v>
      </c>
      <c r="Q581" t="str">
        <f>INDEX(Detail!F:F,MATCH(D581,Detail!H:H,0))</f>
        <v>Tual</v>
      </c>
      <c r="R581">
        <f>INDEX(Detail!C:C,MATCH(D581,Detail!H:H,0))</f>
        <v>166</v>
      </c>
      <c r="S581">
        <f>INDEX(Detail!D:D,MATCH(D581,Detail!H:H,0))</f>
        <v>57</v>
      </c>
      <c r="T581" t="str">
        <f>INDEX(Detail!E:E,MATCH(D581,Detail!H:H,0))</f>
        <v>Jalan Erlangga No. 58</v>
      </c>
      <c r="U581" t="str">
        <f>INDEX(Detail!B:B,MATCH(D581,Detail!H:H,0))</f>
        <v>A-</v>
      </c>
      <c r="V581" t="str">
        <f>VLOOKUP(C581,Dosen!$A$3:$E$8,MATCH(Main!A581,Dosen!$A$2:$E$2,1),FALSE)</f>
        <v>Bu Ratna</v>
      </c>
    </row>
    <row r="582" spans="1:22" x14ac:dyDescent="0.3">
      <c r="A582">
        <v>580</v>
      </c>
      <c r="B582" t="str">
        <f>CONCATENATE(VLOOKUP(C582,Helper!$A$1:$B$7,2,FALSE),TEXT(A582,"0000"))</f>
        <v>C0580</v>
      </c>
      <c r="C582" t="s">
        <v>1012</v>
      </c>
      <c r="D582" t="str">
        <f>INDEX(Detail!H:H,MATCH(B582,Detail!G:G,0))</f>
        <v>Kawaya Pradana</v>
      </c>
      <c r="E582">
        <v>74</v>
      </c>
      <c r="F582">
        <v>63</v>
      </c>
      <c r="G582">
        <v>72</v>
      </c>
      <c r="H582">
        <v>58</v>
      </c>
      <c r="I582">
        <v>82</v>
      </c>
      <c r="J582">
        <v>51</v>
      </c>
      <c r="K582">
        <v>76</v>
      </c>
      <c r="L582" s="36" t="str">
        <f>IFERROR(VLOOKUP(B582,Absen!$A$1:$B$501,2,FALSE),"No")</f>
        <v>No</v>
      </c>
      <c r="M582" s="44">
        <f t="shared" si="28"/>
        <v>76</v>
      </c>
      <c r="N582" s="44">
        <f t="shared" si="29"/>
        <v>66.825000000000003</v>
      </c>
      <c r="O582" s="44" t="str">
        <f t="shared" si="30"/>
        <v>C</v>
      </c>
      <c r="P582" s="36">
        <f>INDEX(Detail!A:A,MATCH(D582,Detail!H:H,0))</f>
        <v>37514</v>
      </c>
      <c r="Q582" t="str">
        <f>INDEX(Detail!F:F,MATCH(D582,Detail!H:H,0))</f>
        <v>Langsa</v>
      </c>
      <c r="R582">
        <f>INDEX(Detail!C:C,MATCH(D582,Detail!H:H,0))</f>
        <v>157</v>
      </c>
      <c r="S582">
        <f>INDEX(Detail!D:D,MATCH(D582,Detail!H:H,0))</f>
        <v>62</v>
      </c>
      <c r="T582" t="str">
        <f>INDEX(Detail!E:E,MATCH(D582,Detail!H:H,0))</f>
        <v xml:space="preserve">Gang Kutai No. 8
</v>
      </c>
      <c r="U582" t="str">
        <f>INDEX(Detail!B:B,MATCH(D582,Detail!H:H,0))</f>
        <v>A-</v>
      </c>
      <c r="V582" t="str">
        <f>VLOOKUP(C582,Dosen!$A$3:$E$8,MATCH(Main!A582,Dosen!$A$2:$E$2,1),FALSE)</f>
        <v>Bu Dwi</v>
      </c>
    </row>
    <row r="583" spans="1:22" x14ac:dyDescent="0.3">
      <c r="A583">
        <v>581</v>
      </c>
      <c r="B583" t="str">
        <f>CONCATENATE(VLOOKUP(C583,Helper!$A$1:$B$7,2,FALSE),TEXT(A583,"0000"))</f>
        <v>E0581</v>
      </c>
      <c r="C583" t="s">
        <v>1010</v>
      </c>
      <c r="D583" t="str">
        <f>INDEX(Detail!H:H,MATCH(B583,Detail!G:G,0))</f>
        <v>Jaga Maulana</v>
      </c>
      <c r="E583">
        <v>54</v>
      </c>
      <c r="F583">
        <v>52</v>
      </c>
      <c r="G583">
        <v>36</v>
      </c>
      <c r="H583">
        <v>67</v>
      </c>
      <c r="I583">
        <v>78</v>
      </c>
      <c r="J583">
        <v>53</v>
      </c>
      <c r="K583">
        <v>69</v>
      </c>
      <c r="L583" s="36">
        <f>IFERROR(VLOOKUP(B583,Absen!$A$1:$B$501,2,FALSE),"No")</f>
        <v>44748</v>
      </c>
      <c r="M583" s="44">
        <f t="shared" si="28"/>
        <v>59</v>
      </c>
      <c r="N583" s="44">
        <f t="shared" si="29"/>
        <v>55.074999999999996</v>
      </c>
      <c r="O583" s="44" t="str">
        <f t="shared" si="30"/>
        <v>D</v>
      </c>
      <c r="P583" s="36">
        <f>INDEX(Detail!A:A,MATCH(D583,Detail!H:H,0))</f>
        <v>37333</v>
      </c>
      <c r="Q583" t="str">
        <f>INDEX(Detail!F:F,MATCH(D583,Detail!H:H,0))</f>
        <v>Depok</v>
      </c>
      <c r="R583">
        <f>INDEX(Detail!C:C,MATCH(D583,Detail!H:H,0))</f>
        <v>171</v>
      </c>
      <c r="S583">
        <f>INDEX(Detail!D:D,MATCH(D583,Detail!H:H,0))</f>
        <v>65</v>
      </c>
      <c r="T583" t="str">
        <f>INDEX(Detail!E:E,MATCH(D583,Detail!H:H,0))</f>
        <v xml:space="preserve">Jl. Rajawali Barat No. 7
</v>
      </c>
      <c r="U583" t="str">
        <f>INDEX(Detail!B:B,MATCH(D583,Detail!H:H,0))</f>
        <v>O+</v>
      </c>
      <c r="V583" t="str">
        <f>VLOOKUP(C583,Dosen!$A$3:$E$8,MATCH(Main!A583,Dosen!$A$2:$E$2,1),FALSE)</f>
        <v>Pak Budi</v>
      </c>
    </row>
    <row r="584" spans="1:22" x14ac:dyDescent="0.3">
      <c r="A584">
        <v>582</v>
      </c>
      <c r="B584" t="str">
        <f>CONCATENATE(VLOOKUP(C584,Helper!$A$1:$B$7,2,FALSE),TEXT(A584,"0000"))</f>
        <v>A0582</v>
      </c>
      <c r="C584" t="s">
        <v>1015</v>
      </c>
      <c r="D584" t="str">
        <f>INDEX(Detail!H:H,MATCH(B584,Detail!G:G,0))</f>
        <v>Lega Nababan</v>
      </c>
      <c r="E584">
        <v>94</v>
      </c>
      <c r="F584">
        <v>45</v>
      </c>
      <c r="G584">
        <v>54</v>
      </c>
      <c r="H584">
        <v>51</v>
      </c>
      <c r="I584">
        <v>57</v>
      </c>
      <c r="J584">
        <v>41</v>
      </c>
      <c r="K584">
        <v>75</v>
      </c>
      <c r="L584" s="36" t="str">
        <f>IFERROR(VLOOKUP(B584,Absen!$A$1:$B$501,2,FALSE),"No")</f>
        <v>No</v>
      </c>
      <c r="M584" s="44">
        <f t="shared" si="28"/>
        <v>75</v>
      </c>
      <c r="N584" s="44">
        <f t="shared" si="29"/>
        <v>57.375</v>
      </c>
      <c r="O584" s="44" t="str">
        <f t="shared" si="30"/>
        <v>D</v>
      </c>
      <c r="P584" s="36">
        <f>INDEX(Detail!A:A,MATCH(D584,Detail!H:H,0))</f>
        <v>38051</v>
      </c>
      <c r="Q584" t="str">
        <f>INDEX(Detail!F:F,MATCH(D584,Detail!H:H,0))</f>
        <v>Depok</v>
      </c>
      <c r="R584">
        <f>INDEX(Detail!C:C,MATCH(D584,Detail!H:H,0))</f>
        <v>155</v>
      </c>
      <c r="S584">
        <f>INDEX(Detail!D:D,MATCH(D584,Detail!H:H,0))</f>
        <v>59</v>
      </c>
      <c r="T584" t="str">
        <f>INDEX(Detail!E:E,MATCH(D584,Detail!H:H,0))</f>
        <v>Jl. Jend. A. Yani No. 23</v>
      </c>
      <c r="U584" t="str">
        <f>INDEX(Detail!B:B,MATCH(D584,Detail!H:H,0))</f>
        <v>O+</v>
      </c>
      <c r="V584" t="str">
        <f>VLOOKUP(C584,Dosen!$A$3:$E$8,MATCH(Main!A584,Dosen!$A$2:$E$2,1),FALSE)</f>
        <v>Bu Made</v>
      </c>
    </row>
    <row r="585" spans="1:22" x14ac:dyDescent="0.3">
      <c r="A585">
        <v>583</v>
      </c>
      <c r="B585" t="str">
        <f>CONCATENATE(VLOOKUP(C585,Helper!$A$1:$B$7,2,FALSE),TEXT(A585,"0000"))</f>
        <v>C0583</v>
      </c>
      <c r="C585" t="s">
        <v>1012</v>
      </c>
      <c r="D585" t="str">
        <f>INDEX(Detail!H:H,MATCH(B585,Detail!G:G,0))</f>
        <v>Ajiman Ardianto</v>
      </c>
      <c r="E585">
        <v>95</v>
      </c>
      <c r="F585">
        <v>75</v>
      </c>
      <c r="G585">
        <v>55</v>
      </c>
      <c r="H585">
        <v>67</v>
      </c>
      <c r="I585">
        <v>83</v>
      </c>
      <c r="J585">
        <v>96</v>
      </c>
      <c r="K585">
        <v>86</v>
      </c>
      <c r="L585" s="36" t="str">
        <f>IFERROR(VLOOKUP(B585,Absen!$A$1:$B$501,2,FALSE),"No")</f>
        <v>No</v>
      </c>
      <c r="M585" s="44">
        <f t="shared" si="28"/>
        <v>86</v>
      </c>
      <c r="N585" s="44">
        <f t="shared" si="29"/>
        <v>78.8</v>
      </c>
      <c r="O585" s="44" t="str">
        <f t="shared" si="30"/>
        <v>B</v>
      </c>
      <c r="P585" s="36">
        <f>INDEX(Detail!A:A,MATCH(D585,Detail!H:H,0))</f>
        <v>37408</v>
      </c>
      <c r="Q585" t="str">
        <f>INDEX(Detail!F:F,MATCH(D585,Detail!H:H,0))</f>
        <v>Balikpapan</v>
      </c>
      <c r="R585">
        <f>INDEX(Detail!C:C,MATCH(D585,Detail!H:H,0))</f>
        <v>176</v>
      </c>
      <c r="S585">
        <f>INDEX(Detail!D:D,MATCH(D585,Detail!H:H,0))</f>
        <v>80</v>
      </c>
      <c r="T585" t="str">
        <f>INDEX(Detail!E:E,MATCH(D585,Detail!H:H,0))</f>
        <v xml:space="preserve">Gg. M.T Haryono No. 2
</v>
      </c>
      <c r="U585" t="str">
        <f>INDEX(Detail!B:B,MATCH(D585,Detail!H:H,0))</f>
        <v>O-</v>
      </c>
      <c r="V585" t="str">
        <f>VLOOKUP(C585,Dosen!$A$3:$E$8,MATCH(Main!A585,Dosen!$A$2:$E$2,1),FALSE)</f>
        <v>Bu Dwi</v>
      </c>
    </row>
    <row r="586" spans="1:22" x14ac:dyDescent="0.3">
      <c r="A586">
        <v>584</v>
      </c>
      <c r="B586" t="str">
        <f>CONCATENATE(VLOOKUP(C586,Helper!$A$1:$B$7,2,FALSE),TEXT(A586,"0000"))</f>
        <v>A0584</v>
      </c>
      <c r="C586" t="s">
        <v>1015</v>
      </c>
      <c r="D586" t="str">
        <f>INDEX(Detail!H:H,MATCH(B586,Detail!G:G,0))</f>
        <v>Muni Aryani</v>
      </c>
      <c r="E586">
        <v>89</v>
      </c>
      <c r="F586">
        <v>65</v>
      </c>
      <c r="G586">
        <v>76</v>
      </c>
      <c r="H586">
        <v>74</v>
      </c>
      <c r="I586">
        <v>58</v>
      </c>
      <c r="J586">
        <v>62</v>
      </c>
      <c r="K586">
        <v>89</v>
      </c>
      <c r="L586" s="36">
        <f>IFERROR(VLOOKUP(B586,Absen!$A$1:$B$501,2,FALSE),"No")</f>
        <v>44848</v>
      </c>
      <c r="M586" s="44">
        <f t="shared" si="28"/>
        <v>79</v>
      </c>
      <c r="N586" s="44">
        <f t="shared" si="29"/>
        <v>71.25</v>
      </c>
      <c r="O586" s="44" t="str">
        <f t="shared" si="30"/>
        <v>B</v>
      </c>
      <c r="P586" s="36">
        <f>INDEX(Detail!A:A,MATCH(D586,Detail!H:H,0))</f>
        <v>37710</v>
      </c>
      <c r="Q586" t="str">
        <f>INDEX(Detail!F:F,MATCH(D586,Detail!H:H,0))</f>
        <v>Mojokerto</v>
      </c>
      <c r="R586">
        <f>INDEX(Detail!C:C,MATCH(D586,Detail!H:H,0))</f>
        <v>180</v>
      </c>
      <c r="S586">
        <f>INDEX(Detail!D:D,MATCH(D586,Detail!H:H,0))</f>
        <v>67</v>
      </c>
      <c r="T586" t="str">
        <f>INDEX(Detail!E:E,MATCH(D586,Detail!H:H,0))</f>
        <v xml:space="preserve">Jalan Erlangga No. 8
</v>
      </c>
      <c r="U586" t="str">
        <f>INDEX(Detail!B:B,MATCH(D586,Detail!H:H,0))</f>
        <v>A-</v>
      </c>
      <c r="V586" t="str">
        <f>VLOOKUP(C586,Dosen!$A$3:$E$8,MATCH(Main!A586,Dosen!$A$2:$E$2,1),FALSE)</f>
        <v>Bu Made</v>
      </c>
    </row>
    <row r="587" spans="1:22" x14ac:dyDescent="0.3">
      <c r="A587">
        <v>585</v>
      </c>
      <c r="B587" t="str">
        <f>CONCATENATE(VLOOKUP(C587,Helper!$A$1:$B$7,2,FALSE),TEXT(A587,"0000"))</f>
        <v>F0585</v>
      </c>
      <c r="C587" t="s">
        <v>1011</v>
      </c>
      <c r="D587" t="str">
        <f>INDEX(Detail!H:H,MATCH(B587,Detail!G:G,0))</f>
        <v>Pandu Sihotang</v>
      </c>
      <c r="E587">
        <v>86</v>
      </c>
      <c r="F587">
        <v>49</v>
      </c>
      <c r="G587">
        <v>30</v>
      </c>
      <c r="H587">
        <v>57</v>
      </c>
      <c r="I587">
        <v>58</v>
      </c>
      <c r="J587">
        <v>54</v>
      </c>
      <c r="K587">
        <v>63</v>
      </c>
      <c r="L587" s="36" t="str">
        <f>IFERROR(VLOOKUP(B587,Absen!$A$1:$B$501,2,FALSE),"No")</f>
        <v>No</v>
      </c>
      <c r="M587" s="44">
        <f t="shared" si="28"/>
        <v>63</v>
      </c>
      <c r="N587" s="44">
        <f t="shared" si="29"/>
        <v>54.349999999999994</v>
      </c>
      <c r="O587" s="44" t="str">
        <f t="shared" si="30"/>
        <v>D</v>
      </c>
      <c r="P587" s="36">
        <f>INDEX(Detail!A:A,MATCH(D587,Detail!H:H,0))</f>
        <v>37637</v>
      </c>
      <c r="Q587" t="str">
        <f>INDEX(Detail!F:F,MATCH(D587,Detail!H:H,0))</f>
        <v>Blitar</v>
      </c>
      <c r="R587">
        <f>INDEX(Detail!C:C,MATCH(D587,Detail!H:H,0))</f>
        <v>173</v>
      </c>
      <c r="S587">
        <f>INDEX(Detail!D:D,MATCH(D587,Detail!H:H,0))</f>
        <v>64</v>
      </c>
      <c r="T587" t="str">
        <f>INDEX(Detail!E:E,MATCH(D587,Detail!H:H,0))</f>
        <v>Jl. Ciumbuleuit No. 10</v>
      </c>
      <c r="U587" t="str">
        <f>INDEX(Detail!B:B,MATCH(D587,Detail!H:H,0))</f>
        <v>B+</v>
      </c>
      <c r="V587" t="str">
        <f>VLOOKUP(C587,Dosen!$A$3:$E$8,MATCH(Main!A587,Dosen!$A$2:$E$2,1),FALSE)</f>
        <v>Bu Ratna</v>
      </c>
    </row>
    <row r="588" spans="1:22" x14ac:dyDescent="0.3">
      <c r="A588">
        <v>586</v>
      </c>
      <c r="B588" t="str">
        <f>CONCATENATE(VLOOKUP(C588,Helper!$A$1:$B$7,2,FALSE),TEXT(A588,"0000"))</f>
        <v>E0586</v>
      </c>
      <c r="C588" t="s">
        <v>1010</v>
      </c>
      <c r="D588" t="str">
        <f>INDEX(Detail!H:H,MATCH(B588,Detail!G:G,0))</f>
        <v>Mila Mahendra</v>
      </c>
      <c r="E588">
        <v>94</v>
      </c>
      <c r="F588">
        <v>73</v>
      </c>
      <c r="G588">
        <v>62</v>
      </c>
      <c r="H588">
        <v>54</v>
      </c>
      <c r="I588">
        <v>62</v>
      </c>
      <c r="J588">
        <v>48</v>
      </c>
      <c r="K588">
        <v>66</v>
      </c>
      <c r="L588" s="36" t="str">
        <f>IFERROR(VLOOKUP(B588,Absen!$A$1:$B$501,2,FALSE),"No")</f>
        <v>No</v>
      </c>
      <c r="M588" s="44">
        <f t="shared" si="28"/>
        <v>66</v>
      </c>
      <c r="N588" s="44">
        <f t="shared" si="29"/>
        <v>63.975000000000001</v>
      </c>
      <c r="O588" s="44" t="str">
        <f t="shared" si="30"/>
        <v>C</v>
      </c>
      <c r="P588" s="36">
        <f>INDEX(Detail!A:A,MATCH(D588,Detail!H:H,0))</f>
        <v>37057</v>
      </c>
      <c r="Q588" t="str">
        <f>INDEX(Detail!F:F,MATCH(D588,Detail!H:H,0))</f>
        <v>Samarinda</v>
      </c>
      <c r="R588">
        <f>INDEX(Detail!C:C,MATCH(D588,Detail!H:H,0))</f>
        <v>169</v>
      </c>
      <c r="S588">
        <f>INDEX(Detail!D:D,MATCH(D588,Detail!H:H,0))</f>
        <v>87</v>
      </c>
      <c r="T588" t="str">
        <f>INDEX(Detail!E:E,MATCH(D588,Detail!H:H,0))</f>
        <v>Gg. Peta No. 79</v>
      </c>
      <c r="U588" t="str">
        <f>INDEX(Detail!B:B,MATCH(D588,Detail!H:H,0))</f>
        <v>O+</v>
      </c>
      <c r="V588" t="str">
        <f>VLOOKUP(C588,Dosen!$A$3:$E$8,MATCH(Main!A588,Dosen!$A$2:$E$2,1),FALSE)</f>
        <v>Pak Budi</v>
      </c>
    </row>
    <row r="589" spans="1:22" x14ac:dyDescent="0.3">
      <c r="A589">
        <v>587</v>
      </c>
      <c r="B589" t="str">
        <f>CONCATENATE(VLOOKUP(C589,Helper!$A$1:$B$7,2,FALSE),TEXT(A589,"0000"))</f>
        <v>C0587</v>
      </c>
      <c r="C589" t="s">
        <v>1012</v>
      </c>
      <c r="D589" t="str">
        <f>INDEX(Detail!H:H,MATCH(B589,Detail!G:G,0))</f>
        <v>Timbul Riyanti</v>
      </c>
      <c r="E589">
        <v>57</v>
      </c>
      <c r="F589">
        <v>63</v>
      </c>
      <c r="G589">
        <v>36</v>
      </c>
      <c r="H589">
        <v>70</v>
      </c>
      <c r="I589">
        <v>57</v>
      </c>
      <c r="J589">
        <v>92</v>
      </c>
      <c r="K589">
        <v>68</v>
      </c>
      <c r="L589" s="36">
        <f>IFERROR(VLOOKUP(B589,Absen!$A$1:$B$501,2,FALSE),"No")</f>
        <v>44747</v>
      </c>
      <c r="M589" s="44">
        <f t="shared" si="28"/>
        <v>58</v>
      </c>
      <c r="N589" s="44">
        <f t="shared" si="29"/>
        <v>62.275000000000006</v>
      </c>
      <c r="O589" s="44" t="str">
        <f t="shared" si="30"/>
        <v>C</v>
      </c>
      <c r="P589" s="36">
        <f>INDEX(Detail!A:A,MATCH(D589,Detail!H:H,0))</f>
        <v>38450</v>
      </c>
      <c r="Q589" t="str">
        <f>INDEX(Detail!F:F,MATCH(D589,Detail!H:H,0))</f>
        <v>Bogor</v>
      </c>
      <c r="R589">
        <f>INDEX(Detail!C:C,MATCH(D589,Detail!H:H,0))</f>
        <v>163</v>
      </c>
      <c r="S589">
        <f>INDEX(Detail!D:D,MATCH(D589,Detail!H:H,0))</f>
        <v>72</v>
      </c>
      <c r="T589" t="str">
        <f>INDEX(Detail!E:E,MATCH(D589,Detail!H:H,0))</f>
        <v>Jalan Stasiun Wonokromo No. 38</v>
      </c>
      <c r="U589" t="str">
        <f>INDEX(Detail!B:B,MATCH(D589,Detail!H:H,0))</f>
        <v>A+</v>
      </c>
      <c r="V589" t="str">
        <f>VLOOKUP(C589,Dosen!$A$3:$E$8,MATCH(Main!A589,Dosen!$A$2:$E$2,1),FALSE)</f>
        <v>Bu Dwi</v>
      </c>
    </row>
    <row r="590" spans="1:22" x14ac:dyDescent="0.3">
      <c r="A590">
        <v>588</v>
      </c>
      <c r="B590" t="str">
        <f>CONCATENATE(VLOOKUP(C590,Helper!$A$1:$B$7,2,FALSE),TEXT(A590,"0000"))</f>
        <v>A0588</v>
      </c>
      <c r="C590" t="s">
        <v>1015</v>
      </c>
      <c r="D590" t="str">
        <f>INDEX(Detail!H:H,MATCH(B590,Detail!G:G,0))</f>
        <v>Yani Santoso</v>
      </c>
      <c r="E590">
        <v>53</v>
      </c>
      <c r="F590">
        <v>59</v>
      </c>
      <c r="G590">
        <v>90</v>
      </c>
      <c r="H590">
        <v>67</v>
      </c>
      <c r="I590">
        <v>88</v>
      </c>
      <c r="J590">
        <v>72</v>
      </c>
      <c r="K590">
        <v>79</v>
      </c>
      <c r="L590" s="36" t="str">
        <f>IFERROR(VLOOKUP(B590,Absen!$A$1:$B$501,2,FALSE),"No")</f>
        <v>No</v>
      </c>
      <c r="M590" s="44">
        <f t="shared" si="28"/>
        <v>79</v>
      </c>
      <c r="N590" s="44">
        <f t="shared" si="29"/>
        <v>73.675000000000011</v>
      </c>
      <c r="O590" s="44" t="str">
        <f t="shared" si="30"/>
        <v>B</v>
      </c>
      <c r="P590" s="36">
        <f>INDEX(Detail!A:A,MATCH(D590,Detail!H:H,0))</f>
        <v>37474</v>
      </c>
      <c r="Q590" t="str">
        <f>INDEX(Detail!F:F,MATCH(D590,Detail!H:H,0))</f>
        <v>Padang</v>
      </c>
      <c r="R590">
        <f>INDEX(Detail!C:C,MATCH(D590,Detail!H:H,0))</f>
        <v>172</v>
      </c>
      <c r="S590">
        <f>INDEX(Detail!D:D,MATCH(D590,Detail!H:H,0))</f>
        <v>66</v>
      </c>
      <c r="T590" t="str">
        <f>INDEX(Detail!E:E,MATCH(D590,Detail!H:H,0))</f>
        <v xml:space="preserve">Gang Kendalsari No. 7
</v>
      </c>
      <c r="U590" t="str">
        <f>INDEX(Detail!B:B,MATCH(D590,Detail!H:H,0))</f>
        <v>A-</v>
      </c>
      <c r="V590" t="str">
        <f>VLOOKUP(C590,Dosen!$A$3:$E$8,MATCH(Main!A590,Dosen!$A$2:$E$2,1),FALSE)</f>
        <v>Bu Made</v>
      </c>
    </row>
    <row r="591" spans="1:22" x14ac:dyDescent="0.3">
      <c r="A591">
        <v>589</v>
      </c>
      <c r="B591" t="str">
        <f>CONCATENATE(VLOOKUP(C591,Helper!$A$1:$B$7,2,FALSE),TEXT(A591,"0000"))</f>
        <v>B0589</v>
      </c>
      <c r="C591" t="s">
        <v>1014</v>
      </c>
      <c r="D591" t="str">
        <f>INDEX(Detail!H:H,MATCH(B591,Detail!G:G,0))</f>
        <v>Azalea Mardhiyah</v>
      </c>
      <c r="E591">
        <v>63</v>
      </c>
      <c r="F591">
        <v>66</v>
      </c>
      <c r="G591">
        <v>33</v>
      </c>
      <c r="H591">
        <v>65</v>
      </c>
      <c r="I591">
        <v>73</v>
      </c>
      <c r="J591">
        <v>90</v>
      </c>
      <c r="K591">
        <v>92</v>
      </c>
      <c r="L591" s="36">
        <f>IFERROR(VLOOKUP(B591,Absen!$A$1:$B$501,2,FALSE),"No")</f>
        <v>44886</v>
      </c>
      <c r="M591" s="44">
        <f t="shared" si="28"/>
        <v>82</v>
      </c>
      <c r="N591" s="44">
        <f t="shared" si="29"/>
        <v>66.174999999999997</v>
      </c>
      <c r="O591" s="44" t="str">
        <f t="shared" si="30"/>
        <v>C</v>
      </c>
      <c r="P591" s="36">
        <f>INDEX(Detail!A:A,MATCH(D591,Detail!H:H,0))</f>
        <v>37502</v>
      </c>
      <c r="Q591" t="str">
        <f>INDEX(Detail!F:F,MATCH(D591,Detail!H:H,0))</f>
        <v>Singkawang</v>
      </c>
      <c r="R591">
        <f>INDEX(Detail!C:C,MATCH(D591,Detail!H:H,0))</f>
        <v>172</v>
      </c>
      <c r="S591">
        <f>INDEX(Detail!D:D,MATCH(D591,Detail!H:H,0))</f>
        <v>81</v>
      </c>
      <c r="T591" t="str">
        <f>INDEX(Detail!E:E,MATCH(D591,Detail!H:H,0))</f>
        <v>Gg. Sukajadi No. 86</v>
      </c>
      <c r="U591" t="str">
        <f>INDEX(Detail!B:B,MATCH(D591,Detail!H:H,0))</f>
        <v>AB-</v>
      </c>
      <c r="V591" t="str">
        <f>VLOOKUP(C591,Dosen!$A$3:$E$8,MATCH(Main!A591,Dosen!$A$2:$E$2,1),FALSE)</f>
        <v>Pak Andi</v>
      </c>
    </row>
    <row r="592" spans="1:22" x14ac:dyDescent="0.3">
      <c r="A592">
        <v>590</v>
      </c>
      <c r="B592" t="str">
        <f>CONCATENATE(VLOOKUP(C592,Helper!$A$1:$B$7,2,FALSE),TEXT(A592,"0000"))</f>
        <v>C0590</v>
      </c>
      <c r="C592" t="s">
        <v>1012</v>
      </c>
      <c r="D592" t="str">
        <f>INDEX(Detail!H:H,MATCH(B592,Detail!G:G,0))</f>
        <v>Jinawi Hardiansyah</v>
      </c>
      <c r="E592">
        <v>54</v>
      </c>
      <c r="F592">
        <v>61</v>
      </c>
      <c r="G592">
        <v>60</v>
      </c>
      <c r="H592">
        <v>73</v>
      </c>
      <c r="I592">
        <v>73</v>
      </c>
      <c r="J592">
        <v>84</v>
      </c>
      <c r="K592">
        <v>97</v>
      </c>
      <c r="L592" s="36">
        <f>IFERROR(VLOOKUP(B592,Absen!$A$1:$B$501,2,FALSE),"No")</f>
        <v>44913</v>
      </c>
      <c r="M592" s="44">
        <f t="shared" si="28"/>
        <v>87</v>
      </c>
      <c r="N592" s="44">
        <f t="shared" si="29"/>
        <v>70.125</v>
      </c>
      <c r="O592" s="44" t="str">
        <f t="shared" si="30"/>
        <v>B</v>
      </c>
      <c r="P592" s="36">
        <f>INDEX(Detail!A:A,MATCH(D592,Detail!H:H,0))</f>
        <v>37656</v>
      </c>
      <c r="Q592" t="str">
        <f>INDEX(Detail!F:F,MATCH(D592,Detail!H:H,0))</f>
        <v>Tual</v>
      </c>
      <c r="R592">
        <f>INDEX(Detail!C:C,MATCH(D592,Detail!H:H,0))</f>
        <v>151</v>
      </c>
      <c r="S592">
        <f>INDEX(Detail!D:D,MATCH(D592,Detail!H:H,0))</f>
        <v>88</v>
      </c>
      <c r="T592" t="str">
        <f>INDEX(Detail!E:E,MATCH(D592,Detail!H:H,0))</f>
        <v>Gg. Pasirkoja No. 95</v>
      </c>
      <c r="U592" t="str">
        <f>INDEX(Detail!B:B,MATCH(D592,Detail!H:H,0))</f>
        <v>B+</v>
      </c>
      <c r="V592" t="str">
        <f>VLOOKUP(C592,Dosen!$A$3:$E$8,MATCH(Main!A592,Dosen!$A$2:$E$2,1),FALSE)</f>
        <v>Bu Dwi</v>
      </c>
    </row>
    <row r="593" spans="1:22" x14ac:dyDescent="0.3">
      <c r="A593">
        <v>591</v>
      </c>
      <c r="B593" t="str">
        <f>CONCATENATE(VLOOKUP(C593,Helper!$A$1:$B$7,2,FALSE),TEXT(A593,"0000"))</f>
        <v>E0591</v>
      </c>
      <c r="C593" t="s">
        <v>1010</v>
      </c>
      <c r="D593" t="str">
        <f>INDEX(Detail!H:H,MATCH(B593,Detail!G:G,0))</f>
        <v>Almira Hassanah</v>
      </c>
      <c r="E593">
        <v>71</v>
      </c>
      <c r="F593">
        <v>46</v>
      </c>
      <c r="G593">
        <v>76</v>
      </c>
      <c r="H593">
        <v>60</v>
      </c>
      <c r="I593">
        <v>56</v>
      </c>
      <c r="J593">
        <v>96</v>
      </c>
      <c r="K593">
        <v>85</v>
      </c>
      <c r="L593" s="36">
        <f>IFERROR(VLOOKUP(B593,Absen!$A$1:$B$501,2,FALSE),"No")</f>
        <v>44758</v>
      </c>
      <c r="M593" s="44">
        <f t="shared" si="28"/>
        <v>75</v>
      </c>
      <c r="N593" s="44">
        <f t="shared" si="29"/>
        <v>71.025000000000006</v>
      </c>
      <c r="O593" s="44" t="str">
        <f t="shared" si="30"/>
        <v>B</v>
      </c>
      <c r="P593" s="36">
        <f>INDEX(Detail!A:A,MATCH(D593,Detail!H:H,0))</f>
        <v>37977</v>
      </c>
      <c r="Q593" t="str">
        <f>INDEX(Detail!F:F,MATCH(D593,Detail!H:H,0))</f>
        <v>Tangerang</v>
      </c>
      <c r="R593">
        <f>INDEX(Detail!C:C,MATCH(D593,Detail!H:H,0))</f>
        <v>173</v>
      </c>
      <c r="S593">
        <f>INDEX(Detail!D:D,MATCH(D593,Detail!H:H,0))</f>
        <v>75</v>
      </c>
      <c r="T593" t="str">
        <f>INDEX(Detail!E:E,MATCH(D593,Detail!H:H,0))</f>
        <v xml:space="preserve">Gg. Peta No. 3
</v>
      </c>
      <c r="U593" t="str">
        <f>INDEX(Detail!B:B,MATCH(D593,Detail!H:H,0))</f>
        <v>O+</v>
      </c>
      <c r="V593" t="str">
        <f>VLOOKUP(C593,Dosen!$A$3:$E$8,MATCH(Main!A593,Dosen!$A$2:$E$2,1),FALSE)</f>
        <v>Pak Budi</v>
      </c>
    </row>
    <row r="594" spans="1:22" x14ac:dyDescent="0.3">
      <c r="A594">
        <v>592</v>
      </c>
      <c r="B594" t="str">
        <f>CONCATENATE(VLOOKUP(C594,Helper!$A$1:$B$7,2,FALSE),TEXT(A594,"0000"))</f>
        <v>F0592</v>
      </c>
      <c r="C594" t="s">
        <v>1011</v>
      </c>
      <c r="D594" t="str">
        <f>INDEX(Detail!H:H,MATCH(B594,Detail!G:G,0))</f>
        <v>Vivi Suwarno</v>
      </c>
      <c r="E594">
        <v>79</v>
      </c>
      <c r="F594">
        <v>58</v>
      </c>
      <c r="G594">
        <v>79</v>
      </c>
      <c r="H594">
        <v>65</v>
      </c>
      <c r="I594">
        <v>67</v>
      </c>
      <c r="J594">
        <v>45</v>
      </c>
      <c r="K594">
        <v>89</v>
      </c>
      <c r="L594" s="36">
        <f>IFERROR(VLOOKUP(B594,Absen!$A$1:$B$501,2,FALSE),"No")</f>
        <v>44770</v>
      </c>
      <c r="M594" s="44">
        <f t="shared" si="28"/>
        <v>79</v>
      </c>
      <c r="N594" s="44">
        <f t="shared" si="29"/>
        <v>66.325000000000003</v>
      </c>
      <c r="O594" s="44" t="str">
        <f t="shared" si="30"/>
        <v>C</v>
      </c>
      <c r="P594" s="36">
        <f>INDEX(Detail!A:A,MATCH(D594,Detail!H:H,0))</f>
        <v>37323</v>
      </c>
      <c r="Q594" t="str">
        <f>INDEX(Detail!F:F,MATCH(D594,Detail!H:H,0))</f>
        <v>Bekasi</v>
      </c>
      <c r="R594">
        <f>INDEX(Detail!C:C,MATCH(D594,Detail!H:H,0))</f>
        <v>156</v>
      </c>
      <c r="S594">
        <f>INDEX(Detail!D:D,MATCH(D594,Detail!H:H,0))</f>
        <v>95</v>
      </c>
      <c r="T594" t="str">
        <f>INDEX(Detail!E:E,MATCH(D594,Detail!H:H,0))</f>
        <v>Jl. Moch. Toha No. 26</v>
      </c>
      <c r="U594" t="str">
        <f>INDEX(Detail!B:B,MATCH(D594,Detail!H:H,0))</f>
        <v>A+</v>
      </c>
      <c r="V594" t="str">
        <f>VLOOKUP(C594,Dosen!$A$3:$E$8,MATCH(Main!A594,Dosen!$A$2:$E$2,1),FALSE)</f>
        <v>Bu Ratna</v>
      </c>
    </row>
    <row r="595" spans="1:22" x14ac:dyDescent="0.3">
      <c r="A595">
        <v>593</v>
      </c>
      <c r="B595" t="str">
        <f>CONCATENATE(VLOOKUP(C595,Helper!$A$1:$B$7,2,FALSE),TEXT(A595,"0000"))</f>
        <v>F0593</v>
      </c>
      <c r="C595" t="s">
        <v>1011</v>
      </c>
      <c r="D595" t="str">
        <f>INDEX(Detail!H:H,MATCH(B595,Detail!G:G,0))</f>
        <v>Kamidin Wacana</v>
      </c>
      <c r="E595">
        <v>60</v>
      </c>
      <c r="F595">
        <v>70</v>
      </c>
      <c r="G595">
        <v>33</v>
      </c>
      <c r="H595">
        <v>57</v>
      </c>
      <c r="I595">
        <v>81</v>
      </c>
      <c r="J595">
        <v>43</v>
      </c>
      <c r="K595">
        <v>66</v>
      </c>
      <c r="L595" s="36" t="str">
        <f>IFERROR(VLOOKUP(B595,Absen!$A$1:$B$501,2,FALSE),"No")</f>
        <v>No</v>
      </c>
      <c r="M595" s="44">
        <f t="shared" si="28"/>
        <v>66</v>
      </c>
      <c r="N595" s="44">
        <f t="shared" si="29"/>
        <v>55.300000000000004</v>
      </c>
      <c r="O595" s="44" t="str">
        <f t="shared" si="30"/>
        <v>D</v>
      </c>
      <c r="P595" s="36">
        <f>INDEX(Detail!A:A,MATCH(D595,Detail!H:H,0))</f>
        <v>37741</v>
      </c>
      <c r="Q595" t="str">
        <f>INDEX(Detail!F:F,MATCH(D595,Detail!H:H,0))</f>
        <v>Medan</v>
      </c>
      <c r="R595">
        <f>INDEX(Detail!C:C,MATCH(D595,Detail!H:H,0))</f>
        <v>177</v>
      </c>
      <c r="S595">
        <f>INDEX(Detail!D:D,MATCH(D595,Detail!H:H,0))</f>
        <v>57</v>
      </c>
      <c r="T595" t="str">
        <f>INDEX(Detail!E:E,MATCH(D595,Detail!H:H,0))</f>
        <v xml:space="preserve">Jalan Gedebage Selatan No. 8
</v>
      </c>
      <c r="U595" t="str">
        <f>INDEX(Detail!B:B,MATCH(D595,Detail!H:H,0))</f>
        <v>AB-</v>
      </c>
      <c r="V595" t="str">
        <f>VLOOKUP(C595,Dosen!$A$3:$E$8,MATCH(Main!A595,Dosen!$A$2:$E$2,1),FALSE)</f>
        <v>Bu Ratna</v>
      </c>
    </row>
    <row r="596" spans="1:22" x14ac:dyDescent="0.3">
      <c r="A596">
        <v>594</v>
      </c>
      <c r="B596" t="str">
        <f>CONCATENATE(VLOOKUP(C596,Helper!$A$1:$B$7,2,FALSE),TEXT(A596,"0000"))</f>
        <v>B0594</v>
      </c>
      <c r="C596" t="s">
        <v>1014</v>
      </c>
      <c r="D596" t="str">
        <f>INDEX(Detail!H:H,MATCH(B596,Detail!G:G,0))</f>
        <v>Joko Prayoga</v>
      </c>
      <c r="E596">
        <v>89</v>
      </c>
      <c r="F596">
        <v>47</v>
      </c>
      <c r="G596">
        <v>47</v>
      </c>
      <c r="H596">
        <v>62</v>
      </c>
      <c r="I596">
        <v>79</v>
      </c>
      <c r="J596">
        <v>84</v>
      </c>
      <c r="K596">
        <v>97</v>
      </c>
      <c r="L596" s="36" t="str">
        <f>IFERROR(VLOOKUP(B596,Absen!$A$1:$B$501,2,FALSE),"No")</f>
        <v>No</v>
      </c>
      <c r="M596" s="44">
        <f t="shared" si="28"/>
        <v>97</v>
      </c>
      <c r="N596" s="44">
        <f t="shared" si="29"/>
        <v>70.525000000000006</v>
      </c>
      <c r="O596" s="44" t="str">
        <f t="shared" si="30"/>
        <v>B</v>
      </c>
      <c r="P596" s="36">
        <f>INDEX(Detail!A:A,MATCH(D596,Detail!H:H,0))</f>
        <v>37157</v>
      </c>
      <c r="Q596" t="str">
        <f>INDEX(Detail!F:F,MATCH(D596,Detail!H:H,0))</f>
        <v>Kota Administrasi Jakarta Barat</v>
      </c>
      <c r="R596">
        <f>INDEX(Detail!C:C,MATCH(D596,Detail!H:H,0))</f>
        <v>172</v>
      </c>
      <c r="S596">
        <f>INDEX(Detail!D:D,MATCH(D596,Detail!H:H,0))</f>
        <v>95</v>
      </c>
      <c r="T596" t="str">
        <f>INDEX(Detail!E:E,MATCH(D596,Detail!H:H,0))</f>
        <v>Gg. Surapati No. 92</v>
      </c>
      <c r="U596" t="str">
        <f>INDEX(Detail!B:B,MATCH(D596,Detail!H:H,0))</f>
        <v>AB+</v>
      </c>
      <c r="V596" t="str">
        <f>VLOOKUP(C596,Dosen!$A$3:$E$8,MATCH(Main!A596,Dosen!$A$2:$E$2,1),FALSE)</f>
        <v>Pak Andi</v>
      </c>
    </row>
    <row r="597" spans="1:22" x14ac:dyDescent="0.3">
      <c r="A597">
        <v>595</v>
      </c>
      <c r="B597" t="str">
        <f>CONCATENATE(VLOOKUP(C597,Helper!$A$1:$B$7,2,FALSE),TEXT(A597,"0000"))</f>
        <v>E0595</v>
      </c>
      <c r="C597" t="s">
        <v>1010</v>
      </c>
      <c r="D597" t="str">
        <f>INDEX(Detail!H:H,MATCH(B597,Detail!G:G,0))</f>
        <v>Satya Budiman</v>
      </c>
      <c r="E597">
        <v>58</v>
      </c>
      <c r="F597">
        <v>48</v>
      </c>
      <c r="G597">
        <v>79</v>
      </c>
      <c r="H597">
        <v>75</v>
      </c>
      <c r="I597">
        <v>84</v>
      </c>
      <c r="J597">
        <v>41</v>
      </c>
      <c r="K597">
        <v>78</v>
      </c>
      <c r="L597" s="36">
        <f>IFERROR(VLOOKUP(B597,Absen!$A$1:$B$501,2,FALSE),"No")</f>
        <v>44856</v>
      </c>
      <c r="M597" s="44">
        <f t="shared" si="28"/>
        <v>68</v>
      </c>
      <c r="N597" s="44">
        <f t="shared" si="29"/>
        <v>63.924999999999997</v>
      </c>
      <c r="O597" s="44" t="str">
        <f t="shared" si="30"/>
        <v>C</v>
      </c>
      <c r="P597" s="36">
        <f>INDEX(Detail!A:A,MATCH(D597,Detail!H:H,0))</f>
        <v>37544</v>
      </c>
      <c r="Q597" t="str">
        <f>INDEX(Detail!F:F,MATCH(D597,Detail!H:H,0))</f>
        <v>Padang Sidempuan</v>
      </c>
      <c r="R597">
        <f>INDEX(Detail!C:C,MATCH(D597,Detail!H:H,0))</f>
        <v>160</v>
      </c>
      <c r="S597">
        <f>INDEX(Detail!D:D,MATCH(D597,Detail!H:H,0))</f>
        <v>56</v>
      </c>
      <c r="T597" t="str">
        <f>INDEX(Detail!E:E,MATCH(D597,Detail!H:H,0))</f>
        <v>Gg. Sukabumi No. 75</v>
      </c>
      <c r="U597" t="str">
        <f>INDEX(Detail!B:B,MATCH(D597,Detail!H:H,0))</f>
        <v>B+</v>
      </c>
      <c r="V597" t="str">
        <f>VLOOKUP(C597,Dosen!$A$3:$E$8,MATCH(Main!A597,Dosen!$A$2:$E$2,1),FALSE)</f>
        <v>Pak Budi</v>
      </c>
    </row>
    <row r="598" spans="1:22" x14ac:dyDescent="0.3">
      <c r="A598">
        <v>596</v>
      </c>
      <c r="B598" t="str">
        <f>CONCATENATE(VLOOKUP(C598,Helper!$A$1:$B$7,2,FALSE),TEXT(A598,"0000"))</f>
        <v>A0596</v>
      </c>
      <c r="C598" t="s">
        <v>1015</v>
      </c>
      <c r="D598" t="str">
        <f>INDEX(Detail!H:H,MATCH(B598,Detail!G:G,0))</f>
        <v>Gada Mardhiyah</v>
      </c>
      <c r="E598">
        <v>76</v>
      </c>
      <c r="F598">
        <v>40</v>
      </c>
      <c r="G598">
        <v>48</v>
      </c>
      <c r="H598">
        <v>53</v>
      </c>
      <c r="I598">
        <v>53</v>
      </c>
      <c r="J598">
        <v>69</v>
      </c>
      <c r="K598">
        <v>70</v>
      </c>
      <c r="L598" s="36">
        <f>IFERROR(VLOOKUP(B598,Absen!$A$1:$B$501,2,FALSE),"No")</f>
        <v>44753</v>
      </c>
      <c r="M598" s="44">
        <f t="shared" si="28"/>
        <v>60</v>
      </c>
      <c r="N598" s="44">
        <f t="shared" si="29"/>
        <v>57.150000000000006</v>
      </c>
      <c r="O598" s="44" t="str">
        <f t="shared" si="30"/>
        <v>D</v>
      </c>
      <c r="P598" s="36">
        <f>INDEX(Detail!A:A,MATCH(D598,Detail!H:H,0))</f>
        <v>37953</v>
      </c>
      <c r="Q598" t="str">
        <f>INDEX(Detail!F:F,MATCH(D598,Detail!H:H,0))</f>
        <v>Samarinda</v>
      </c>
      <c r="R598">
        <f>INDEX(Detail!C:C,MATCH(D598,Detail!H:H,0))</f>
        <v>155</v>
      </c>
      <c r="S598">
        <f>INDEX(Detail!D:D,MATCH(D598,Detail!H:H,0))</f>
        <v>77</v>
      </c>
      <c r="T598" t="str">
        <f>INDEX(Detail!E:E,MATCH(D598,Detail!H:H,0))</f>
        <v>Jalan Gardujati No. 82</v>
      </c>
      <c r="U598" t="str">
        <f>INDEX(Detail!B:B,MATCH(D598,Detail!H:H,0))</f>
        <v>A+</v>
      </c>
      <c r="V598" t="str">
        <f>VLOOKUP(C598,Dosen!$A$3:$E$8,MATCH(Main!A598,Dosen!$A$2:$E$2,1),FALSE)</f>
        <v>Bu Made</v>
      </c>
    </row>
    <row r="599" spans="1:22" x14ac:dyDescent="0.3">
      <c r="A599">
        <v>597</v>
      </c>
      <c r="B599" t="str">
        <f>CONCATENATE(VLOOKUP(C599,Helper!$A$1:$B$7,2,FALSE),TEXT(A599,"0000"))</f>
        <v>F0597</v>
      </c>
      <c r="C599" t="s">
        <v>1011</v>
      </c>
      <c r="D599" t="str">
        <f>INDEX(Detail!H:H,MATCH(B599,Detail!G:G,0))</f>
        <v>Vicky Pratama</v>
      </c>
      <c r="E599">
        <v>95</v>
      </c>
      <c r="F599">
        <v>64</v>
      </c>
      <c r="G599">
        <v>67</v>
      </c>
      <c r="H599">
        <v>70</v>
      </c>
      <c r="I599">
        <v>62</v>
      </c>
      <c r="J599">
        <v>97</v>
      </c>
      <c r="K599">
        <v>88</v>
      </c>
      <c r="L599" s="36">
        <f>IFERROR(VLOOKUP(B599,Absen!$A$1:$B$501,2,FALSE),"No")</f>
        <v>44874</v>
      </c>
      <c r="M599" s="44">
        <f t="shared" si="28"/>
        <v>78</v>
      </c>
      <c r="N599" s="44">
        <f t="shared" si="29"/>
        <v>76.975000000000009</v>
      </c>
      <c r="O599" s="44" t="str">
        <f t="shared" si="30"/>
        <v>B</v>
      </c>
      <c r="P599" s="36">
        <f>INDEX(Detail!A:A,MATCH(D599,Detail!H:H,0))</f>
        <v>37050</v>
      </c>
      <c r="Q599" t="str">
        <f>INDEX(Detail!F:F,MATCH(D599,Detail!H:H,0))</f>
        <v>Sorong</v>
      </c>
      <c r="R599">
        <f>INDEX(Detail!C:C,MATCH(D599,Detail!H:H,0))</f>
        <v>168</v>
      </c>
      <c r="S599">
        <f>INDEX(Detail!D:D,MATCH(D599,Detail!H:H,0))</f>
        <v>73</v>
      </c>
      <c r="T599" t="str">
        <f>INDEX(Detail!E:E,MATCH(D599,Detail!H:H,0))</f>
        <v xml:space="preserve">Jl. S. Parman No. 2
</v>
      </c>
      <c r="U599" t="str">
        <f>INDEX(Detail!B:B,MATCH(D599,Detail!H:H,0))</f>
        <v>AB+</v>
      </c>
      <c r="V599" t="str">
        <f>VLOOKUP(C599,Dosen!$A$3:$E$8,MATCH(Main!A599,Dosen!$A$2:$E$2,1),FALSE)</f>
        <v>Bu Ratna</v>
      </c>
    </row>
    <row r="600" spans="1:22" x14ac:dyDescent="0.3">
      <c r="A600">
        <v>598</v>
      </c>
      <c r="B600" t="str">
        <f>CONCATENATE(VLOOKUP(C600,Helper!$A$1:$B$7,2,FALSE),TEXT(A600,"0000"))</f>
        <v>F0598</v>
      </c>
      <c r="C600" t="s">
        <v>1011</v>
      </c>
      <c r="D600" t="str">
        <f>INDEX(Detail!H:H,MATCH(B600,Detail!G:G,0))</f>
        <v>Dipa Setiawan</v>
      </c>
      <c r="E600">
        <v>74</v>
      </c>
      <c r="F600">
        <v>61</v>
      </c>
      <c r="G600">
        <v>65</v>
      </c>
      <c r="H600">
        <v>51</v>
      </c>
      <c r="I600">
        <v>79</v>
      </c>
      <c r="J600">
        <v>74</v>
      </c>
      <c r="K600">
        <v>70</v>
      </c>
      <c r="L600" s="36" t="str">
        <f>IFERROR(VLOOKUP(B600,Absen!$A$1:$B$501,2,FALSE),"No")</f>
        <v>No</v>
      </c>
      <c r="M600" s="44">
        <f t="shared" si="28"/>
        <v>70</v>
      </c>
      <c r="N600" s="44">
        <f t="shared" si="29"/>
        <v>67.924999999999997</v>
      </c>
      <c r="O600" s="44" t="str">
        <f t="shared" si="30"/>
        <v>C</v>
      </c>
      <c r="P600" s="36">
        <f>INDEX(Detail!A:A,MATCH(D600,Detail!H:H,0))</f>
        <v>38226</v>
      </c>
      <c r="Q600" t="str">
        <f>INDEX(Detail!F:F,MATCH(D600,Detail!H:H,0))</f>
        <v>Sorong</v>
      </c>
      <c r="R600">
        <f>INDEX(Detail!C:C,MATCH(D600,Detail!H:H,0))</f>
        <v>158</v>
      </c>
      <c r="S600">
        <f>INDEX(Detail!D:D,MATCH(D600,Detail!H:H,0))</f>
        <v>84</v>
      </c>
      <c r="T600" t="str">
        <f>INDEX(Detail!E:E,MATCH(D600,Detail!H:H,0))</f>
        <v>Jl. Sukabumi No. 07</v>
      </c>
      <c r="U600" t="str">
        <f>INDEX(Detail!B:B,MATCH(D600,Detail!H:H,0))</f>
        <v>A-</v>
      </c>
      <c r="V600" t="str">
        <f>VLOOKUP(C600,Dosen!$A$3:$E$8,MATCH(Main!A600,Dosen!$A$2:$E$2,1),FALSE)</f>
        <v>Bu Ratna</v>
      </c>
    </row>
    <row r="601" spans="1:22" x14ac:dyDescent="0.3">
      <c r="A601">
        <v>599</v>
      </c>
      <c r="B601" t="str">
        <f>CONCATENATE(VLOOKUP(C601,Helper!$A$1:$B$7,2,FALSE),TEXT(A601,"0000"))</f>
        <v>F0599</v>
      </c>
      <c r="C601" t="s">
        <v>1011</v>
      </c>
      <c r="D601" t="str">
        <f>INDEX(Detail!H:H,MATCH(B601,Detail!G:G,0))</f>
        <v>Lili Widiastuti</v>
      </c>
      <c r="E601">
        <v>56</v>
      </c>
      <c r="F601">
        <v>44</v>
      </c>
      <c r="G601">
        <v>37</v>
      </c>
      <c r="H601">
        <v>75</v>
      </c>
      <c r="I601">
        <v>50</v>
      </c>
      <c r="J601">
        <v>66</v>
      </c>
      <c r="K601">
        <v>83</v>
      </c>
      <c r="L601" s="36" t="str">
        <f>IFERROR(VLOOKUP(B601,Absen!$A$1:$B$501,2,FALSE),"No")</f>
        <v>No</v>
      </c>
      <c r="M601" s="44">
        <f t="shared" si="28"/>
        <v>83</v>
      </c>
      <c r="N601" s="44">
        <f t="shared" si="29"/>
        <v>57.025000000000006</v>
      </c>
      <c r="O601" s="44" t="str">
        <f t="shared" si="30"/>
        <v>D</v>
      </c>
      <c r="P601" s="36">
        <f>INDEX(Detail!A:A,MATCH(D601,Detail!H:H,0))</f>
        <v>37827</v>
      </c>
      <c r="Q601" t="str">
        <f>INDEX(Detail!F:F,MATCH(D601,Detail!H:H,0))</f>
        <v>Pekalongan</v>
      </c>
      <c r="R601">
        <f>INDEX(Detail!C:C,MATCH(D601,Detail!H:H,0))</f>
        <v>180</v>
      </c>
      <c r="S601">
        <f>INDEX(Detail!D:D,MATCH(D601,Detail!H:H,0))</f>
        <v>68</v>
      </c>
      <c r="T601" t="str">
        <f>INDEX(Detail!E:E,MATCH(D601,Detail!H:H,0))</f>
        <v xml:space="preserve">Gang Ir. H. Djuanda No. 0
</v>
      </c>
      <c r="U601" t="str">
        <f>INDEX(Detail!B:B,MATCH(D601,Detail!H:H,0))</f>
        <v>B-</v>
      </c>
      <c r="V601" t="str">
        <f>VLOOKUP(C601,Dosen!$A$3:$E$8,MATCH(Main!A601,Dosen!$A$2:$E$2,1),FALSE)</f>
        <v>Bu Ratna</v>
      </c>
    </row>
    <row r="602" spans="1:22" x14ac:dyDescent="0.3">
      <c r="A602">
        <v>600</v>
      </c>
      <c r="B602" t="str">
        <f>CONCATENATE(VLOOKUP(C602,Helper!$A$1:$B$7,2,FALSE),TEXT(A602,"0000"))</f>
        <v>B0600</v>
      </c>
      <c r="C602" t="s">
        <v>1014</v>
      </c>
      <c r="D602" t="str">
        <f>INDEX(Detail!H:H,MATCH(B602,Detail!G:G,0))</f>
        <v>Ratna Mulyani</v>
      </c>
      <c r="E602">
        <v>58</v>
      </c>
      <c r="F602">
        <v>44</v>
      </c>
      <c r="G602">
        <v>61</v>
      </c>
      <c r="H602">
        <v>56</v>
      </c>
      <c r="I602">
        <v>59</v>
      </c>
      <c r="J602">
        <v>100</v>
      </c>
      <c r="K602">
        <v>83</v>
      </c>
      <c r="L602" s="36" t="str">
        <f>IFERROR(VLOOKUP(B602,Absen!$A$1:$B$501,2,FALSE),"No")</f>
        <v>No</v>
      </c>
      <c r="M602" s="44">
        <f t="shared" si="28"/>
        <v>83</v>
      </c>
      <c r="N602" s="44">
        <f t="shared" si="29"/>
        <v>67.625</v>
      </c>
      <c r="O602" s="44" t="str">
        <f t="shared" si="30"/>
        <v>C</v>
      </c>
      <c r="P602" s="36">
        <f>INDEX(Detail!A:A,MATCH(D602,Detail!H:H,0))</f>
        <v>38037</v>
      </c>
      <c r="Q602" t="str">
        <f>INDEX(Detail!F:F,MATCH(D602,Detail!H:H,0))</f>
        <v>Kota Administrasi Jakarta Utara</v>
      </c>
      <c r="R602">
        <f>INDEX(Detail!C:C,MATCH(D602,Detail!H:H,0))</f>
        <v>153</v>
      </c>
      <c r="S602">
        <f>INDEX(Detail!D:D,MATCH(D602,Detail!H:H,0))</f>
        <v>65</v>
      </c>
      <c r="T602" t="str">
        <f>INDEX(Detail!E:E,MATCH(D602,Detail!H:H,0))</f>
        <v xml:space="preserve">Gang Rawamangun No. 7
</v>
      </c>
      <c r="U602" t="str">
        <f>INDEX(Detail!B:B,MATCH(D602,Detail!H:H,0))</f>
        <v>O+</v>
      </c>
      <c r="V602" t="str">
        <f>VLOOKUP(C602,Dosen!$A$3:$E$8,MATCH(Main!A602,Dosen!$A$2:$E$2,1),FALSE)</f>
        <v>Pak Andi</v>
      </c>
    </row>
    <row r="603" spans="1:22" x14ac:dyDescent="0.3">
      <c r="A603">
        <v>601</v>
      </c>
      <c r="B603" t="str">
        <f>CONCATENATE(VLOOKUP(C603,Helper!$A$1:$B$7,2,FALSE),TEXT(A603,"0000"))</f>
        <v>A0601</v>
      </c>
      <c r="C603" t="s">
        <v>1015</v>
      </c>
      <c r="D603" t="str">
        <f>INDEX(Detail!H:H,MATCH(B603,Detail!G:G,0))</f>
        <v>Chelsea Adriansyah</v>
      </c>
      <c r="E603">
        <v>94</v>
      </c>
      <c r="F603">
        <v>60</v>
      </c>
      <c r="G603">
        <v>55</v>
      </c>
      <c r="H603">
        <v>60</v>
      </c>
      <c r="I603">
        <v>54</v>
      </c>
      <c r="J603">
        <v>61</v>
      </c>
      <c r="K603">
        <v>100</v>
      </c>
      <c r="L603" s="36">
        <f>IFERROR(VLOOKUP(B603,Absen!$A$1:$B$501,2,FALSE),"No")</f>
        <v>44820</v>
      </c>
      <c r="M603" s="44">
        <f t="shared" si="28"/>
        <v>90</v>
      </c>
      <c r="N603" s="44">
        <f t="shared" si="29"/>
        <v>65.7</v>
      </c>
      <c r="O603" s="44" t="str">
        <f t="shared" si="30"/>
        <v>C</v>
      </c>
      <c r="P603" s="36">
        <f>INDEX(Detail!A:A,MATCH(D603,Detail!H:H,0))</f>
        <v>38437</v>
      </c>
      <c r="Q603" t="str">
        <f>INDEX(Detail!F:F,MATCH(D603,Detail!H:H,0))</f>
        <v>Blitar</v>
      </c>
      <c r="R603">
        <f>INDEX(Detail!C:C,MATCH(D603,Detail!H:H,0))</f>
        <v>156</v>
      </c>
      <c r="S603">
        <f>INDEX(Detail!D:D,MATCH(D603,Detail!H:H,0))</f>
        <v>48</v>
      </c>
      <c r="T603" t="str">
        <f>INDEX(Detail!E:E,MATCH(D603,Detail!H:H,0))</f>
        <v xml:space="preserve">Gg. Kutisari Selatan No. 0
</v>
      </c>
      <c r="U603" t="str">
        <f>INDEX(Detail!B:B,MATCH(D603,Detail!H:H,0))</f>
        <v>A-</v>
      </c>
      <c r="V603" t="str">
        <f>VLOOKUP(C603,Dosen!$A$3:$E$8,MATCH(Main!A603,Dosen!$A$2:$E$2,1),FALSE)</f>
        <v>Bu Made</v>
      </c>
    </row>
    <row r="604" spans="1:22" x14ac:dyDescent="0.3">
      <c r="A604">
        <v>602</v>
      </c>
      <c r="B604" t="str">
        <f>CONCATENATE(VLOOKUP(C604,Helper!$A$1:$B$7,2,FALSE),TEXT(A604,"0000"))</f>
        <v>C0602</v>
      </c>
      <c r="C604" t="s">
        <v>1012</v>
      </c>
      <c r="D604" t="str">
        <f>INDEX(Detail!H:H,MATCH(B604,Detail!G:G,0))</f>
        <v>Elma Prastuti</v>
      </c>
      <c r="E604">
        <v>92</v>
      </c>
      <c r="F604">
        <v>56</v>
      </c>
      <c r="G604">
        <v>35</v>
      </c>
      <c r="H604">
        <v>53</v>
      </c>
      <c r="I604">
        <v>75</v>
      </c>
      <c r="J604">
        <v>40</v>
      </c>
      <c r="K604">
        <v>82</v>
      </c>
      <c r="L604" s="36">
        <f>IFERROR(VLOOKUP(B604,Absen!$A$1:$B$501,2,FALSE),"No")</f>
        <v>44766</v>
      </c>
      <c r="M604" s="44">
        <f t="shared" si="28"/>
        <v>72</v>
      </c>
      <c r="N604" s="44">
        <f t="shared" si="29"/>
        <v>56.7</v>
      </c>
      <c r="O604" s="44" t="str">
        <f t="shared" si="30"/>
        <v>D</v>
      </c>
      <c r="P604" s="36">
        <f>INDEX(Detail!A:A,MATCH(D604,Detail!H:H,0))</f>
        <v>37162</v>
      </c>
      <c r="Q604" t="str">
        <f>INDEX(Detail!F:F,MATCH(D604,Detail!H:H,0))</f>
        <v>Palembang</v>
      </c>
      <c r="R604">
        <f>INDEX(Detail!C:C,MATCH(D604,Detail!H:H,0))</f>
        <v>150</v>
      </c>
      <c r="S604">
        <f>INDEX(Detail!D:D,MATCH(D604,Detail!H:H,0))</f>
        <v>50</v>
      </c>
      <c r="T604" t="str">
        <f>INDEX(Detail!E:E,MATCH(D604,Detail!H:H,0))</f>
        <v xml:space="preserve">Jl. Rumah Sakit No. 8
</v>
      </c>
      <c r="U604" t="str">
        <f>INDEX(Detail!B:B,MATCH(D604,Detail!H:H,0))</f>
        <v>AB+</v>
      </c>
      <c r="V604" t="str">
        <f>VLOOKUP(C604,Dosen!$A$3:$E$8,MATCH(Main!A604,Dosen!$A$2:$E$2,1),FALSE)</f>
        <v>Bu Dwi</v>
      </c>
    </row>
    <row r="605" spans="1:22" x14ac:dyDescent="0.3">
      <c r="A605">
        <v>603</v>
      </c>
      <c r="B605" t="str">
        <f>CONCATENATE(VLOOKUP(C605,Helper!$A$1:$B$7,2,FALSE),TEXT(A605,"0000"))</f>
        <v>C0603</v>
      </c>
      <c r="C605" t="s">
        <v>1012</v>
      </c>
      <c r="D605" t="str">
        <f>INDEX(Detail!H:H,MATCH(B605,Detail!G:G,0))</f>
        <v>Karta Wahyudin</v>
      </c>
      <c r="E605">
        <v>53</v>
      </c>
      <c r="F605">
        <v>69</v>
      </c>
      <c r="G605">
        <v>56</v>
      </c>
      <c r="H605">
        <v>57</v>
      </c>
      <c r="I605">
        <v>71</v>
      </c>
      <c r="J605">
        <v>48</v>
      </c>
      <c r="K605">
        <v>62</v>
      </c>
      <c r="L605" s="36" t="str">
        <f>IFERROR(VLOOKUP(B605,Absen!$A$1:$B$501,2,FALSE),"No")</f>
        <v>No</v>
      </c>
      <c r="M605" s="44">
        <f t="shared" si="28"/>
        <v>62</v>
      </c>
      <c r="N605" s="44">
        <f t="shared" si="29"/>
        <v>58.25</v>
      </c>
      <c r="O605" s="44" t="str">
        <f t="shared" si="30"/>
        <v>D</v>
      </c>
      <c r="P605" s="36">
        <f>INDEX(Detail!A:A,MATCH(D605,Detail!H:H,0))</f>
        <v>37396</v>
      </c>
      <c r="Q605" t="str">
        <f>INDEX(Detail!F:F,MATCH(D605,Detail!H:H,0))</f>
        <v>Gorontalo</v>
      </c>
      <c r="R605">
        <f>INDEX(Detail!C:C,MATCH(D605,Detail!H:H,0))</f>
        <v>163</v>
      </c>
      <c r="S605">
        <f>INDEX(Detail!D:D,MATCH(D605,Detail!H:H,0))</f>
        <v>49</v>
      </c>
      <c r="T605" t="str">
        <f>INDEX(Detail!E:E,MATCH(D605,Detail!H:H,0))</f>
        <v xml:space="preserve">Gang Raya Ujungberung No. 6
</v>
      </c>
      <c r="U605" t="str">
        <f>INDEX(Detail!B:B,MATCH(D605,Detail!H:H,0))</f>
        <v>AB-</v>
      </c>
      <c r="V605" t="str">
        <f>VLOOKUP(C605,Dosen!$A$3:$E$8,MATCH(Main!A605,Dosen!$A$2:$E$2,1),FALSE)</f>
        <v>Bu Dwi</v>
      </c>
    </row>
    <row r="606" spans="1:22" x14ac:dyDescent="0.3">
      <c r="A606">
        <v>604</v>
      </c>
      <c r="B606" t="str">
        <f>CONCATENATE(VLOOKUP(C606,Helper!$A$1:$B$7,2,FALSE),TEXT(A606,"0000"))</f>
        <v>A0604</v>
      </c>
      <c r="C606" t="s">
        <v>1015</v>
      </c>
      <c r="D606" t="str">
        <f>INDEX(Detail!H:H,MATCH(B606,Detail!G:G,0))</f>
        <v>Diana Zulaika</v>
      </c>
      <c r="E606">
        <v>93</v>
      </c>
      <c r="F606">
        <v>57</v>
      </c>
      <c r="G606">
        <v>61</v>
      </c>
      <c r="H606">
        <v>68</v>
      </c>
      <c r="I606">
        <v>75</v>
      </c>
      <c r="J606">
        <v>42</v>
      </c>
      <c r="K606">
        <v>100</v>
      </c>
      <c r="L606" s="36">
        <f>IFERROR(VLOOKUP(B606,Absen!$A$1:$B$501,2,FALSE),"No")</f>
        <v>44799</v>
      </c>
      <c r="M606" s="44">
        <f t="shared" si="28"/>
        <v>90</v>
      </c>
      <c r="N606" s="44">
        <f t="shared" si="29"/>
        <v>66.224999999999994</v>
      </c>
      <c r="O606" s="44" t="str">
        <f t="shared" si="30"/>
        <v>C</v>
      </c>
      <c r="P606" s="36">
        <f>INDEX(Detail!A:A,MATCH(D606,Detail!H:H,0))</f>
        <v>37780</v>
      </c>
      <c r="Q606" t="str">
        <f>INDEX(Detail!F:F,MATCH(D606,Detail!H:H,0))</f>
        <v>Lubuklinggau</v>
      </c>
      <c r="R606">
        <f>INDEX(Detail!C:C,MATCH(D606,Detail!H:H,0))</f>
        <v>178</v>
      </c>
      <c r="S606">
        <f>INDEX(Detail!D:D,MATCH(D606,Detail!H:H,0))</f>
        <v>77</v>
      </c>
      <c r="T606" t="str">
        <f>INDEX(Detail!E:E,MATCH(D606,Detail!H:H,0))</f>
        <v>Gang Otto Iskandardinata No. 69</v>
      </c>
      <c r="U606" t="str">
        <f>INDEX(Detail!B:B,MATCH(D606,Detail!H:H,0))</f>
        <v>O-</v>
      </c>
      <c r="V606" t="str">
        <f>VLOOKUP(C606,Dosen!$A$3:$E$8,MATCH(Main!A606,Dosen!$A$2:$E$2,1),FALSE)</f>
        <v>Bu Made</v>
      </c>
    </row>
    <row r="607" spans="1:22" x14ac:dyDescent="0.3">
      <c r="A607">
        <v>605</v>
      </c>
      <c r="B607" t="str">
        <f>CONCATENATE(VLOOKUP(C607,Helper!$A$1:$B$7,2,FALSE),TEXT(A607,"0000"))</f>
        <v>E0605</v>
      </c>
      <c r="C607" t="s">
        <v>1010</v>
      </c>
      <c r="D607" t="str">
        <f>INDEX(Detail!H:H,MATCH(B607,Detail!G:G,0))</f>
        <v>Fitria Gunawan</v>
      </c>
      <c r="E607">
        <v>82</v>
      </c>
      <c r="F607">
        <v>64</v>
      </c>
      <c r="G607">
        <v>55</v>
      </c>
      <c r="H607">
        <v>58</v>
      </c>
      <c r="I607">
        <v>63</v>
      </c>
      <c r="J607">
        <v>97</v>
      </c>
      <c r="K607">
        <v>80</v>
      </c>
      <c r="L607" s="36">
        <f>IFERROR(VLOOKUP(B607,Absen!$A$1:$B$501,2,FALSE),"No")</f>
        <v>44857</v>
      </c>
      <c r="M607" s="44">
        <f t="shared" si="28"/>
        <v>70</v>
      </c>
      <c r="N607" s="44">
        <f t="shared" si="29"/>
        <v>70.775000000000006</v>
      </c>
      <c r="O607" s="44" t="str">
        <f t="shared" si="30"/>
        <v>B</v>
      </c>
      <c r="P607" s="36">
        <f>INDEX(Detail!A:A,MATCH(D607,Detail!H:H,0))</f>
        <v>37855</v>
      </c>
      <c r="Q607" t="str">
        <f>INDEX(Detail!F:F,MATCH(D607,Detail!H:H,0))</f>
        <v>Kota Administrasi Jakarta Pusat</v>
      </c>
      <c r="R607">
        <f>INDEX(Detail!C:C,MATCH(D607,Detail!H:H,0))</f>
        <v>162</v>
      </c>
      <c r="S607">
        <f>INDEX(Detail!D:D,MATCH(D607,Detail!H:H,0))</f>
        <v>46</v>
      </c>
      <c r="T607" t="str">
        <f>INDEX(Detail!E:E,MATCH(D607,Detail!H:H,0))</f>
        <v xml:space="preserve">Jl. Kebonjati No. 5
</v>
      </c>
      <c r="U607" t="str">
        <f>INDEX(Detail!B:B,MATCH(D607,Detail!H:H,0))</f>
        <v>A+</v>
      </c>
      <c r="V607" t="str">
        <f>VLOOKUP(C607,Dosen!$A$3:$E$8,MATCH(Main!A607,Dosen!$A$2:$E$2,1),FALSE)</f>
        <v>Pak Budi</v>
      </c>
    </row>
    <row r="608" spans="1:22" x14ac:dyDescent="0.3">
      <c r="A608">
        <v>606</v>
      </c>
      <c r="B608" t="str">
        <f>CONCATENATE(VLOOKUP(C608,Helper!$A$1:$B$7,2,FALSE),TEXT(A608,"0000"))</f>
        <v>B0606</v>
      </c>
      <c r="C608" t="s">
        <v>1014</v>
      </c>
      <c r="D608" t="str">
        <f>INDEX(Detail!H:H,MATCH(B608,Detail!G:G,0))</f>
        <v>Zelda Fujiati</v>
      </c>
      <c r="E608">
        <v>87</v>
      </c>
      <c r="F608">
        <v>70</v>
      </c>
      <c r="G608">
        <v>32</v>
      </c>
      <c r="H608">
        <v>74</v>
      </c>
      <c r="I608">
        <v>85</v>
      </c>
      <c r="J608">
        <v>94</v>
      </c>
      <c r="K608">
        <v>85</v>
      </c>
      <c r="L608" s="36" t="str">
        <f>IFERROR(VLOOKUP(B608,Absen!$A$1:$B$501,2,FALSE),"No")</f>
        <v>No</v>
      </c>
      <c r="M608" s="44">
        <f t="shared" si="28"/>
        <v>85</v>
      </c>
      <c r="N608" s="44">
        <f t="shared" si="29"/>
        <v>73.2</v>
      </c>
      <c r="O608" s="44" t="str">
        <f t="shared" si="30"/>
        <v>B</v>
      </c>
      <c r="P608" s="36">
        <f>INDEX(Detail!A:A,MATCH(D608,Detail!H:H,0))</f>
        <v>38061</v>
      </c>
      <c r="Q608" t="str">
        <f>INDEX(Detail!F:F,MATCH(D608,Detail!H:H,0))</f>
        <v>Bima</v>
      </c>
      <c r="R608">
        <f>INDEX(Detail!C:C,MATCH(D608,Detail!H:H,0))</f>
        <v>152</v>
      </c>
      <c r="S608">
        <f>INDEX(Detail!D:D,MATCH(D608,Detail!H:H,0))</f>
        <v>91</v>
      </c>
      <c r="T608" t="str">
        <f>INDEX(Detail!E:E,MATCH(D608,Detail!H:H,0))</f>
        <v>Gang Pasirkoja No. 56</v>
      </c>
      <c r="U608" t="str">
        <f>INDEX(Detail!B:B,MATCH(D608,Detail!H:H,0))</f>
        <v>B+</v>
      </c>
      <c r="V608" t="str">
        <f>VLOOKUP(C608,Dosen!$A$3:$E$8,MATCH(Main!A608,Dosen!$A$2:$E$2,1),FALSE)</f>
        <v>Pak Andi</v>
      </c>
    </row>
    <row r="609" spans="1:22" x14ac:dyDescent="0.3">
      <c r="A609">
        <v>607</v>
      </c>
      <c r="B609" t="str">
        <f>CONCATENATE(VLOOKUP(C609,Helper!$A$1:$B$7,2,FALSE),TEXT(A609,"0000"))</f>
        <v>A0607</v>
      </c>
      <c r="C609" t="s">
        <v>1015</v>
      </c>
      <c r="D609" t="str">
        <f>INDEX(Detail!H:H,MATCH(B609,Detail!G:G,0))</f>
        <v>Leo Tarihoran</v>
      </c>
      <c r="E609">
        <v>78</v>
      </c>
      <c r="F609">
        <v>42</v>
      </c>
      <c r="G609">
        <v>39</v>
      </c>
      <c r="H609">
        <v>61</v>
      </c>
      <c r="I609">
        <v>51</v>
      </c>
      <c r="J609">
        <v>42</v>
      </c>
      <c r="K609">
        <v>96</v>
      </c>
      <c r="L609" s="36" t="str">
        <f>IFERROR(VLOOKUP(B609,Absen!$A$1:$B$501,2,FALSE),"No")</f>
        <v>No</v>
      </c>
      <c r="M609" s="44">
        <f t="shared" si="28"/>
        <v>96</v>
      </c>
      <c r="N609" s="44">
        <f t="shared" si="29"/>
        <v>54.800000000000004</v>
      </c>
      <c r="O609" s="44" t="str">
        <f t="shared" si="30"/>
        <v>D</v>
      </c>
      <c r="P609" s="36">
        <f>INDEX(Detail!A:A,MATCH(D609,Detail!H:H,0))</f>
        <v>37112</v>
      </c>
      <c r="Q609" t="str">
        <f>INDEX(Detail!F:F,MATCH(D609,Detail!H:H,0))</f>
        <v>Kupang</v>
      </c>
      <c r="R609">
        <f>INDEX(Detail!C:C,MATCH(D609,Detail!H:H,0))</f>
        <v>158</v>
      </c>
      <c r="S609">
        <f>INDEX(Detail!D:D,MATCH(D609,Detail!H:H,0))</f>
        <v>50</v>
      </c>
      <c r="T609" t="str">
        <f>INDEX(Detail!E:E,MATCH(D609,Detail!H:H,0))</f>
        <v>Jalan M.H Thamrin No. 28</v>
      </c>
      <c r="U609" t="str">
        <f>INDEX(Detail!B:B,MATCH(D609,Detail!H:H,0))</f>
        <v>O+</v>
      </c>
      <c r="V609" t="str">
        <f>VLOOKUP(C609,Dosen!$A$3:$E$8,MATCH(Main!A609,Dosen!$A$2:$E$2,1),FALSE)</f>
        <v>Bu Made</v>
      </c>
    </row>
    <row r="610" spans="1:22" x14ac:dyDescent="0.3">
      <c r="A610">
        <v>608</v>
      </c>
      <c r="B610" t="str">
        <f>CONCATENATE(VLOOKUP(C610,Helper!$A$1:$B$7,2,FALSE),TEXT(A610,"0000"))</f>
        <v>E0608</v>
      </c>
      <c r="C610" t="s">
        <v>1010</v>
      </c>
      <c r="D610" t="str">
        <f>INDEX(Detail!H:H,MATCH(B610,Detail!G:G,0))</f>
        <v>Mutia Suartini</v>
      </c>
      <c r="E610">
        <v>68</v>
      </c>
      <c r="F610">
        <v>43</v>
      </c>
      <c r="G610">
        <v>77</v>
      </c>
      <c r="H610">
        <v>72</v>
      </c>
      <c r="I610">
        <v>77</v>
      </c>
      <c r="J610">
        <v>73</v>
      </c>
      <c r="K610">
        <v>100</v>
      </c>
      <c r="L610" s="36" t="str">
        <f>IFERROR(VLOOKUP(B610,Absen!$A$1:$B$501,2,FALSE),"No")</f>
        <v>No</v>
      </c>
      <c r="M610" s="44">
        <f t="shared" si="28"/>
        <v>100</v>
      </c>
      <c r="N610" s="44">
        <f t="shared" si="29"/>
        <v>72.5</v>
      </c>
      <c r="O610" s="44" t="str">
        <f t="shared" si="30"/>
        <v>B</v>
      </c>
      <c r="P610" s="36">
        <f>INDEX(Detail!A:A,MATCH(D610,Detail!H:H,0))</f>
        <v>37668</v>
      </c>
      <c r="Q610" t="str">
        <f>INDEX(Detail!F:F,MATCH(D610,Detail!H:H,0))</f>
        <v>Singkawang</v>
      </c>
      <c r="R610">
        <f>INDEX(Detail!C:C,MATCH(D610,Detail!H:H,0))</f>
        <v>174</v>
      </c>
      <c r="S610">
        <f>INDEX(Detail!D:D,MATCH(D610,Detail!H:H,0))</f>
        <v>49</v>
      </c>
      <c r="T610" t="str">
        <f>INDEX(Detail!E:E,MATCH(D610,Detail!H:H,0))</f>
        <v>Gang Rawamangun No. 98</v>
      </c>
      <c r="U610" t="str">
        <f>INDEX(Detail!B:B,MATCH(D610,Detail!H:H,0))</f>
        <v>O-</v>
      </c>
      <c r="V610" t="str">
        <f>VLOOKUP(C610,Dosen!$A$3:$E$8,MATCH(Main!A610,Dosen!$A$2:$E$2,1),FALSE)</f>
        <v>Pak Budi</v>
      </c>
    </row>
    <row r="611" spans="1:22" x14ac:dyDescent="0.3">
      <c r="A611">
        <v>609</v>
      </c>
      <c r="B611" t="str">
        <f>CONCATENATE(VLOOKUP(C611,Helper!$A$1:$B$7,2,FALSE),TEXT(A611,"0000"))</f>
        <v>A0609</v>
      </c>
      <c r="C611" t="s">
        <v>1015</v>
      </c>
      <c r="D611" t="str">
        <f>INDEX(Detail!H:H,MATCH(B611,Detail!G:G,0))</f>
        <v>Ganda Setiawan</v>
      </c>
      <c r="E611">
        <v>92</v>
      </c>
      <c r="F611">
        <v>65</v>
      </c>
      <c r="G611">
        <v>54</v>
      </c>
      <c r="H611">
        <v>70</v>
      </c>
      <c r="I611">
        <v>93</v>
      </c>
      <c r="J611">
        <v>77</v>
      </c>
      <c r="K611">
        <v>66</v>
      </c>
      <c r="L611" s="36">
        <f>IFERROR(VLOOKUP(B611,Absen!$A$1:$B$501,2,FALSE),"No")</f>
        <v>44897</v>
      </c>
      <c r="M611" s="44">
        <f t="shared" si="28"/>
        <v>56</v>
      </c>
      <c r="N611" s="44">
        <f t="shared" si="29"/>
        <v>71.8</v>
      </c>
      <c r="O611" s="44" t="str">
        <f t="shared" si="30"/>
        <v>B</v>
      </c>
      <c r="P611" s="36">
        <f>INDEX(Detail!A:A,MATCH(D611,Detail!H:H,0))</f>
        <v>37283</v>
      </c>
      <c r="Q611" t="str">
        <f>INDEX(Detail!F:F,MATCH(D611,Detail!H:H,0))</f>
        <v>Solok</v>
      </c>
      <c r="R611">
        <f>INDEX(Detail!C:C,MATCH(D611,Detail!H:H,0))</f>
        <v>180</v>
      </c>
      <c r="S611">
        <f>INDEX(Detail!D:D,MATCH(D611,Detail!H:H,0))</f>
        <v>46</v>
      </c>
      <c r="T611" t="str">
        <f>INDEX(Detail!E:E,MATCH(D611,Detail!H:H,0))</f>
        <v>Jalan Bangka Raya No. 36</v>
      </c>
      <c r="U611" t="str">
        <f>INDEX(Detail!B:B,MATCH(D611,Detail!H:H,0))</f>
        <v>A+</v>
      </c>
      <c r="V611" t="str">
        <f>VLOOKUP(C611,Dosen!$A$3:$E$8,MATCH(Main!A611,Dosen!$A$2:$E$2,1),FALSE)</f>
        <v>Bu Made</v>
      </c>
    </row>
    <row r="612" spans="1:22" x14ac:dyDescent="0.3">
      <c r="A612">
        <v>610</v>
      </c>
      <c r="B612" t="str">
        <f>CONCATENATE(VLOOKUP(C612,Helper!$A$1:$B$7,2,FALSE),TEXT(A612,"0000"))</f>
        <v>B0610</v>
      </c>
      <c r="C612" t="s">
        <v>1014</v>
      </c>
      <c r="D612" t="str">
        <f>INDEX(Detail!H:H,MATCH(B612,Detail!G:G,0))</f>
        <v>Darsirah Wahyuni</v>
      </c>
      <c r="E612">
        <v>93</v>
      </c>
      <c r="F612">
        <v>50</v>
      </c>
      <c r="G612">
        <v>39</v>
      </c>
      <c r="H612">
        <v>61</v>
      </c>
      <c r="I612">
        <v>76</v>
      </c>
      <c r="J612">
        <v>42</v>
      </c>
      <c r="K612">
        <v>87</v>
      </c>
      <c r="L612" s="36" t="str">
        <f>IFERROR(VLOOKUP(B612,Absen!$A$1:$B$501,2,FALSE),"No")</f>
        <v>No</v>
      </c>
      <c r="M612" s="44">
        <f t="shared" si="28"/>
        <v>87</v>
      </c>
      <c r="N612" s="44">
        <f t="shared" si="29"/>
        <v>59.900000000000006</v>
      </c>
      <c r="O612" s="44" t="str">
        <f t="shared" si="30"/>
        <v>D</v>
      </c>
      <c r="P612" s="36">
        <f>INDEX(Detail!A:A,MATCH(D612,Detail!H:H,0))</f>
        <v>37898</v>
      </c>
      <c r="Q612" t="str">
        <f>INDEX(Detail!F:F,MATCH(D612,Detail!H:H,0))</f>
        <v>Banjarbaru</v>
      </c>
      <c r="R612">
        <f>INDEX(Detail!C:C,MATCH(D612,Detail!H:H,0))</f>
        <v>150</v>
      </c>
      <c r="S612">
        <f>INDEX(Detail!D:D,MATCH(D612,Detail!H:H,0))</f>
        <v>71</v>
      </c>
      <c r="T612" t="str">
        <f>INDEX(Detail!E:E,MATCH(D612,Detail!H:H,0))</f>
        <v>Jl. Ciwastra No. 69</v>
      </c>
      <c r="U612" t="str">
        <f>INDEX(Detail!B:B,MATCH(D612,Detail!H:H,0))</f>
        <v>AB-</v>
      </c>
      <c r="V612" t="str">
        <f>VLOOKUP(C612,Dosen!$A$3:$E$8,MATCH(Main!A612,Dosen!$A$2:$E$2,1),FALSE)</f>
        <v>Pak Andi</v>
      </c>
    </row>
    <row r="613" spans="1:22" x14ac:dyDescent="0.3">
      <c r="A613">
        <v>611</v>
      </c>
      <c r="B613" t="str">
        <f>CONCATENATE(VLOOKUP(C613,Helper!$A$1:$B$7,2,FALSE),TEXT(A613,"0000"))</f>
        <v>F0611</v>
      </c>
      <c r="C613" t="s">
        <v>1011</v>
      </c>
      <c r="D613" t="str">
        <f>INDEX(Detail!H:H,MATCH(B613,Detail!G:G,0))</f>
        <v>Ellis Rajata</v>
      </c>
      <c r="E613">
        <v>91</v>
      </c>
      <c r="F613">
        <v>62</v>
      </c>
      <c r="G613">
        <v>40</v>
      </c>
      <c r="H613">
        <v>72</v>
      </c>
      <c r="I613">
        <v>63</v>
      </c>
      <c r="J613">
        <v>64</v>
      </c>
      <c r="K613">
        <v>93</v>
      </c>
      <c r="L613" s="36" t="str">
        <f>IFERROR(VLOOKUP(B613,Absen!$A$1:$B$501,2,FALSE),"No")</f>
        <v>No</v>
      </c>
      <c r="M613" s="44">
        <f t="shared" si="28"/>
        <v>93</v>
      </c>
      <c r="N613" s="44">
        <f t="shared" si="29"/>
        <v>66.099999999999994</v>
      </c>
      <c r="O613" s="44" t="str">
        <f t="shared" si="30"/>
        <v>C</v>
      </c>
      <c r="P613" s="36">
        <f>INDEX(Detail!A:A,MATCH(D613,Detail!H:H,0))</f>
        <v>38002</v>
      </c>
      <c r="Q613" t="str">
        <f>INDEX(Detail!F:F,MATCH(D613,Detail!H:H,0))</f>
        <v>Malang</v>
      </c>
      <c r="R613">
        <f>INDEX(Detail!C:C,MATCH(D613,Detail!H:H,0))</f>
        <v>165</v>
      </c>
      <c r="S613">
        <f>INDEX(Detail!D:D,MATCH(D613,Detail!H:H,0))</f>
        <v>93</v>
      </c>
      <c r="T613" t="str">
        <f>INDEX(Detail!E:E,MATCH(D613,Detail!H:H,0))</f>
        <v>Gg. Astana Anyar No. 05</v>
      </c>
      <c r="U613" t="str">
        <f>INDEX(Detail!B:B,MATCH(D613,Detail!H:H,0))</f>
        <v>O-</v>
      </c>
      <c r="V613" t="str">
        <f>VLOOKUP(C613,Dosen!$A$3:$E$8,MATCH(Main!A613,Dosen!$A$2:$E$2,1),FALSE)</f>
        <v>Bu Ratna</v>
      </c>
    </row>
    <row r="614" spans="1:22" x14ac:dyDescent="0.3">
      <c r="A614">
        <v>612</v>
      </c>
      <c r="B614" t="str">
        <f>CONCATENATE(VLOOKUP(C614,Helper!$A$1:$B$7,2,FALSE),TEXT(A614,"0000"))</f>
        <v>B0612</v>
      </c>
      <c r="C614" t="s">
        <v>1014</v>
      </c>
      <c r="D614" t="str">
        <f>INDEX(Detail!H:H,MATCH(B614,Detail!G:G,0))</f>
        <v>Alambana Uyainah</v>
      </c>
      <c r="E614">
        <v>84</v>
      </c>
      <c r="F614">
        <v>42</v>
      </c>
      <c r="G614">
        <v>78</v>
      </c>
      <c r="H614">
        <v>59</v>
      </c>
      <c r="I614">
        <v>71</v>
      </c>
      <c r="J614">
        <v>96</v>
      </c>
      <c r="K614">
        <v>69</v>
      </c>
      <c r="L614" s="36" t="str">
        <f>IFERROR(VLOOKUP(B614,Absen!$A$1:$B$501,2,FALSE),"No")</f>
        <v>No</v>
      </c>
      <c r="M614" s="44">
        <f t="shared" si="28"/>
        <v>69</v>
      </c>
      <c r="N614" s="44">
        <f t="shared" si="29"/>
        <v>73.700000000000017</v>
      </c>
      <c r="O614" s="44" t="str">
        <f t="shared" si="30"/>
        <v>B</v>
      </c>
      <c r="P614" s="36">
        <f>INDEX(Detail!A:A,MATCH(D614,Detail!H:H,0))</f>
        <v>38262</v>
      </c>
      <c r="Q614" t="str">
        <f>INDEX(Detail!F:F,MATCH(D614,Detail!H:H,0))</f>
        <v>Tidore Kepulauan</v>
      </c>
      <c r="R614">
        <f>INDEX(Detail!C:C,MATCH(D614,Detail!H:H,0))</f>
        <v>165</v>
      </c>
      <c r="S614">
        <f>INDEX(Detail!D:D,MATCH(D614,Detail!H:H,0))</f>
        <v>89</v>
      </c>
      <c r="T614" t="str">
        <f>INDEX(Detail!E:E,MATCH(D614,Detail!H:H,0))</f>
        <v>Gang Gardujati No. 90</v>
      </c>
      <c r="U614" t="str">
        <f>INDEX(Detail!B:B,MATCH(D614,Detail!H:H,0))</f>
        <v>O-</v>
      </c>
      <c r="V614" t="str">
        <f>VLOOKUP(C614,Dosen!$A$3:$E$8,MATCH(Main!A614,Dosen!$A$2:$E$2,1),FALSE)</f>
        <v>Pak Andi</v>
      </c>
    </row>
    <row r="615" spans="1:22" x14ac:dyDescent="0.3">
      <c r="A615">
        <v>613</v>
      </c>
      <c r="B615" t="str">
        <f>CONCATENATE(VLOOKUP(C615,Helper!$A$1:$B$7,2,FALSE),TEXT(A615,"0000"))</f>
        <v>D0613</v>
      </c>
      <c r="C615" t="s">
        <v>1013</v>
      </c>
      <c r="D615" t="str">
        <f>INDEX(Detail!H:H,MATCH(B615,Detail!G:G,0))</f>
        <v>Laksana Ardianto</v>
      </c>
      <c r="E615">
        <v>66</v>
      </c>
      <c r="F615">
        <v>49</v>
      </c>
      <c r="G615">
        <v>71</v>
      </c>
      <c r="H615">
        <v>65</v>
      </c>
      <c r="I615">
        <v>95</v>
      </c>
      <c r="J615">
        <v>65</v>
      </c>
      <c r="K615">
        <v>87</v>
      </c>
      <c r="L615" s="36">
        <f>IFERROR(VLOOKUP(B615,Absen!$A$1:$B$501,2,FALSE),"No")</f>
        <v>44780</v>
      </c>
      <c r="M615" s="44">
        <f t="shared" si="28"/>
        <v>77</v>
      </c>
      <c r="N615" s="44">
        <f t="shared" si="29"/>
        <v>69.275000000000006</v>
      </c>
      <c r="O615" s="44" t="str">
        <f t="shared" si="30"/>
        <v>C</v>
      </c>
      <c r="P615" s="36">
        <f>INDEX(Detail!A:A,MATCH(D615,Detail!H:H,0))</f>
        <v>38232</v>
      </c>
      <c r="Q615" t="str">
        <f>INDEX(Detail!F:F,MATCH(D615,Detail!H:H,0))</f>
        <v>Tarakan</v>
      </c>
      <c r="R615">
        <f>INDEX(Detail!C:C,MATCH(D615,Detail!H:H,0))</f>
        <v>159</v>
      </c>
      <c r="S615">
        <f>INDEX(Detail!D:D,MATCH(D615,Detail!H:H,0))</f>
        <v>46</v>
      </c>
      <c r="T615" t="str">
        <f>INDEX(Detail!E:E,MATCH(D615,Detail!H:H,0))</f>
        <v>Gg. Rumah Sakit No. 35</v>
      </c>
      <c r="U615" t="str">
        <f>INDEX(Detail!B:B,MATCH(D615,Detail!H:H,0))</f>
        <v>O-</v>
      </c>
      <c r="V615" t="str">
        <f>VLOOKUP(C615,Dosen!$A$3:$E$8,MATCH(Main!A615,Dosen!$A$2:$E$2,1),FALSE)</f>
        <v>Pak Krisna</v>
      </c>
    </row>
    <row r="616" spans="1:22" x14ac:dyDescent="0.3">
      <c r="A616">
        <v>614</v>
      </c>
      <c r="B616" t="str">
        <f>CONCATENATE(VLOOKUP(C616,Helper!$A$1:$B$7,2,FALSE),TEXT(A616,"0000"))</f>
        <v>C0614</v>
      </c>
      <c r="C616" t="s">
        <v>1012</v>
      </c>
      <c r="D616" t="str">
        <f>INDEX(Detail!H:H,MATCH(B616,Detail!G:G,0))</f>
        <v>Tania Andriani</v>
      </c>
      <c r="E616">
        <v>54</v>
      </c>
      <c r="F616">
        <v>46</v>
      </c>
      <c r="G616">
        <v>94</v>
      </c>
      <c r="H616">
        <v>58</v>
      </c>
      <c r="I616">
        <v>62</v>
      </c>
      <c r="J616">
        <v>46</v>
      </c>
      <c r="K616">
        <v>69</v>
      </c>
      <c r="L616" s="36">
        <f>IFERROR(VLOOKUP(B616,Absen!$A$1:$B$501,2,FALSE),"No")</f>
        <v>44843</v>
      </c>
      <c r="M616" s="44">
        <f t="shared" si="28"/>
        <v>59</v>
      </c>
      <c r="N616" s="44">
        <f t="shared" si="29"/>
        <v>61.4</v>
      </c>
      <c r="O616" s="44" t="str">
        <f t="shared" si="30"/>
        <v>C</v>
      </c>
      <c r="P616" s="36">
        <f>INDEX(Detail!A:A,MATCH(D616,Detail!H:H,0))</f>
        <v>38119</v>
      </c>
      <c r="Q616" t="str">
        <f>INDEX(Detail!F:F,MATCH(D616,Detail!H:H,0))</f>
        <v>Banjarmasin</v>
      </c>
      <c r="R616">
        <f>INDEX(Detail!C:C,MATCH(D616,Detail!H:H,0))</f>
        <v>180</v>
      </c>
      <c r="S616">
        <f>INDEX(Detail!D:D,MATCH(D616,Detail!H:H,0))</f>
        <v>90</v>
      </c>
      <c r="T616" t="str">
        <f>INDEX(Detail!E:E,MATCH(D616,Detail!H:H,0))</f>
        <v xml:space="preserve">Gang Abdul Muis No. 2
</v>
      </c>
      <c r="U616" t="str">
        <f>INDEX(Detail!B:B,MATCH(D616,Detail!H:H,0))</f>
        <v>A+</v>
      </c>
      <c r="V616" t="str">
        <f>VLOOKUP(C616,Dosen!$A$3:$E$8,MATCH(Main!A616,Dosen!$A$2:$E$2,1),FALSE)</f>
        <v>Bu Dwi</v>
      </c>
    </row>
    <row r="617" spans="1:22" x14ac:dyDescent="0.3">
      <c r="A617">
        <v>615</v>
      </c>
      <c r="B617" t="str">
        <f>CONCATENATE(VLOOKUP(C617,Helper!$A$1:$B$7,2,FALSE),TEXT(A617,"0000"))</f>
        <v>F0615</v>
      </c>
      <c r="C617" t="s">
        <v>1011</v>
      </c>
      <c r="D617" t="str">
        <f>INDEX(Detail!H:H,MATCH(B617,Detail!G:G,0))</f>
        <v>Prabu Halim</v>
      </c>
      <c r="E617">
        <v>91</v>
      </c>
      <c r="F617">
        <v>63</v>
      </c>
      <c r="G617">
        <v>46</v>
      </c>
      <c r="H617">
        <v>51</v>
      </c>
      <c r="I617">
        <v>87</v>
      </c>
      <c r="J617">
        <v>49</v>
      </c>
      <c r="K617">
        <v>76</v>
      </c>
      <c r="L617" s="36">
        <f>IFERROR(VLOOKUP(B617,Absen!$A$1:$B$501,2,FALSE),"No")</f>
        <v>44807</v>
      </c>
      <c r="M617" s="44">
        <f t="shared" si="28"/>
        <v>66</v>
      </c>
      <c r="N617" s="44">
        <f t="shared" si="29"/>
        <v>62.1</v>
      </c>
      <c r="O617" s="44" t="str">
        <f t="shared" si="30"/>
        <v>C</v>
      </c>
      <c r="P617" s="36">
        <f>INDEX(Detail!A:A,MATCH(D617,Detail!H:H,0))</f>
        <v>37325</v>
      </c>
      <c r="Q617" t="str">
        <f>INDEX(Detail!F:F,MATCH(D617,Detail!H:H,0))</f>
        <v>Makassar</v>
      </c>
      <c r="R617">
        <f>INDEX(Detail!C:C,MATCH(D617,Detail!H:H,0))</f>
        <v>171</v>
      </c>
      <c r="S617">
        <f>INDEX(Detail!D:D,MATCH(D617,Detail!H:H,0))</f>
        <v>58</v>
      </c>
      <c r="T617" t="str">
        <f>INDEX(Detail!E:E,MATCH(D617,Detail!H:H,0))</f>
        <v xml:space="preserve">Gang Jayawijaya No. 7
</v>
      </c>
      <c r="U617" t="str">
        <f>INDEX(Detail!B:B,MATCH(D617,Detail!H:H,0))</f>
        <v>B-</v>
      </c>
      <c r="V617" t="str">
        <f>VLOOKUP(C617,Dosen!$A$3:$E$8,MATCH(Main!A617,Dosen!$A$2:$E$2,1),FALSE)</f>
        <v>Bu Ratna</v>
      </c>
    </row>
    <row r="618" spans="1:22" x14ac:dyDescent="0.3">
      <c r="A618">
        <v>616</v>
      </c>
      <c r="B618" t="str">
        <f>CONCATENATE(VLOOKUP(C618,Helper!$A$1:$B$7,2,FALSE),TEXT(A618,"0000"))</f>
        <v>C0616</v>
      </c>
      <c r="C618" t="s">
        <v>1012</v>
      </c>
      <c r="D618" t="str">
        <f>INDEX(Detail!H:H,MATCH(B618,Detail!G:G,0))</f>
        <v>Balangga Kusuma</v>
      </c>
      <c r="E618">
        <v>58</v>
      </c>
      <c r="F618">
        <v>61</v>
      </c>
      <c r="G618">
        <v>64</v>
      </c>
      <c r="H618">
        <v>58</v>
      </c>
      <c r="I618">
        <v>59</v>
      </c>
      <c r="J618">
        <v>88</v>
      </c>
      <c r="K618">
        <v>93</v>
      </c>
      <c r="L618" s="36">
        <f>IFERROR(VLOOKUP(B618,Absen!$A$1:$B$501,2,FALSE),"No")</f>
        <v>44914</v>
      </c>
      <c r="M618" s="44">
        <f t="shared" si="28"/>
        <v>83</v>
      </c>
      <c r="N618" s="44">
        <f t="shared" si="29"/>
        <v>68.2</v>
      </c>
      <c r="O618" s="44" t="str">
        <f t="shared" si="30"/>
        <v>C</v>
      </c>
      <c r="P618" s="36">
        <f>INDEX(Detail!A:A,MATCH(D618,Detail!H:H,0))</f>
        <v>37927</v>
      </c>
      <c r="Q618" t="str">
        <f>INDEX(Detail!F:F,MATCH(D618,Detail!H:H,0))</f>
        <v>Pangkalpinang</v>
      </c>
      <c r="R618">
        <f>INDEX(Detail!C:C,MATCH(D618,Detail!H:H,0))</f>
        <v>178</v>
      </c>
      <c r="S618">
        <f>INDEX(Detail!D:D,MATCH(D618,Detail!H:H,0))</f>
        <v>86</v>
      </c>
      <c r="T618" t="str">
        <f>INDEX(Detail!E:E,MATCH(D618,Detail!H:H,0))</f>
        <v>Jl. Waringin No. 03</v>
      </c>
      <c r="U618" t="str">
        <f>INDEX(Detail!B:B,MATCH(D618,Detail!H:H,0))</f>
        <v>O-</v>
      </c>
      <c r="V618" t="str">
        <f>VLOOKUP(C618,Dosen!$A$3:$E$8,MATCH(Main!A618,Dosen!$A$2:$E$2,1),FALSE)</f>
        <v>Bu Dwi</v>
      </c>
    </row>
    <row r="619" spans="1:22" x14ac:dyDescent="0.3">
      <c r="A619">
        <v>617</v>
      </c>
      <c r="B619" t="str">
        <f>CONCATENATE(VLOOKUP(C619,Helper!$A$1:$B$7,2,FALSE),TEXT(A619,"0000"))</f>
        <v>D0617</v>
      </c>
      <c r="C619" t="s">
        <v>1013</v>
      </c>
      <c r="D619" t="str">
        <f>INDEX(Detail!H:H,MATCH(B619,Detail!G:G,0))</f>
        <v>Teguh Hardiansyah</v>
      </c>
      <c r="E619">
        <v>55</v>
      </c>
      <c r="F619">
        <v>60</v>
      </c>
      <c r="G619">
        <v>89</v>
      </c>
      <c r="H619">
        <v>59</v>
      </c>
      <c r="I619">
        <v>53</v>
      </c>
      <c r="J619">
        <v>92</v>
      </c>
      <c r="K619">
        <v>90</v>
      </c>
      <c r="L619" s="36" t="str">
        <f>IFERROR(VLOOKUP(B619,Absen!$A$1:$B$501,2,FALSE),"No")</f>
        <v>No</v>
      </c>
      <c r="M619" s="44">
        <f t="shared" si="28"/>
        <v>90</v>
      </c>
      <c r="N619" s="44">
        <f t="shared" si="29"/>
        <v>73.575000000000003</v>
      </c>
      <c r="O619" s="44" t="str">
        <f t="shared" si="30"/>
        <v>B</v>
      </c>
      <c r="P619" s="36">
        <f>INDEX(Detail!A:A,MATCH(D619,Detail!H:H,0))</f>
        <v>37631</v>
      </c>
      <c r="Q619" t="str">
        <f>INDEX(Detail!F:F,MATCH(D619,Detail!H:H,0))</f>
        <v>Padang Sidempuan</v>
      </c>
      <c r="R619">
        <f>INDEX(Detail!C:C,MATCH(D619,Detail!H:H,0))</f>
        <v>154</v>
      </c>
      <c r="S619">
        <f>INDEX(Detail!D:D,MATCH(D619,Detail!H:H,0))</f>
        <v>94</v>
      </c>
      <c r="T619" t="str">
        <f>INDEX(Detail!E:E,MATCH(D619,Detail!H:H,0))</f>
        <v xml:space="preserve">Jalan Rumah Sakit No. 6
</v>
      </c>
      <c r="U619" t="str">
        <f>INDEX(Detail!B:B,MATCH(D619,Detail!H:H,0))</f>
        <v>A+</v>
      </c>
      <c r="V619" t="str">
        <f>VLOOKUP(C619,Dosen!$A$3:$E$8,MATCH(Main!A619,Dosen!$A$2:$E$2,1),FALSE)</f>
        <v>Pak Krisna</v>
      </c>
    </row>
    <row r="620" spans="1:22" x14ac:dyDescent="0.3">
      <c r="A620">
        <v>618</v>
      </c>
      <c r="B620" t="str">
        <f>CONCATENATE(VLOOKUP(C620,Helper!$A$1:$B$7,2,FALSE),TEXT(A620,"0000"))</f>
        <v>B0618</v>
      </c>
      <c r="C620" t="s">
        <v>1014</v>
      </c>
      <c r="D620" t="str">
        <f>INDEX(Detail!H:H,MATCH(B620,Detail!G:G,0))</f>
        <v>Kenzie Widodo</v>
      </c>
      <c r="E620">
        <v>57</v>
      </c>
      <c r="F620">
        <v>58</v>
      </c>
      <c r="G620">
        <v>65</v>
      </c>
      <c r="H620">
        <v>68</v>
      </c>
      <c r="I620">
        <v>60</v>
      </c>
      <c r="J620">
        <v>43</v>
      </c>
      <c r="K620">
        <v>73</v>
      </c>
      <c r="L620" s="36" t="str">
        <f>IFERROR(VLOOKUP(B620,Absen!$A$1:$B$501,2,FALSE),"No")</f>
        <v>No</v>
      </c>
      <c r="M620" s="44">
        <f t="shared" si="28"/>
        <v>73</v>
      </c>
      <c r="N620" s="44">
        <f t="shared" si="29"/>
        <v>59.275000000000006</v>
      </c>
      <c r="O620" s="44" t="str">
        <f t="shared" si="30"/>
        <v>D</v>
      </c>
      <c r="P620" s="36">
        <f>INDEX(Detail!A:A,MATCH(D620,Detail!H:H,0))</f>
        <v>38229</v>
      </c>
      <c r="Q620" t="str">
        <f>INDEX(Detail!F:F,MATCH(D620,Detail!H:H,0))</f>
        <v>Pematangsiantar</v>
      </c>
      <c r="R620">
        <f>INDEX(Detail!C:C,MATCH(D620,Detail!H:H,0))</f>
        <v>165</v>
      </c>
      <c r="S620">
        <f>INDEX(Detail!D:D,MATCH(D620,Detail!H:H,0))</f>
        <v>63</v>
      </c>
      <c r="T620" t="str">
        <f>INDEX(Detail!E:E,MATCH(D620,Detail!H:H,0))</f>
        <v>Jalan Kendalsari No. 04</v>
      </c>
      <c r="U620" t="str">
        <f>INDEX(Detail!B:B,MATCH(D620,Detail!H:H,0))</f>
        <v>AB-</v>
      </c>
      <c r="V620" t="str">
        <f>VLOOKUP(C620,Dosen!$A$3:$E$8,MATCH(Main!A620,Dosen!$A$2:$E$2,1),FALSE)</f>
        <v>Pak Andi</v>
      </c>
    </row>
    <row r="621" spans="1:22" x14ac:dyDescent="0.3">
      <c r="A621">
        <v>619</v>
      </c>
      <c r="B621" t="str">
        <f>CONCATENATE(VLOOKUP(C621,Helper!$A$1:$B$7,2,FALSE),TEXT(A621,"0000"))</f>
        <v>B0619</v>
      </c>
      <c r="C621" t="s">
        <v>1014</v>
      </c>
      <c r="D621" t="str">
        <f>INDEX(Detail!H:H,MATCH(B621,Detail!G:G,0))</f>
        <v>Galak Oktaviani</v>
      </c>
      <c r="E621">
        <v>60</v>
      </c>
      <c r="F621">
        <v>63</v>
      </c>
      <c r="G621">
        <v>44</v>
      </c>
      <c r="H621">
        <v>68</v>
      </c>
      <c r="I621">
        <v>64</v>
      </c>
      <c r="J621">
        <v>57</v>
      </c>
      <c r="K621">
        <v>70</v>
      </c>
      <c r="L621" s="36" t="str">
        <f>IFERROR(VLOOKUP(B621,Absen!$A$1:$B$501,2,FALSE),"No")</f>
        <v>No</v>
      </c>
      <c r="M621" s="44">
        <f t="shared" si="28"/>
        <v>70</v>
      </c>
      <c r="N621" s="44">
        <f t="shared" si="29"/>
        <v>59.075000000000003</v>
      </c>
      <c r="O621" s="44" t="str">
        <f t="shared" si="30"/>
        <v>D</v>
      </c>
      <c r="P621" s="36">
        <f>INDEX(Detail!A:A,MATCH(D621,Detail!H:H,0))</f>
        <v>37502</v>
      </c>
      <c r="Q621" t="str">
        <f>INDEX(Detail!F:F,MATCH(D621,Detail!H:H,0))</f>
        <v>Surakarta</v>
      </c>
      <c r="R621">
        <f>INDEX(Detail!C:C,MATCH(D621,Detail!H:H,0))</f>
        <v>173</v>
      </c>
      <c r="S621">
        <f>INDEX(Detail!D:D,MATCH(D621,Detail!H:H,0))</f>
        <v>62</v>
      </c>
      <c r="T621" t="str">
        <f>INDEX(Detail!E:E,MATCH(D621,Detail!H:H,0))</f>
        <v>Jl. Abdul Muis No. 96</v>
      </c>
      <c r="U621" t="str">
        <f>INDEX(Detail!B:B,MATCH(D621,Detail!H:H,0))</f>
        <v>O+</v>
      </c>
      <c r="V621" t="str">
        <f>VLOOKUP(C621,Dosen!$A$3:$E$8,MATCH(Main!A621,Dosen!$A$2:$E$2,1),FALSE)</f>
        <v>Pak Andi</v>
      </c>
    </row>
    <row r="622" spans="1:22" x14ac:dyDescent="0.3">
      <c r="A622">
        <v>620</v>
      </c>
      <c r="B622" t="str">
        <f>CONCATENATE(VLOOKUP(C622,Helper!$A$1:$B$7,2,FALSE),TEXT(A622,"0000"))</f>
        <v>C0620</v>
      </c>
      <c r="C622" t="s">
        <v>1012</v>
      </c>
      <c r="D622" t="str">
        <f>INDEX(Detail!H:H,MATCH(B622,Detail!G:G,0))</f>
        <v>Dimas Megantara</v>
      </c>
      <c r="E622">
        <v>76</v>
      </c>
      <c r="F622">
        <v>47</v>
      </c>
      <c r="G622">
        <v>66</v>
      </c>
      <c r="H622">
        <v>50</v>
      </c>
      <c r="I622">
        <v>64</v>
      </c>
      <c r="J622">
        <v>58</v>
      </c>
      <c r="K622">
        <v>99</v>
      </c>
      <c r="L622" s="36">
        <f>IFERROR(VLOOKUP(B622,Absen!$A$1:$B$501,2,FALSE),"No")</f>
        <v>44785</v>
      </c>
      <c r="M622" s="44">
        <f t="shared" si="28"/>
        <v>89</v>
      </c>
      <c r="N622" s="44">
        <f t="shared" si="29"/>
        <v>63.324999999999996</v>
      </c>
      <c r="O622" s="44" t="str">
        <f t="shared" si="30"/>
        <v>C</v>
      </c>
      <c r="P622" s="36">
        <f>INDEX(Detail!A:A,MATCH(D622,Detail!H:H,0))</f>
        <v>37547</v>
      </c>
      <c r="Q622" t="str">
        <f>INDEX(Detail!F:F,MATCH(D622,Detail!H:H,0))</f>
        <v>Tarakan</v>
      </c>
      <c r="R622">
        <f>INDEX(Detail!C:C,MATCH(D622,Detail!H:H,0))</f>
        <v>163</v>
      </c>
      <c r="S622">
        <f>INDEX(Detail!D:D,MATCH(D622,Detail!H:H,0))</f>
        <v>91</v>
      </c>
      <c r="T622" t="str">
        <f>INDEX(Detail!E:E,MATCH(D622,Detail!H:H,0))</f>
        <v>Jalan Kendalsari No. 20</v>
      </c>
      <c r="U622" t="str">
        <f>INDEX(Detail!B:B,MATCH(D622,Detail!H:H,0))</f>
        <v>A+</v>
      </c>
      <c r="V622" t="str">
        <f>VLOOKUP(C622,Dosen!$A$3:$E$8,MATCH(Main!A622,Dosen!$A$2:$E$2,1),FALSE)</f>
        <v>Bu Dwi</v>
      </c>
    </row>
    <row r="623" spans="1:22" x14ac:dyDescent="0.3">
      <c r="A623">
        <v>621</v>
      </c>
      <c r="B623" t="str">
        <f>CONCATENATE(VLOOKUP(C623,Helper!$A$1:$B$7,2,FALSE),TEXT(A623,"0000"))</f>
        <v>B0621</v>
      </c>
      <c r="C623" t="s">
        <v>1014</v>
      </c>
      <c r="D623" t="str">
        <f>INDEX(Detail!H:H,MATCH(B623,Detail!G:G,0))</f>
        <v>Empluk Waskita</v>
      </c>
      <c r="E623">
        <v>85</v>
      </c>
      <c r="F623">
        <v>60</v>
      </c>
      <c r="G623">
        <v>57</v>
      </c>
      <c r="H623">
        <v>73</v>
      </c>
      <c r="I623">
        <v>71</v>
      </c>
      <c r="J623">
        <v>72</v>
      </c>
      <c r="K623">
        <v>83</v>
      </c>
      <c r="L623" s="36" t="str">
        <f>IFERROR(VLOOKUP(B623,Absen!$A$1:$B$501,2,FALSE),"No")</f>
        <v>No</v>
      </c>
      <c r="M623" s="44">
        <f t="shared" si="28"/>
        <v>83</v>
      </c>
      <c r="N623" s="44">
        <f t="shared" si="29"/>
        <v>70.224999999999994</v>
      </c>
      <c r="O623" s="44" t="str">
        <f t="shared" si="30"/>
        <v>B</v>
      </c>
      <c r="P623" s="36">
        <f>INDEX(Detail!A:A,MATCH(D623,Detail!H:H,0))</f>
        <v>37590</v>
      </c>
      <c r="Q623" t="str">
        <f>INDEX(Detail!F:F,MATCH(D623,Detail!H:H,0))</f>
        <v>Banjarbaru</v>
      </c>
      <c r="R623">
        <f>INDEX(Detail!C:C,MATCH(D623,Detail!H:H,0))</f>
        <v>150</v>
      </c>
      <c r="S623">
        <f>INDEX(Detail!D:D,MATCH(D623,Detail!H:H,0))</f>
        <v>86</v>
      </c>
      <c r="T623" t="str">
        <f>INDEX(Detail!E:E,MATCH(D623,Detail!H:H,0))</f>
        <v>Jalan KH Amin Jasuta No. 27</v>
      </c>
      <c r="U623" t="str">
        <f>INDEX(Detail!B:B,MATCH(D623,Detail!H:H,0))</f>
        <v>O+</v>
      </c>
      <c r="V623" t="str">
        <f>VLOOKUP(C623,Dosen!$A$3:$E$8,MATCH(Main!A623,Dosen!$A$2:$E$2,1),FALSE)</f>
        <v>Pak Andi</v>
      </c>
    </row>
    <row r="624" spans="1:22" x14ac:dyDescent="0.3">
      <c r="A624">
        <v>622</v>
      </c>
      <c r="B624" t="str">
        <f>CONCATENATE(VLOOKUP(C624,Helper!$A$1:$B$7,2,FALSE),TEXT(A624,"0000"))</f>
        <v>E0622</v>
      </c>
      <c r="C624" t="s">
        <v>1010</v>
      </c>
      <c r="D624" t="str">
        <f>INDEX(Detail!H:H,MATCH(B624,Detail!G:G,0))</f>
        <v>Jagaraga Wahyuni</v>
      </c>
      <c r="E624">
        <v>59</v>
      </c>
      <c r="F624">
        <v>63</v>
      </c>
      <c r="G624">
        <v>44</v>
      </c>
      <c r="H624">
        <v>57</v>
      </c>
      <c r="I624">
        <v>95</v>
      </c>
      <c r="J624">
        <v>72</v>
      </c>
      <c r="K624">
        <v>60</v>
      </c>
      <c r="L624" s="36">
        <f>IFERROR(VLOOKUP(B624,Absen!$A$1:$B$501,2,FALSE),"No")</f>
        <v>44838</v>
      </c>
      <c r="M624" s="44">
        <f t="shared" si="28"/>
        <v>50</v>
      </c>
      <c r="N624" s="44">
        <f t="shared" si="29"/>
        <v>62.45</v>
      </c>
      <c r="O624" s="44" t="str">
        <f t="shared" si="30"/>
        <v>C</v>
      </c>
      <c r="P624" s="36">
        <f>INDEX(Detail!A:A,MATCH(D624,Detail!H:H,0))</f>
        <v>37172</v>
      </c>
      <c r="Q624" t="str">
        <f>INDEX(Detail!F:F,MATCH(D624,Detail!H:H,0))</f>
        <v>Madiun</v>
      </c>
      <c r="R624">
        <f>INDEX(Detail!C:C,MATCH(D624,Detail!H:H,0))</f>
        <v>177</v>
      </c>
      <c r="S624">
        <f>INDEX(Detail!D:D,MATCH(D624,Detail!H:H,0))</f>
        <v>69</v>
      </c>
      <c r="T624" t="str">
        <f>INDEX(Detail!E:E,MATCH(D624,Detail!H:H,0))</f>
        <v>Gang Moch. Ramdan No. 09</v>
      </c>
      <c r="U624" t="str">
        <f>INDEX(Detail!B:B,MATCH(D624,Detail!H:H,0))</f>
        <v>O+</v>
      </c>
      <c r="V624" t="str">
        <f>VLOOKUP(C624,Dosen!$A$3:$E$8,MATCH(Main!A624,Dosen!$A$2:$E$2,1),FALSE)</f>
        <v>Pak Budi</v>
      </c>
    </row>
    <row r="625" spans="1:22" x14ac:dyDescent="0.3">
      <c r="A625">
        <v>623</v>
      </c>
      <c r="B625" t="str">
        <f>CONCATENATE(VLOOKUP(C625,Helper!$A$1:$B$7,2,FALSE),TEXT(A625,"0000"))</f>
        <v>C0623</v>
      </c>
      <c r="C625" t="s">
        <v>1012</v>
      </c>
      <c r="D625" t="str">
        <f>INDEX(Detail!H:H,MATCH(B625,Detail!G:G,0))</f>
        <v>Dwi Wibowo</v>
      </c>
      <c r="E625">
        <v>52</v>
      </c>
      <c r="F625">
        <v>65</v>
      </c>
      <c r="G625">
        <v>72</v>
      </c>
      <c r="H625">
        <v>64</v>
      </c>
      <c r="I625">
        <v>86</v>
      </c>
      <c r="J625">
        <v>62</v>
      </c>
      <c r="K625">
        <v>99</v>
      </c>
      <c r="L625" s="36">
        <f>IFERROR(VLOOKUP(B625,Absen!$A$1:$B$501,2,FALSE),"No")</f>
        <v>44897</v>
      </c>
      <c r="M625" s="44">
        <f t="shared" si="28"/>
        <v>89</v>
      </c>
      <c r="N625" s="44">
        <f t="shared" si="29"/>
        <v>69.075000000000003</v>
      </c>
      <c r="O625" s="44" t="str">
        <f t="shared" si="30"/>
        <v>C</v>
      </c>
      <c r="P625" s="36">
        <f>INDEX(Detail!A:A,MATCH(D625,Detail!H:H,0))</f>
        <v>38439</v>
      </c>
      <c r="Q625" t="str">
        <f>INDEX(Detail!F:F,MATCH(D625,Detail!H:H,0))</f>
        <v>Kediri</v>
      </c>
      <c r="R625">
        <f>INDEX(Detail!C:C,MATCH(D625,Detail!H:H,0))</f>
        <v>171</v>
      </c>
      <c r="S625">
        <f>INDEX(Detail!D:D,MATCH(D625,Detail!H:H,0))</f>
        <v>85</v>
      </c>
      <c r="T625" t="str">
        <f>INDEX(Detail!E:E,MATCH(D625,Detail!H:H,0))</f>
        <v xml:space="preserve">Gg. Kutai No. 0
</v>
      </c>
      <c r="U625" t="str">
        <f>INDEX(Detail!B:B,MATCH(D625,Detail!H:H,0))</f>
        <v>A-</v>
      </c>
      <c r="V625" t="str">
        <f>VLOOKUP(C625,Dosen!$A$3:$E$8,MATCH(Main!A625,Dosen!$A$2:$E$2,1),FALSE)</f>
        <v>Bu Dwi</v>
      </c>
    </row>
    <row r="626" spans="1:22" x14ac:dyDescent="0.3">
      <c r="A626">
        <v>624</v>
      </c>
      <c r="B626" t="str">
        <f>CONCATENATE(VLOOKUP(C626,Helper!$A$1:$B$7,2,FALSE),TEXT(A626,"0000"))</f>
        <v>D0624</v>
      </c>
      <c r="C626" t="s">
        <v>1013</v>
      </c>
      <c r="D626" t="str">
        <f>INDEX(Detail!H:H,MATCH(B626,Detail!G:G,0))</f>
        <v>Pardi Yulianti</v>
      </c>
      <c r="E626">
        <v>76</v>
      </c>
      <c r="F626">
        <v>58</v>
      </c>
      <c r="G626">
        <v>43</v>
      </c>
      <c r="H626">
        <v>51</v>
      </c>
      <c r="I626">
        <v>76</v>
      </c>
      <c r="J626">
        <v>64</v>
      </c>
      <c r="K626">
        <v>100</v>
      </c>
      <c r="L626" s="36" t="str">
        <f>IFERROR(VLOOKUP(B626,Absen!$A$1:$B$501,2,FALSE),"No")</f>
        <v>No</v>
      </c>
      <c r="M626" s="44">
        <f t="shared" si="28"/>
        <v>100</v>
      </c>
      <c r="N626" s="44">
        <f t="shared" si="29"/>
        <v>64.025000000000006</v>
      </c>
      <c r="O626" s="44" t="str">
        <f t="shared" si="30"/>
        <v>C</v>
      </c>
      <c r="P626" s="36">
        <f>INDEX(Detail!A:A,MATCH(D626,Detail!H:H,0))</f>
        <v>38092</v>
      </c>
      <c r="Q626" t="str">
        <f>INDEX(Detail!F:F,MATCH(D626,Detail!H:H,0))</f>
        <v>Madiun</v>
      </c>
      <c r="R626">
        <f>INDEX(Detail!C:C,MATCH(D626,Detail!H:H,0))</f>
        <v>157</v>
      </c>
      <c r="S626">
        <f>INDEX(Detail!D:D,MATCH(D626,Detail!H:H,0))</f>
        <v>57</v>
      </c>
      <c r="T626" t="str">
        <f>INDEX(Detail!E:E,MATCH(D626,Detail!H:H,0))</f>
        <v>Jalan M.T Haryono No. 69</v>
      </c>
      <c r="U626" t="str">
        <f>INDEX(Detail!B:B,MATCH(D626,Detail!H:H,0))</f>
        <v>AB-</v>
      </c>
      <c r="V626" t="str">
        <f>VLOOKUP(C626,Dosen!$A$3:$E$8,MATCH(Main!A626,Dosen!$A$2:$E$2,1),FALSE)</f>
        <v>Pak Krisna</v>
      </c>
    </row>
    <row r="627" spans="1:22" x14ac:dyDescent="0.3">
      <c r="A627">
        <v>625</v>
      </c>
      <c r="B627" t="str">
        <f>CONCATENATE(VLOOKUP(C627,Helper!$A$1:$B$7,2,FALSE),TEXT(A627,"0000"))</f>
        <v>B0625</v>
      </c>
      <c r="C627" t="s">
        <v>1014</v>
      </c>
      <c r="D627" t="str">
        <f>INDEX(Detail!H:H,MATCH(B627,Detail!G:G,0))</f>
        <v>Faizah Suwarno</v>
      </c>
      <c r="E627">
        <v>78</v>
      </c>
      <c r="F627">
        <v>52</v>
      </c>
      <c r="G627">
        <v>84</v>
      </c>
      <c r="H627">
        <v>62</v>
      </c>
      <c r="I627">
        <v>60</v>
      </c>
      <c r="J627">
        <v>66</v>
      </c>
      <c r="K627">
        <v>73</v>
      </c>
      <c r="L627" s="36" t="str">
        <f>IFERROR(VLOOKUP(B627,Absen!$A$1:$B$501,2,FALSE),"No")</f>
        <v>No</v>
      </c>
      <c r="M627" s="44">
        <f t="shared" si="28"/>
        <v>73</v>
      </c>
      <c r="N627" s="44">
        <f t="shared" si="29"/>
        <v>68.8</v>
      </c>
      <c r="O627" s="44" t="str">
        <f t="shared" si="30"/>
        <v>C</v>
      </c>
      <c r="P627" s="36">
        <f>INDEX(Detail!A:A,MATCH(D627,Detail!H:H,0))</f>
        <v>38176</v>
      </c>
      <c r="Q627" t="str">
        <f>INDEX(Detail!F:F,MATCH(D627,Detail!H:H,0))</f>
        <v>Palopo</v>
      </c>
      <c r="R627">
        <f>INDEX(Detail!C:C,MATCH(D627,Detail!H:H,0))</f>
        <v>161</v>
      </c>
      <c r="S627">
        <f>INDEX(Detail!D:D,MATCH(D627,Detail!H:H,0))</f>
        <v>49</v>
      </c>
      <c r="T627" t="str">
        <f>INDEX(Detail!E:E,MATCH(D627,Detail!H:H,0))</f>
        <v xml:space="preserve">Gg. Stasiun Wonokromo No. 5
</v>
      </c>
      <c r="U627" t="str">
        <f>INDEX(Detail!B:B,MATCH(D627,Detail!H:H,0))</f>
        <v>B+</v>
      </c>
      <c r="V627" t="str">
        <f>VLOOKUP(C627,Dosen!$A$3:$E$8,MATCH(Main!A627,Dosen!$A$2:$E$2,1),FALSE)</f>
        <v>Pak Andi</v>
      </c>
    </row>
    <row r="628" spans="1:22" x14ac:dyDescent="0.3">
      <c r="A628">
        <v>626</v>
      </c>
      <c r="B628" t="str">
        <f>CONCATENATE(VLOOKUP(C628,Helper!$A$1:$B$7,2,FALSE),TEXT(A628,"0000"))</f>
        <v>C0626</v>
      </c>
      <c r="C628" t="s">
        <v>1012</v>
      </c>
      <c r="D628" t="str">
        <f>INDEX(Detail!H:H,MATCH(B628,Detail!G:G,0))</f>
        <v>Embuh Prayoga</v>
      </c>
      <c r="E628">
        <v>74</v>
      </c>
      <c r="F628">
        <v>43</v>
      </c>
      <c r="G628">
        <v>83</v>
      </c>
      <c r="H628">
        <v>53</v>
      </c>
      <c r="I628">
        <v>74</v>
      </c>
      <c r="J628">
        <v>89</v>
      </c>
      <c r="K628">
        <v>100</v>
      </c>
      <c r="L628" s="36" t="str">
        <f>IFERROR(VLOOKUP(B628,Absen!$A$1:$B$501,2,FALSE),"No")</f>
        <v>No</v>
      </c>
      <c r="M628" s="44">
        <f t="shared" si="28"/>
        <v>100</v>
      </c>
      <c r="N628" s="44">
        <f t="shared" si="29"/>
        <v>74.900000000000006</v>
      </c>
      <c r="O628" s="44" t="str">
        <f t="shared" si="30"/>
        <v>B</v>
      </c>
      <c r="P628" s="36">
        <f>INDEX(Detail!A:A,MATCH(D628,Detail!H:H,0))</f>
        <v>38176</v>
      </c>
      <c r="Q628" t="str">
        <f>INDEX(Detail!F:F,MATCH(D628,Detail!H:H,0))</f>
        <v>Pontianak</v>
      </c>
      <c r="R628">
        <f>INDEX(Detail!C:C,MATCH(D628,Detail!H:H,0))</f>
        <v>171</v>
      </c>
      <c r="S628">
        <f>INDEX(Detail!D:D,MATCH(D628,Detail!H:H,0))</f>
        <v>88</v>
      </c>
      <c r="T628" t="str">
        <f>INDEX(Detail!E:E,MATCH(D628,Detail!H:H,0))</f>
        <v>Gang Antapani Lama No. 00</v>
      </c>
      <c r="U628" t="str">
        <f>INDEX(Detail!B:B,MATCH(D628,Detail!H:H,0))</f>
        <v>AB-</v>
      </c>
      <c r="V628" t="str">
        <f>VLOOKUP(C628,Dosen!$A$3:$E$8,MATCH(Main!A628,Dosen!$A$2:$E$2,1),FALSE)</f>
        <v>Bu Dwi</v>
      </c>
    </row>
    <row r="629" spans="1:22" x14ac:dyDescent="0.3">
      <c r="A629">
        <v>627</v>
      </c>
      <c r="B629" t="str">
        <f>CONCATENATE(VLOOKUP(C629,Helper!$A$1:$B$7,2,FALSE),TEXT(A629,"0000"))</f>
        <v>F0627</v>
      </c>
      <c r="C629" t="s">
        <v>1011</v>
      </c>
      <c r="D629" t="str">
        <f>INDEX(Detail!H:H,MATCH(B629,Detail!G:G,0))</f>
        <v>Jaswadi Jailani</v>
      </c>
      <c r="E629">
        <v>81</v>
      </c>
      <c r="F629">
        <v>53</v>
      </c>
      <c r="G629">
        <v>58</v>
      </c>
      <c r="H629">
        <v>50</v>
      </c>
      <c r="I629">
        <v>81</v>
      </c>
      <c r="J629">
        <v>60</v>
      </c>
      <c r="K629">
        <v>81</v>
      </c>
      <c r="L629" s="36" t="str">
        <f>IFERROR(VLOOKUP(B629,Absen!$A$1:$B$501,2,FALSE),"No")</f>
        <v>No</v>
      </c>
      <c r="M629" s="44">
        <f t="shared" si="28"/>
        <v>81</v>
      </c>
      <c r="N629" s="44">
        <f t="shared" si="29"/>
        <v>64.825000000000003</v>
      </c>
      <c r="O629" s="44" t="str">
        <f t="shared" si="30"/>
        <v>C</v>
      </c>
      <c r="P629" s="36">
        <f>INDEX(Detail!A:A,MATCH(D629,Detail!H:H,0))</f>
        <v>37290</v>
      </c>
      <c r="Q629" t="str">
        <f>INDEX(Detail!F:F,MATCH(D629,Detail!H:H,0))</f>
        <v>Solok</v>
      </c>
      <c r="R629">
        <f>INDEX(Detail!C:C,MATCH(D629,Detail!H:H,0))</f>
        <v>156</v>
      </c>
      <c r="S629">
        <f>INDEX(Detail!D:D,MATCH(D629,Detail!H:H,0))</f>
        <v>76</v>
      </c>
      <c r="T629" t="str">
        <f>INDEX(Detail!E:E,MATCH(D629,Detail!H:H,0))</f>
        <v xml:space="preserve">Jl. Pasir Koja No. 6
</v>
      </c>
      <c r="U629" t="str">
        <f>INDEX(Detail!B:B,MATCH(D629,Detail!H:H,0))</f>
        <v>AB-</v>
      </c>
      <c r="V629" t="str">
        <f>VLOOKUP(C629,Dosen!$A$3:$E$8,MATCH(Main!A629,Dosen!$A$2:$E$2,1),FALSE)</f>
        <v>Bu Ratna</v>
      </c>
    </row>
    <row r="630" spans="1:22" x14ac:dyDescent="0.3">
      <c r="A630">
        <v>628</v>
      </c>
      <c r="B630" t="str">
        <f>CONCATENATE(VLOOKUP(C630,Helper!$A$1:$B$7,2,FALSE),TEXT(A630,"0000"))</f>
        <v>B0628</v>
      </c>
      <c r="C630" t="s">
        <v>1014</v>
      </c>
      <c r="D630" t="str">
        <f>INDEX(Detail!H:H,MATCH(B630,Detail!G:G,0))</f>
        <v>Ibrani Thamrin</v>
      </c>
      <c r="E630">
        <v>64</v>
      </c>
      <c r="F630">
        <v>65</v>
      </c>
      <c r="G630">
        <v>30</v>
      </c>
      <c r="H630">
        <v>67</v>
      </c>
      <c r="I630">
        <v>73</v>
      </c>
      <c r="J630">
        <v>61</v>
      </c>
      <c r="K630">
        <v>79</v>
      </c>
      <c r="L630" s="36">
        <f>IFERROR(VLOOKUP(B630,Absen!$A$1:$B$501,2,FALSE),"No")</f>
        <v>44803</v>
      </c>
      <c r="M630" s="44">
        <f t="shared" si="28"/>
        <v>69</v>
      </c>
      <c r="N630" s="44">
        <f t="shared" si="29"/>
        <v>58.725000000000001</v>
      </c>
      <c r="O630" s="44" t="str">
        <f t="shared" si="30"/>
        <v>D</v>
      </c>
      <c r="P630" s="36">
        <f>INDEX(Detail!A:A,MATCH(D630,Detail!H:H,0))</f>
        <v>37677</v>
      </c>
      <c r="Q630" t="str">
        <f>INDEX(Detail!F:F,MATCH(D630,Detail!H:H,0))</f>
        <v>Makassar</v>
      </c>
      <c r="R630">
        <f>INDEX(Detail!C:C,MATCH(D630,Detail!H:H,0))</f>
        <v>155</v>
      </c>
      <c r="S630">
        <f>INDEX(Detail!D:D,MATCH(D630,Detail!H:H,0))</f>
        <v>71</v>
      </c>
      <c r="T630" t="str">
        <f>INDEX(Detail!E:E,MATCH(D630,Detail!H:H,0))</f>
        <v>Jl. Ahmad Dahlan No. 75</v>
      </c>
      <c r="U630" t="str">
        <f>INDEX(Detail!B:B,MATCH(D630,Detail!H:H,0))</f>
        <v>A-</v>
      </c>
      <c r="V630" t="str">
        <f>VLOOKUP(C630,Dosen!$A$3:$E$8,MATCH(Main!A630,Dosen!$A$2:$E$2,1),FALSE)</f>
        <v>Pak Andi</v>
      </c>
    </row>
    <row r="631" spans="1:22" x14ac:dyDescent="0.3">
      <c r="A631">
        <v>629</v>
      </c>
      <c r="B631" t="str">
        <f>CONCATENATE(VLOOKUP(C631,Helper!$A$1:$B$7,2,FALSE),TEXT(A631,"0000"))</f>
        <v>B0629</v>
      </c>
      <c r="C631" t="s">
        <v>1014</v>
      </c>
      <c r="D631" t="str">
        <f>INDEX(Detail!H:H,MATCH(B631,Detail!G:G,0))</f>
        <v>Gantar Iswahyudi</v>
      </c>
      <c r="E631">
        <v>73</v>
      </c>
      <c r="F631">
        <v>41</v>
      </c>
      <c r="G631">
        <v>66</v>
      </c>
      <c r="H631">
        <v>55</v>
      </c>
      <c r="I631">
        <v>94</v>
      </c>
      <c r="J631">
        <v>62</v>
      </c>
      <c r="K631">
        <v>83</v>
      </c>
      <c r="L631" s="36">
        <f>IFERROR(VLOOKUP(B631,Absen!$A$1:$B$501,2,FALSE),"No")</f>
        <v>44858</v>
      </c>
      <c r="M631" s="44">
        <f t="shared" si="28"/>
        <v>73</v>
      </c>
      <c r="N631" s="44">
        <f t="shared" si="29"/>
        <v>65.775000000000006</v>
      </c>
      <c r="O631" s="44" t="str">
        <f t="shared" si="30"/>
        <v>C</v>
      </c>
      <c r="P631" s="36">
        <f>INDEX(Detail!A:A,MATCH(D631,Detail!H:H,0))</f>
        <v>38000</v>
      </c>
      <c r="Q631" t="str">
        <f>INDEX(Detail!F:F,MATCH(D631,Detail!H:H,0))</f>
        <v>Padang</v>
      </c>
      <c r="R631">
        <f>INDEX(Detail!C:C,MATCH(D631,Detail!H:H,0))</f>
        <v>160</v>
      </c>
      <c r="S631">
        <f>INDEX(Detail!D:D,MATCH(D631,Detail!H:H,0))</f>
        <v>74</v>
      </c>
      <c r="T631" t="str">
        <f>INDEX(Detail!E:E,MATCH(D631,Detail!H:H,0))</f>
        <v xml:space="preserve">Gang Jend. Sudirman No. 8
</v>
      </c>
      <c r="U631" t="str">
        <f>INDEX(Detail!B:B,MATCH(D631,Detail!H:H,0))</f>
        <v>B-</v>
      </c>
      <c r="V631" t="str">
        <f>VLOOKUP(C631,Dosen!$A$3:$E$8,MATCH(Main!A631,Dosen!$A$2:$E$2,1),FALSE)</f>
        <v>Pak Andi</v>
      </c>
    </row>
    <row r="632" spans="1:22" x14ac:dyDescent="0.3">
      <c r="A632">
        <v>630</v>
      </c>
      <c r="B632" t="str">
        <f>CONCATENATE(VLOOKUP(C632,Helper!$A$1:$B$7,2,FALSE),TEXT(A632,"0000"))</f>
        <v>E0630</v>
      </c>
      <c r="C632" t="s">
        <v>1010</v>
      </c>
      <c r="D632" t="str">
        <f>INDEX(Detail!H:H,MATCH(B632,Detail!G:G,0))</f>
        <v>Ratih Santoso</v>
      </c>
      <c r="E632">
        <v>63</v>
      </c>
      <c r="F632">
        <v>67</v>
      </c>
      <c r="G632">
        <v>32</v>
      </c>
      <c r="H632">
        <v>55</v>
      </c>
      <c r="I632">
        <v>56</v>
      </c>
      <c r="J632">
        <v>100</v>
      </c>
      <c r="K632">
        <v>65</v>
      </c>
      <c r="L632" s="36" t="str">
        <f>IFERROR(VLOOKUP(B632,Absen!$A$1:$B$501,2,FALSE),"No")</f>
        <v>No</v>
      </c>
      <c r="M632" s="44">
        <f t="shared" si="28"/>
        <v>65</v>
      </c>
      <c r="N632" s="44">
        <f t="shared" si="29"/>
        <v>63.025000000000006</v>
      </c>
      <c r="O632" s="44" t="str">
        <f t="shared" si="30"/>
        <v>C</v>
      </c>
      <c r="P632" s="36">
        <f>INDEX(Detail!A:A,MATCH(D632,Detail!H:H,0))</f>
        <v>37998</v>
      </c>
      <c r="Q632" t="str">
        <f>INDEX(Detail!F:F,MATCH(D632,Detail!H:H,0))</f>
        <v>Tarakan</v>
      </c>
      <c r="R632">
        <f>INDEX(Detail!C:C,MATCH(D632,Detail!H:H,0))</f>
        <v>168</v>
      </c>
      <c r="S632">
        <f>INDEX(Detail!D:D,MATCH(D632,Detail!H:H,0))</f>
        <v>56</v>
      </c>
      <c r="T632" t="str">
        <f>INDEX(Detail!E:E,MATCH(D632,Detail!H:H,0))</f>
        <v>Jalan Tubagus Ismail No. 99</v>
      </c>
      <c r="U632" t="str">
        <f>INDEX(Detail!B:B,MATCH(D632,Detail!H:H,0))</f>
        <v>O+</v>
      </c>
      <c r="V632" t="str">
        <f>VLOOKUP(C632,Dosen!$A$3:$E$8,MATCH(Main!A632,Dosen!$A$2:$E$2,1),FALSE)</f>
        <v>Pak Budi</v>
      </c>
    </row>
    <row r="633" spans="1:22" x14ac:dyDescent="0.3">
      <c r="A633">
        <v>631</v>
      </c>
      <c r="B633" t="str">
        <f>CONCATENATE(VLOOKUP(C633,Helper!$A$1:$B$7,2,FALSE),TEXT(A633,"0000"))</f>
        <v>C0631</v>
      </c>
      <c r="C633" t="s">
        <v>1012</v>
      </c>
      <c r="D633" t="str">
        <f>INDEX(Detail!H:H,MATCH(B633,Detail!G:G,0))</f>
        <v>Devi Maryadi</v>
      </c>
      <c r="E633">
        <v>93</v>
      </c>
      <c r="F633">
        <v>61</v>
      </c>
      <c r="G633">
        <v>48</v>
      </c>
      <c r="H633">
        <v>54</v>
      </c>
      <c r="I633">
        <v>77</v>
      </c>
      <c r="J633">
        <v>84</v>
      </c>
      <c r="K633">
        <v>63</v>
      </c>
      <c r="L633" s="36" t="str">
        <f>IFERROR(VLOOKUP(B633,Absen!$A$1:$B$501,2,FALSE),"No")</f>
        <v>No</v>
      </c>
      <c r="M633" s="44">
        <f t="shared" si="28"/>
        <v>63</v>
      </c>
      <c r="N633" s="44">
        <f t="shared" si="29"/>
        <v>68.325000000000003</v>
      </c>
      <c r="O633" s="44" t="str">
        <f t="shared" si="30"/>
        <v>C</v>
      </c>
      <c r="P633" s="36">
        <f>INDEX(Detail!A:A,MATCH(D633,Detail!H:H,0))</f>
        <v>37618</v>
      </c>
      <c r="Q633" t="str">
        <f>INDEX(Detail!F:F,MATCH(D633,Detail!H:H,0))</f>
        <v>Binjai</v>
      </c>
      <c r="R633">
        <f>INDEX(Detail!C:C,MATCH(D633,Detail!H:H,0))</f>
        <v>159</v>
      </c>
      <c r="S633">
        <f>INDEX(Detail!D:D,MATCH(D633,Detail!H:H,0))</f>
        <v>84</v>
      </c>
      <c r="T633" t="str">
        <f>INDEX(Detail!E:E,MATCH(D633,Detail!H:H,0))</f>
        <v>Gg. Dipenogoro No. 50</v>
      </c>
      <c r="U633" t="str">
        <f>INDEX(Detail!B:B,MATCH(D633,Detail!H:H,0))</f>
        <v>B-</v>
      </c>
      <c r="V633" t="str">
        <f>VLOOKUP(C633,Dosen!$A$3:$E$8,MATCH(Main!A633,Dosen!$A$2:$E$2,1),FALSE)</f>
        <v>Bu Dwi</v>
      </c>
    </row>
    <row r="634" spans="1:22" x14ac:dyDescent="0.3">
      <c r="A634">
        <v>632</v>
      </c>
      <c r="B634" t="str">
        <f>CONCATENATE(VLOOKUP(C634,Helper!$A$1:$B$7,2,FALSE),TEXT(A634,"0000"))</f>
        <v>C0632</v>
      </c>
      <c r="C634" t="s">
        <v>1012</v>
      </c>
      <c r="D634" t="str">
        <f>INDEX(Detail!H:H,MATCH(B634,Detail!G:G,0))</f>
        <v>Yahya Kusumo</v>
      </c>
      <c r="E634">
        <v>55</v>
      </c>
      <c r="F634">
        <v>40</v>
      </c>
      <c r="G634">
        <v>63</v>
      </c>
      <c r="H634">
        <v>74</v>
      </c>
      <c r="I634">
        <v>60</v>
      </c>
      <c r="J634">
        <v>75</v>
      </c>
      <c r="K634">
        <v>80</v>
      </c>
      <c r="L634" s="36" t="str">
        <f>IFERROR(VLOOKUP(B634,Absen!$A$1:$B$501,2,FALSE),"No")</f>
        <v>No</v>
      </c>
      <c r="M634" s="44">
        <f t="shared" si="28"/>
        <v>80</v>
      </c>
      <c r="N634" s="44">
        <f t="shared" si="29"/>
        <v>64.224999999999994</v>
      </c>
      <c r="O634" s="44" t="str">
        <f t="shared" si="30"/>
        <v>C</v>
      </c>
      <c r="P634" s="36">
        <f>INDEX(Detail!A:A,MATCH(D634,Detail!H:H,0))</f>
        <v>37859</v>
      </c>
      <c r="Q634" t="str">
        <f>INDEX(Detail!F:F,MATCH(D634,Detail!H:H,0))</f>
        <v>Bandung</v>
      </c>
      <c r="R634">
        <f>INDEX(Detail!C:C,MATCH(D634,Detail!H:H,0))</f>
        <v>173</v>
      </c>
      <c r="S634">
        <f>INDEX(Detail!D:D,MATCH(D634,Detail!H:H,0))</f>
        <v>68</v>
      </c>
      <c r="T634" t="str">
        <f>INDEX(Detail!E:E,MATCH(D634,Detail!H:H,0))</f>
        <v xml:space="preserve">Jl. Kebonjati No. 5
</v>
      </c>
      <c r="U634" t="str">
        <f>INDEX(Detail!B:B,MATCH(D634,Detail!H:H,0))</f>
        <v>A-</v>
      </c>
      <c r="V634" t="str">
        <f>VLOOKUP(C634,Dosen!$A$3:$E$8,MATCH(Main!A634,Dosen!$A$2:$E$2,1),FALSE)</f>
        <v>Bu Dwi</v>
      </c>
    </row>
    <row r="635" spans="1:22" x14ac:dyDescent="0.3">
      <c r="A635">
        <v>633</v>
      </c>
      <c r="B635" t="str">
        <f>CONCATENATE(VLOOKUP(C635,Helper!$A$1:$B$7,2,FALSE),TEXT(A635,"0000"))</f>
        <v>A0633</v>
      </c>
      <c r="C635" t="s">
        <v>1015</v>
      </c>
      <c r="D635" t="str">
        <f>INDEX(Detail!H:H,MATCH(B635,Detail!G:G,0))</f>
        <v>Mursita Palastri</v>
      </c>
      <c r="E635">
        <v>79</v>
      </c>
      <c r="F635">
        <v>46</v>
      </c>
      <c r="G635">
        <v>54</v>
      </c>
      <c r="H635">
        <v>53</v>
      </c>
      <c r="I635">
        <v>60</v>
      </c>
      <c r="J635">
        <v>99</v>
      </c>
      <c r="K635">
        <v>71</v>
      </c>
      <c r="L635" s="36" t="str">
        <f>IFERROR(VLOOKUP(B635,Absen!$A$1:$B$501,2,FALSE),"No")</f>
        <v>No</v>
      </c>
      <c r="M635" s="44">
        <f t="shared" si="28"/>
        <v>71</v>
      </c>
      <c r="N635" s="44">
        <f t="shared" si="29"/>
        <v>67.45</v>
      </c>
      <c r="O635" s="44" t="str">
        <f t="shared" si="30"/>
        <v>C</v>
      </c>
      <c r="P635" s="36">
        <f>INDEX(Detail!A:A,MATCH(D635,Detail!H:H,0))</f>
        <v>37605</v>
      </c>
      <c r="Q635" t="str">
        <f>INDEX(Detail!F:F,MATCH(D635,Detail!H:H,0))</f>
        <v>Probolinggo</v>
      </c>
      <c r="R635">
        <f>INDEX(Detail!C:C,MATCH(D635,Detail!H:H,0))</f>
        <v>159</v>
      </c>
      <c r="S635">
        <f>INDEX(Detail!D:D,MATCH(D635,Detail!H:H,0))</f>
        <v>88</v>
      </c>
      <c r="T635" t="str">
        <f>INDEX(Detail!E:E,MATCH(D635,Detail!H:H,0))</f>
        <v>Jalan H.J Maemunah No. 82</v>
      </c>
      <c r="U635" t="str">
        <f>INDEX(Detail!B:B,MATCH(D635,Detail!H:H,0))</f>
        <v>O+</v>
      </c>
      <c r="V635" t="str">
        <f>VLOOKUP(C635,Dosen!$A$3:$E$8,MATCH(Main!A635,Dosen!$A$2:$E$2,1),FALSE)</f>
        <v>Bu Made</v>
      </c>
    </row>
    <row r="636" spans="1:22" x14ac:dyDescent="0.3">
      <c r="A636">
        <v>634</v>
      </c>
      <c r="B636" t="str">
        <f>CONCATENATE(VLOOKUP(C636,Helper!$A$1:$B$7,2,FALSE),TEXT(A636,"0000"))</f>
        <v>D0634</v>
      </c>
      <c r="C636" t="s">
        <v>1013</v>
      </c>
      <c r="D636" t="str">
        <f>INDEX(Detail!H:H,MATCH(B636,Detail!G:G,0))</f>
        <v>Jumari Hakim</v>
      </c>
      <c r="E636">
        <v>71</v>
      </c>
      <c r="F636">
        <v>45</v>
      </c>
      <c r="G636">
        <v>43</v>
      </c>
      <c r="H636">
        <v>66</v>
      </c>
      <c r="I636">
        <v>80</v>
      </c>
      <c r="J636">
        <v>81</v>
      </c>
      <c r="K636">
        <v>74</v>
      </c>
      <c r="L636" s="36">
        <f>IFERROR(VLOOKUP(B636,Absen!$A$1:$B$501,2,FALSE),"No")</f>
        <v>44818</v>
      </c>
      <c r="M636" s="44">
        <f t="shared" si="28"/>
        <v>64</v>
      </c>
      <c r="N636" s="44">
        <f t="shared" si="29"/>
        <v>63.949999999999996</v>
      </c>
      <c r="O636" s="44" t="str">
        <f t="shared" si="30"/>
        <v>C</v>
      </c>
      <c r="P636" s="36">
        <f>INDEX(Detail!A:A,MATCH(D636,Detail!H:H,0))</f>
        <v>37361</v>
      </c>
      <c r="Q636" t="str">
        <f>INDEX(Detail!F:F,MATCH(D636,Detail!H:H,0))</f>
        <v>Gorontalo</v>
      </c>
      <c r="R636">
        <f>INDEX(Detail!C:C,MATCH(D636,Detail!H:H,0))</f>
        <v>162</v>
      </c>
      <c r="S636">
        <f>INDEX(Detail!D:D,MATCH(D636,Detail!H:H,0))</f>
        <v>87</v>
      </c>
      <c r="T636" t="str">
        <f>INDEX(Detail!E:E,MATCH(D636,Detail!H:H,0))</f>
        <v>Gang Cikutra Barat No. 63</v>
      </c>
      <c r="U636" t="str">
        <f>INDEX(Detail!B:B,MATCH(D636,Detail!H:H,0))</f>
        <v>A-</v>
      </c>
      <c r="V636" t="str">
        <f>VLOOKUP(C636,Dosen!$A$3:$E$8,MATCH(Main!A636,Dosen!$A$2:$E$2,1),FALSE)</f>
        <v>Pak Krisna</v>
      </c>
    </row>
    <row r="637" spans="1:22" x14ac:dyDescent="0.3">
      <c r="A637">
        <v>635</v>
      </c>
      <c r="B637" t="str">
        <f>CONCATENATE(VLOOKUP(C637,Helper!$A$1:$B$7,2,FALSE),TEXT(A637,"0000"))</f>
        <v>B0635</v>
      </c>
      <c r="C637" t="s">
        <v>1014</v>
      </c>
      <c r="D637" t="str">
        <f>INDEX(Detail!H:H,MATCH(B637,Detail!G:G,0))</f>
        <v>Umay Sitompul</v>
      </c>
      <c r="E637">
        <v>80</v>
      </c>
      <c r="F637">
        <v>61</v>
      </c>
      <c r="G637">
        <v>88</v>
      </c>
      <c r="H637">
        <v>69</v>
      </c>
      <c r="I637">
        <v>90</v>
      </c>
      <c r="J637">
        <v>45</v>
      </c>
      <c r="K637">
        <v>83</v>
      </c>
      <c r="L637" s="36" t="str">
        <f>IFERROR(VLOOKUP(B637,Absen!$A$1:$B$501,2,FALSE),"No")</f>
        <v>No</v>
      </c>
      <c r="M637" s="44">
        <f t="shared" si="28"/>
        <v>83</v>
      </c>
      <c r="N637" s="44">
        <f t="shared" si="29"/>
        <v>72.399999999999991</v>
      </c>
      <c r="O637" s="44" t="str">
        <f t="shared" si="30"/>
        <v>B</v>
      </c>
      <c r="P637" s="36">
        <f>INDEX(Detail!A:A,MATCH(D637,Detail!H:H,0))</f>
        <v>37270</v>
      </c>
      <c r="Q637" t="str">
        <f>INDEX(Detail!F:F,MATCH(D637,Detail!H:H,0))</f>
        <v>Tegal</v>
      </c>
      <c r="R637">
        <f>INDEX(Detail!C:C,MATCH(D637,Detail!H:H,0))</f>
        <v>154</v>
      </c>
      <c r="S637">
        <f>INDEX(Detail!D:D,MATCH(D637,Detail!H:H,0))</f>
        <v>50</v>
      </c>
      <c r="T637" t="str">
        <f>INDEX(Detail!E:E,MATCH(D637,Detail!H:H,0))</f>
        <v>Jl. Suryakencana No. 91</v>
      </c>
      <c r="U637" t="str">
        <f>INDEX(Detail!B:B,MATCH(D637,Detail!H:H,0))</f>
        <v>B-</v>
      </c>
      <c r="V637" t="str">
        <f>VLOOKUP(C637,Dosen!$A$3:$E$8,MATCH(Main!A637,Dosen!$A$2:$E$2,1),FALSE)</f>
        <v>Pak Andi</v>
      </c>
    </row>
    <row r="638" spans="1:22" x14ac:dyDescent="0.3">
      <c r="A638">
        <v>636</v>
      </c>
      <c r="B638" t="str">
        <f>CONCATENATE(VLOOKUP(C638,Helper!$A$1:$B$7,2,FALSE),TEXT(A638,"0000"))</f>
        <v>E0636</v>
      </c>
      <c r="C638" t="s">
        <v>1010</v>
      </c>
      <c r="D638" t="str">
        <f>INDEX(Detail!H:H,MATCH(B638,Detail!G:G,0))</f>
        <v>Rina Samosir</v>
      </c>
      <c r="E638">
        <v>57</v>
      </c>
      <c r="F638">
        <v>56</v>
      </c>
      <c r="G638">
        <v>59</v>
      </c>
      <c r="H638">
        <v>52</v>
      </c>
      <c r="I638">
        <v>58</v>
      </c>
      <c r="J638">
        <v>83</v>
      </c>
      <c r="K638">
        <v>93</v>
      </c>
      <c r="L638" s="36">
        <f>IFERROR(VLOOKUP(B638,Absen!$A$1:$B$501,2,FALSE),"No")</f>
        <v>44808</v>
      </c>
      <c r="M638" s="44">
        <f t="shared" si="28"/>
        <v>83</v>
      </c>
      <c r="N638" s="44">
        <f t="shared" si="29"/>
        <v>64.575000000000003</v>
      </c>
      <c r="O638" s="44" t="str">
        <f t="shared" si="30"/>
        <v>C</v>
      </c>
      <c r="P638" s="36">
        <f>INDEX(Detail!A:A,MATCH(D638,Detail!H:H,0))</f>
        <v>37615</v>
      </c>
      <c r="Q638" t="str">
        <f>INDEX(Detail!F:F,MATCH(D638,Detail!H:H,0))</f>
        <v>Sungai Penuh</v>
      </c>
      <c r="R638">
        <f>INDEX(Detail!C:C,MATCH(D638,Detail!H:H,0))</f>
        <v>151</v>
      </c>
      <c r="S638">
        <f>INDEX(Detail!D:D,MATCH(D638,Detail!H:H,0))</f>
        <v>58</v>
      </c>
      <c r="T638" t="str">
        <f>INDEX(Detail!E:E,MATCH(D638,Detail!H:H,0))</f>
        <v xml:space="preserve">Gg. Gedebage Selatan No. 6
</v>
      </c>
      <c r="U638" t="str">
        <f>INDEX(Detail!B:B,MATCH(D638,Detail!H:H,0))</f>
        <v>AB+</v>
      </c>
      <c r="V638" t="str">
        <f>VLOOKUP(C638,Dosen!$A$3:$E$8,MATCH(Main!A638,Dosen!$A$2:$E$2,1),FALSE)</f>
        <v>Pak Budi</v>
      </c>
    </row>
    <row r="639" spans="1:22" x14ac:dyDescent="0.3">
      <c r="A639">
        <v>637</v>
      </c>
      <c r="B639" t="str">
        <f>CONCATENATE(VLOOKUP(C639,Helper!$A$1:$B$7,2,FALSE),TEXT(A639,"0000"))</f>
        <v>B0637</v>
      </c>
      <c r="C639" t="s">
        <v>1014</v>
      </c>
      <c r="D639" t="str">
        <f>INDEX(Detail!H:H,MATCH(B639,Detail!G:G,0))</f>
        <v>Faizah Uwais</v>
      </c>
      <c r="E639">
        <v>93</v>
      </c>
      <c r="F639">
        <v>45</v>
      </c>
      <c r="G639">
        <v>66</v>
      </c>
      <c r="H639">
        <v>75</v>
      </c>
      <c r="I639">
        <v>56</v>
      </c>
      <c r="J639">
        <v>62</v>
      </c>
      <c r="K639">
        <v>62</v>
      </c>
      <c r="L639" s="36">
        <f>IFERROR(VLOOKUP(B639,Absen!$A$1:$B$501,2,FALSE),"No")</f>
        <v>44887</v>
      </c>
      <c r="M639" s="44">
        <f t="shared" si="28"/>
        <v>52</v>
      </c>
      <c r="N639" s="44">
        <f t="shared" si="29"/>
        <v>64.424999999999997</v>
      </c>
      <c r="O639" s="44" t="str">
        <f t="shared" si="30"/>
        <v>C</v>
      </c>
      <c r="P639" s="36">
        <f>INDEX(Detail!A:A,MATCH(D639,Detail!H:H,0))</f>
        <v>37123</v>
      </c>
      <c r="Q639" t="str">
        <f>INDEX(Detail!F:F,MATCH(D639,Detail!H:H,0))</f>
        <v>Kota Administrasi Jakarta Selatan</v>
      </c>
      <c r="R639">
        <f>INDEX(Detail!C:C,MATCH(D639,Detail!H:H,0))</f>
        <v>155</v>
      </c>
      <c r="S639">
        <f>INDEX(Detail!D:D,MATCH(D639,Detail!H:H,0))</f>
        <v>80</v>
      </c>
      <c r="T639" t="str">
        <f>INDEX(Detail!E:E,MATCH(D639,Detail!H:H,0))</f>
        <v>Jl. Ahmad Yani No. 43</v>
      </c>
      <c r="U639" t="str">
        <f>INDEX(Detail!B:B,MATCH(D639,Detail!H:H,0))</f>
        <v>AB+</v>
      </c>
      <c r="V639" t="str">
        <f>VLOOKUP(C639,Dosen!$A$3:$E$8,MATCH(Main!A639,Dosen!$A$2:$E$2,1),FALSE)</f>
        <v>Pak Andi</v>
      </c>
    </row>
    <row r="640" spans="1:22" x14ac:dyDescent="0.3">
      <c r="A640">
        <v>638</v>
      </c>
      <c r="B640" t="str">
        <f>CONCATENATE(VLOOKUP(C640,Helper!$A$1:$B$7,2,FALSE),TEXT(A640,"0000"))</f>
        <v>A0638</v>
      </c>
      <c r="C640" t="s">
        <v>1015</v>
      </c>
      <c r="D640" t="str">
        <f>INDEX(Detail!H:H,MATCH(B640,Detail!G:G,0))</f>
        <v>Puspa Laksita</v>
      </c>
      <c r="E640">
        <v>71</v>
      </c>
      <c r="F640">
        <v>68</v>
      </c>
      <c r="G640">
        <v>82</v>
      </c>
      <c r="H640">
        <v>67</v>
      </c>
      <c r="I640">
        <v>51</v>
      </c>
      <c r="J640">
        <v>71</v>
      </c>
      <c r="K640">
        <v>100</v>
      </c>
      <c r="L640" s="36" t="str">
        <f>IFERROR(VLOOKUP(B640,Absen!$A$1:$B$501,2,FALSE),"No")</f>
        <v>No</v>
      </c>
      <c r="M640" s="44">
        <f t="shared" si="28"/>
        <v>100</v>
      </c>
      <c r="N640" s="44">
        <f t="shared" si="29"/>
        <v>72.724999999999994</v>
      </c>
      <c r="O640" s="44" t="str">
        <f t="shared" si="30"/>
        <v>B</v>
      </c>
      <c r="P640" s="36">
        <f>INDEX(Detail!A:A,MATCH(D640,Detail!H:H,0))</f>
        <v>38163</v>
      </c>
      <c r="Q640" t="str">
        <f>INDEX(Detail!F:F,MATCH(D640,Detail!H:H,0))</f>
        <v>Cirebon</v>
      </c>
      <c r="R640">
        <f>INDEX(Detail!C:C,MATCH(D640,Detail!H:H,0))</f>
        <v>172</v>
      </c>
      <c r="S640">
        <f>INDEX(Detail!D:D,MATCH(D640,Detail!H:H,0))</f>
        <v>54</v>
      </c>
      <c r="T640" t="str">
        <f>INDEX(Detail!E:E,MATCH(D640,Detail!H:H,0))</f>
        <v xml:space="preserve">Jl. Wonoayu No. 1
</v>
      </c>
      <c r="U640" t="str">
        <f>INDEX(Detail!B:B,MATCH(D640,Detail!H:H,0))</f>
        <v>B+</v>
      </c>
      <c r="V640" t="str">
        <f>VLOOKUP(C640,Dosen!$A$3:$E$8,MATCH(Main!A640,Dosen!$A$2:$E$2,1),FALSE)</f>
        <v>Bu Made</v>
      </c>
    </row>
    <row r="641" spans="1:22" x14ac:dyDescent="0.3">
      <c r="A641">
        <v>639</v>
      </c>
      <c r="B641" t="str">
        <f>CONCATENATE(VLOOKUP(C641,Helper!$A$1:$B$7,2,FALSE),TEXT(A641,"0000"))</f>
        <v>E0639</v>
      </c>
      <c r="C641" t="s">
        <v>1010</v>
      </c>
      <c r="D641" t="str">
        <f>INDEX(Detail!H:H,MATCH(B641,Detail!G:G,0))</f>
        <v>Balamantri Kuswandari</v>
      </c>
      <c r="E641">
        <v>79</v>
      </c>
      <c r="F641">
        <v>48</v>
      </c>
      <c r="G641">
        <v>31</v>
      </c>
      <c r="H641">
        <v>50</v>
      </c>
      <c r="I641">
        <v>87</v>
      </c>
      <c r="J641">
        <v>58</v>
      </c>
      <c r="K641">
        <v>77</v>
      </c>
      <c r="L641" s="36">
        <f>IFERROR(VLOOKUP(B641,Absen!$A$1:$B$501,2,FALSE),"No")</f>
        <v>44815</v>
      </c>
      <c r="M641" s="44">
        <f t="shared" si="28"/>
        <v>67</v>
      </c>
      <c r="N641" s="44">
        <f t="shared" si="29"/>
        <v>57.5</v>
      </c>
      <c r="O641" s="44" t="str">
        <f t="shared" si="30"/>
        <v>D</v>
      </c>
      <c r="P641" s="36">
        <f>INDEX(Detail!A:A,MATCH(D641,Detail!H:H,0))</f>
        <v>37084</v>
      </c>
      <c r="Q641" t="str">
        <f>INDEX(Detail!F:F,MATCH(D641,Detail!H:H,0))</f>
        <v>Mojokerto</v>
      </c>
      <c r="R641">
        <f>INDEX(Detail!C:C,MATCH(D641,Detail!H:H,0))</f>
        <v>151</v>
      </c>
      <c r="S641">
        <f>INDEX(Detail!D:D,MATCH(D641,Detail!H:H,0))</f>
        <v>94</v>
      </c>
      <c r="T641" t="str">
        <f>INDEX(Detail!E:E,MATCH(D641,Detail!H:H,0))</f>
        <v>Jalan Rajiman No. 79</v>
      </c>
      <c r="U641" t="str">
        <f>INDEX(Detail!B:B,MATCH(D641,Detail!H:H,0))</f>
        <v>A+</v>
      </c>
      <c r="V641" t="str">
        <f>VLOOKUP(C641,Dosen!$A$3:$E$8,MATCH(Main!A641,Dosen!$A$2:$E$2,1),FALSE)</f>
        <v>Pak Budi</v>
      </c>
    </row>
    <row r="642" spans="1:22" x14ac:dyDescent="0.3">
      <c r="A642">
        <v>640</v>
      </c>
      <c r="B642" t="str">
        <f>CONCATENATE(VLOOKUP(C642,Helper!$A$1:$B$7,2,FALSE),TEXT(A642,"0000"))</f>
        <v>F0640</v>
      </c>
      <c r="C642" t="s">
        <v>1011</v>
      </c>
      <c r="D642" t="str">
        <f>INDEX(Detail!H:H,MATCH(B642,Detail!G:G,0))</f>
        <v>Bagas Laksmiwati</v>
      </c>
      <c r="E642">
        <v>68</v>
      </c>
      <c r="F642">
        <v>64</v>
      </c>
      <c r="G642">
        <v>51</v>
      </c>
      <c r="H642">
        <v>62</v>
      </c>
      <c r="I642">
        <v>78</v>
      </c>
      <c r="J642">
        <v>58</v>
      </c>
      <c r="K642">
        <v>81</v>
      </c>
      <c r="L642" s="36">
        <f>IFERROR(VLOOKUP(B642,Absen!$A$1:$B$501,2,FALSE),"No")</f>
        <v>44915</v>
      </c>
      <c r="M642" s="44">
        <f t="shared" si="28"/>
        <v>71</v>
      </c>
      <c r="N642" s="44">
        <f t="shared" si="29"/>
        <v>62.9</v>
      </c>
      <c r="O642" s="44" t="str">
        <f t="shared" si="30"/>
        <v>C</v>
      </c>
      <c r="P642" s="36">
        <f>INDEX(Detail!A:A,MATCH(D642,Detail!H:H,0))</f>
        <v>37459</v>
      </c>
      <c r="Q642" t="str">
        <f>INDEX(Detail!F:F,MATCH(D642,Detail!H:H,0))</f>
        <v>Yogyakarta</v>
      </c>
      <c r="R642">
        <f>INDEX(Detail!C:C,MATCH(D642,Detail!H:H,0))</f>
        <v>155</v>
      </c>
      <c r="S642">
        <f>INDEX(Detail!D:D,MATCH(D642,Detail!H:H,0))</f>
        <v>67</v>
      </c>
      <c r="T642" t="str">
        <f>INDEX(Detail!E:E,MATCH(D642,Detail!H:H,0))</f>
        <v xml:space="preserve">Gang Otto Iskandardinata No. 9
</v>
      </c>
      <c r="U642" t="str">
        <f>INDEX(Detail!B:B,MATCH(D642,Detail!H:H,0))</f>
        <v>B-</v>
      </c>
      <c r="V642" t="str">
        <f>VLOOKUP(C642,Dosen!$A$3:$E$8,MATCH(Main!A642,Dosen!$A$2:$E$2,1),FALSE)</f>
        <v>Bu Ratna</v>
      </c>
    </row>
    <row r="643" spans="1:22" x14ac:dyDescent="0.3">
      <c r="A643">
        <v>641</v>
      </c>
      <c r="B643" t="str">
        <f>CONCATENATE(VLOOKUP(C643,Helper!$A$1:$B$7,2,FALSE),TEXT(A643,"0000"))</f>
        <v>B0641</v>
      </c>
      <c r="C643" t="s">
        <v>1014</v>
      </c>
      <c r="D643" t="str">
        <f>INDEX(Detail!H:H,MATCH(B643,Detail!G:G,0))</f>
        <v>Lala Yolanda</v>
      </c>
      <c r="E643">
        <v>58</v>
      </c>
      <c r="F643">
        <v>48</v>
      </c>
      <c r="G643">
        <v>32</v>
      </c>
      <c r="H643">
        <v>70</v>
      </c>
      <c r="I643">
        <v>87</v>
      </c>
      <c r="J643">
        <v>65</v>
      </c>
      <c r="K643">
        <v>81</v>
      </c>
      <c r="L643" s="36">
        <f>IFERROR(VLOOKUP(B643,Absen!$A$1:$B$501,2,FALSE),"No")</f>
        <v>44853</v>
      </c>
      <c r="M643" s="44">
        <f t="shared" si="28"/>
        <v>71</v>
      </c>
      <c r="N643" s="44">
        <f t="shared" si="29"/>
        <v>59.375000000000007</v>
      </c>
      <c r="O643" s="44" t="str">
        <f t="shared" si="30"/>
        <v>D</v>
      </c>
      <c r="P643" s="36">
        <f>INDEX(Detail!A:A,MATCH(D643,Detail!H:H,0))</f>
        <v>37907</v>
      </c>
      <c r="Q643" t="str">
        <f>INDEX(Detail!F:F,MATCH(D643,Detail!H:H,0))</f>
        <v>Kota Administrasi Jakarta Timur</v>
      </c>
      <c r="R643">
        <f>INDEX(Detail!C:C,MATCH(D643,Detail!H:H,0))</f>
        <v>177</v>
      </c>
      <c r="S643">
        <f>INDEX(Detail!D:D,MATCH(D643,Detail!H:H,0))</f>
        <v>66</v>
      </c>
      <c r="T643" t="str">
        <f>INDEX(Detail!E:E,MATCH(D643,Detail!H:H,0))</f>
        <v xml:space="preserve">Jl. Rungkut Industri No. 0
</v>
      </c>
      <c r="U643" t="str">
        <f>INDEX(Detail!B:B,MATCH(D643,Detail!H:H,0))</f>
        <v>A+</v>
      </c>
      <c r="V643" t="str">
        <f>VLOOKUP(C643,Dosen!$A$3:$E$8,MATCH(Main!A643,Dosen!$A$2:$E$2,1),FALSE)</f>
        <v>Pak Andi</v>
      </c>
    </row>
    <row r="644" spans="1:22" x14ac:dyDescent="0.3">
      <c r="A644">
        <v>642</v>
      </c>
      <c r="B644" t="str">
        <f>CONCATENATE(VLOOKUP(C644,Helper!$A$1:$B$7,2,FALSE),TEXT(A644,"0000"))</f>
        <v>F0642</v>
      </c>
      <c r="C644" t="s">
        <v>1011</v>
      </c>
      <c r="D644" t="str">
        <f>INDEX(Detail!H:H,MATCH(B644,Detail!G:G,0))</f>
        <v>Jaeman Safitri</v>
      </c>
      <c r="E644">
        <v>65</v>
      </c>
      <c r="F644">
        <v>73</v>
      </c>
      <c r="G644">
        <v>85</v>
      </c>
      <c r="H644">
        <v>57</v>
      </c>
      <c r="I644">
        <v>59</v>
      </c>
      <c r="J644">
        <v>53</v>
      </c>
      <c r="K644">
        <v>94</v>
      </c>
      <c r="L644" s="36" t="str">
        <f>IFERROR(VLOOKUP(B644,Absen!$A$1:$B$501,2,FALSE),"No")</f>
        <v>No</v>
      </c>
      <c r="M644" s="44">
        <f t="shared" ref="M644:M707" si="31">IF(L644="No",K644,K644-10)</f>
        <v>94</v>
      </c>
      <c r="N644" s="44">
        <f t="shared" ref="N644:N707" si="32">((E644+F644+H644+I644)*0.125)+((G644+J644)*0.2)+(M644*0.1)</f>
        <v>68.75</v>
      </c>
      <c r="O644" s="44" t="str">
        <f t="shared" ref="O644:O707" si="33">IF(N644&gt;90,"A+",IF(N644&gt;80,"A",IF(N644&gt;70,"B",IF(N644&gt;60,"C",IF(N644&gt;40,"D","E")))))</f>
        <v>C</v>
      </c>
      <c r="P644" s="36">
        <f>INDEX(Detail!A:A,MATCH(D644,Detail!H:H,0))</f>
        <v>37312</v>
      </c>
      <c r="Q644" t="str">
        <f>INDEX(Detail!F:F,MATCH(D644,Detail!H:H,0))</f>
        <v>Palu</v>
      </c>
      <c r="R644">
        <f>INDEX(Detail!C:C,MATCH(D644,Detail!H:H,0))</f>
        <v>171</v>
      </c>
      <c r="S644">
        <f>INDEX(Detail!D:D,MATCH(D644,Detail!H:H,0))</f>
        <v>66</v>
      </c>
      <c r="T644" t="str">
        <f>INDEX(Detail!E:E,MATCH(D644,Detail!H:H,0))</f>
        <v>Gang Medokan Ayu No. 60</v>
      </c>
      <c r="U644" t="str">
        <f>INDEX(Detail!B:B,MATCH(D644,Detail!H:H,0))</f>
        <v>AB+</v>
      </c>
      <c r="V644" t="str">
        <f>VLOOKUP(C644,Dosen!$A$3:$E$8,MATCH(Main!A644,Dosen!$A$2:$E$2,1),FALSE)</f>
        <v>Bu Ratna</v>
      </c>
    </row>
    <row r="645" spans="1:22" x14ac:dyDescent="0.3">
      <c r="A645">
        <v>643</v>
      </c>
      <c r="B645" t="str">
        <f>CONCATENATE(VLOOKUP(C645,Helper!$A$1:$B$7,2,FALSE),TEXT(A645,"0000"))</f>
        <v>E0643</v>
      </c>
      <c r="C645" t="s">
        <v>1010</v>
      </c>
      <c r="D645" t="str">
        <f>INDEX(Detail!H:H,MATCH(B645,Detail!G:G,0))</f>
        <v>Tasdik Riyanti</v>
      </c>
      <c r="E645">
        <v>51</v>
      </c>
      <c r="F645">
        <v>53</v>
      </c>
      <c r="G645">
        <v>52</v>
      </c>
      <c r="H645">
        <v>59</v>
      </c>
      <c r="I645">
        <v>85</v>
      </c>
      <c r="J645">
        <v>66</v>
      </c>
      <c r="K645">
        <v>74</v>
      </c>
      <c r="L645" s="36" t="str">
        <f>IFERROR(VLOOKUP(B645,Absen!$A$1:$B$501,2,FALSE),"No")</f>
        <v>No</v>
      </c>
      <c r="M645" s="44">
        <f t="shared" si="31"/>
        <v>74</v>
      </c>
      <c r="N645" s="44">
        <f t="shared" si="32"/>
        <v>62</v>
      </c>
      <c r="O645" s="44" t="str">
        <f t="shared" si="33"/>
        <v>C</v>
      </c>
      <c r="P645" s="36">
        <f>INDEX(Detail!A:A,MATCH(D645,Detail!H:H,0))</f>
        <v>38441</v>
      </c>
      <c r="Q645" t="str">
        <f>INDEX(Detail!F:F,MATCH(D645,Detail!H:H,0))</f>
        <v>Subulussalam</v>
      </c>
      <c r="R645">
        <f>INDEX(Detail!C:C,MATCH(D645,Detail!H:H,0))</f>
        <v>164</v>
      </c>
      <c r="S645">
        <f>INDEX(Detail!D:D,MATCH(D645,Detail!H:H,0))</f>
        <v>83</v>
      </c>
      <c r="T645" t="str">
        <f>INDEX(Detail!E:E,MATCH(D645,Detail!H:H,0))</f>
        <v>Gg. KH Amin Jasuta No. 08</v>
      </c>
      <c r="U645" t="str">
        <f>INDEX(Detail!B:B,MATCH(D645,Detail!H:H,0))</f>
        <v>O-</v>
      </c>
      <c r="V645" t="str">
        <f>VLOOKUP(C645,Dosen!$A$3:$E$8,MATCH(Main!A645,Dosen!$A$2:$E$2,1),FALSE)</f>
        <v>Pak Budi</v>
      </c>
    </row>
    <row r="646" spans="1:22" x14ac:dyDescent="0.3">
      <c r="A646">
        <v>644</v>
      </c>
      <c r="B646" t="str">
        <f>CONCATENATE(VLOOKUP(C646,Helper!$A$1:$B$7,2,FALSE),TEXT(A646,"0000"))</f>
        <v>D0644</v>
      </c>
      <c r="C646" t="s">
        <v>1013</v>
      </c>
      <c r="D646" t="str">
        <f>INDEX(Detail!H:H,MATCH(B646,Detail!G:G,0))</f>
        <v>Narji Nugroho</v>
      </c>
      <c r="E646">
        <v>85</v>
      </c>
      <c r="F646">
        <v>41</v>
      </c>
      <c r="G646">
        <v>87</v>
      </c>
      <c r="H646">
        <v>70</v>
      </c>
      <c r="I646">
        <v>63</v>
      </c>
      <c r="J646">
        <v>57</v>
      </c>
      <c r="K646">
        <v>64</v>
      </c>
      <c r="L646" s="36">
        <f>IFERROR(VLOOKUP(B646,Absen!$A$1:$B$501,2,FALSE),"No")</f>
        <v>44767</v>
      </c>
      <c r="M646" s="44">
        <f t="shared" si="31"/>
        <v>54</v>
      </c>
      <c r="N646" s="44">
        <f t="shared" si="32"/>
        <v>66.575000000000003</v>
      </c>
      <c r="O646" s="44" t="str">
        <f t="shared" si="33"/>
        <v>C</v>
      </c>
      <c r="P646" s="36">
        <f>INDEX(Detail!A:A,MATCH(D646,Detail!H:H,0))</f>
        <v>37528</v>
      </c>
      <c r="Q646" t="str">
        <f>INDEX(Detail!F:F,MATCH(D646,Detail!H:H,0))</f>
        <v>Balikpapan</v>
      </c>
      <c r="R646">
        <f>INDEX(Detail!C:C,MATCH(D646,Detail!H:H,0))</f>
        <v>160</v>
      </c>
      <c r="S646">
        <f>INDEX(Detail!D:D,MATCH(D646,Detail!H:H,0))</f>
        <v>63</v>
      </c>
      <c r="T646" t="str">
        <f>INDEX(Detail!E:E,MATCH(D646,Detail!H:H,0))</f>
        <v>Jl. H.J Maemunah No. 28</v>
      </c>
      <c r="U646" t="str">
        <f>INDEX(Detail!B:B,MATCH(D646,Detail!H:H,0))</f>
        <v>B+</v>
      </c>
      <c r="V646" t="str">
        <f>VLOOKUP(C646,Dosen!$A$3:$E$8,MATCH(Main!A646,Dosen!$A$2:$E$2,1),FALSE)</f>
        <v>Pak Krisna</v>
      </c>
    </row>
    <row r="647" spans="1:22" x14ac:dyDescent="0.3">
      <c r="A647">
        <v>645</v>
      </c>
      <c r="B647" t="str">
        <f>CONCATENATE(VLOOKUP(C647,Helper!$A$1:$B$7,2,FALSE),TEXT(A647,"0000"))</f>
        <v>D0645</v>
      </c>
      <c r="C647" t="s">
        <v>1013</v>
      </c>
      <c r="D647" t="str">
        <f>INDEX(Detail!H:H,MATCH(B647,Detail!G:G,0))</f>
        <v>Devi Wibowo</v>
      </c>
      <c r="E647">
        <v>52</v>
      </c>
      <c r="F647">
        <v>73</v>
      </c>
      <c r="G647">
        <v>81</v>
      </c>
      <c r="H647">
        <v>56</v>
      </c>
      <c r="I647">
        <v>55</v>
      </c>
      <c r="J647">
        <v>89</v>
      </c>
      <c r="K647">
        <v>79</v>
      </c>
      <c r="L647" s="36" t="str">
        <f>IFERROR(VLOOKUP(B647,Absen!$A$1:$B$501,2,FALSE),"No")</f>
        <v>No</v>
      </c>
      <c r="M647" s="44">
        <f t="shared" si="31"/>
        <v>79</v>
      </c>
      <c r="N647" s="44">
        <f t="shared" si="32"/>
        <v>71.400000000000006</v>
      </c>
      <c r="O647" s="44" t="str">
        <f t="shared" si="33"/>
        <v>B</v>
      </c>
      <c r="P647" s="36">
        <f>INDEX(Detail!A:A,MATCH(D647,Detail!H:H,0))</f>
        <v>37054</v>
      </c>
      <c r="Q647" t="str">
        <f>INDEX(Detail!F:F,MATCH(D647,Detail!H:H,0))</f>
        <v>Kotamobagu</v>
      </c>
      <c r="R647">
        <f>INDEX(Detail!C:C,MATCH(D647,Detail!H:H,0))</f>
        <v>165</v>
      </c>
      <c r="S647">
        <f>INDEX(Detail!D:D,MATCH(D647,Detail!H:H,0))</f>
        <v>89</v>
      </c>
      <c r="T647" t="str">
        <f>INDEX(Detail!E:E,MATCH(D647,Detail!H:H,0))</f>
        <v xml:space="preserve">Gang Astana Anyar No. 3
</v>
      </c>
      <c r="U647" t="str">
        <f>INDEX(Detail!B:B,MATCH(D647,Detail!H:H,0))</f>
        <v>B+</v>
      </c>
      <c r="V647" t="str">
        <f>VLOOKUP(C647,Dosen!$A$3:$E$8,MATCH(Main!A647,Dosen!$A$2:$E$2,1),FALSE)</f>
        <v>Pak Krisna</v>
      </c>
    </row>
    <row r="648" spans="1:22" x14ac:dyDescent="0.3">
      <c r="A648">
        <v>646</v>
      </c>
      <c r="B648" t="str">
        <f>CONCATENATE(VLOOKUP(C648,Helper!$A$1:$B$7,2,FALSE),TEXT(A648,"0000"))</f>
        <v>C0646</v>
      </c>
      <c r="C648" t="s">
        <v>1012</v>
      </c>
      <c r="D648" t="str">
        <f>INDEX(Detail!H:H,MATCH(B648,Detail!G:G,0))</f>
        <v>Eva Waluyo</v>
      </c>
      <c r="E648">
        <v>79</v>
      </c>
      <c r="F648">
        <v>58</v>
      </c>
      <c r="G648">
        <v>34</v>
      </c>
      <c r="H648">
        <v>58</v>
      </c>
      <c r="I648">
        <v>63</v>
      </c>
      <c r="J648">
        <v>76</v>
      </c>
      <c r="K648">
        <v>84</v>
      </c>
      <c r="L648" s="36">
        <f>IFERROR(VLOOKUP(B648,Absen!$A$1:$B$501,2,FALSE),"No")</f>
        <v>44912</v>
      </c>
      <c r="M648" s="44">
        <f t="shared" si="31"/>
        <v>74</v>
      </c>
      <c r="N648" s="44">
        <f t="shared" si="32"/>
        <v>61.65</v>
      </c>
      <c r="O648" s="44" t="str">
        <f t="shared" si="33"/>
        <v>C</v>
      </c>
      <c r="P648" s="36">
        <f>INDEX(Detail!A:A,MATCH(D648,Detail!H:H,0))</f>
        <v>38291</v>
      </c>
      <c r="Q648" t="str">
        <f>INDEX(Detail!F:F,MATCH(D648,Detail!H:H,0))</f>
        <v>Padangpanjang</v>
      </c>
      <c r="R648">
        <f>INDEX(Detail!C:C,MATCH(D648,Detail!H:H,0))</f>
        <v>167</v>
      </c>
      <c r="S648">
        <f>INDEX(Detail!D:D,MATCH(D648,Detail!H:H,0))</f>
        <v>60</v>
      </c>
      <c r="T648" t="str">
        <f>INDEX(Detail!E:E,MATCH(D648,Detail!H:H,0))</f>
        <v xml:space="preserve">Jl. Jakarta No. 2
</v>
      </c>
      <c r="U648" t="str">
        <f>INDEX(Detail!B:B,MATCH(D648,Detail!H:H,0))</f>
        <v>AB-</v>
      </c>
      <c r="V648" t="str">
        <f>VLOOKUP(C648,Dosen!$A$3:$E$8,MATCH(Main!A648,Dosen!$A$2:$E$2,1),FALSE)</f>
        <v>Bu Dwi</v>
      </c>
    </row>
    <row r="649" spans="1:22" x14ac:dyDescent="0.3">
      <c r="A649">
        <v>647</v>
      </c>
      <c r="B649" t="str">
        <f>CONCATENATE(VLOOKUP(C649,Helper!$A$1:$B$7,2,FALSE),TEXT(A649,"0000"))</f>
        <v>C0647</v>
      </c>
      <c r="C649" t="s">
        <v>1012</v>
      </c>
      <c r="D649" t="str">
        <f>INDEX(Detail!H:H,MATCH(B649,Detail!G:G,0))</f>
        <v>Gandi Nugroho</v>
      </c>
      <c r="E649">
        <v>73</v>
      </c>
      <c r="F649">
        <v>71</v>
      </c>
      <c r="G649">
        <v>55</v>
      </c>
      <c r="H649">
        <v>57</v>
      </c>
      <c r="I649">
        <v>91</v>
      </c>
      <c r="J649">
        <v>98</v>
      </c>
      <c r="K649">
        <v>60</v>
      </c>
      <c r="L649" s="36" t="str">
        <f>IFERROR(VLOOKUP(B649,Absen!$A$1:$B$501,2,FALSE),"No")</f>
        <v>No</v>
      </c>
      <c r="M649" s="44">
        <f t="shared" si="31"/>
        <v>60</v>
      </c>
      <c r="N649" s="44">
        <f t="shared" si="32"/>
        <v>73.099999999999994</v>
      </c>
      <c r="O649" s="44" t="str">
        <f t="shared" si="33"/>
        <v>B</v>
      </c>
      <c r="P649" s="36">
        <f>INDEX(Detail!A:A,MATCH(D649,Detail!H:H,0))</f>
        <v>38010</v>
      </c>
      <c r="Q649" t="str">
        <f>INDEX(Detail!F:F,MATCH(D649,Detail!H:H,0))</f>
        <v>Bima</v>
      </c>
      <c r="R649">
        <f>INDEX(Detail!C:C,MATCH(D649,Detail!H:H,0))</f>
        <v>153</v>
      </c>
      <c r="S649">
        <f>INDEX(Detail!D:D,MATCH(D649,Detail!H:H,0))</f>
        <v>45</v>
      </c>
      <c r="T649" t="str">
        <f>INDEX(Detail!E:E,MATCH(D649,Detail!H:H,0))</f>
        <v xml:space="preserve">Jl. PHH. Mustofa No. 9
</v>
      </c>
      <c r="U649" t="str">
        <f>INDEX(Detail!B:B,MATCH(D649,Detail!H:H,0))</f>
        <v>AB-</v>
      </c>
      <c r="V649" t="str">
        <f>VLOOKUP(C649,Dosen!$A$3:$E$8,MATCH(Main!A649,Dosen!$A$2:$E$2,1),FALSE)</f>
        <v>Bu Dwi</v>
      </c>
    </row>
    <row r="650" spans="1:22" x14ac:dyDescent="0.3">
      <c r="A650">
        <v>648</v>
      </c>
      <c r="B650" t="str">
        <f>CONCATENATE(VLOOKUP(C650,Helper!$A$1:$B$7,2,FALSE),TEXT(A650,"0000"))</f>
        <v>C0648</v>
      </c>
      <c r="C650" t="s">
        <v>1012</v>
      </c>
      <c r="D650" t="str">
        <f>INDEX(Detail!H:H,MATCH(B650,Detail!G:G,0))</f>
        <v>Asirwada Suartini</v>
      </c>
      <c r="E650">
        <v>84</v>
      </c>
      <c r="F650">
        <v>51</v>
      </c>
      <c r="G650">
        <v>45</v>
      </c>
      <c r="H650">
        <v>75</v>
      </c>
      <c r="I650">
        <v>59</v>
      </c>
      <c r="J650">
        <v>90</v>
      </c>
      <c r="K650">
        <v>85</v>
      </c>
      <c r="L650" s="36" t="str">
        <f>IFERROR(VLOOKUP(B650,Absen!$A$1:$B$501,2,FALSE),"No")</f>
        <v>No</v>
      </c>
      <c r="M650" s="44">
        <f t="shared" si="31"/>
        <v>85</v>
      </c>
      <c r="N650" s="44">
        <f t="shared" si="32"/>
        <v>69.125</v>
      </c>
      <c r="O650" s="44" t="str">
        <f t="shared" si="33"/>
        <v>C</v>
      </c>
      <c r="P650" s="36">
        <f>INDEX(Detail!A:A,MATCH(D650,Detail!H:H,0))</f>
        <v>37331</v>
      </c>
      <c r="Q650" t="str">
        <f>INDEX(Detail!F:F,MATCH(D650,Detail!H:H,0))</f>
        <v>Pematangsiantar</v>
      </c>
      <c r="R650">
        <f>INDEX(Detail!C:C,MATCH(D650,Detail!H:H,0))</f>
        <v>180</v>
      </c>
      <c r="S650">
        <f>INDEX(Detail!D:D,MATCH(D650,Detail!H:H,0))</f>
        <v>90</v>
      </c>
      <c r="T650" t="str">
        <f>INDEX(Detail!E:E,MATCH(D650,Detail!H:H,0))</f>
        <v>Gang Cikapayang No. 65</v>
      </c>
      <c r="U650" t="str">
        <f>INDEX(Detail!B:B,MATCH(D650,Detail!H:H,0))</f>
        <v>B-</v>
      </c>
      <c r="V650" t="str">
        <f>VLOOKUP(C650,Dosen!$A$3:$E$8,MATCH(Main!A650,Dosen!$A$2:$E$2,1),FALSE)</f>
        <v>Bu Dwi</v>
      </c>
    </row>
    <row r="651" spans="1:22" x14ac:dyDescent="0.3">
      <c r="A651">
        <v>649</v>
      </c>
      <c r="B651" t="str">
        <f>CONCATENATE(VLOOKUP(C651,Helper!$A$1:$B$7,2,FALSE),TEXT(A651,"0000"))</f>
        <v>B0649</v>
      </c>
      <c r="C651" t="s">
        <v>1014</v>
      </c>
      <c r="D651" t="str">
        <f>INDEX(Detail!H:H,MATCH(B651,Detail!G:G,0))</f>
        <v>Labuh Sudiati</v>
      </c>
      <c r="E651">
        <v>84</v>
      </c>
      <c r="F651">
        <v>58</v>
      </c>
      <c r="G651">
        <v>76</v>
      </c>
      <c r="H651">
        <v>70</v>
      </c>
      <c r="I651">
        <v>50</v>
      </c>
      <c r="J651">
        <v>67</v>
      </c>
      <c r="K651">
        <v>67</v>
      </c>
      <c r="L651" s="36" t="str">
        <f>IFERROR(VLOOKUP(B651,Absen!$A$1:$B$501,2,FALSE),"No")</f>
        <v>No</v>
      </c>
      <c r="M651" s="44">
        <f t="shared" si="31"/>
        <v>67</v>
      </c>
      <c r="N651" s="44">
        <f t="shared" si="32"/>
        <v>68.05</v>
      </c>
      <c r="O651" s="44" t="str">
        <f t="shared" si="33"/>
        <v>C</v>
      </c>
      <c r="P651" s="36">
        <f>INDEX(Detail!A:A,MATCH(D651,Detail!H:H,0))</f>
        <v>37012</v>
      </c>
      <c r="Q651" t="str">
        <f>INDEX(Detail!F:F,MATCH(D651,Detail!H:H,0))</f>
        <v>Kota Administrasi Jakarta Selatan</v>
      </c>
      <c r="R651">
        <f>INDEX(Detail!C:C,MATCH(D651,Detail!H:H,0))</f>
        <v>180</v>
      </c>
      <c r="S651">
        <f>INDEX(Detail!D:D,MATCH(D651,Detail!H:H,0))</f>
        <v>61</v>
      </c>
      <c r="T651" t="str">
        <f>INDEX(Detail!E:E,MATCH(D651,Detail!H:H,0))</f>
        <v xml:space="preserve">Jl. Moch. Toha No. 4
</v>
      </c>
      <c r="U651" t="str">
        <f>INDEX(Detail!B:B,MATCH(D651,Detail!H:H,0))</f>
        <v>B-</v>
      </c>
      <c r="V651" t="str">
        <f>VLOOKUP(C651,Dosen!$A$3:$E$8,MATCH(Main!A651,Dosen!$A$2:$E$2,1),FALSE)</f>
        <v>Pak Andi</v>
      </c>
    </row>
    <row r="652" spans="1:22" x14ac:dyDescent="0.3">
      <c r="A652">
        <v>650</v>
      </c>
      <c r="B652" t="str">
        <f>CONCATENATE(VLOOKUP(C652,Helper!$A$1:$B$7,2,FALSE),TEXT(A652,"0000"))</f>
        <v>B0650</v>
      </c>
      <c r="C652" t="s">
        <v>1014</v>
      </c>
      <c r="D652" t="str">
        <f>INDEX(Detail!H:H,MATCH(B652,Detail!G:G,0))</f>
        <v>Cakrawala Namaga</v>
      </c>
      <c r="E652">
        <v>73</v>
      </c>
      <c r="F652">
        <v>70</v>
      </c>
      <c r="G652">
        <v>71</v>
      </c>
      <c r="H652">
        <v>64</v>
      </c>
      <c r="I652">
        <v>83</v>
      </c>
      <c r="J652">
        <v>91</v>
      </c>
      <c r="K652">
        <v>71</v>
      </c>
      <c r="L652" s="36" t="str">
        <f>IFERROR(VLOOKUP(B652,Absen!$A$1:$B$501,2,FALSE),"No")</f>
        <v>No</v>
      </c>
      <c r="M652" s="44">
        <f t="shared" si="31"/>
        <v>71</v>
      </c>
      <c r="N652" s="44">
        <f t="shared" si="32"/>
        <v>75.75</v>
      </c>
      <c r="O652" s="44" t="str">
        <f t="shared" si="33"/>
        <v>B</v>
      </c>
      <c r="P652" s="36">
        <f>INDEX(Detail!A:A,MATCH(D652,Detail!H:H,0))</f>
        <v>37671</v>
      </c>
      <c r="Q652" t="str">
        <f>INDEX(Detail!F:F,MATCH(D652,Detail!H:H,0))</f>
        <v>Jayapura</v>
      </c>
      <c r="R652">
        <f>INDEX(Detail!C:C,MATCH(D652,Detail!H:H,0))</f>
        <v>163</v>
      </c>
      <c r="S652">
        <f>INDEX(Detail!D:D,MATCH(D652,Detail!H:H,0))</f>
        <v>87</v>
      </c>
      <c r="T652" t="str">
        <f>INDEX(Detail!E:E,MATCH(D652,Detail!H:H,0))</f>
        <v xml:space="preserve">Jalan Sentot Alibasa No. 4
</v>
      </c>
      <c r="U652" t="str">
        <f>INDEX(Detail!B:B,MATCH(D652,Detail!H:H,0))</f>
        <v>AB+</v>
      </c>
      <c r="V652" t="str">
        <f>VLOOKUP(C652,Dosen!$A$3:$E$8,MATCH(Main!A652,Dosen!$A$2:$E$2,1),FALSE)</f>
        <v>Pak Andi</v>
      </c>
    </row>
    <row r="653" spans="1:22" x14ac:dyDescent="0.3">
      <c r="A653">
        <v>651</v>
      </c>
      <c r="B653" t="str">
        <f>CONCATENATE(VLOOKUP(C653,Helper!$A$1:$B$7,2,FALSE),TEXT(A653,"0000"))</f>
        <v>D0651</v>
      </c>
      <c r="C653" t="s">
        <v>1013</v>
      </c>
      <c r="D653" t="str">
        <f>INDEX(Detail!H:H,MATCH(B653,Detail!G:G,0))</f>
        <v>Laksana Purwanti</v>
      </c>
      <c r="E653">
        <v>74</v>
      </c>
      <c r="F653">
        <v>44</v>
      </c>
      <c r="G653">
        <v>36</v>
      </c>
      <c r="H653">
        <v>52</v>
      </c>
      <c r="I653">
        <v>88</v>
      </c>
      <c r="J653">
        <v>62</v>
      </c>
      <c r="K653">
        <v>94</v>
      </c>
      <c r="L653" s="36">
        <f>IFERROR(VLOOKUP(B653,Absen!$A$1:$B$501,2,FALSE),"No")</f>
        <v>44861</v>
      </c>
      <c r="M653" s="44">
        <f t="shared" si="31"/>
        <v>84</v>
      </c>
      <c r="N653" s="44">
        <f t="shared" si="32"/>
        <v>60.25</v>
      </c>
      <c r="O653" s="44" t="str">
        <f t="shared" si="33"/>
        <v>C</v>
      </c>
      <c r="P653" s="36">
        <f>INDEX(Detail!A:A,MATCH(D653,Detail!H:H,0))</f>
        <v>38106</v>
      </c>
      <c r="Q653" t="str">
        <f>INDEX(Detail!F:F,MATCH(D653,Detail!H:H,0))</f>
        <v>Tanjungpinang</v>
      </c>
      <c r="R653">
        <f>INDEX(Detail!C:C,MATCH(D653,Detail!H:H,0))</f>
        <v>160</v>
      </c>
      <c r="S653">
        <f>INDEX(Detail!D:D,MATCH(D653,Detail!H:H,0))</f>
        <v>68</v>
      </c>
      <c r="T653" t="str">
        <f>INDEX(Detail!E:E,MATCH(D653,Detail!H:H,0))</f>
        <v>Gang Moch. Toha No. 30</v>
      </c>
      <c r="U653" t="str">
        <f>INDEX(Detail!B:B,MATCH(D653,Detail!H:H,0))</f>
        <v>A+</v>
      </c>
      <c r="V653" t="str">
        <f>VLOOKUP(C653,Dosen!$A$3:$E$8,MATCH(Main!A653,Dosen!$A$2:$E$2,1),FALSE)</f>
        <v>Pak Krisna</v>
      </c>
    </row>
    <row r="654" spans="1:22" x14ac:dyDescent="0.3">
      <c r="A654">
        <v>652</v>
      </c>
      <c r="B654" t="str">
        <f>CONCATENATE(VLOOKUP(C654,Helper!$A$1:$B$7,2,FALSE),TEXT(A654,"0000"))</f>
        <v>E0652</v>
      </c>
      <c r="C654" t="s">
        <v>1010</v>
      </c>
      <c r="D654" t="str">
        <f>INDEX(Detail!H:H,MATCH(B654,Detail!G:G,0))</f>
        <v>Kayun Dongoran</v>
      </c>
      <c r="E654">
        <v>89</v>
      </c>
      <c r="F654">
        <v>49</v>
      </c>
      <c r="G654">
        <v>83</v>
      </c>
      <c r="H654">
        <v>54</v>
      </c>
      <c r="I654">
        <v>90</v>
      </c>
      <c r="J654">
        <v>57</v>
      </c>
      <c r="K654">
        <v>70</v>
      </c>
      <c r="L654" s="36" t="str">
        <f>IFERROR(VLOOKUP(B654,Absen!$A$1:$B$501,2,FALSE),"No")</f>
        <v>No</v>
      </c>
      <c r="M654" s="44">
        <f t="shared" si="31"/>
        <v>70</v>
      </c>
      <c r="N654" s="44">
        <f t="shared" si="32"/>
        <v>70.25</v>
      </c>
      <c r="O654" s="44" t="str">
        <f t="shared" si="33"/>
        <v>B</v>
      </c>
      <c r="P654" s="36">
        <f>INDEX(Detail!A:A,MATCH(D654,Detail!H:H,0))</f>
        <v>37246</v>
      </c>
      <c r="Q654" t="str">
        <f>INDEX(Detail!F:F,MATCH(D654,Detail!H:H,0))</f>
        <v>Madiun</v>
      </c>
      <c r="R654">
        <f>INDEX(Detail!C:C,MATCH(D654,Detail!H:H,0))</f>
        <v>151</v>
      </c>
      <c r="S654">
        <f>INDEX(Detail!D:D,MATCH(D654,Detail!H:H,0))</f>
        <v>93</v>
      </c>
      <c r="T654" t="str">
        <f>INDEX(Detail!E:E,MATCH(D654,Detail!H:H,0))</f>
        <v>Gg. Kutisari Selatan No. 05</v>
      </c>
      <c r="U654" t="str">
        <f>INDEX(Detail!B:B,MATCH(D654,Detail!H:H,0))</f>
        <v>AB-</v>
      </c>
      <c r="V654" t="str">
        <f>VLOOKUP(C654,Dosen!$A$3:$E$8,MATCH(Main!A654,Dosen!$A$2:$E$2,1),FALSE)</f>
        <v>Pak Budi</v>
      </c>
    </row>
    <row r="655" spans="1:22" x14ac:dyDescent="0.3">
      <c r="A655">
        <v>653</v>
      </c>
      <c r="B655" t="str">
        <f>CONCATENATE(VLOOKUP(C655,Helper!$A$1:$B$7,2,FALSE),TEXT(A655,"0000"))</f>
        <v>A0653</v>
      </c>
      <c r="C655" t="s">
        <v>1015</v>
      </c>
      <c r="D655" t="str">
        <f>INDEX(Detail!H:H,MATCH(B655,Detail!G:G,0))</f>
        <v>Rafi Halimah</v>
      </c>
      <c r="E655">
        <v>69</v>
      </c>
      <c r="F655">
        <v>40</v>
      </c>
      <c r="G655">
        <v>57</v>
      </c>
      <c r="H655">
        <v>75</v>
      </c>
      <c r="I655">
        <v>68</v>
      </c>
      <c r="J655">
        <v>84</v>
      </c>
      <c r="K655">
        <v>85</v>
      </c>
      <c r="L655" s="36" t="str">
        <f>IFERROR(VLOOKUP(B655,Absen!$A$1:$B$501,2,FALSE),"No")</f>
        <v>No</v>
      </c>
      <c r="M655" s="44">
        <f t="shared" si="31"/>
        <v>85</v>
      </c>
      <c r="N655" s="44">
        <f t="shared" si="32"/>
        <v>68.2</v>
      </c>
      <c r="O655" s="44" t="str">
        <f t="shared" si="33"/>
        <v>C</v>
      </c>
      <c r="P655" s="36">
        <f>INDEX(Detail!A:A,MATCH(D655,Detail!H:H,0))</f>
        <v>37263</v>
      </c>
      <c r="Q655" t="str">
        <f>INDEX(Detail!F:F,MATCH(D655,Detail!H:H,0))</f>
        <v>Purwokerto</v>
      </c>
      <c r="R655">
        <f>INDEX(Detail!C:C,MATCH(D655,Detail!H:H,0))</f>
        <v>180</v>
      </c>
      <c r="S655">
        <f>INDEX(Detail!D:D,MATCH(D655,Detail!H:H,0))</f>
        <v>89</v>
      </c>
      <c r="T655" t="str">
        <f>INDEX(Detail!E:E,MATCH(D655,Detail!H:H,0))</f>
        <v>Gg. Astana Anyar No. 10</v>
      </c>
      <c r="U655" t="str">
        <f>INDEX(Detail!B:B,MATCH(D655,Detail!H:H,0))</f>
        <v>O+</v>
      </c>
      <c r="V655" t="str">
        <f>VLOOKUP(C655,Dosen!$A$3:$E$8,MATCH(Main!A655,Dosen!$A$2:$E$2,1),FALSE)</f>
        <v>Bu Made</v>
      </c>
    </row>
    <row r="656" spans="1:22" x14ac:dyDescent="0.3">
      <c r="A656">
        <v>654</v>
      </c>
      <c r="B656" t="str">
        <f>CONCATENATE(VLOOKUP(C656,Helper!$A$1:$B$7,2,FALSE),TEXT(A656,"0000"))</f>
        <v>C0654</v>
      </c>
      <c r="C656" t="s">
        <v>1012</v>
      </c>
      <c r="D656" t="str">
        <f>INDEX(Detail!H:H,MATCH(B656,Detail!G:G,0))</f>
        <v>Wasis Melani</v>
      </c>
      <c r="E656">
        <v>75</v>
      </c>
      <c r="F656">
        <v>72</v>
      </c>
      <c r="G656">
        <v>33</v>
      </c>
      <c r="H656">
        <v>74</v>
      </c>
      <c r="I656">
        <v>55</v>
      </c>
      <c r="J656">
        <v>63</v>
      </c>
      <c r="K656">
        <v>95</v>
      </c>
      <c r="L656" s="36">
        <f>IFERROR(VLOOKUP(B656,Absen!$A$1:$B$501,2,FALSE),"No")</f>
        <v>44808</v>
      </c>
      <c r="M656" s="44">
        <f t="shared" si="31"/>
        <v>85</v>
      </c>
      <c r="N656" s="44">
        <f t="shared" si="32"/>
        <v>62.2</v>
      </c>
      <c r="O656" s="44" t="str">
        <f t="shared" si="33"/>
        <v>C</v>
      </c>
      <c r="P656" s="36">
        <f>INDEX(Detail!A:A,MATCH(D656,Detail!H:H,0))</f>
        <v>37443</v>
      </c>
      <c r="Q656" t="str">
        <f>INDEX(Detail!F:F,MATCH(D656,Detail!H:H,0))</f>
        <v>Bengkulu</v>
      </c>
      <c r="R656">
        <f>INDEX(Detail!C:C,MATCH(D656,Detail!H:H,0))</f>
        <v>160</v>
      </c>
      <c r="S656">
        <f>INDEX(Detail!D:D,MATCH(D656,Detail!H:H,0))</f>
        <v>93</v>
      </c>
      <c r="T656" t="str">
        <f>INDEX(Detail!E:E,MATCH(D656,Detail!H:H,0))</f>
        <v xml:space="preserve">Gang PHH. Mustofa No. 2
</v>
      </c>
      <c r="U656" t="str">
        <f>INDEX(Detail!B:B,MATCH(D656,Detail!H:H,0))</f>
        <v>AB+</v>
      </c>
      <c r="V656" t="str">
        <f>VLOOKUP(C656,Dosen!$A$3:$E$8,MATCH(Main!A656,Dosen!$A$2:$E$2,1),FALSE)</f>
        <v>Bu Dwi</v>
      </c>
    </row>
    <row r="657" spans="1:22" x14ac:dyDescent="0.3">
      <c r="A657">
        <v>655</v>
      </c>
      <c r="B657" t="str">
        <f>CONCATENATE(VLOOKUP(C657,Helper!$A$1:$B$7,2,FALSE),TEXT(A657,"0000"))</f>
        <v>C0655</v>
      </c>
      <c r="C657" t="s">
        <v>1012</v>
      </c>
      <c r="D657" t="str">
        <f>INDEX(Detail!H:H,MATCH(B657,Detail!G:G,0))</f>
        <v>Daliman Sitorus</v>
      </c>
      <c r="E657">
        <v>92</v>
      </c>
      <c r="F657">
        <v>68</v>
      </c>
      <c r="G657">
        <v>30</v>
      </c>
      <c r="H657">
        <v>53</v>
      </c>
      <c r="I657">
        <v>91</v>
      </c>
      <c r="J657">
        <v>61</v>
      </c>
      <c r="K657">
        <v>100</v>
      </c>
      <c r="L657" s="36">
        <f>IFERROR(VLOOKUP(B657,Absen!$A$1:$B$501,2,FALSE),"No")</f>
        <v>44839</v>
      </c>
      <c r="M657" s="44">
        <f t="shared" si="31"/>
        <v>90</v>
      </c>
      <c r="N657" s="44">
        <f t="shared" si="32"/>
        <v>65.2</v>
      </c>
      <c r="O657" s="44" t="str">
        <f t="shared" si="33"/>
        <v>C</v>
      </c>
      <c r="P657" s="36">
        <f>INDEX(Detail!A:A,MATCH(D657,Detail!H:H,0))</f>
        <v>38226</v>
      </c>
      <c r="Q657" t="str">
        <f>INDEX(Detail!F:F,MATCH(D657,Detail!H:H,0))</f>
        <v>Magelang</v>
      </c>
      <c r="R657">
        <f>INDEX(Detail!C:C,MATCH(D657,Detail!H:H,0))</f>
        <v>158</v>
      </c>
      <c r="S657">
        <f>INDEX(Detail!D:D,MATCH(D657,Detail!H:H,0))</f>
        <v>65</v>
      </c>
      <c r="T657" t="str">
        <f>INDEX(Detail!E:E,MATCH(D657,Detail!H:H,0))</f>
        <v>Jl. Jend. A. Yani No. 08</v>
      </c>
      <c r="U657" t="str">
        <f>INDEX(Detail!B:B,MATCH(D657,Detail!H:H,0))</f>
        <v>B-</v>
      </c>
      <c r="V657" t="str">
        <f>VLOOKUP(C657,Dosen!$A$3:$E$8,MATCH(Main!A657,Dosen!$A$2:$E$2,1),FALSE)</f>
        <v>Bu Dwi</v>
      </c>
    </row>
    <row r="658" spans="1:22" x14ac:dyDescent="0.3">
      <c r="A658">
        <v>656</v>
      </c>
      <c r="B658" t="str">
        <f>CONCATENATE(VLOOKUP(C658,Helper!$A$1:$B$7,2,FALSE),TEXT(A658,"0000"))</f>
        <v>B0656</v>
      </c>
      <c r="C658" t="s">
        <v>1014</v>
      </c>
      <c r="D658" t="str">
        <f>INDEX(Detail!H:H,MATCH(B658,Detail!G:G,0))</f>
        <v>Salman Widiastuti</v>
      </c>
      <c r="E658">
        <v>54</v>
      </c>
      <c r="F658">
        <v>53</v>
      </c>
      <c r="G658">
        <v>37</v>
      </c>
      <c r="H658">
        <v>58</v>
      </c>
      <c r="I658">
        <v>92</v>
      </c>
      <c r="J658">
        <v>40</v>
      </c>
      <c r="K658">
        <v>68</v>
      </c>
      <c r="L658" s="36">
        <f>IFERROR(VLOOKUP(B658,Absen!$A$1:$B$501,2,FALSE),"No")</f>
        <v>44784</v>
      </c>
      <c r="M658" s="44">
        <f t="shared" si="31"/>
        <v>58</v>
      </c>
      <c r="N658" s="44">
        <f t="shared" si="32"/>
        <v>53.325000000000003</v>
      </c>
      <c r="O658" s="44" t="str">
        <f t="shared" si="33"/>
        <v>D</v>
      </c>
      <c r="P658" s="36">
        <f>INDEX(Detail!A:A,MATCH(D658,Detail!H:H,0))</f>
        <v>37623</v>
      </c>
      <c r="Q658" t="str">
        <f>INDEX(Detail!F:F,MATCH(D658,Detail!H:H,0))</f>
        <v>Langsa</v>
      </c>
      <c r="R658">
        <f>INDEX(Detail!C:C,MATCH(D658,Detail!H:H,0))</f>
        <v>159</v>
      </c>
      <c r="S658">
        <f>INDEX(Detail!D:D,MATCH(D658,Detail!H:H,0))</f>
        <v>87</v>
      </c>
      <c r="T658" t="str">
        <f>INDEX(Detail!E:E,MATCH(D658,Detail!H:H,0))</f>
        <v>Gg. Bangka Raya No. 76</v>
      </c>
      <c r="U658" t="str">
        <f>INDEX(Detail!B:B,MATCH(D658,Detail!H:H,0))</f>
        <v>B+</v>
      </c>
      <c r="V658" t="str">
        <f>VLOOKUP(C658,Dosen!$A$3:$E$8,MATCH(Main!A658,Dosen!$A$2:$E$2,1),FALSE)</f>
        <v>Pak Andi</v>
      </c>
    </row>
    <row r="659" spans="1:22" x14ac:dyDescent="0.3">
      <c r="A659">
        <v>657</v>
      </c>
      <c r="B659" t="str">
        <f>CONCATENATE(VLOOKUP(C659,Helper!$A$1:$B$7,2,FALSE),TEXT(A659,"0000"))</f>
        <v>F0657</v>
      </c>
      <c r="C659" t="s">
        <v>1011</v>
      </c>
      <c r="D659" t="str">
        <f>INDEX(Detail!H:H,MATCH(B659,Detail!G:G,0))</f>
        <v>Asmianto Farida</v>
      </c>
      <c r="E659">
        <v>94</v>
      </c>
      <c r="F659">
        <v>75</v>
      </c>
      <c r="G659">
        <v>65</v>
      </c>
      <c r="H659">
        <v>52</v>
      </c>
      <c r="I659">
        <v>88</v>
      </c>
      <c r="J659">
        <v>51</v>
      </c>
      <c r="K659">
        <v>85</v>
      </c>
      <c r="L659" s="36" t="str">
        <f>IFERROR(VLOOKUP(B659,Absen!$A$1:$B$501,2,FALSE),"No")</f>
        <v>No</v>
      </c>
      <c r="M659" s="44">
        <f t="shared" si="31"/>
        <v>85</v>
      </c>
      <c r="N659" s="44">
        <f t="shared" si="32"/>
        <v>70.325000000000003</v>
      </c>
      <c r="O659" s="44" t="str">
        <f t="shared" si="33"/>
        <v>B</v>
      </c>
      <c r="P659" s="36">
        <f>INDEX(Detail!A:A,MATCH(D659,Detail!H:H,0))</f>
        <v>38171</v>
      </c>
      <c r="Q659" t="str">
        <f>INDEX(Detail!F:F,MATCH(D659,Detail!H:H,0))</f>
        <v>Banjarbaru</v>
      </c>
      <c r="R659">
        <f>INDEX(Detail!C:C,MATCH(D659,Detail!H:H,0))</f>
        <v>177</v>
      </c>
      <c r="S659">
        <f>INDEX(Detail!D:D,MATCH(D659,Detail!H:H,0))</f>
        <v>74</v>
      </c>
      <c r="T659" t="str">
        <f>INDEX(Detail!E:E,MATCH(D659,Detail!H:H,0))</f>
        <v xml:space="preserve">Gg. Rajiman No. 2
</v>
      </c>
      <c r="U659" t="str">
        <f>INDEX(Detail!B:B,MATCH(D659,Detail!H:H,0))</f>
        <v>B-</v>
      </c>
      <c r="V659" t="str">
        <f>VLOOKUP(C659,Dosen!$A$3:$E$8,MATCH(Main!A659,Dosen!$A$2:$E$2,1),FALSE)</f>
        <v>Bu Ratna</v>
      </c>
    </row>
    <row r="660" spans="1:22" x14ac:dyDescent="0.3">
      <c r="A660">
        <v>658</v>
      </c>
      <c r="B660" t="str">
        <f>CONCATENATE(VLOOKUP(C660,Helper!$A$1:$B$7,2,FALSE),TEXT(A660,"0000"))</f>
        <v>C0658</v>
      </c>
      <c r="C660" t="s">
        <v>1012</v>
      </c>
      <c r="D660" t="str">
        <f>INDEX(Detail!H:H,MATCH(B660,Detail!G:G,0))</f>
        <v>Cengkal Wastuti</v>
      </c>
      <c r="E660">
        <v>93</v>
      </c>
      <c r="F660">
        <v>73</v>
      </c>
      <c r="G660">
        <v>79</v>
      </c>
      <c r="H660">
        <v>57</v>
      </c>
      <c r="I660">
        <v>64</v>
      </c>
      <c r="J660">
        <v>54</v>
      </c>
      <c r="K660">
        <v>79</v>
      </c>
      <c r="L660" s="36" t="str">
        <f>IFERROR(VLOOKUP(B660,Absen!$A$1:$B$501,2,FALSE),"No")</f>
        <v>No</v>
      </c>
      <c r="M660" s="44">
        <f t="shared" si="31"/>
        <v>79</v>
      </c>
      <c r="N660" s="44">
        <f t="shared" si="32"/>
        <v>70.375</v>
      </c>
      <c r="O660" s="44" t="str">
        <f t="shared" si="33"/>
        <v>B</v>
      </c>
      <c r="P660" s="36">
        <f>INDEX(Detail!A:A,MATCH(D660,Detail!H:H,0))</f>
        <v>37950</v>
      </c>
      <c r="Q660" t="str">
        <f>INDEX(Detail!F:F,MATCH(D660,Detail!H:H,0))</f>
        <v>Pariaman</v>
      </c>
      <c r="R660">
        <f>INDEX(Detail!C:C,MATCH(D660,Detail!H:H,0))</f>
        <v>161</v>
      </c>
      <c r="S660">
        <f>INDEX(Detail!D:D,MATCH(D660,Detail!H:H,0))</f>
        <v>72</v>
      </c>
      <c r="T660" t="str">
        <f>INDEX(Detail!E:E,MATCH(D660,Detail!H:H,0))</f>
        <v>Gang Bangka Raya No. 72</v>
      </c>
      <c r="U660" t="str">
        <f>INDEX(Detail!B:B,MATCH(D660,Detail!H:H,0))</f>
        <v>O+</v>
      </c>
      <c r="V660" t="str">
        <f>VLOOKUP(C660,Dosen!$A$3:$E$8,MATCH(Main!A660,Dosen!$A$2:$E$2,1),FALSE)</f>
        <v>Bu Dwi</v>
      </c>
    </row>
    <row r="661" spans="1:22" x14ac:dyDescent="0.3">
      <c r="A661">
        <v>659</v>
      </c>
      <c r="B661" t="str">
        <f>CONCATENATE(VLOOKUP(C661,Helper!$A$1:$B$7,2,FALSE),TEXT(A661,"0000"))</f>
        <v>A0659</v>
      </c>
      <c r="C661" t="s">
        <v>1015</v>
      </c>
      <c r="D661" t="str">
        <f>INDEX(Detail!H:H,MATCH(B661,Detail!G:G,0))</f>
        <v>Jarwadi Lailasari</v>
      </c>
      <c r="E661">
        <v>67</v>
      </c>
      <c r="F661">
        <v>51</v>
      </c>
      <c r="G661">
        <v>75</v>
      </c>
      <c r="H661">
        <v>56</v>
      </c>
      <c r="I661">
        <v>82</v>
      </c>
      <c r="J661">
        <v>70</v>
      </c>
      <c r="K661">
        <v>100</v>
      </c>
      <c r="L661" s="36" t="str">
        <f>IFERROR(VLOOKUP(B661,Absen!$A$1:$B$501,2,FALSE),"No")</f>
        <v>No</v>
      </c>
      <c r="M661" s="44">
        <f t="shared" si="31"/>
        <v>100</v>
      </c>
      <c r="N661" s="44">
        <f t="shared" si="32"/>
        <v>71</v>
      </c>
      <c r="O661" s="44" t="str">
        <f t="shared" si="33"/>
        <v>B</v>
      </c>
      <c r="P661" s="36">
        <f>INDEX(Detail!A:A,MATCH(D661,Detail!H:H,0))</f>
        <v>38382</v>
      </c>
      <c r="Q661" t="str">
        <f>INDEX(Detail!F:F,MATCH(D661,Detail!H:H,0))</f>
        <v>Banjar</v>
      </c>
      <c r="R661">
        <f>INDEX(Detail!C:C,MATCH(D661,Detail!H:H,0))</f>
        <v>174</v>
      </c>
      <c r="S661">
        <f>INDEX(Detail!D:D,MATCH(D661,Detail!H:H,0))</f>
        <v>72</v>
      </c>
      <c r="T661" t="str">
        <f>INDEX(Detail!E:E,MATCH(D661,Detail!H:H,0))</f>
        <v>Gang H.J Maemunah No. 43</v>
      </c>
      <c r="U661" t="str">
        <f>INDEX(Detail!B:B,MATCH(D661,Detail!H:H,0))</f>
        <v>AB+</v>
      </c>
      <c r="V661" t="str">
        <f>VLOOKUP(C661,Dosen!$A$3:$E$8,MATCH(Main!A661,Dosen!$A$2:$E$2,1),FALSE)</f>
        <v>Bu Made</v>
      </c>
    </row>
    <row r="662" spans="1:22" x14ac:dyDescent="0.3">
      <c r="A662">
        <v>660</v>
      </c>
      <c r="B662" t="str">
        <f>CONCATENATE(VLOOKUP(C662,Helper!$A$1:$B$7,2,FALSE),TEXT(A662,"0000"))</f>
        <v>B0660</v>
      </c>
      <c r="C662" t="s">
        <v>1014</v>
      </c>
      <c r="D662" t="str">
        <f>INDEX(Detail!H:H,MATCH(B662,Detail!G:G,0))</f>
        <v>Amalia Putra</v>
      </c>
      <c r="E662">
        <v>65</v>
      </c>
      <c r="F662">
        <v>41</v>
      </c>
      <c r="G662">
        <v>93</v>
      </c>
      <c r="H662">
        <v>50</v>
      </c>
      <c r="I662">
        <v>81</v>
      </c>
      <c r="J662">
        <v>96</v>
      </c>
      <c r="K662">
        <v>98</v>
      </c>
      <c r="L662" s="36">
        <f>IFERROR(VLOOKUP(B662,Absen!$A$1:$B$501,2,FALSE),"No")</f>
        <v>44784</v>
      </c>
      <c r="M662" s="44">
        <f t="shared" si="31"/>
        <v>88</v>
      </c>
      <c r="N662" s="44">
        <f t="shared" si="32"/>
        <v>76.225000000000009</v>
      </c>
      <c r="O662" s="44" t="str">
        <f t="shared" si="33"/>
        <v>B</v>
      </c>
      <c r="P662" s="36">
        <f>INDEX(Detail!A:A,MATCH(D662,Detail!H:H,0))</f>
        <v>37784</v>
      </c>
      <c r="Q662" t="str">
        <f>INDEX(Detail!F:F,MATCH(D662,Detail!H:H,0))</f>
        <v>Banjar</v>
      </c>
      <c r="R662">
        <f>INDEX(Detail!C:C,MATCH(D662,Detail!H:H,0))</f>
        <v>150</v>
      </c>
      <c r="S662">
        <f>INDEX(Detail!D:D,MATCH(D662,Detail!H:H,0))</f>
        <v>75</v>
      </c>
      <c r="T662" t="str">
        <f>INDEX(Detail!E:E,MATCH(D662,Detail!H:H,0))</f>
        <v xml:space="preserve">Jl. Kendalsari No. 6
</v>
      </c>
      <c r="U662" t="str">
        <f>INDEX(Detail!B:B,MATCH(D662,Detail!H:H,0))</f>
        <v>AB-</v>
      </c>
      <c r="V662" t="str">
        <f>VLOOKUP(C662,Dosen!$A$3:$E$8,MATCH(Main!A662,Dosen!$A$2:$E$2,1),FALSE)</f>
        <v>Pak Andi</v>
      </c>
    </row>
    <row r="663" spans="1:22" x14ac:dyDescent="0.3">
      <c r="A663">
        <v>661</v>
      </c>
      <c r="B663" t="str">
        <f>CONCATENATE(VLOOKUP(C663,Helper!$A$1:$B$7,2,FALSE),TEXT(A663,"0000"))</f>
        <v>C0661</v>
      </c>
      <c r="C663" t="s">
        <v>1012</v>
      </c>
      <c r="D663" t="str">
        <f>INDEX(Detail!H:H,MATCH(B663,Detail!G:G,0))</f>
        <v>Teguh Astuti</v>
      </c>
      <c r="E663">
        <v>94</v>
      </c>
      <c r="F663">
        <v>53</v>
      </c>
      <c r="G663">
        <v>36</v>
      </c>
      <c r="H663">
        <v>66</v>
      </c>
      <c r="I663">
        <v>74</v>
      </c>
      <c r="J663">
        <v>93</v>
      </c>
      <c r="K663">
        <v>78</v>
      </c>
      <c r="L663" s="36">
        <f>IFERROR(VLOOKUP(B663,Absen!$A$1:$B$501,2,FALSE),"No")</f>
        <v>44778</v>
      </c>
      <c r="M663" s="44">
        <f t="shared" si="31"/>
        <v>68</v>
      </c>
      <c r="N663" s="44">
        <f t="shared" si="32"/>
        <v>68.474999999999994</v>
      </c>
      <c r="O663" s="44" t="str">
        <f t="shared" si="33"/>
        <v>C</v>
      </c>
      <c r="P663" s="36">
        <f>INDEX(Detail!A:A,MATCH(D663,Detail!H:H,0))</f>
        <v>38416</v>
      </c>
      <c r="Q663" t="str">
        <f>INDEX(Detail!F:F,MATCH(D663,Detail!H:H,0))</f>
        <v>Lhokseumawe</v>
      </c>
      <c r="R663">
        <f>INDEX(Detail!C:C,MATCH(D663,Detail!H:H,0))</f>
        <v>155</v>
      </c>
      <c r="S663">
        <f>INDEX(Detail!D:D,MATCH(D663,Detail!H:H,0))</f>
        <v>71</v>
      </c>
      <c r="T663" t="str">
        <f>INDEX(Detail!E:E,MATCH(D663,Detail!H:H,0))</f>
        <v>Jalan Pasir Koja No. 85</v>
      </c>
      <c r="U663" t="str">
        <f>INDEX(Detail!B:B,MATCH(D663,Detail!H:H,0))</f>
        <v>B+</v>
      </c>
      <c r="V663" t="str">
        <f>VLOOKUP(C663,Dosen!$A$3:$E$8,MATCH(Main!A663,Dosen!$A$2:$E$2,1),FALSE)</f>
        <v>Bu Dwi</v>
      </c>
    </row>
    <row r="664" spans="1:22" x14ac:dyDescent="0.3">
      <c r="A664">
        <v>662</v>
      </c>
      <c r="B664" t="str">
        <f>CONCATENATE(VLOOKUP(C664,Helper!$A$1:$B$7,2,FALSE),TEXT(A664,"0000"))</f>
        <v>B0662</v>
      </c>
      <c r="C664" t="s">
        <v>1014</v>
      </c>
      <c r="D664" t="str">
        <f>INDEX(Detail!H:H,MATCH(B664,Detail!G:G,0))</f>
        <v>Eka Gunawan</v>
      </c>
      <c r="E664">
        <v>70</v>
      </c>
      <c r="F664">
        <v>46</v>
      </c>
      <c r="G664">
        <v>82</v>
      </c>
      <c r="H664">
        <v>65</v>
      </c>
      <c r="I664">
        <v>68</v>
      </c>
      <c r="J664">
        <v>89</v>
      </c>
      <c r="K664">
        <v>60</v>
      </c>
      <c r="L664" s="36" t="str">
        <f>IFERROR(VLOOKUP(B664,Absen!$A$1:$B$501,2,FALSE),"No")</f>
        <v>No</v>
      </c>
      <c r="M664" s="44">
        <f t="shared" si="31"/>
        <v>60</v>
      </c>
      <c r="N664" s="44">
        <f t="shared" si="32"/>
        <v>71.325000000000003</v>
      </c>
      <c r="O664" s="44" t="str">
        <f t="shared" si="33"/>
        <v>B</v>
      </c>
      <c r="P664" s="36">
        <f>INDEX(Detail!A:A,MATCH(D664,Detail!H:H,0))</f>
        <v>37810</v>
      </c>
      <c r="Q664" t="str">
        <f>INDEX(Detail!F:F,MATCH(D664,Detail!H:H,0))</f>
        <v>Kota Administrasi Jakarta Barat</v>
      </c>
      <c r="R664">
        <f>INDEX(Detail!C:C,MATCH(D664,Detail!H:H,0))</f>
        <v>162</v>
      </c>
      <c r="S664">
        <f>INDEX(Detail!D:D,MATCH(D664,Detail!H:H,0))</f>
        <v>46</v>
      </c>
      <c r="T664" t="str">
        <f>INDEX(Detail!E:E,MATCH(D664,Detail!H:H,0))</f>
        <v>Gg. HOS. Cokroaminoto No. 95</v>
      </c>
      <c r="U664" t="str">
        <f>INDEX(Detail!B:B,MATCH(D664,Detail!H:H,0))</f>
        <v>A-</v>
      </c>
      <c r="V664" t="str">
        <f>VLOOKUP(C664,Dosen!$A$3:$E$8,MATCH(Main!A664,Dosen!$A$2:$E$2,1),FALSE)</f>
        <v>Pak Andi</v>
      </c>
    </row>
    <row r="665" spans="1:22" x14ac:dyDescent="0.3">
      <c r="A665">
        <v>663</v>
      </c>
      <c r="B665" t="str">
        <f>CONCATENATE(VLOOKUP(C665,Helper!$A$1:$B$7,2,FALSE),TEXT(A665,"0000"))</f>
        <v>C0663</v>
      </c>
      <c r="C665" t="s">
        <v>1012</v>
      </c>
      <c r="D665" t="str">
        <f>INDEX(Detail!H:H,MATCH(B665,Detail!G:G,0))</f>
        <v>Bakda Sihotang</v>
      </c>
      <c r="E665">
        <v>60</v>
      </c>
      <c r="F665">
        <v>51</v>
      </c>
      <c r="G665">
        <v>40</v>
      </c>
      <c r="H665">
        <v>70</v>
      </c>
      <c r="I665">
        <v>55</v>
      </c>
      <c r="J665">
        <v>88</v>
      </c>
      <c r="K665">
        <v>68</v>
      </c>
      <c r="L665" s="36">
        <f>IFERROR(VLOOKUP(B665,Absen!$A$1:$B$501,2,FALSE),"No")</f>
        <v>44859</v>
      </c>
      <c r="M665" s="44">
        <f t="shared" si="31"/>
        <v>58</v>
      </c>
      <c r="N665" s="44">
        <f t="shared" si="32"/>
        <v>60.900000000000006</v>
      </c>
      <c r="O665" s="44" t="str">
        <f t="shared" si="33"/>
        <v>C</v>
      </c>
      <c r="P665" s="36">
        <f>INDEX(Detail!A:A,MATCH(D665,Detail!H:H,0))</f>
        <v>37064</v>
      </c>
      <c r="Q665" t="str">
        <f>INDEX(Detail!F:F,MATCH(D665,Detail!H:H,0))</f>
        <v>Bitung</v>
      </c>
      <c r="R665">
        <f>INDEX(Detail!C:C,MATCH(D665,Detail!H:H,0))</f>
        <v>172</v>
      </c>
      <c r="S665">
        <f>INDEX(Detail!D:D,MATCH(D665,Detail!H:H,0))</f>
        <v>72</v>
      </c>
      <c r="T665" t="str">
        <f>INDEX(Detail!E:E,MATCH(D665,Detail!H:H,0))</f>
        <v xml:space="preserve">Gang Indragiri No. 8
</v>
      </c>
      <c r="U665" t="str">
        <f>INDEX(Detail!B:B,MATCH(D665,Detail!H:H,0))</f>
        <v>A+</v>
      </c>
      <c r="V665" t="str">
        <f>VLOOKUP(C665,Dosen!$A$3:$E$8,MATCH(Main!A665,Dosen!$A$2:$E$2,1),FALSE)</f>
        <v>Bu Dwi</v>
      </c>
    </row>
    <row r="666" spans="1:22" x14ac:dyDescent="0.3">
      <c r="A666">
        <v>664</v>
      </c>
      <c r="B666" t="str">
        <f>CONCATENATE(VLOOKUP(C666,Helper!$A$1:$B$7,2,FALSE),TEXT(A666,"0000"))</f>
        <v>A0664</v>
      </c>
      <c r="C666" t="s">
        <v>1015</v>
      </c>
      <c r="D666" t="str">
        <f>INDEX(Detail!H:H,MATCH(B666,Detail!G:G,0))</f>
        <v>Maryadi Nainggolan</v>
      </c>
      <c r="E666">
        <v>64</v>
      </c>
      <c r="F666">
        <v>65</v>
      </c>
      <c r="G666">
        <v>48</v>
      </c>
      <c r="H666">
        <v>60</v>
      </c>
      <c r="I666">
        <v>56</v>
      </c>
      <c r="J666">
        <v>96</v>
      </c>
      <c r="K666">
        <v>65</v>
      </c>
      <c r="L666" s="36">
        <f>IFERROR(VLOOKUP(B666,Absen!$A$1:$B$501,2,FALSE),"No")</f>
        <v>44795</v>
      </c>
      <c r="M666" s="44">
        <f t="shared" si="31"/>
        <v>55</v>
      </c>
      <c r="N666" s="44">
        <f t="shared" si="32"/>
        <v>64.924999999999997</v>
      </c>
      <c r="O666" s="44" t="str">
        <f t="shared" si="33"/>
        <v>C</v>
      </c>
      <c r="P666" s="36">
        <f>INDEX(Detail!A:A,MATCH(D666,Detail!H:H,0))</f>
        <v>37878</v>
      </c>
      <c r="Q666" t="str">
        <f>INDEX(Detail!F:F,MATCH(D666,Detail!H:H,0))</f>
        <v>Kotamobagu</v>
      </c>
      <c r="R666">
        <f>INDEX(Detail!C:C,MATCH(D666,Detail!H:H,0))</f>
        <v>179</v>
      </c>
      <c r="S666">
        <f>INDEX(Detail!D:D,MATCH(D666,Detail!H:H,0))</f>
        <v>55</v>
      </c>
      <c r="T666" t="str">
        <f>INDEX(Detail!E:E,MATCH(D666,Detail!H:H,0))</f>
        <v xml:space="preserve">Jl. Rajawali Timur No. 7
</v>
      </c>
      <c r="U666" t="str">
        <f>INDEX(Detail!B:B,MATCH(D666,Detail!H:H,0))</f>
        <v>B-</v>
      </c>
      <c r="V666" t="str">
        <f>VLOOKUP(C666,Dosen!$A$3:$E$8,MATCH(Main!A666,Dosen!$A$2:$E$2,1),FALSE)</f>
        <v>Bu Made</v>
      </c>
    </row>
    <row r="667" spans="1:22" x14ac:dyDescent="0.3">
      <c r="A667">
        <v>665</v>
      </c>
      <c r="B667" t="str">
        <f>CONCATENATE(VLOOKUP(C667,Helper!$A$1:$B$7,2,FALSE),TEXT(A667,"0000"))</f>
        <v>C0665</v>
      </c>
      <c r="C667" t="s">
        <v>1012</v>
      </c>
      <c r="D667" t="str">
        <f>INDEX(Detail!H:H,MATCH(B667,Detail!G:G,0))</f>
        <v>Talia Purnawati</v>
      </c>
      <c r="E667">
        <v>57</v>
      </c>
      <c r="F667">
        <v>49</v>
      </c>
      <c r="G667">
        <v>32</v>
      </c>
      <c r="H667">
        <v>60</v>
      </c>
      <c r="I667">
        <v>51</v>
      </c>
      <c r="J667">
        <v>50</v>
      </c>
      <c r="K667">
        <v>98</v>
      </c>
      <c r="L667" s="36">
        <f>IFERROR(VLOOKUP(B667,Absen!$A$1:$B$501,2,FALSE),"No")</f>
        <v>44855</v>
      </c>
      <c r="M667" s="44">
        <f t="shared" si="31"/>
        <v>88</v>
      </c>
      <c r="N667" s="44">
        <f t="shared" si="32"/>
        <v>52.325000000000003</v>
      </c>
      <c r="O667" s="44" t="str">
        <f t="shared" si="33"/>
        <v>D</v>
      </c>
      <c r="P667" s="36">
        <f>INDEX(Detail!A:A,MATCH(D667,Detail!H:H,0))</f>
        <v>37542</v>
      </c>
      <c r="Q667" t="str">
        <f>INDEX(Detail!F:F,MATCH(D667,Detail!H:H,0))</f>
        <v>Meulaboh</v>
      </c>
      <c r="R667">
        <f>INDEX(Detail!C:C,MATCH(D667,Detail!H:H,0))</f>
        <v>167</v>
      </c>
      <c r="S667">
        <f>INDEX(Detail!D:D,MATCH(D667,Detail!H:H,0))</f>
        <v>72</v>
      </c>
      <c r="T667" t="str">
        <f>INDEX(Detail!E:E,MATCH(D667,Detail!H:H,0))</f>
        <v>Jl. Peta No. 31</v>
      </c>
      <c r="U667" t="str">
        <f>INDEX(Detail!B:B,MATCH(D667,Detail!H:H,0))</f>
        <v>B-</v>
      </c>
      <c r="V667" t="str">
        <f>VLOOKUP(C667,Dosen!$A$3:$E$8,MATCH(Main!A667,Dosen!$A$2:$E$2,1),FALSE)</f>
        <v>Bu Dwi</v>
      </c>
    </row>
    <row r="668" spans="1:22" x14ac:dyDescent="0.3">
      <c r="A668">
        <v>666</v>
      </c>
      <c r="B668" t="str">
        <f>CONCATENATE(VLOOKUP(C668,Helper!$A$1:$B$7,2,FALSE),TEXT(A668,"0000"))</f>
        <v>D0666</v>
      </c>
      <c r="C668" t="s">
        <v>1013</v>
      </c>
      <c r="D668" t="str">
        <f>INDEX(Detail!H:H,MATCH(B668,Detail!G:G,0))</f>
        <v>Jayeng Mandasari</v>
      </c>
      <c r="E668">
        <v>77</v>
      </c>
      <c r="F668">
        <v>50</v>
      </c>
      <c r="G668">
        <v>76</v>
      </c>
      <c r="H668">
        <v>70</v>
      </c>
      <c r="I668">
        <v>63</v>
      </c>
      <c r="J668">
        <v>43</v>
      </c>
      <c r="K668">
        <v>74</v>
      </c>
      <c r="L668" s="36">
        <f>IFERROR(VLOOKUP(B668,Absen!$A$1:$B$501,2,FALSE),"No")</f>
        <v>44824</v>
      </c>
      <c r="M668" s="44">
        <f t="shared" si="31"/>
        <v>64</v>
      </c>
      <c r="N668" s="44">
        <f t="shared" si="32"/>
        <v>62.699999999999996</v>
      </c>
      <c r="O668" s="44" t="str">
        <f t="shared" si="33"/>
        <v>C</v>
      </c>
      <c r="P668" s="36">
        <f>INDEX(Detail!A:A,MATCH(D668,Detail!H:H,0))</f>
        <v>37871</v>
      </c>
      <c r="Q668" t="str">
        <f>INDEX(Detail!F:F,MATCH(D668,Detail!H:H,0))</f>
        <v>Madiun</v>
      </c>
      <c r="R668">
        <f>INDEX(Detail!C:C,MATCH(D668,Detail!H:H,0))</f>
        <v>168</v>
      </c>
      <c r="S668">
        <f>INDEX(Detail!D:D,MATCH(D668,Detail!H:H,0))</f>
        <v>69</v>
      </c>
      <c r="T668" t="str">
        <f>INDEX(Detail!E:E,MATCH(D668,Detail!H:H,0))</f>
        <v xml:space="preserve">Jl. Raya Ujungberung No. 0
</v>
      </c>
      <c r="U668" t="str">
        <f>INDEX(Detail!B:B,MATCH(D668,Detail!H:H,0))</f>
        <v>A+</v>
      </c>
      <c r="V668" t="str">
        <f>VLOOKUP(C668,Dosen!$A$3:$E$8,MATCH(Main!A668,Dosen!$A$2:$E$2,1),FALSE)</f>
        <v>Pak Krisna</v>
      </c>
    </row>
    <row r="669" spans="1:22" x14ac:dyDescent="0.3">
      <c r="A669">
        <v>667</v>
      </c>
      <c r="B669" t="str">
        <f>CONCATENATE(VLOOKUP(C669,Helper!$A$1:$B$7,2,FALSE),TEXT(A669,"0000"))</f>
        <v>D0667</v>
      </c>
      <c r="C669" t="s">
        <v>1013</v>
      </c>
      <c r="D669" t="str">
        <f>INDEX(Detail!H:H,MATCH(B669,Detail!G:G,0))</f>
        <v>Laswi Hastuti</v>
      </c>
      <c r="E669">
        <v>67</v>
      </c>
      <c r="F669">
        <v>56</v>
      </c>
      <c r="G669">
        <v>53</v>
      </c>
      <c r="H669">
        <v>57</v>
      </c>
      <c r="I669">
        <v>65</v>
      </c>
      <c r="J669">
        <v>45</v>
      </c>
      <c r="K669">
        <v>94</v>
      </c>
      <c r="L669" s="36" t="str">
        <f>IFERROR(VLOOKUP(B669,Absen!$A$1:$B$501,2,FALSE),"No")</f>
        <v>No</v>
      </c>
      <c r="M669" s="44">
        <f t="shared" si="31"/>
        <v>94</v>
      </c>
      <c r="N669" s="44">
        <f t="shared" si="32"/>
        <v>59.625</v>
      </c>
      <c r="O669" s="44" t="str">
        <f t="shared" si="33"/>
        <v>D</v>
      </c>
      <c r="P669" s="36">
        <f>INDEX(Detail!A:A,MATCH(D669,Detail!H:H,0))</f>
        <v>37481</v>
      </c>
      <c r="Q669" t="str">
        <f>INDEX(Detail!F:F,MATCH(D669,Detail!H:H,0))</f>
        <v>Pontianak</v>
      </c>
      <c r="R669">
        <f>INDEX(Detail!C:C,MATCH(D669,Detail!H:H,0))</f>
        <v>161</v>
      </c>
      <c r="S669">
        <f>INDEX(Detail!D:D,MATCH(D669,Detail!H:H,0))</f>
        <v>57</v>
      </c>
      <c r="T669" t="str">
        <f>INDEX(Detail!E:E,MATCH(D669,Detail!H:H,0))</f>
        <v>Jl. Jakarta No. 92</v>
      </c>
      <c r="U669" t="str">
        <f>INDEX(Detail!B:B,MATCH(D669,Detail!H:H,0))</f>
        <v>B+</v>
      </c>
      <c r="V669" t="str">
        <f>VLOOKUP(C669,Dosen!$A$3:$E$8,MATCH(Main!A669,Dosen!$A$2:$E$2,1),FALSE)</f>
        <v>Pak Krisna</v>
      </c>
    </row>
    <row r="670" spans="1:22" x14ac:dyDescent="0.3">
      <c r="A670">
        <v>668</v>
      </c>
      <c r="B670" t="str">
        <f>CONCATENATE(VLOOKUP(C670,Helper!$A$1:$B$7,2,FALSE),TEXT(A670,"0000"))</f>
        <v>D0668</v>
      </c>
      <c r="C670" t="s">
        <v>1013</v>
      </c>
      <c r="D670" t="str">
        <f>INDEX(Detail!H:H,MATCH(B670,Detail!G:G,0))</f>
        <v>Bajragin Najmudin</v>
      </c>
      <c r="E670">
        <v>63</v>
      </c>
      <c r="F670">
        <v>48</v>
      </c>
      <c r="G670">
        <v>61</v>
      </c>
      <c r="H670">
        <v>58</v>
      </c>
      <c r="I670">
        <v>71</v>
      </c>
      <c r="J670">
        <v>58</v>
      </c>
      <c r="K670">
        <v>73</v>
      </c>
      <c r="L670" s="36" t="str">
        <f>IFERROR(VLOOKUP(B670,Absen!$A$1:$B$501,2,FALSE),"No")</f>
        <v>No</v>
      </c>
      <c r="M670" s="44">
        <f t="shared" si="31"/>
        <v>73</v>
      </c>
      <c r="N670" s="44">
        <f t="shared" si="32"/>
        <v>61.099999999999994</v>
      </c>
      <c r="O670" s="44" t="str">
        <f t="shared" si="33"/>
        <v>C</v>
      </c>
      <c r="P670" s="36">
        <f>INDEX(Detail!A:A,MATCH(D670,Detail!H:H,0))</f>
        <v>37351</v>
      </c>
      <c r="Q670" t="str">
        <f>INDEX(Detail!F:F,MATCH(D670,Detail!H:H,0))</f>
        <v>Palu</v>
      </c>
      <c r="R670">
        <f>INDEX(Detail!C:C,MATCH(D670,Detail!H:H,0))</f>
        <v>174</v>
      </c>
      <c r="S670">
        <f>INDEX(Detail!D:D,MATCH(D670,Detail!H:H,0))</f>
        <v>92</v>
      </c>
      <c r="T670" t="str">
        <f>INDEX(Detail!E:E,MATCH(D670,Detail!H:H,0))</f>
        <v>Gang Rungkut Industri No. 01</v>
      </c>
      <c r="U670" t="str">
        <f>INDEX(Detail!B:B,MATCH(D670,Detail!H:H,0))</f>
        <v>B+</v>
      </c>
      <c r="V670" t="str">
        <f>VLOOKUP(C670,Dosen!$A$3:$E$8,MATCH(Main!A670,Dosen!$A$2:$E$2,1),FALSE)</f>
        <v>Pak Krisna</v>
      </c>
    </row>
    <row r="671" spans="1:22" x14ac:dyDescent="0.3">
      <c r="A671">
        <v>669</v>
      </c>
      <c r="B671" t="str">
        <f>CONCATENATE(VLOOKUP(C671,Helper!$A$1:$B$7,2,FALSE),TEXT(A671,"0000"))</f>
        <v>E0669</v>
      </c>
      <c r="C671" t="s">
        <v>1010</v>
      </c>
      <c r="D671" t="str">
        <f>INDEX(Detail!H:H,MATCH(B671,Detail!G:G,0))</f>
        <v>Galiono Waluyo</v>
      </c>
      <c r="E671">
        <v>79</v>
      </c>
      <c r="F671">
        <v>46</v>
      </c>
      <c r="G671">
        <v>60</v>
      </c>
      <c r="H671">
        <v>61</v>
      </c>
      <c r="I671">
        <v>50</v>
      </c>
      <c r="J671">
        <v>51</v>
      </c>
      <c r="K671">
        <v>65</v>
      </c>
      <c r="L671" s="36">
        <f>IFERROR(VLOOKUP(B671,Absen!$A$1:$B$501,2,FALSE),"No")</f>
        <v>44886</v>
      </c>
      <c r="M671" s="44">
        <f t="shared" si="31"/>
        <v>55</v>
      </c>
      <c r="N671" s="44">
        <f t="shared" si="32"/>
        <v>57.2</v>
      </c>
      <c r="O671" s="44" t="str">
        <f t="shared" si="33"/>
        <v>D</v>
      </c>
      <c r="P671" s="36">
        <f>INDEX(Detail!A:A,MATCH(D671,Detail!H:H,0))</f>
        <v>37540</v>
      </c>
      <c r="Q671" t="str">
        <f>INDEX(Detail!F:F,MATCH(D671,Detail!H:H,0))</f>
        <v>Salatiga</v>
      </c>
      <c r="R671">
        <f>INDEX(Detail!C:C,MATCH(D671,Detail!H:H,0))</f>
        <v>158</v>
      </c>
      <c r="S671">
        <f>INDEX(Detail!D:D,MATCH(D671,Detail!H:H,0))</f>
        <v>60</v>
      </c>
      <c r="T671" t="str">
        <f>INDEX(Detail!E:E,MATCH(D671,Detail!H:H,0))</f>
        <v>Gg. Asia Afrika No. 12</v>
      </c>
      <c r="U671" t="str">
        <f>INDEX(Detail!B:B,MATCH(D671,Detail!H:H,0))</f>
        <v>AB-</v>
      </c>
      <c r="V671" t="str">
        <f>VLOOKUP(C671,Dosen!$A$3:$E$8,MATCH(Main!A671,Dosen!$A$2:$E$2,1),FALSE)</f>
        <v>Pak Budi</v>
      </c>
    </row>
    <row r="672" spans="1:22" x14ac:dyDescent="0.3">
      <c r="A672">
        <v>670</v>
      </c>
      <c r="B672" t="str">
        <f>CONCATENATE(VLOOKUP(C672,Helper!$A$1:$B$7,2,FALSE),TEXT(A672,"0000"))</f>
        <v>F0670</v>
      </c>
      <c r="C672" t="s">
        <v>1011</v>
      </c>
      <c r="D672" t="str">
        <f>INDEX(Detail!H:H,MATCH(B672,Detail!G:G,0))</f>
        <v>Irnanto Irawan</v>
      </c>
      <c r="E672">
        <v>81</v>
      </c>
      <c r="F672">
        <v>40</v>
      </c>
      <c r="G672">
        <v>85</v>
      </c>
      <c r="H672">
        <v>71</v>
      </c>
      <c r="I672">
        <v>65</v>
      </c>
      <c r="J672">
        <v>44</v>
      </c>
      <c r="K672">
        <v>90</v>
      </c>
      <c r="L672" s="36">
        <f>IFERROR(VLOOKUP(B672,Absen!$A$1:$B$501,2,FALSE),"No")</f>
        <v>44835</v>
      </c>
      <c r="M672" s="44">
        <f t="shared" si="31"/>
        <v>80</v>
      </c>
      <c r="N672" s="44">
        <f t="shared" si="32"/>
        <v>65.924999999999997</v>
      </c>
      <c r="O672" s="44" t="str">
        <f t="shared" si="33"/>
        <v>C</v>
      </c>
      <c r="P672" s="36">
        <f>INDEX(Detail!A:A,MATCH(D672,Detail!H:H,0))</f>
        <v>37018</v>
      </c>
      <c r="Q672" t="str">
        <f>INDEX(Detail!F:F,MATCH(D672,Detail!H:H,0))</f>
        <v>Ambon</v>
      </c>
      <c r="R672">
        <f>INDEX(Detail!C:C,MATCH(D672,Detail!H:H,0))</f>
        <v>178</v>
      </c>
      <c r="S672">
        <f>INDEX(Detail!D:D,MATCH(D672,Detail!H:H,0))</f>
        <v>82</v>
      </c>
      <c r="T672" t="str">
        <f>INDEX(Detail!E:E,MATCH(D672,Detail!H:H,0))</f>
        <v xml:space="preserve">Jl. Sukajadi No. 6
</v>
      </c>
      <c r="U672" t="str">
        <f>INDEX(Detail!B:B,MATCH(D672,Detail!H:H,0))</f>
        <v>O-</v>
      </c>
      <c r="V672" t="str">
        <f>VLOOKUP(C672,Dosen!$A$3:$E$8,MATCH(Main!A672,Dosen!$A$2:$E$2,1),FALSE)</f>
        <v>Bu Ratna</v>
      </c>
    </row>
    <row r="673" spans="1:22" x14ac:dyDescent="0.3">
      <c r="A673">
        <v>671</v>
      </c>
      <c r="B673" t="str">
        <f>CONCATENATE(VLOOKUP(C673,Helper!$A$1:$B$7,2,FALSE),TEXT(A673,"0000"))</f>
        <v>A0671</v>
      </c>
      <c r="C673" t="s">
        <v>1015</v>
      </c>
      <c r="D673" t="str">
        <f>INDEX(Detail!H:H,MATCH(B673,Detail!G:G,0))</f>
        <v>Hartana Dongoran</v>
      </c>
      <c r="E673">
        <v>55</v>
      </c>
      <c r="F673">
        <v>49</v>
      </c>
      <c r="G673">
        <v>75</v>
      </c>
      <c r="H673">
        <v>70</v>
      </c>
      <c r="I673">
        <v>77</v>
      </c>
      <c r="J673">
        <v>85</v>
      </c>
      <c r="K673">
        <v>97</v>
      </c>
      <c r="L673" s="36" t="str">
        <f>IFERROR(VLOOKUP(B673,Absen!$A$1:$B$501,2,FALSE),"No")</f>
        <v>No</v>
      </c>
      <c r="M673" s="44">
        <f t="shared" si="31"/>
        <v>97</v>
      </c>
      <c r="N673" s="44">
        <f t="shared" si="32"/>
        <v>73.075000000000003</v>
      </c>
      <c r="O673" s="44" t="str">
        <f t="shared" si="33"/>
        <v>B</v>
      </c>
      <c r="P673" s="36">
        <f>INDEX(Detail!A:A,MATCH(D673,Detail!H:H,0))</f>
        <v>37082</v>
      </c>
      <c r="Q673" t="str">
        <f>INDEX(Detail!F:F,MATCH(D673,Detail!H:H,0))</f>
        <v>Palembang</v>
      </c>
      <c r="R673">
        <f>INDEX(Detail!C:C,MATCH(D673,Detail!H:H,0))</f>
        <v>168</v>
      </c>
      <c r="S673">
        <f>INDEX(Detail!D:D,MATCH(D673,Detail!H:H,0))</f>
        <v>64</v>
      </c>
      <c r="T673" t="str">
        <f>INDEX(Detail!E:E,MATCH(D673,Detail!H:H,0))</f>
        <v xml:space="preserve">Gg. Joyoboyo No. 5
</v>
      </c>
      <c r="U673" t="str">
        <f>INDEX(Detail!B:B,MATCH(D673,Detail!H:H,0))</f>
        <v>A-</v>
      </c>
      <c r="V673" t="str">
        <f>VLOOKUP(C673,Dosen!$A$3:$E$8,MATCH(Main!A673,Dosen!$A$2:$E$2,1),FALSE)</f>
        <v>Bu Made</v>
      </c>
    </row>
    <row r="674" spans="1:22" x14ac:dyDescent="0.3">
      <c r="A674">
        <v>672</v>
      </c>
      <c r="B674" t="str">
        <f>CONCATENATE(VLOOKUP(C674,Helper!$A$1:$B$7,2,FALSE),TEXT(A674,"0000"))</f>
        <v>B0672</v>
      </c>
      <c r="C674" t="s">
        <v>1014</v>
      </c>
      <c r="D674" t="str">
        <f>INDEX(Detail!H:H,MATCH(B674,Detail!G:G,0))</f>
        <v>Agnes Siregar</v>
      </c>
      <c r="E674">
        <v>50</v>
      </c>
      <c r="F674">
        <v>41</v>
      </c>
      <c r="G674">
        <v>35</v>
      </c>
      <c r="H674">
        <v>68</v>
      </c>
      <c r="I674">
        <v>89</v>
      </c>
      <c r="J674">
        <v>40</v>
      </c>
      <c r="K674">
        <v>95</v>
      </c>
      <c r="L674" s="36" t="str">
        <f>IFERROR(VLOOKUP(B674,Absen!$A$1:$B$501,2,FALSE),"No")</f>
        <v>No</v>
      </c>
      <c r="M674" s="44">
        <f t="shared" si="31"/>
        <v>95</v>
      </c>
      <c r="N674" s="44">
        <f t="shared" si="32"/>
        <v>55.5</v>
      </c>
      <c r="O674" s="44" t="str">
        <f t="shared" si="33"/>
        <v>D</v>
      </c>
      <c r="P674" s="36">
        <f>INDEX(Detail!A:A,MATCH(D674,Detail!H:H,0))</f>
        <v>38387</v>
      </c>
      <c r="Q674" t="str">
        <f>INDEX(Detail!F:F,MATCH(D674,Detail!H:H,0))</f>
        <v>Tebingtinggi</v>
      </c>
      <c r="R674">
        <f>INDEX(Detail!C:C,MATCH(D674,Detail!H:H,0))</f>
        <v>166</v>
      </c>
      <c r="S674">
        <f>INDEX(Detail!D:D,MATCH(D674,Detail!H:H,0))</f>
        <v>61</v>
      </c>
      <c r="T674" t="str">
        <f>INDEX(Detail!E:E,MATCH(D674,Detail!H:H,0))</f>
        <v>Gang Pasirkoja No. 48</v>
      </c>
      <c r="U674" t="str">
        <f>INDEX(Detail!B:B,MATCH(D674,Detail!H:H,0))</f>
        <v>AB+</v>
      </c>
      <c r="V674" t="str">
        <f>VLOOKUP(C674,Dosen!$A$3:$E$8,MATCH(Main!A674,Dosen!$A$2:$E$2,1),FALSE)</f>
        <v>Pak Andi</v>
      </c>
    </row>
    <row r="675" spans="1:22" x14ac:dyDescent="0.3">
      <c r="A675">
        <v>673</v>
      </c>
      <c r="B675" t="str">
        <f>CONCATENATE(VLOOKUP(C675,Helper!$A$1:$B$7,2,FALSE),TEXT(A675,"0000"))</f>
        <v>F0673</v>
      </c>
      <c r="C675" t="s">
        <v>1011</v>
      </c>
      <c r="D675" t="str">
        <f>INDEX(Detail!H:H,MATCH(B675,Detail!G:G,0))</f>
        <v>Lantar Puspita</v>
      </c>
      <c r="E675">
        <v>52</v>
      </c>
      <c r="F675">
        <v>44</v>
      </c>
      <c r="G675">
        <v>31</v>
      </c>
      <c r="H675">
        <v>55</v>
      </c>
      <c r="I675">
        <v>63</v>
      </c>
      <c r="J675">
        <v>54</v>
      </c>
      <c r="K675">
        <v>84</v>
      </c>
      <c r="L675" s="36" t="str">
        <f>IFERROR(VLOOKUP(B675,Absen!$A$1:$B$501,2,FALSE),"No")</f>
        <v>No</v>
      </c>
      <c r="M675" s="44">
        <f t="shared" si="31"/>
        <v>84</v>
      </c>
      <c r="N675" s="44">
        <f t="shared" si="32"/>
        <v>52.15</v>
      </c>
      <c r="O675" s="44" t="str">
        <f t="shared" si="33"/>
        <v>D</v>
      </c>
      <c r="P675" s="36">
        <f>INDEX(Detail!A:A,MATCH(D675,Detail!H:H,0))</f>
        <v>37726</v>
      </c>
      <c r="Q675" t="str">
        <f>INDEX(Detail!F:F,MATCH(D675,Detail!H:H,0))</f>
        <v>Lubuklinggau</v>
      </c>
      <c r="R675">
        <f>INDEX(Detail!C:C,MATCH(D675,Detail!H:H,0))</f>
        <v>179</v>
      </c>
      <c r="S675">
        <f>INDEX(Detail!D:D,MATCH(D675,Detail!H:H,0))</f>
        <v>45</v>
      </c>
      <c r="T675" t="str">
        <f>INDEX(Detail!E:E,MATCH(D675,Detail!H:H,0))</f>
        <v>Jl. Rajiman No. 46</v>
      </c>
      <c r="U675" t="str">
        <f>INDEX(Detail!B:B,MATCH(D675,Detail!H:H,0))</f>
        <v>O+</v>
      </c>
      <c r="V675" t="str">
        <f>VLOOKUP(C675,Dosen!$A$3:$E$8,MATCH(Main!A675,Dosen!$A$2:$E$2,1),FALSE)</f>
        <v>Bu Ratna</v>
      </c>
    </row>
    <row r="676" spans="1:22" x14ac:dyDescent="0.3">
      <c r="A676">
        <v>674</v>
      </c>
      <c r="B676" t="str">
        <f>CONCATENATE(VLOOKUP(C676,Helper!$A$1:$B$7,2,FALSE),TEXT(A676,"0000"))</f>
        <v>A0674</v>
      </c>
      <c r="C676" t="s">
        <v>1015</v>
      </c>
      <c r="D676" t="str">
        <f>INDEX(Detail!H:H,MATCH(B676,Detail!G:G,0))</f>
        <v>Zalindra Widodo</v>
      </c>
      <c r="E676">
        <v>71</v>
      </c>
      <c r="F676">
        <v>43</v>
      </c>
      <c r="G676">
        <v>59</v>
      </c>
      <c r="H676">
        <v>51</v>
      </c>
      <c r="I676">
        <v>73</v>
      </c>
      <c r="J676">
        <v>87</v>
      </c>
      <c r="K676">
        <v>94</v>
      </c>
      <c r="L676" s="36" t="str">
        <f>IFERROR(VLOOKUP(B676,Absen!$A$1:$B$501,2,FALSE),"No")</f>
        <v>No</v>
      </c>
      <c r="M676" s="44">
        <f t="shared" si="31"/>
        <v>94</v>
      </c>
      <c r="N676" s="44">
        <f t="shared" si="32"/>
        <v>68.350000000000009</v>
      </c>
      <c r="O676" s="44" t="str">
        <f t="shared" si="33"/>
        <v>C</v>
      </c>
      <c r="P676" s="36">
        <f>INDEX(Detail!A:A,MATCH(D676,Detail!H:H,0))</f>
        <v>37983</v>
      </c>
      <c r="Q676" t="str">
        <f>INDEX(Detail!F:F,MATCH(D676,Detail!H:H,0))</f>
        <v>Surabaya</v>
      </c>
      <c r="R676">
        <f>INDEX(Detail!C:C,MATCH(D676,Detail!H:H,0))</f>
        <v>152</v>
      </c>
      <c r="S676">
        <f>INDEX(Detail!D:D,MATCH(D676,Detail!H:H,0))</f>
        <v>89</v>
      </c>
      <c r="T676" t="str">
        <f>INDEX(Detail!E:E,MATCH(D676,Detail!H:H,0))</f>
        <v>Jl. H.J Maemunah No. 28</v>
      </c>
      <c r="U676" t="str">
        <f>INDEX(Detail!B:B,MATCH(D676,Detail!H:H,0))</f>
        <v>O-</v>
      </c>
      <c r="V676" t="str">
        <f>VLOOKUP(C676,Dosen!$A$3:$E$8,MATCH(Main!A676,Dosen!$A$2:$E$2,1),FALSE)</f>
        <v>Bu Made</v>
      </c>
    </row>
    <row r="677" spans="1:22" x14ac:dyDescent="0.3">
      <c r="A677">
        <v>675</v>
      </c>
      <c r="B677" t="str">
        <f>CONCATENATE(VLOOKUP(C677,Helper!$A$1:$B$7,2,FALSE),TEXT(A677,"0000"))</f>
        <v>B0675</v>
      </c>
      <c r="C677" t="s">
        <v>1014</v>
      </c>
      <c r="D677" t="str">
        <f>INDEX(Detail!H:H,MATCH(B677,Detail!G:G,0))</f>
        <v>Balangga Prasetyo</v>
      </c>
      <c r="E677">
        <v>83</v>
      </c>
      <c r="F677">
        <v>42</v>
      </c>
      <c r="G677">
        <v>79</v>
      </c>
      <c r="H677">
        <v>55</v>
      </c>
      <c r="I677">
        <v>72</v>
      </c>
      <c r="J677">
        <v>58</v>
      </c>
      <c r="K677">
        <v>73</v>
      </c>
      <c r="L677" s="36" t="str">
        <f>IFERROR(VLOOKUP(B677,Absen!$A$1:$B$501,2,FALSE),"No")</f>
        <v>No</v>
      </c>
      <c r="M677" s="44">
        <f t="shared" si="31"/>
        <v>73</v>
      </c>
      <c r="N677" s="44">
        <f t="shared" si="32"/>
        <v>66.2</v>
      </c>
      <c r="O677" s="44" t="str">
        <f t="shared" si="33"/>
        <v>C</v>
      </c>
      <c r="P677" s="36">
        <f>INDEX(Detail!A:A,MATCH(D677,Detail!H:H,0))</f>
        <v>37634</v>
      </c>
      <c r="Q677" t="str">
        <f>INDEX(Detail!F:F,MATCH(D677,Detail!H:H,0))</f>
        <v>Meulaboh</v>
      </c>
      <c r="R677">
        <f>INDEX(Detail!C:C,MATCH(D677,Detail!H:H,0))</f>
        <v>153</v>
      </c>
      <c r="S677">
        <f>INDEX(Detail!D:D,MATCH(D677,Detail!H:H,0))</f>
        <v>76</v>
      </c>
      <c r="T677" t="str">
        <f>INDEX(Detail!E:E,MATCH(D677,Detail!H:H,0))</f>
        <v>Jl. Laswi No. 62</v>
      </c>
      <c r="U677" t="str">
        <f>INDEX(Detail!B:B,MATCH(D677,Detail!H:H,0))</f>
        <v>A+</v>
      </c>
      <c r="V677" t="str">
        <f>VLOOKUP(C677,Dosen!$A$3:$E$8,MATCH(Main!A677,Dosen!$A$2:$E$2,1),FALSE)</f>
        <v>Pak Andi</v>
      </c>
    </row>
    <row r="678" spans="1:22" x14ac:dyDescent="0.3">
      <c r="A678">
        <v>676</v>
      </c>
      <c r="B678" t="str">
        <f>CONCATENATE(VLOOKUP(C678,Helper!$A$1:$B$7,2,FALSE),TEXT(A678,"0000"))</f>
        <v>B0676</v>
      </c>
      <c r="C678" t="s">
        <v>1014</v>
      </c>
      <c r="D678" t="str">
        <f>INDEX(Detail!H:H,MATCH(B678,Detail!G:G,0))</f>
        <v>Darimin Adriansyah</v>
      </c>
      <c r="E678">
        <v>83</v>
      </c>
      <c r="F678">
        <v>41</v>
      </c>
      <c r="G678">
        <v>47</v>
      </c>
      <c r="H678">
        <v>75</v>
      </c>
      <c r="I678">
        <v>71</v>
      </c>
      <c r="J678">
        <v>73</v>
      </c>
      <c r="K678">
        <v>72</v>
      </c>
      <c r="L678" s="36">
        <f>IFERROR(VLOOKUP(B678,Absen!$A$1:$B$501,2,FALSE),"No")</f>
        <v>44839</v>
      </c>
      <c r="M678" s="44">
        <f t="shared" si="31"/>
        <v>62</v>
      </c>
      <c r="N678" s="44">
        <f t="shared" si="32"/>
        <v>63.95</v>
      </c>
      <c r="O678" s="44" t="str">
        <f t="shared" si="33"/>
        <v>C</v>
      </c>
      <c r="P678" s="36">
        <f>INDEX(Detail!A:A,MATCH(D678,Detail!H:H,0))</f>
        <v>37179</v>
      </c>
      <c r="Q678" t="str">
        <f>INDEX(Detail!F:F,MATCH(D678,Detail!H:H,0))</f>
        <v>Jambi</v>
      </c>
      <c r="R678">
        <f>INDEX(Detail!C:C,MATCH(D678,Detail!H:H,0))</f>
        <v>158</v>
      </c>
      <c r="S678">
        <f>INDEX(Detail!D:D,MATCH(D678,Detail!H:H,0))</f>
        <v>53</v>
      </c>
      <c r="T678" t="str">
        <f>INDEX(Detail!E:E,MATCH(D678,Detail!H:H,0))</f>
        <v>Jl. Gardujati No. 57</v>
      </c>
      <c r="U678" t="str">
        <f>INDEX(Detail!B:B,MATCH(D678,Detail!H:H,0))</f>
        <v>O-</v>
      </c>
      <c r="V678" t="str">
        <f>VLOOKUP(C678,Dosen!$A$3:$E$8,MATCH(Main!A678,Dosen!$A$2:$E$2,1),FALSE)</f>
        <v>Pak Andi</v>
      </c>
    </row>
    <row r="679" spans="1:22" x14ac:dyDescent="0.3">
      <c r="A679">
        <v>677</v>
      </c>
      <c r="B679" t="str">
        <f>CONCATENATE(VLOOKUP(C679,Helper!$A$1:$B$7,2,FALSE),TEXT(A679,"0000"))</f>
        <v>B0677</v>
      </c>
      <c r="C679" t="s">
        <v>1014</v>
      </c>
      <c r="D679" t="str">
        <f>INDEX(Detail!H:H,MATCH(B679,Detail!G:G,0))</f>
        <v>Bakda Handayani</v>
      </c>
      <c r="E679">
        <v>64</v>
      </c>
      <c r="F679">
        <v>60</v>
      </c>
      <c r="G679">
        <v>84</v>
      </c>
      <c r="H679">
        <v>56</v>
      </c>
      <c r="I679">
        <v>86</v>
      </c>
      <c r="J679">
        <v>43</v>
      </c>
      <c r="K679">
        <v>70</v>
      </c>
      <c r="L679" s="36">
        <f>IFERROR(VLOOKUP(B679,Absen!$A$1:$B$501,2,FALSE),"No")</f>
        <v>44902</v>
      </c>
      <c r="M679" s="44">
        <f t="shared" si="31"/>
        <v>60</v>
      </c>
      <c r="N679" s="44">
        <f t="shared" si="32"/>
        <v>64.650000000000006</v>
      </c>
      <c r="O679" s="44" t="str">
        <f t="shared" si="33"/>
        <v>C</v>
      </c>
      <c r="P679" s="36">
        <f>INDEX(Detail!A:A,MATCH(D679,Detail!H:H,0))</f>
        <v>38030</v>
      </c>
      <c r="Q679" t="str">
        <f>INDEX(Detail!F:F,MATCH(D679,Detail!H:H,0))</f>
        <v>Mataram</v>
      </c>
      <c r="R679">
        <f>INDEX(Detail!C:C,MATCH(D679,Detail!H:H,0))</f>
        <v>161</v>
      </c>
      <c r="S679">
        <f>INDEX(Detail!D:D,MATCH(D679,Detail!H:H,0))</f>
        <v>54</v>
      </c>
      <c r="T679" t="str">
        <f>INDEX(Detail!E:E,MATCH(D679,Detail!H:H,0))</f>
        <v>Gg. W.R. Supratman No. 89</v>
      </c>
      <c r="U679" t="str">
        <f>INDEX(Detail!B:B,MATCH(D679,Detail!H:H,0))</f>
        <v>AB-</v>
      </c>
      <c r="V679" t="str">
        <f>VLOOKUP(C679,Dosen!$A$3:$E$8,MATCH(Main!A679,Dosen!$A$2:$E$2,1),FALSE)</f>
        <v>Pak Andi</v>
      </c>
    </row>
    <row r="680" spans="1:22" x14ac:dyDescent="0.3">
      <c r="A680">
        <v>678</v>
      </c>
      <c r="B680" t="str">
        <f>CONCATENATE(VLOOKUP(C680,Helper!$A$1:$B$7,2,FALSE),TEXT(A680,"0000"))</f>
        <v>A0678</v>
      </c>
      <c r="C680" t="s">
        <v>1015</v>
      </c>
      <c r="D680" t="str">
        <f>INDEX(Detail!H:H,MATCH(B680,Detail!G:G,0))</f>
        <v>Darsirah Gunarto</v>
      </c>
      <c r="E680">
        <v>65</v>
      </c>
      <c r="F680">
        <v>64</v>
      </c>
      <c r="G680">
        <v>68</v>
      </c>
      <c r="H680">
        <v>64</v>
      </c>
      <c r="I680">
        <v>91</v>
      </c>
      <c r="J680">
        <v>58</v>
      </c>
      <c r="K680">
        <v>72</v>
      </c>
      <c r="L680" s="36" t="str">
        <f>IFERROR(VLOOKUP(B680,Absen!$A$1:$B$501,2,FALSE),"No")</f>
        <v>No</v>
      </c>
      <c r="M680" s="44">
        <f t="shared" si="31"/>
        <v>72</v>
      </c>
      <c r="N680" s="44">
        <f t="shared" si="32"/>
        <v>67.900000000000006</v>
      </c>
      <c r="O680" s="44" t="str">
        <f t="shared" si="33"/>
        <v>C</v>
      </c>
      <c r="P680" s="36">
        <f>INDEX(Detail!A:A,MATCH(D680,Detail!H:H,0))</f>
        <v>38115</v>
      </c>
      <c r="Q680" t="str">
        <f>INDEX(Detail!F:F,MATCH(D680,Detail!H:H,0))</f>
        <v>Ternate</v>
      </c>
      <c r="R680">
        <f>INDEX(Detail!C:C,MATCH(D680,Detail!H:H,0))</f>
        <v>161</v>
      </c>
      <c r="S680">
        <f>INDEX(Detail!D:D,MATCH(D680,Detail!H:H,0))</f>
        <v>78</v>
      </c>
      <c r="T680" t="str">
        <f>INDEX(Detail!E:E,MATCH(D680,Detail!H:H,0))</f>
        <v xml:space="preserve">Gang Jamika No. 2
</v>
      </c>
      <c r="U680" t="str">
        <f>INDEX(Detail!B:B,MATCH(D680,Detail!H:H,0))</f>
        <v>B+</v>
      </c>
      <c r="V680" t="str">
        <f>VLOOKUP(C680,Dosen!$A$3:$E$8,MATCH(Main!A680,Dosen!$A$2:$E$2,1),FALSE)</f>
        <v>Bu Made</v>
      </c>
    </row>
    <row r="681" spans="1:22" x14ac:dyDescent="0.3">
      <c r="A681">
        <v>679</v>
      </c>
      <c r="B681" t="str">
        <f>CONCATENATE(VLOOKUP(C681,Helper!$A$1:$B$7,2,FALSE),TEXT(A681,"0000"))</f>
        <v>F0679</v>
      </c>
      <c r="C681" t="s">
        <v>1011</v>
      </c>
      <c r="D681" t="str">
        <f>INDEX(Detail!H:H,MATCH(B681,Detail!G:G,0))</f>
        <v>Raisa Situmorang</v>
      </c>
      <c r="E681">
        <v>72</v>
      </c>
      <c r="F681">
        <v>53</v>
      </c>
      <c r="G681">
        <v>88</v>
      </c>
      <c r="H681">
        <v>51</v>
      </c>
      <c r="I681">
        <v>75</v>
      </c>
      <c r="J681">
        <v>95</v>
      </c>
      <c r="K681">
        <v>82</v>
      </c>
      <c r="L681" s="36">
        <f>IFERROR(VLOOKUP(B681,Absen!$A$1:$B$501,2,FALSE),"No")</f>
        <v>44780</v>
      </c>
      <c r="M681" s="44">
        <f t="shared" si="31"/>
        <v>72</v>
      </c>
      <c r="N681" s="44">
        <f t="shared" si="32"/>
        <v>75.174999999999997</v>
      </c>
      <c r="O681" s="44" t="str">
        <f t="shared" si="33"/>
        <v>B</v>
      </c>
      <c r="P681" s="36">
        <f>INDEX(Detail!A:A,MATCH(D681,Detail!H:H,0))</f>
        <v>37986</v>
      </c>
      <c r="Q681" t="str">
        <f>INDEX(Detail!F:F,MATCH(D681,Detail!H:H,0))</f>
        <v>Malang</v>
      </c>
      <c r="R681">
        <f>INDEX(Detail!C:C,MATCH(D681,Detail!H:H,0))</f>
        <v>176</v>
      </c>
      <c r="S681">
        <f>INDEX(Detail!D:D,MATCH(D681,Detail!H:H,0))</f>
        <v>49</v>
      </c>
      <c r="T681" t="str">
        <f>INDEX(Detail!E:E,MATCH(D681,Detail!H:H,0))</f>
        <v>Jl. Raya Setiabudhi No. 98</v>
      </c>
      <c r="U681" t="str">
        <f>INDEX(Detail!B:B,MATCH(D681,Detail!H:H,0))</f>
        <v>O+</v>
      </c>
      <c r="V681" t="str">
        <f>VLOOKUP(C681,Dosen!$A$3:$E$8,MATCH(Main!A681,Dosen!$A$2:$E$2,1),FALSE)</f>
        <v>Bu Ratna</v>
      </c>
    </row>
    <row r="682" spans="1:22" x14ac:dyDescent="0.3">
      <c r="A682">
        <v>680</v>
      </c>
      <c r="B682" t="str">
        <f>CONCATENATE(VLOOKUP(C682,Helper!$A$1:$B$7,2,FALSE),TEXT(A682,"0000"))</f>
        <v>A0680</v>
      </c>
      <c r="C682" t="s">
        <v>1015</v>
      </c>
      <c r="D682" t="str">
        <f>INDEX(Detail!H:H,MATCH(B682,Detail!G:G,0))</f>
        <v>Gangsar Widiastuti</v>
      </c>
      <c r="E682">
        <v>65</v>
      </c>
      <c r="F682">
        <v>47</v>
      </c>
      <c r="G682">
        <v>61</v>
      </c>
      <c r="H682">
        <v>66</v>
      </c>
      <c r="I682">
        <v>65</v>
      </c>
      <c r="J682">
        <v>52</v>
      </c>
      <c r="K682">
        <v>65</v>
      </c>
      <c r="L682" s="36">
        <f>IFERROR(VLOOKUP(B682,Absen!$A$1:$B$501,2,FALSE),"No")</f>
        <v>44768</v>
      </c>
      <c r="M682" s="44">
        <f t="shared" si="31"/>
        <v>55</v>
      </c>
      <c r="N682" s="44">
        <f t="shared" si="32"/>
        <v>58.475000000000001</v>
      </c>
      <c r="O682" s="44" t="str">
        <f t="shared" si="33"/>
        <v>D</v>
      </c>
      <c r="P682" s="36">
        <f>INDEX(Detail!A:A,MATCH(D682,Detail!H:H,0))</f>
        <v>37815</v>
      </c>
      <c r="Q682" t="str">
        <f>INDEX(Detail!F:F,MATCH(D682,Detail!H:H,0))</f>
        <v>Banjarmasin</v>
      </c>
      <c r="R682">
        <f>INDEX(Detail!C:C,MATCH(D682,Detail!H:H,0))</f>
        <v>165</v>
      </c>
      <c r="S682">
        <f>INDEX(Detail!D:D,MATCH(D682,Detail!H:H,0))</f>
        <v>82</v>
      </c>
      <c r="T682" t="str">
        <f>INDEX(Detail!E:E,MATCH(D682,Detail!H:H,0))</f>
        <v>Jl. Rajiman No. 51</v>
      </c>
      <c r="U682" t="str">
        <f>INDEX(Detail!B:B,MATCH(D682,Detail!H:H,0))</f>
        <v>AB-</v>
      </c>
      <c r="V682" t="str">
        <f>VLOOKUP(C682,Dosen!$A$3:$E$8,MATCH(Main!A682,Dosen!$A$2:$E$2,1),FALSE)</f>
        <v>Bu Made</v>
      </c>
    </row>
    <row r="683" spans="1:22" x14ac:dyDescent="0.3">
      <c r="A683">
        <v>681</v>
      </c>
      <c r="B683" t="str">
        <f>CONCATENATE(VLOOKUP(C683,Helper!$A$1:$B$7,2,FALSE),TEXT(A683,"0000"))</f>
        <v>A0681</v>
      </c>
      <c r="C683" t="s">
        <v>1015</v>
      </c>
      <c r="D683" t="str">
        <f>INDEX(Detail!H:H,MATCH(B683,Detail!G:G,0))</f>
        <v>Salsabila Utama</v>
      </c>
      <c r="E683">
        <v>53</v>
      </c>
      <c r="F683">
        <v>45</v>
      </c>
      <c r="G683">
        <v>71</v>
      </c>
      <c r="H683">
        <v>60</v>
      </c>
      <c r="I683">
        <v>58</v>
      </c>
      <c r="J683">
        <v>65</v>
      </c>
      <c r="K683">
        <v>91</v>
      </c>
      <c r="L683" s="36">
        <f>IFERROR(VLOOKUP(B683,Absen!$A$1:$B$501,2,FALSE),"No")</f>
        <v>44831</v>
      </c>
      <c r="M683" s="44">
        <f t="shared" si="31"/>
        <v>81</v>
      </c>
      <c r="N683" s="44">
        <f t="shared" si="32"/>
        <v>62.300000000000004</v>
      </c>
      <c r="O683" s="44" t="str">
        <f t="shared" si="33"/>
        <v>C</v>
      </c>
      <c r="P683" s="36">
        <f>INDEX(Detail!A:A,MATCH(D683,Detail!H:H,0))</f>
        <v>38294</v>
      </c>
      <c r="Q683" t="str">
        <f>INDEX(Detail!F:F,MATCH(D683,Detail!H:H,0))</f>
        <v>Kota Administrasi Jakarta Utara</v>
      </c>
      <c r="R683">
        <f>INDEX(Detail!C:C,MATCH(D683,Detail!H:H,0))</f>
        <v>174</v>
      </c>
      <c r="S683">
        <f>INDEX(Detail!D:D,MATCH(D683,Detail!H:H,0))</f>
        <v>94</v>
      </c>
      <c r="T683" t="str">
        <f>INDEX(Detail!E:E,MATCH(D683,Detail!H:H,0))</f>
        <v xml:space="preserve">Gg. Pacuan Kuda No. 1
</v>
      </c>
      <c r="U683" t="str">
        <f>INDEX(Detail!B:B,MATCH(D683,Detail!H:H,0))</f>
        <v>AB+</v>
      </c>
      <c r="V683" t="str">
        <f>VLOOKUP(C683,Dosen!$A$3:$E$8,MATCH(Main!A683,Dosen!$A$2:$E$2,1),FALSE)</f>
        <v>Bu Made</v>
      </c>
    </row>
    <row r="684" spans="1:22" x14ac:dyDescent="0.3">
      <c r="A684">
        <v>682</v>
      </c>
      <c r="B684" t="str">
        <f>CONCATENATE(VLOOKUP(C684,Helper!$A$1:$B$7,2,FALSE),TEXT(A684,"0000"))</f>
        <v>A0682</v>
      </c>
      <c r="C684" t="s">
        <v>1015</v>
      </c>
      <c r="D684" t="str">
        <f>INDEX(Detail!H:H,MATCH(B684,Detail!G:G,0))</f>
        <v>Wira Novitasari</v>
      </c>
      <c r="E684">
        <v>75</v>
      </c>
      <c r="F684">
        <v>40</v>
      </c>
      <c r="G684">
        <v>57</v>
      </c>
      <c r="H684">
        <v>63</v>
      </c>
      <c r="I684">
        <v>63</v>
      </c>
      <c r="J684">
        <v>86</v>
      </c>
      <c r="K684">
        <v>87</v>
      </c>
      <c r="L684" s="36">
        <f>IFERROR(VLOOKUP(B684,Absen!$A$1:$B$501,2,FALSE),"No")</f>
        <v>44917</v>
      </c>
      <c r="M684" s="44">
        <f t="shared" si="31"/>
        <v>77</v>
      </c>
      <c r="N684" s="44">
        <f t="shared" si="32"/>
        <v>66.424999999999997</v>
      </c>
      <c r="O684" s="44" t="str">
        <f t="shared" si="33"/>
        <v>C</v>
      </c>
      <c r="P684" s="36">
        <f>INDEX(Detail!A:A,MATCH(D684,Detail!H:H,0))</f>
        <v>37245</v>
      </c>
      <c r="Q684" t="str">
        <f>INDEX(Detail!F:F,MATCH(D684,Detail!H:H,0))</f>
        <v>Surakarta</v>
      </c>
      <c r="R684">
        <f>INDEX(Detail!C:C,MATCH(D684,Detail!H:H,0))</f>
        <v>161</v>
      </c>
      <c r="S684">
        <f>INDEX(Detail!D:D,MATCH(D684,Detail!H:H,0))</f>
        <v>53</v>
      </c>
      <c r="T684" t="str">
        <f>INDEX(Detail!E:E,MATCH(D684,Detail!H:H,0))</f>
        <v>Gg. Cikutra Barat No. 24</v>
      </c>
      <c r="U684" t="str">
        <f>INDEX(Detail!B:B,MATCH(D684,Detail!H:H,0))</f>
        <v>B+</v>
      </c>
      <c r="V684" t="str">
        <f>VLOOKUP(C684,Dosen!$A$3:$E$8,MATCH(Main!A684,Dosen!$A$2:$E$2,1),FALSE)</f>
        <v>Bu Made</v>
      </c>
    </row>
    <row r="685" spans="1:22" x14ac:dyDescent="0.3">
      <c r="A685">
        <v>683</v>
      </c>
      <c r="B685" t="str">
        <f>CONCATENATE(VLOOKUP(C685,Helper!$A$1:$B$7,2,FALSE),TEXT(A685,"0000"))</f>
        <v>C0683</v>
      </c>
      <c r="C685" t="s">
        <v>1012</v>
      </c>
      <c r="D685" t="str">
        <f>INDEX(Detail!H:H,MATCH(B685,Detail!G:G,0))</f>
        <v>Bala Sitorus</v>
      </c>
      <c r="E685">
        <v>94</v>
      </c>
      <c r="F685">
        <v>49</v>
      </c>
      <c r="G685">
        <v>76</v>
      </c>
      <c r="H685">
        <v>58</v>
      </c>
      <c r="I685">
        <v>93</v>
      </c>
      <c r="J685">
        <v>63</v>
      </c>
      <c r="K685">
        <v>100</v>
      </c>
      <c r="L685" s="36">
        <f>IFERROR(VLOOKUP(B685,Absen!$A$1:$B$501,2,FALSE),"No")</f>
        <v>44876</v>
      </c>
      <c r="M685" s="44">
        <f t="shared" si="31"/>
        <v>90</v>
      </c>
      <c r="N685" s="44">
        <f t="shared" si="32"/>
        <v>73.55</v>
      </c>
      <c r="O685" s="44" t="str">
        <f t="shared" si="33"/>
        <v>B</v>
      </c>
      <c r="P685" s="36">
        <f>INDEX(Detail!A:A,MATCH(D685,Detail!H:H,0))</f>
        <v>37147</v>
      </c>
      <c r="Q685" t="str">
        <f>INDEX(Detail!F:F,MATCH(D685,Detail!H:H,0))</f>
        <v>Bontang</v>
      </c>
      <c r="R685">
        <f>INDEX(Detail!C:C,MATCH(D685,Detail!H:H,0))</f>
        <v>178</v>
      </c>
      <c r="S685">
        <f>INDEX(Detail!D:D,MATCH(D685,Detail!H:H,0))</f>
        <v>59</v>
      </c>
      <c r="T685" t="str">
        <f>INDEX(Detail!E:E,MATCH(D685,Detail!H:H,0))</f>
        <v xml:space="preserve">Jl. Ahmad Yani No. 7
</v>
      </c>
      <c r="U685" t="str">
        <f>INDEX(Detail!B:B,MATCH(D685,Detail!H:H,0))</f>
        <v>O-</v>
      </c>
      <c r="V685" t="str">
        <f>VLOOKUP(C685,Dosen!$A$3:$E$8,MATCH(Main!A685,Dosen!$A$2:$E$2,1),FALSE)</f>
        <v>Bu Dwi</v>
      </c>
    </row>
    <row r="686" spans="1:22" x14ac:dyDescent="0.3">
      <c r="A686">
        <v>684</v>
      </c>
      <c r="B686" t="str">
        <f>CONCATENATE(VLOOKUP(C686,Helper!$A$1:$B$7,2,FALSE),TEXT(A686,"0000"))</f>
        <v>B0684</v>
      </c>
      <c r="C686" t="s">
        <v>1014</v>
      </c>
      <c r="D686" t="str">
        <f>INDEX(Detail!H:H,MATCH(B686,Detail!G:G,0))</f>
        <v>Gandi Purnawati</v>
      </c>
      <c r="E686">
        <v>93</v>
      </c>
      <c r="F686">
        <v>51</v>
      </c>
      <c r="G686">
        <v>89</v>
      </c>
      <c r="H686">
        <v>75</v>
      </c>
      <c r="I686">
        <v>77</v>
      </c>
      <c r="J686">
        <v>94</v>
      </c>
      <c r="K686">
        <v>100</v>
      </c>
      <c r="L686" s="36">
        <f>IFERROR(VLOOKUP(B686,Absen!$A$1:$B$501,2,FALSE),"No")</f>
        <v>44798</v>
      </c>
      <c r="M686" s="44">
        <f t="shared" si="31"/>
        <v>90</v>
      </c>
      <c r="N686" s="44">
        <f t="shared" si="32"/>
        <v>82.6</v>
      </c>
      <c r="O686" s="44" t="str">
        <f t="shared" si="33"/>
        <v>A</v>
      </c>
      <c r="P686" s="36">
        <f>INDEX(Detail!A:A,MATCH(D686,Detail!H:H,0))</f>
        <v>37748</v>
      </c>
      <c r="Q686" t="str">
        <f>INDEX(Detail!F:F,MATCH(D686,Detail!H:H,0))</f>
        <v>Lhokseumawe</v>
      </c>
      <c r="R686">
        <f>INDEX(Detail!C:C,MATCH(D686,Detail!H:H,0))</f>
        <v>157</v>
      </c>
      <c r="S686">
        <f>INDEX(Detail!D:D,MATCH(D686,Detail!H:H,0))</f>
        <v>87</v>
      </c>
      <c r="T686" t="str">
        <f>INDEX(Detail!E:E,MATCH(D686,Detail!H:H,0))</f>
        <v>Gang Dipatiukur No. 95</v>
      </c>
      <c r="U686" t="str">
        <f>INDEX(Detail!B:B,MATCH(D686,Detail!H:H,0))</f>
        <v>O+</v>
      </c>
      <c r="V686" t="str">
        <f>VLOOKUP(C686,Dosen!$A$3:$E$8,MATCH(Main!A686,Dosen!$A$2:$E$2,1),FALSE)</f>
        <v>Pak Andi</v>
      </c>
    </row>
    <row r="687" spans="1:22" x14ac:dyDescent="0.3">
      <c r="A687">
        <v>685</v>
      </c>
      <c r="B687" t="str">
        <f>CONCATENATE(VLOOKUP(C687,Helper!$A$1:$B$7,2,FALSE),TEXT(A687,"0000"))</f>
        <v>E0685</v>
      </c>
      <c r="C687" t="s">
        <v>1010</v>
      </c>
      <c r="D687" t="str">
        <f>INDEX(Detail!H:H,MATCH(B687,Detail!G:G,0))</f>
        <v>Tira Natsir</v>
      </c>
      <c r="E687">
        <v>61</v>
      </c>
      <c r="F687">
        <v>43</v>
      </c>
      <c r="G687">
        <v>85</v>
      </c>
      <c r="H687">
        <v>62</v>
      </c>
      <c r="I687">
        <v>65</v>
      </c>
      <c r="J687">
        <v>97</v>
      </c>
      <c r="K687">
        <v>91</v>
      </c>
      <c r="L687" s="36">
        <f>IFERROR(VLOOKUP(B687,Absen!$A$1:$B$501,2,FALSE),"No")</f>
        <v>44850</v>
      </c>
      <c r="M687" s="44">
        <f t="shared" si="31"/>
        <v>81</v>
      </c>
      <c r="N687" s="44">
        <f t="shared" si="32"/>
        <v>73.375</v>
      </c>
      <c r="O687" s="44" t="str">
        <f t="shared" si="33"/>
        <v>B</v>
      </c>
      <c r="P687" s="36">
        <f>INDEX(Detail!A:A,MATCH(D687,Detail!H:H,0))</f>
        <v>37680</v>
      </c>
      <c r="Q687" t="str">
        <f>INDEX(Detail!F:F,MATCH(D687,Detail!H:H,0))</f>
        <v>Singkawang</v>
      </c>
      <c r="R687">
        <f>INDEX(Detail!C:C,MATCH(D687,Detail!H:H,0))</f>
        <v>175</v>
      </c>
      <c r="S687">
        <f>INDEX(Detail!D:D,MATCH(D687,Detail!H:H,0))</f>
        <v>57</v>
      </c>
      <c r="T687" t="str">
        <f>INDEX(Detail!E:E,MATCH(D687,Detail!H:H,0))</f>
        <v>Gg. Stasiun Wonokromo No. 18</v>
      </c>
      <c r="U687" t="str">
        <f>INDEX(Detail!B:B,MATCH(D687,Detail!H:H,0))</f>
        <v>B+</v>
      </c>
      <c r="V687" t="str">
        <f>VLOOKUP(C687,Dosen!$A$3:$E$8,MATCH(Main!A687,Dosen!$A$2:$E$2,1),FALSE)</f>
        <v>Pak Budi</v>
      </c>
    </row>
    <row r="688" spans="1:22" x14ac:dyDescent="0.3">
      <c r="A688">
        <v>686</v>
      </c>
      <c r="B688" t="str">
        <f>CONCATENATE(VLOOKUP(C688,Helper!$A$1:$B$7,2,FALSE),TEXT(A688,"0000"))</f>
        <v>D0686</v>
      </c>
      <c r="C688" t="s">
        <v>1013</v>
      </c>
      <c r="D688" t="str">
        <f>INDEX(Detail!H:H,MATCH(B688,Detail!G:G,0))</f>
        <v>Wira Haryanto</v>
      </c>
      <c r="E688">
        <v>76</v>
      </c>
      <c r="F688">
        <v>75</v>
      </c>
      <c r="G688">
        <v>74</v>
      </c>
      <c r="H688">
        <v>72</v>
      </c>
      <c r="I688">
        <v>76</v>
      </c>
      <c r="J688">
        <v>77</v>
      </c>
      <c r="K688">
        <v>62</v>
      </c>
      <c r="L688" s="36" t="str">
        <f>IFERROR(VLOOKUP(B688,Absen!$A$1:$B$501,2,FALSE),"No")</f>
        <v>No</v>
      </c>
      <c r="M688" s="44">
        <f t="shared" si="31"/>
        <v>62</v>
      </c>
      <c r="N688" s="44">
        <f t="shared" si="32"/>
        <v>73.775000000000006</v>
      </c>
      <c r="O688" s="44" t="str">
        <f t="shared" si="33"/>
        <v>B</v>
      </c>
      <c r="P688" s="36">
        <f>INDEX(Detail!A:A,MATCH(D688,Detail!H:H,0))</f>
        <v>37625</v>
      </c>
      <c r="Q688" t="str">
        <f>INDEX(Detail!F:F,MATCH(D688,Detail!H:H,0))</f>
        <v>Bandar Lampung</v>
      </c>
      <c r="R688">
        <f>INDEX(Detail!C:C,MATCH(D688,Detail!H:H,0))</f>
        <v>154</v>
      </c>
      <c r="S688">
        <f>INDEX(Detail!D:D,MATCH(D688,Detail!H:H,0))</f>
        <v>91</v>
      </c>
      <c r="T688" t="str">
        <f>INDEX(Detail!E:E,MATCH(D688,Detail!H:H,0))</f>
        <v>Gang Merdeka No. 34</v>
      </c>
      <c r="U688" t="str">
        <f>INDEX(Detail!B:B,MATCH(D688,Detail!H:H,0))</f>
        <v>O-</v>
      </c>
      <c r="V688" t="str">
        <f>VLOOKUP(C688,Dosen!$A$3:$E$8,MATCH(Main!A688,Dosen!$A$2:$E$2,1),FALSE)</f>
        <v>Pak Krisna</v>
      </c>
    </row>
    <row r="689" spans="1:22" x14ac:dyDescent="0.3">
      <c r="A689">
        <v>687</v>
      </c>
      <c r="B689" t="str">
        <f>CONCATENATE(VLOOKUP(C689,Helper!$A$1:$B$7,2,FALSE),TEXT(A689,"0000"))</f>
        <v>C0687</v>
      </c>
      <c r="C689" t="s">
        <v>1012</v>
      </c>
      <c r="D689" t="str">
        <f>INDEX(Detail!H:H,MATCH(B689,Detail!G:G,0))</f>
        <v>Jasmin Padmasari</v>
      </c>
      <c r="E689">
        <v>83</v>
      </c>
      <c r="F689">
        <v>69</v>
      </c>
      <c r="G689">
        <v>76</v>
      </c>
      <c r="H689">
        <v>70</v>
      </c>
      <c r="I689">
        <v>94</v>
      </c>
      <c r="J689">
        <v>88</v>
      </c>
      <c r="K689">
        <v>74</v>
      </c>
      <c r="L689" s="36" t="str">
        <f>IFERROR(VLOOKUP(B689,Absen!$A$1:$B$501,2,FALSE),"No")</f>
        <v>No</v>
      </c>
      <c r="M689" s="44">
        <f t="shared" si="31"/>
        <v>74</v>
      </c>
      <c r="N689" s="44">
        <f t="shared" si="32"/>
        <v>79.700000000000017</v>
      </c>
      <c r="O689" s="44" t="str">
        <f t="shared" si="33"/>
        <v>B</v>
      </c>
      <c r="P689" s="36">
        <f>INDEX(Detail!A:A,MATCH(D689,Detail!H:H,0))</f>
        <v>37865</v>
      </c>
      <c r="Q689" t="str">
        <f>INDEX(Detail!F:F,MATCH(D689,Detail!H:H,0))</f>
        <v>Tangerang</v>
      </c>
      <c r="R689">
        <f>INDEX(Detail!C:C,MATCH(D689,Detail!H:H,0))</f>
        <v>178</v>
      </c>
      <c r="S689">
        <f>INDEX(Detail!D:D,MATCH(D689,Detail!H:H,0))</f>
        <v>55</v>
      </c>
      <c r="T689" t="str">
        <f>INDEX(Detail!E:E,MATCH(D689,Detail!H:H,0))</f>
        <v>Jl. Peta No. 41</v>
      </c>
      <c r="U689" t="str">
        <f>INDEX(Detail!B:B,MATCH(D689,Detail!H:H,0))</f>
        <v>B-</v>
      </c>
      <c r="V689" t="str">
        <f>VLOOKUP(C689,Dosen!$A$3:$E$8,MATCH(Main!A689,Dosen!$A$2:$E$2,1),FALSE)</f>
        <v>Bu Dwi</v>
      </c>
    </row>
    <row r="690" spans="1:22" x14ac:dyDescent="0.3">
      <c r="A690">
        <v>688</v>
      </c>
      <c r="B690" t="str">
        <f>CONCATENATE(VLOOKUP(C690,Helper!$A$1:$B$7,2,FALSE),TEXT(A690,"0000"))</f>
        <v>A0688</v>
      </c>
      <c r="C690" t="s">
        <v>1015</v>
      </c>
      <c r="D690" t="str">
        <f>INDEX(Detail!H:H,MATCH(B690,Detail!G:G,0))</f>
        <v>Kenzie Wibowo</v>
      </c>
      <c r="E690">
        <v>88</v>
      </c>
      <c r="F690">
        <v>55</v>
      </c>
      <c r="G690">
        <v>76</v>
      </c>
      <c r="H690">
        <v>61</v>
      </c>
      <c r="I690">
        <v>55</v>
      </c>
      <c r="J690">
        <v>46</v>
      </c>
      <c r="K690">
        <v>92</v>
      </c>
      <c r="L690" s="36" t="str">
        <f>IFERROR(VLOOKUP(B690,Absen!$A$1:$B$501,2,FALSE),"No")</f>
        <v>No</v>
      </c>
      <c r="M690" s="44">
        <f t="shared" si="31"/>
        <v>92</v>
      </c>
      <c r="N690" s="44">
        <f t="shared" si="32"/>
        <v>65.975000000000009</v>
      </c>
      <c r="O690" s="44" t="str">
        <f t="shared" si="33"/>
        <v>C</v>
      </c>
      <c r="P690" s="36">
        <f>INDEX(Detail!A:A,MATCH(D690,Detail!H:H,0))</f>
        <v>37449</v>
      </c>
      <c r="Q690" t="str">
        <f>INDEX(Detail!F:F,MATCH(D690,Detail!H:H,0))</f>
        <v>Solok</v>
      </c>
      <c r="R690">
        <f>INDEX(Detail!C:C,MATCH(D690,Detail!H:H,0))</f>
        <v>179</v>
      </c>
      <c r="S690">
        <f>INDEX(Detail!D:D,MATCH(D690,Detail!H:H,0))</f>
        <v>91</v>
      </c>
      <c r="T690" t="str">
        <f>INDEX(Detail!E:E,MATCH(D690,Detail!H:H,0))</f>
        <v xml:space="preserve">Jalan Kiaracondong No. 9
</v>
      </c>
      <c r="U690" t="str">
        <f>INDEX(Detail!B:B,MATCH(D690,Detail!H:H,0))</f>
        <v>AB+</v>
      </c>
      <c r="V690" t="str">
        <f>VLOOKUP(C690,Dosen!$A$3:$E$8,MATCH(Main!A690,Dosen!$A$2:$E$2,1),FALSE)</f>
        <v>Bu Made</v>
      </c>
    </row>
    <row r="691" spans="1:22" x14ac:dyDescent="0.3">
      <c r="A691">
        <v>689</v>
      </c>
      <c r="B691" t="str">
        <f>CONCATENATE(VLOOKUP(C691,Helper!$A$1:$B$7,2,FALSE),TEXT(A691,"0000"))</f>
        <v>F0689</v>
      </c>
      <c r="C691" t="s">
        <v>1011</v>
      </c>
      <c r="D691" t="str">
        <f>INDEX(Detail!H:H,MATCH(B691,Detail!G:G,0))</f>
        <v>Dadi Manullang</v>
      </c>
      <c r="E691">
        <v>72</v>
      </c>
      <c r="F691">
        <v>67</v>
      </c>
      <c r="G691">
        <v>48</v>
      </c>
      <c r="H691">
        <v>52</v>
      </c>
      <c r="I691">
        <v>57</v>
      </c>
      <c r="J691">
        <v>52</v>
      </c>
      <c r="K691">
        <v>60</v>
      </c>
      <c r="L691" s="36">
        <f>IFERROR(VLOOKUP(B691,Absen!$A$1:$B$501,2,FALSE),"No")</f>
        <v>44822</v>
      </c>
      <c r="M691" s="44">
        <f t="shared" si="31"/>
        <v>50</v>
      </c>
      <c r="N691" s="44">
        <f t="shared" si="32"/>
        <v>56</v>
      </c>
      <c r="O691" s="44" t="str">
        <f t="shared" si="33"/>
        <v>D</v>
      </c>
      <c r="P691" s="36">
        <f>INDEX(Detail!A:A,MATCH(D691,Detail!H:H,0))</f>
        <v>38389</v>
      </c>
      <c r="Q691" t="str">
        <f>INDEX(Detail!F:F,MATCH(D691,Detail!H:H,0))</f>
        <v>Langsa</v>
      </c>
      <c r="R691">
        <f>INDEX(Detail!C:C,MATCH(D691,Detail!H:H,0))</f>
        <v>154</v>
      </c>
      <c r="S691">
        <f>INDEX(Detail!D:D,MATCH(D691,Detail!H:H,0))</f>
        <v>69</v>
      </c>
      <c r="T691" t="str">
        <f>INDEX(Detail!E:E,MATCH(D691,Detail!H:H,0))</f>
        <v>Gang Moch. Toha No. 86</v>
      </c>
      <c r="U691" t="str">
        <f>INDEX(Detail!B:B,MATCH(D691,Detail!H:H,0))</f>
        <v>A+</v>
      </c>
      <c r="V691" t="str">
        <f>VLOOKUP(C691,Dosen!$A$3:$E$8,MATCH(Main!A691,Dosen!$A$2:$E$2,1),FALSE)</f>
        <v>Bu Ratna</v>
      </c>
    </row>
    <row r="692" spans="1:22" x14ac:dyDescent="0.3">
      <c r="A692">
        <v>690</v>
      </c>
      <c r="B692" t="str">
        <f>CONCATENATE(VLOOKUP(C692,Helper!$A$1:$B$7,2,FALSE),TEXT(A692,"0000"))</f>
        <v>B0690</v>
      </c>
      <c r="C692" t="s">
        <v>1014</v>
      </c>
      <c r="D692" t="str">
        <f>INDEX(Detail!H:H,MATCH(B692,Detail!G:G,0))</f>
        <v>Warsita Pudjiastuti</v>
      </c>
      <c r="E692">
        <v>85</v>
      </c>
      <c r="F692">
        <v>68</v>
      </c>
      <c r="G692">
        <v>53</v>
      </c>
      <c r="H692">
        <v>59</v>
      </c>
      <c r="I692">
        <v>65</v>
      </c>
      <c r="J692">
        <v>97</v>
      </c>
      <c r="K692">
        <v>88</v>
      </c>
      <c r="L692" s="36" t="str">
        <f>IFERROR(VLOOKUP(B692,Absen!$A$1:$B$501,2,FALSE),"No")</f>
        <v>No</v>
      </c>
      <c r="M692" s="44">
        <f t="shared" si="31"/>
        <v>88</v>
      </c>
      <c r="N692" s="44">
        <f t="shared" si="32"/>
        <v>73.424999999999997</v>
      </c>
      <c r="O692" s="44" t="str">
        <f t="shared" si="33"/>
        <v>B</v>
      </c>
      <c r="P692" s="36">
        <f>INDEX(Detail!A:A,MATCH(D692,Detail!H:H,0))</f>
        <v>37069</v>
      </c>
      <c r="Q692" t="str">
        <f>INDEX(Detail!F:F,MATCH(D692,Detail!H:H,0))</f>
        <v>Solok</v>
      </c>
      <c r="R692">
        <f>INDEX(Detail!C:C,MATCH(D692,Detail!H:H,0))</f>
        <v>165</v>
      </c>
      <c r="S692">
        <f>INDEX(Detail!D:D,MATCH(D692,Detail!H:H,0))</f>
        <v>71</v>
      </c>
      <c r="T692" t="str">
        <f>INDEX(Detail!E:E,MATCH(D692,Detail!H:H,0))</f>
        <v>Jl. Suryakencana No. 18</v>
      </c>
      <c r="U692" t="str">
        <f>INDEX(Detail!B:B,MATCH(D692,Detail!H:H,0))</f>
        <v>A-</v>
      </c>
      <c r="V692" t="str">
        <f>VLOOKUP(C692,Dosen!$A$3:$E$8,MATCH(Main!A692,Dosen!$A$2:$E$2,1),FALSE)</f>
        <v>Pak Andi</v>
      </c>
    </row>
    <row r="693" spans="1:22" x14ac:dyDescent="0.3">
      <c r="A693">
        <v>691</v>
      </c>
      <c r="B693" t="str">
        <f>CONCATENATE(VLOOKUP(C693,Helper!$A$1:$B$7,2,FALSE),TEXT(A693,"0000"))</f>
        <v>A0691</v>
      </c>
      <c r="C693" t="s">
        <v>1015</v>
      </c>
      <c r="D693" t="str">
        <f>INDEX(Detail!H:H,MATCH(B693,Detail!G:G,0))</f>
        <v>Zulaikha Permadi</v>
      </c>
      <c r="E693">
        <v>59</v>
      </c>
      <c r="F693">
        <v>70</v>
      </c>
      <c r="G693">
        <v>60</v>
      </c>
      <c r="H693">
        <v>55</v>
      </c>
      <c r="I693">
        <v>76</v>
      </c>
      <c r="J693">
        <v>95</v>
      </c>
      <c r="K693">
        <v>96</v>
      </c>
      <c r="L693" s="36" t="str">
        <f>IFERROR(VLOOKUP(B693,Absen!$A$1:$B$501,2,FALSE),"No")</f>
        <v>No</v>
      </c>
      <c r="M693" s="44">
        <f t="shared" si="31"/>
        <v>96</v>
      </c>
      <c r="N693" s="44">
        <f t="shared" si="32"/>
        <v>73.099999999999994</v>
      </c>
      <c r="O693" s="44" t="str">
        <f t="shared" si="33"/>
        <v>B</v>
      </c>
      <c r="P693" s="36">
        <f>INDEX(Detail!A:A,MATCH(D693,Detail!H:H,0))</f>
        <v>37254</v>
      </c>
      <c r="Q693" t="str">
        <f>INDEX(Detail!F:F,MATCH(D693,Detail!H:H,0))</f>
        <v>Bekasi</v>
      </c>
      <c r="R693">
        <f>INDEX(Detail!C:C,MATCH(D693,Detail!H:H,0))</f>
        <v>166</v>
      </c>
      <c r="S693">
        <f>INDEX(Detail!D:D,MATCH(D693,Detail!H:H,0))</f>
        <v>82</v>
      </c>
      <c r="T693" t="str">
        <f>INDEX(Detail!E:E,MATCH(D693,Detail!H:H,0))</f>
        <v xml:space="preserve">Gg. Cikutra Barat No. 1
</v>
      </c>
      <c r="U693" t="str">
        <f>INDEX(Detail!B:B,MATCH(D693,Detail!H:H,0))</f>
        <v>AB+</v>
      </c>
      <c r="V693" t="str">
        <f>VLOOKUP(C693,Dosen!$A$3:$E$8,MATCH(Main!A693,Dosen!$A$2:$E$2,1),FALSE)</f>
        <v>Bu Made</v>
      </c>
    </row>
    <row r="694" spans="1:22" x14ac:dyDescent="0.3">
      <c r="A694">
        <v>692</v>
      </c>
      <c r="B694" t="str">
        <f>CONCATENATE(VLOOKUP(C694,Helper!$A$1:$B$7,2,FALSE),TEXT(A694,"0000"))</f>
        <v>A0692</v>
      </c>
      <c r="C694" t="s">
        <v>1015</v>
      </c>
      <c r="D694" t="str">
        <f>INDEX(Detail!H:H,MATCH(B694,Detail!G:G,0))</f>
        <v>Taufik Oktaviani</v>
      </c>
      <c r="E694">
        <v>67</v>
      </c>
      <c r="F694">
        <v>51</v>
      </c>
      <c r="G694">
        <v>78</v>
      </c>
      <c r="H694">
        <v>70</v>
      </c>
      <c r="I694">
        <v>54</v>
      </c>
      <c r="J694">
        <v>72</v>
      </c>
      <c r="K694">
        <v>73</v>
      </c>
      <c r="L694" s="36" t="str">
        <f>IFERROR(VLOOKUP(B694,Absen!$A$1:$B$501,2,FALSE),"No")</f>
        <v>No</v>
      </c>
      <c r="M694" s="44">
        <f t="shared" si="31"/>
        <v>73</v>
      </c>
      <c r="N694" s="44">
        <f t="shared" si="32"/>
        <v>67.55</v>
      </c>
      <c r="O694" s="44" t="str">
        <f t="shared" si="33"/>
        <v>C</v>
      </c>
      <c r="P694" s="36">
        <f>INDEX(Detail!A:A,MATCH(D694,Detail!H:H,0))</f>
        <v>38234</v>
      </c>
      <c r="Q694" t="str">
        <f>INDEX(Detail!F:F,MATCH(D694,Detail!H:H,0))</f>
        <v>Kota Administrasi Jakarta Timur</v>
      </c>
      <c r="R694">
        <f>INDEX(Detail!C:C,MATCH(D694,Detail!H:H,0))</f>
        <v>177</v>
      </c>
      <c r="S694">
        <f>INDEX(Detail!D:D,MATCH(D694,Detail!H:H,0))</f>
        <v>63</v>
      </c>
      <c r="T694" t="str">
        <f>INDEX(Detail!E:E,MATCH(D694,Detail!H:H,0))</f>
        <v>Jalan Erlangga No. 87</v>
      </c>
      <c r="U694" t="str">
        <f>INDEX(Detail!B:B,MATCH(D694,Detail!H:H,0))</f>
        <v>A+</v>
      </c>
      <c r="V694" t="str">
        <f>VLOOKUP(C694,Dosen!$A$3:$E$8,MATCH(Main!A694,Dosen!$A$2:$E$2,1),FALSE)</f>
        <v>Bu Made</v>
      </c>
    </row>
    <row r="695" spans="1:22" x14ac:dyDescent="0.3">
      <c r="A695">
        <v>693</v>
      </c>
      <c r="B695" t="str">
        <f>CONCATENATE(VLOOKUP(C695,Helper!$A$1:$B$7,2,FALSE),TEXT(A695,"0000"))</f>
        <v>A0693</v>
      </c>
      <c r="C695" t="s">
        <v>1015</v>
      </c>
      <c r="D695" t="str">
        <f>INDEX(Detail!H:H,MATCH(B695,Detail!G:G,0))</f>
        <v>Jais Iswahyudi</v>
      </c>
      <c r="E695">
        <v>63</v>
      </c>
      <c r="F695">
        <v>46</v>
      </c>
      <c r="G695">
        <v>84</v>
      </c>
      <c r="H695">
        <v>75</v>
      </c>
      <c r="I695">
        <v>95</v>
      </c>
      <c r="J695">
        <v>51</v>
      </c>
      <c r="K695">
        <v>85</v>
      </c>
      <c r="L695" s="36">
        <f>IFERROR(VLOOKUP(B695,Absen!$A$1:$B$501,2,FALSE),"No")</f>
        <v>44789</v>
      </c>
      <c r="M695" s="44">
        <f t="shared" si="31"/>
        <v>75</v>
      </c>
      <c r="N695" s="44">
        <f t="shared" si="32"/>
        <v>69.375</v>
      </c>
      <c r="O695" s="44" t="str">
        <f t="shared" si="33"/>
        <v>C</v>
      </c>
      <c r="P695" s="36">
        <f>INDEX(Detail!A:A,MATCH(D695,Detail!H:H,0))</f>
        <v>37316</v>
      </c>
      <c r="Q695" t="str">
        <f>INDEX(Detail!F:F,MATCH(D695,Detail!H:H,0))</f>
        <v>Ambon</v>
      </c>
      <c r="R695">
        <f>INDEX(Detail!C:C,MATCH(D695,Detail!H:H,0))</f>
        <v>179</v>
      </c>
      <c r="S695">
        <f>INDEX(Detail!D:D,MATCH(D695,Detail!H:H,0))</f>
        <v>66</v>
      </c>
      <c r="T695" t="str">
        <f>INDEX(Detail!E:E,MATCH(D695,Detail!H:H,0))</f>
        <v xml:space="preserve">Gg. Sukabumi No. 4
</v>
      </c>
      <c r="U695" t="str">
        <f>INDEX(Detail!B:B,MATCH(D695,Detail!H:H,0))</f>
        <v>B-</v>
      </c>
      <c r="V695" t="str">
        <f>VLOOKUP(C695,Dosen!$A$3:$E$8,MATCH(Main!A695,Dosen!$A$2:$E$2,1),FALSE)</f>
        <v>Bu Made</v>
      </c>
    </row>
    <row r="696" spans="1:22" x14ac:dyDescent="0.3">
      <c r="A696">
        <v>694</v>
      </c>
      <c r="B696" t="str">
        <f>CONCATENATE(VLOOKUP(C696,Helper!$A$1:$B$7,2,FALSE),TEXT(A696,"0000"))</f>
        <v>A0694</v>
      </c>
      <c r="C696" t="s">
        <v>1015</v>
      </c>
      <c r="D696" t="str">
        <f>INDEX(Detail!H:H,MATCH(B696,Detail!G:G,0))</f>
        <v>Kajen Narpati</v>
      </c>
      <c r="E696">
        <v>94</v>
      </c>
      <c r="F696">
        <v>69</v>
      </c>
      <c r="G696">
        <v>88</v>
      </c>
      <c r="H696">
        <v>73</v>
      </c>
      <c r="I696">
        <v>88</v>
      </c>
      <c r="J696">
        <v>93</v>
      </c>
      <c r="K696">
        <v>64</v>
      </c>
      <c r="L696" s="36" t="str">
        <f>IFERROR(VLOOKUP(B696,Absen!$A$1:$B$501,2,FALSE),"No")</f>
        <v>No</v>
      </c>
      <c r="M696" s="44">
        <f t="shared" si="31"/>
        <v>64</v>
      </c>
      <c r="N696" s="44">
        <f t="shared" si="32"/>
        <v>83.100000000000009</v>
      </c>
      <c r="O696" s="44" t="str">
        <f t="shared" si="33"/>
        <v>A</v>
      </c>
      <c r="P696" s="36">
        <f>INDEX(Detail!A:A,MATCH(D696,Detail!H:H,0))</f>
        <v>38157</v>
      </c>
      <c r="Q696" t="str">
        <f>INDEX(Detail!F:F,MATCH(D696,Detail!H:H,0))</f>
        <v>Lhokseumawe</v>
      </c>
      <c r="R696">
        <f>INDEX(Detail!C:C,MATCH(D696,Detail!H:H,0))</f>
        <v>173</v>
      </c>
      <c r="S696">
        <f>INDEX(Detail!D:D,MATCH(D696,Detail!H:H,0))</f>
        <v>63</v>
      </c>
      <c r="T696" t="str">
        <f>INDEX(Detail!E:E,MATCH(D696,Detail!H:H,0))</f>
        <v xml:space="preserve">Gg. S. Parman No. 5
</v>
      </c>
      <c r="U696" t="str">
        <f>INDEX(Detail!B:B,MATCH(D696,Detail!H:H,0))</f>
        <v>O-</v>
      </c>
      <c r="V696" t="str">
        <f>VLOOKUP(C696,Dosen!$A$3:$E$8,MATCH(Main!A696,Dosen!$A$2:$E$2,1),FALSE)</f>
        <v>Bu Made</v>
      </c>
    </row>
    <row r="697" spans="1:22" x14ac:dyDescent="0.3">
      <c r="A697">
        <v>695</v>
      </c>
      <c r="B697" t="str">
        <f>CONCATENATE(VLOOKUP(C697,Helper!$A$1:$B$7,2,FALSE),TEXT(A697,"0000"))</f>
        <v>A0695</v>
      </c>
      <c r="C697" t="s">
        <v>1015</v>
      </c>
      <c r="D697" t="str">
        <f>INDEX(Detail!H:H,MATCH(B697,Detail!G:G,0))</f>
        <v>Jamalia Wastuti</v>
      </c>
      <c r="E697">
        <v>74</v>
      </c>
      <c r="F697">
        <v>72</v>
      </c>
      <c r="G697">
        <v>66</v>
      </c>
      <c r="H697">
        <v>52</v>
      </c>
      <c r="I697">
        <v>93</v>
      </c>
      <c r="J697">
        <v>91</v>
      </c>
      <c r="K697">
        <v>88</v>
      </c>
      <c r="L697" s="36" t="str">
        <f>IFERROR(VLOOKUP(B697,Absen!$A$1:$B$501,2,FALSE),"No")</f>
        <v>No</v>
      </c>
      <c r="M697" s="44">
        <f t="shared" si="31"/>
        <v>88</v>
      </c>
      <c r="N697" s="44">
        <f t="shared" si="32"/>
        <v>76.575000000000003</v>
      </c>
      <c r="O697" s="44" t="str">
        <f t="shared" si="33"/>
        <v>B</v>
      </c>
      <c r="P697" s="36">
        <f>INDEX(Detail!A:A,MATCH(D697,Detail!H:H,0))</f>
        <v>37254</v>
      </c>
      <c r="Q697" t="str">
        <f>INDEX(Detail!F:F,MATCH(D697,Detail!H:H,0))</f>
        <v>Sibolga</v>
      </c>
      <c r="R697">
        <f>INDEX(Detail!C:C,MATCH(D697,Detail!H:H,0))</f>
        <v>180</v>
      </c>
      <c r="S697">
        <f>INDEX(Detail!D:D,MATCH(D697,Detail!H:H,0))</f>
        <v>76</v>
      </c>
      <c r="T697" t="str">
        <f>INDEX(Detail!E:E,MATCH(D697,Detail!H:H,0))</f>
        <v>Jalan Dipenogoro No. 63</v>
      </c>
      <c r="U697" t="str">
        <f>INDEX(Detail!B:B,MATCH(D697,Detail!H:H,0))</f>
        <v>A+</v>
      </c>
      <c r="V697" t="str">
        <f>VLOOKUP(C697,Dosen!$A$3:$E$8,MATCH(Main!A697,Dosen!$A$2:$E$2,1),FALSE)</f>
        <v>Bu Made</v>
      </c>
    </row>
    <row r="698" spans="1:22" x14ac:dyDescent="0.3">
      <c r="A698">
        <v>696</v>
      </c>
      <c r="B698" t="str">
        <f>CONCATENATE(VLOOKUP(C698,Helper!$A$1:$B$7,2,FALSE),TEXT(A698,"0000"))</f>
        <v>A0696</v>
      </c>
      <c r="C698" t="s">
        <v>1015</v>
      </c>
      <c r="D698" t="str">
        <f>INDEX(Detail!H:H,MATCH(B698,Detail!G:G,0))</f>
        <v>Saadat Iswahyudi</v>
      </c>
      <c r="E698">
        <v>81</v>
      </c>
      <c r="F698">
        <v>63</v>
      </c>
      <c r="G698">
        <v>37</v>
      </c>
      <c r="H698">
        <v>60</v>
      </c>
      <c r="I698">
        <v>95</v>
      </c>
      <c r="J698">
        <v>93</v>
      </c>
      <c r="K698">
        <v>75</v>
      </c>
      <c r="L698" s="36" t="str">
        <f>IFERROR(VLOOKUP(B698,Absen!$A$1:$B$501,2,FALSE),"No")</f>
        <v>No</v>
      </c>
      <c r="M698" s="44">
        <f t="shared" si="31"/>
        <v>75</v>
      </c>
      <c r="N698" s="44">
        <f t="shared" si="32"/>
        <v>70.875</v>
      </c>
      <c r="O698" s="44" t="str">
        <f t="shared" si="33"/>
        <v>B</v>
      </c>
      <c r="P698" s="36">
        <f>INDEX(Detail!A:A,MATCH(D698,Detail!H:H,0))</f>
        <v>37402</v>
      </c>
      <c r="Q698" t="str">
        <f>INDEX(Detail!F:F,MATCH(D698,Detail!H:H,0))</f>
        <v>Padang</v>
      </c>
      <c r="R698">
        <f>INDEX(Detail!C:C,MATCH(D698,Detail!H:H,0))</f>
        <v>175</v>
      </c>
      <c r="S698">
        <f>INDEX(Detail!D:D,MATCH(D698,Detail!H:H,0))</f>
        <v>81</v>
      </c>
      <c r="T698" t="str">
        <f>INDEX(Detail!E:E,MATCH(D698,Detail!H:H,0))</f>
        <v xml:space="preserve">Gg. BKR No. 3
</v>
      </c>
      <c r="U698" t="str">
        <f>INDEX(Detail!B:B,MATCH(D698,Detail!H:H,0))</f>
        <v>A-</v>
      </c>
      <c r="V698" t="str">
        <f>VLOOKUP(C698,Dosen!$A$3:$E$8,MATCH(Main!A698,Dosen!$A$2:$E$2,1),FALSE)</f>
        <v>Bu Made</v>
      </c>
    </row>
    <row r="699" spans="1:22" x14ac:dyDescent="0.3">
      <c r="A699">
        <v>697</v>
      </c>
      <c r="B699" t="str">
        <f>CONCATENATE(VLOOKUP(C699,Helper!$A$1:$B$7,2,FALSE),TEXT(A699,"0000"))</f>
        <v>B0697</v>
      </c>
      <c r="C699" t="s">
        <v>1014</v>
      </c>
      <c r="D699" t="str">
        <f>INDEX(Detail!H:H,MATCH(B699,Detail!G:G,0))</f>
        <v>Makara Mulyani</v>
      </c>
      <c r="E699">
        <v>71</v>
      </c>
      <c r="F699">
        <v>55</v>
      </c>
      <c r="G699">
        <v>91</v>
      </c>
      <c r="H699">
        <v>59</v>
      </c>
      <c r="I699">
        <v>80</v>
      </c>
      <c r="J699">
        <v>80</v>
      </c>
      <c r="K699">
        <v>87</v>
      </c>
      <c r="L699" s="36">
        <f>IFERROR(VLOOKUP(B699,Absen!$A$1:$B$501,2,FALSE),"No")</f>
        <v>44829</v>
      </c>
      <c r="M699" s="44">
        <f t="shared" si="31"/>
        <v>77</v>
      </c>
      <c r="N699" s="44">
        <f t="shared" si="32"/>
        <v>75.025000000000006</v>
      </c>
      <c r="O699" s="44" t="str">
        <f t="shared" si="33"/>
        <v>B</v>
      </c>
      <c r="P699" s="36">
        <f>INDEX(Detail!A:A,MATCH(D699,Detail!H:H,0))</f>
        <v>37065</v>
      </c>
      <c r="Q699" t="str">
        <f>INDEX(Detail!F:F,MATCH(D699,Detail!H:H,0))</f>
        <v>Binjai</v>
      </c>
      <c r="R699">
        <f>INDEX(Detail!C:C,MATCH(D699,Detail!H:H,0))</f>
        <v>172</v>
      </c>
      <c r="S699">
        <f>INDEX(Detail!D:D,MATCH(D699,Detail!H:H,0))</f>
        <v>94</v>
      </c>
      <c r="T699" t="str">
        <f>INDEX(Detail!E:E,MATCH(D699,Detail!H:H,0))</f>
        <v>Gg. Raya Setiabudhi No. 69</v>
      </c>
      <c r="U699" t="str">
        <f>INDEX(Detail!B:B,MATCH(D699,Detail!H:H,0))</f>
        <v>AB+</v>
      </c>
      <c r="V699" t="str">
        <f>VLOOKUP(C699,Dosen!$A$3:$E$8,MATCH(Main!A699,Dosen!$A$2:$E$2,1),FALSE)</f>
        <v>Pak Andi</v>
      </c>
    </row>
    <row r="700" spans="1:22" x14ac:dyDescent="0.3">
      <c r="A700">
        <v>698</v>
      </c>
      <c r="B700" t="str">
        <f>CONCATENATE(VLOOKUP(C700,Helper!$A$1:$B$7,2,FALSE),TEXT(A700,"0000"))</f>
        <v>C0698</v>
      </c>
      <c r="C700" t="s">
        <v>1012</v>
      </c>
      <c r="D700" t="str">
        <f>INDEX(Detail!H:H,MATCH(B700,Detail!G:G,0))</f>
        <v>Viman Uyainah</v>
      </c>
      <c r="E700">
        <v>53</v>
      </c>
      <c r="F700">
        <v>71</v>
      </c>
      <c r="G700">
        <v>53</v>
      </c>
      <c r="H700">
        <v>70</v>
      </c>
      <c r="I700">
        <v>65</v>
      </c>
      <c r="J700">
        <v>91</v>
      </c>
      <c r="K700">
        <v>81</v>
      </c>
      <c r="L700" s="36" t="str">
        <f>IFERROR(VLOOKUP(B700,Absen!$A$1:$B$501,2,FALSE),"No")</f>
        <v>No</v>
      </c>
      <c r="M700" s="44">
        <f t="shared" si="31"/>
        <v>81</v>
      </c>
      <c r="N700" s="44">
        <f t="shared" si="32"/>
        <v>69.274999999999991</v>
      </c>
      <c r="O700" s="44" t="str">
        <f t="shared" si="33"/>
        <v>C</v>
      </c>
      <c r="P700" s="36">
        <f>INDEX(Detail!A:A,MATCH(D700,Detail!H:H,0))</f>
        <v>37699</v>
      </c>
      <c r="Q700" t="str">
        <f>INDEX(Detail!F:F,MATCH(D700,Detail!H:H,0))</f>
        <v>Bima</v>
      </c>
      <c r="R700">
        <f>INDEX(Detail!C:C,MATCH(D700,Detail!H:H,0))</f>
        <v>164</v>
      </c>
      <c r="S700">
        <f>INDEX(Detail!D:D,MATCH(D700,Detail!H:H,0))</f>
        <v>52</v>
      </c>
      <c r="T700" t="str">
        <f>INDEX(Detail!E:E,MATCH(D700,Detail!H:H,0))</f>
        <v xml:space="preserve">Gang Dipenogoro No. 0
</v>
      </c>
      <c r="U700" t="str">
        <f>INDEX(Detail!B:B,MATCH(D700,Detail!H:H,0))</f>
        <v>O-</v>
      </c>
      <c r="V700" t="str">
        <f>VLOOKUP(C700,Dosen!$A$3:$E$8,MATCH(Main!A700,Dosen!$A$2:$E$2,1),FALSE)</f>
        <v>Bu Dwi</v>
      </c>
    </row>
    <row r="701" spans="1:22" x14ac:dyDescent="0.3">
      <c r="A701">
        <v>699</v>
      </c>
      <c r="B701" t="str">
        <f>CONCATENATE(VLOOKUP(C701,Helper!$A$1:$B$7,2,FALSE),TEXT(A701,"0000"))</f>
        <v>F0699</v>
      </c>
      <c r="C701" t="s">
        <v>1011</v>
      </c>
      <c r="D701" t="str">
        <f>INDEX(Detail!H:H,MATCH(B701,Detail!G:G,0))</f>
        <v>Abyasa Hastuti</v>
      </c>
      <c r="E701">
        <v>92</v>
      </c>
      <c r="F701">
        <v>60</v>
      </c>
      <c r="G701">
        <v>42</v>
      </c>
      <c r="H701">
        <v>69</v>
      </c>
      <c r="I701">
        <v>91</v>
      </c>
      <c r="J701">
        <v>67</v>
      </c>
      <c r="K701">
        <v>68</v>
      </c>
      <c r="L701" s="36">
        <f>IFERROR(VLOOKUP(B701,Absen!$A$1:$B$501,2,FALSE),"No")</f>
        <v>44782</v>
      </c>
      <c r="M701" s="44">
        <f t="shared" si="31"/>
        <v>58</v>
      </c>
      <c r="N701" s="44">
        <f t="shared" si="32"/>
        <v>66.599999999999994</v>
      </c>
      <c r="O701" s="44" t="str">
        <f t="shared" si="33"/>
        <v>C</v>
      </c>
      <c r="P701" s="36">
        <f>INDEX(Detail!A:A,MATCH(D701,Detail!H:H,0))</f>
        <v>37493</v>
      </c>
      <c r="Q701" t="str">
        <f>INDEX(Detail!F:F,MATCH(D701,Detail!H:H,0))</f>
        <v>Tarakan</v>
      </c>
      <c r="R701">
        <f>INDEX(Detail!C:C,MATCH(D701,Detail!H:H,0))</f>
        <v>155</v>
      </c>
      <c r="S701">
        <f>INDEX(Detail!D:D,MATCH(D701,Detail!H:H,0))</f>
        <v>45</v>
      </c>
      <c r="T701" t="str">
        <f>INDEX(Detail!E:E,MATCH(D701,Detail!H:H,0))</f>
        <v>Gg. Erlangga No. 43</v>
      </c>
      <c r="U701" t="str">
        <f>INDEX(Detail!B:B,MATCH(D701,Detail!H:H,0))</f>
        <v>A+</v>
      </c>
      <c r="V701" t="str">
        <f>VLOOKUP(C701,Dosen!$A$3:$E$8,MATCH(Main!A701,Dosen!$A$2:$E$2,1),FALSE)</f>
        <v>Bu Ratna</v>
      </c>
    </row>
    <row r="702" spans="1:22" x14ac:dyDescent="0.3">
      <c r="A702">
        <v>700</v>
      </c>
      <c r="B702" t="str">
        <f>CONCATENATE(VLOOKUP(C702,Helper!$A$1:$B$7,2,FALSE),TEXT(A702,"0000"))</f>
        <v>E0700</v>
      </c>
      <c r="C702" t="s">
        <v>1010</v>
      </c>
      <c r="D702" t="str">
        <f>INDEX(Detail!H:H,MATCH(B702,Detail!G:G,0))</f>
        <v>Jessica Hakim</v>
      </c>
      <c r="E702">
        <v>93</v>
      </c>
      <c r="F702">
        <v>63</v>
      </c>
      <c r="G702">
        <v>71</v>
      </c>
      <c r="H702">
        <v>50</v>
      </c>
      <c r="I702">
        <v>79</v>
      </c>
      <c r="J702">
        <v>62</v>
      </c>
      <c r="K702">
        <v>86</v>
      </c>
      <c r="L702" s="36" t="str">
        <f>IFERROR(VLOOKUP(B702,Absen!$A$1:$B$501,2,FALSE),"No")</f>
        <v>No</v>
      </c>
      <c r="M702" s="44">
        <f t="shared" si="31"/>
        <v>86</v>
      </c>
      <c r="N702" s="44">
        <f t="shared" si="32"/>
        <v>70.825000000000003</v>
      </c>
      <c r="O702" s="44" t="str">
        <f t="shared" si="33"/>
        <v>B</v>
      </c>
      <c r="P702" s="36">
        <f>INDEX(Detail!A:A,MATCH(D702,Detail!H:H,0))</f>
        <v>37109</v>
      </c>
      <c r="Q702" t="str">
        <f>INDEX(Detail!F:F,MATCH(D702,Detail!H:H,0))</f>
        <v>Parepare</v>
      </c>
      <c r="R702">
        <f>INDEX(Detail!C:C,MATCH(D702,Detail!H:H,0))</f>
        <v>178</v>
      </c>
      <c r="S702">
        <f>INDEX(Detail!D:D,MATCH(D702,Detail!H:H,0))</f>
        <v>73</v>
      </c>
      <c r="T702" t="str">
        <f>INDEX(Detail!E:E,MATCH(D702,Detail!H:H,0))</f>
        <v>Jl. Siliwangi No. 84</v>
      </c>
      <c r="U702" t="str">
        <f>INDEX(Detail!B:B,MATCH(D702,Detail!H:H,0))</f>
        <v>A-</v>
      </c>
      <c r="V702" t="str">
        <f>VLOOKUP(C702,Dosen!$A$3:$E$8,MATCH(Main!A702,Dosen!$A$2:$E$2,1),FALSE)</f>
        <v>Pak Budi</v>
      </c>
    </row>
    <row r="703" spans="1:22" x14ac:dyDescent="0.3">
      <c r="A703">
        <v>701</v>
      </c>
      <c r="B703" t="str">
        <f>CONCATENATE(VLOOKUP(C703,Helper!$A$1:$B$7,2,FALSE),TEXT(A703,"0000"))</f>
        <v>F0701</v>
      </c>
      <c r="C703" t="s">
        <v>1011</v>
      </c>
      <c r="D703" t="str">
        <f>INDEX(Detail!H:H,MATCH(B703,Detail!G:G,0))</f>
        <v>Emas Tampubolon</v>
      </c>
      <c r="E703">
        <v>66</v>
      </c>
      <c r="F703">
        <v>49</v>
      </c>
      <c r="G703">
        <v>86</v>
      </c>
      <c r="H703">
        <v>60</v>
      </c>
      <c r="I703">
        <v>72</v>
      </c>
      <c r="J703">
        <v>87</v>
      </c>
      <c r="K703">
        <v>90</v>
      </c>
      <c r="L703" s="36">
        <f>IFERROR(VLOOKUP(B703,Absen!$A$1:$B$501,2,FALSE),"No")</f>
        <v>44873</v>
      </c>
      <c r="M703" s="44">
        <f t="shared" si="31"/>
        <v>80</v>
      </c>
      <c r="N703" s="44">
        <f t="shared" si="32"/>
        <v>73.474999999999994</v>
      </c>
      <c r="O703" s="44" t="str">
        <f t="shared" si="33"/>
        <v>B</v>
      </c>
      <c r="P703" s="36">
        <f>INDEX(Detail!A:A,MATCH(D703,Detail!H:H,0))</f>
        <v>37102</v>
      </c>
      <c r="Q703" t="str">
        <f>INDEX(Detail!F:F,MATCH(D703,Detail!H:H,0))</f>
        <v>Denpasar</v>
      </c>
      <c r="R703">
        <f>INDEX(Detail!C:C,MATCH(D703,Detail!H:H,0))</f>
        <v>157</v>
      </c>
      <c r="S703">
        <f>INDEX(Detail!D:D,MATCH(D703,Detail!H:H,0))</f>
        <v>90</v>
      </c>
      <c r="T703" t="str">
        <f>INDEX(Detail!E:E,MATCH(D703,Detail!H:H,0))</f>
        <v xml:space="preserve">Gang Sentot Alibasa No. 4
</v>
      </c>
      <c r="U703" t="str">
        <f>INDEX(Detail!B:B,MATCH(D703,Detail!H:H,0))</f>
        <v>AB-</v>
      </c>
      <c r="V703" t="str">
        <f>VLOOKUP(C703,Dosen!$A$3:$E$8,MATCH(Main!A703,Dosen!$A$2:$E$2,1),FALSE)</f>
        <v>Bu Ratna</v>
      </c>
    </row>
    <row r="704" spans="1:22" x14ac:dyDescent="0.3">
      <c r="A704">
        <v>702</v>
      </c>
      <c r="B704" t="str">
        <f>CONCATENATE(VLOOKUP(C704,Helper!$A$1:$B$7,2,FALSE),TEXT(A704,"0000"))</f>
        <v>B0702</v>
      </c>
      <c r="C704" t="s">
        <v>1014</v>
      </c>
      <c r="D704" t="str">
        <f>INDEX(Detail!H:H,MATCH(B704,Detail!G:G,0))</f>
        <v>Cayadi Maryati</v>
      </c>
      <c r="E704">
        <v>78</v>
      </c>
      <c r="F704">
        <v>69</v>
      </c>
      <c r="G704">
        <v>64</v>
      </c>
      <c r="H704">
        <v>74</v>
      </c>
      <c r="I704">
        <v>60</v>
      </c>
      <c r="J704">
        <v>97</v>
      </c>
      <c r="K704">
        <v>66</v>
      </c>
      <c r="L704" s="36">
        <f>IFERROR(VLOOKUP(B704,Absen!$A$1:$B$501,2,FALSE),"No")</f>
        <v>44832</v>
      </c>
      <c r="M704" s="44">
        <f t="shared" si="31"/>
        <v>56</v>
      </c>
      <c r="N704" s="44">
        <f t="shared" si="32"/>
        <v>72.924999999999997</v>
      </c>
      <c r="O704" s="44" t="str">
        <f t="shared" si="33"/>
        <v>B</v>
      </c>
      <c r="P704" s="36">
        <f>INDEX(Detail!A:A,MATCH(D704,Detail!H:H,0))</f>
        <v>37090</v>
      </c>
      <c r="Q704" t="str">
        <f>INDEX(Detail!F:F,MATCH(D704,Detail!H:H,0))</f>
        <v>Blitar</v>
      </c>
      <c r="R704">
        <f>INDEX(Detail!C:C,MATCH(D704,Detail!H:H,0))</f>
        <v>159</v>
      </c>
      <c r="S704">
        <f>INDEX(Detail!D:D,MATCH(D704,Detail!H:H,0))</f>
        <v>89</v>
      </c>
      <c r="T704" t="str">
        <f>INDEX(Detail!E:E,MATCH(D704,Detail!H:H,0))</f>
        <v xml:space="preserve">Jl. Monginsidi No. 3
</v>
      </c>
      <c r="U704" t="str">
        <f>INDEX(Detail!B:B,MATCH(D704,Detail!H:H,0))</f>
        <v>B+</v>
      </c>
      <c r="V704" t="str">
        <f>VLOOKUP(C704,Dosen!$A$3:$E$8,MATCH(Main!A704,Dosen!$A$2:$E$2,1),FALSE)</f>
        <v>Pak Andi</v>
      </c>
    </row>
    <row r="705" spans="1:22" x14ac:dyDescent="0.3">
      <c r="A705">
        <v>703</v>
      </c>
      <c r="B705" t="str">
        <f>CONCATENATE(VLOOKUP(C705,Helper!$A$1:$B$7,2,FALSE),TEXT(A705,"0000"))</f>
        <v>E0703</v>
      </c>
      <c r="C705" t="s">
        <v>1010</v>
      </c>
      <c r="D705" t="str">
        <f>INDEX(Detail!H:H,MATCH(B705,Detail!G:G,0))</f>
        <v>Hadi Yuliarti</v>
      </c>
      <c r="E705">
        <v>69</v>
      </c>
      <c r="F705">
        <v>50</v>
      </c>
      <c r="G705">
        <v>42</v>
      </c>
      <c r="H705">
        <v>64</v>
      </c>
      <c r="I705">
        <v>68</v>
      </c>
      <c r="J705">
        <v>56</v>
      </c>
      <c r="K705">
        <v>93</v>
      </c>
      <c r="L705" s="36" t="str">
        <f>IFERROR(VLOOKUP(B705,Absen!$A$1:$B$501,2,FALSE),"No")</f>
        <v>No</v>
      </c>
      <c r="M705" s="44">
        <f t="shared" si="31"/>
        <v>93</v>
      </c>
      <c r="N705" s="44">
        <f t="shared" si="32"/>
        <v>60.275000000000006</v>
      </c>
      <c r="O705" s="44" t="str">
        <f t="shared" si="33"/>
        <v>C</v>
      </c>
      <c r="P705" s="36">
        <f>INDEX(Detail!A:A,MATCH(D705,Detail!H:H,0))</f>
        <v>38230</v>
      </c>
      <c r="Q705" t="str">
        <f>INDEX(Detail!F:F,MATCH(D705,Detail!H:H,0))</f>
        <v>Bandar Lampung</v>
      </c>
      <c r="R705">
        <f>INDEX(Detail!C:C,MATCH(D705,Detail!H:H,0))</f>
        <v>153</v>
      </c>
      <c r="S705">
        <f>INDEX(Detail!D:D,MATCH(D705,Detail!H:H,0))</f>
        <v>82</v>
      </c>
      <c r="T705" t="str">
        <f>INDEX(Detail!E:E,MATCH(D705,Detail!H:H,0))</f>
        <v xml:space="preserve">Gang Pasir Koja No. 1
</v>
      </c>
      <c r="U705" t="str">
        <f>INDEX(Detail!B:B,MATCH(D705,Detail!H:H,0))</f>
        <v>B+</v>
      </c>
      <c r="V705" t="str">
        <f>VLOOKUP(C705,Dosen!$A$3:$E$8,MATCH(Main!A705,Dosen!$A$2:$E$2,1),FALSE)</f>
        <v>Pak Budi</v>
      </c>
    </row>
    <row r="706" spans="1:22" x14ac:dyDescent="0.3">
      <c r="A706">
        <v>704</v>
      </c>
      <c r="B706" t="str">
        <f>CONCATENATE(VLOOKUP(C706,Helper!$A$1:$B$7,2,FALSE),TEXT(A706,"0000"))</f>
        <v>D0704</v>
      </c>
      <c r="C706" t="s">
        <v>1013</v>
      </c>
      <c r="D706" t="str">
        <f>INDEX(Detail!H:H,MATCH(B706,Detail!G:G,0))</f>
        <v>Banara Ardianto</v>
      </c>
      <c r="E706">
        <v>67</v>
      </c>
      <c r="F706">
        <v>49</v>
      </c>
      <c r="G706">
        <v>45</v>
      </c>
      <c r="H706">
        <v>61</v>
      </c>
      <c r="I706">
        <v>85</v>
      </c>
      <c r="J706">
        <v>52</v>
      </c>
      <c r="K706">
        <v>99</v>
      </c>
      <c r="L706" s="36" t="str">
        <f>IFERROR(VLOOKUP(B706,Absen!$A$1:$B$501,2,FALSE),"No")</f>
        <v>No</v>
      </c>
      <c r="M706" s="44">
        <f t="shared" si="31"/>
        <v>99</v>
      </c>
      <c r="N706" s="44">
        <f t="shared" si="32"/>
        <v>62.050000000000004</v>
      </c>
      <c r="O706" s="44" t="str">
        <f t="shared" si="33"/>
        <v>C</v>
      </c>
      <c r="P706" s="36">
        <f>INDEX(Detail!A:A,MATCH(D706,Detail!H:H,0))</f>
        <v>38443</v>
      </c>
      <c r="Q706" t="str">
        <f>INDEX(Detail!F:F,MATCH(D706,Detail!H:H,0))</f>
        <v>Palu</v>
      </c>
      <c r="R706">
        <f>INDEX(Detail!C:C,MATCH(D706,Detail!H:H,0))</f>
        <v>174</v>
      </c>
      <c r="S706">
        <f>INDEX(Detail!D:D,MATCH(D706,Detail!H:H,0))</f>
        <v>51</v>
      </c>
      <c r="T706" t="str">
        <f>INDEX(Detail!E:E,MATCH(D706,Detail!H:H,0))</f>
        <v>Jl. Jayawijaya No. 73</v>
      </c>
      <c r="U706" t="str">
        <f>INDEX(Detail!B:B,MATCH(D706,Detail!H:H,0))</f>
        <v>A+</v>
      </c>
      <c r="V706" t="str">
        <f>VLOOKUP(C706,Dosen!$A$3:$E$8,MATCH(Main!A706,Dosen!$A$2:$E$2,1),FALSE)</f>
        <v>Pak Krisna</v>
      </c>
    </row>
    <row r="707" spans="1:22" x14ac:dyDescent="0.3">
      <c r="A707">
        <v>705</v>
      </c>
      <c r="B707" t="str">
        <f>CONCATENATE(VLOOKUP(C707,Helper!$A$1:$B$7,2,FALSE),TEXT(A707,"0000"))</f>
        <v>B0705</v>
      </c>
      <c r="C707" t="s">
        <v>1014</v>
      </c>
      <c r="D707" t="str">
        <f>INDEX(Detail!H:H,MATCH(B707,Detail!G:G,0))</f>
        <v>Elvin Saragih</v>
      </c>
      <c r="E707">
        <v>65</v>
      </c>
      <c r="F707">
        <v>49</v>
      </c>
      <c r="G707">
        <v>69</v>
      </c>
      <c r="H707">
        <v>70</v>
      </c>
      <c r="I707">
        <v>62</v>
      </c>
      <c r="J707">
        <v>96</v>
      </c>
      <c r="K707">
        <v>60</v>
      </c>
      <c r="L707" s="36" t="str">
        <f>IFERROR(VLOOKUP(B707,Absen!$A$1:$B$501,2,FALSE),"No")</f>
        <v>No</v>
      </c>
      <c r="M707" s="44">
        <f t="shared" si="31"/>
        <v>60</v>
      </c>
      <c r="N707" s="44">
        <f t="shared" si="32"/>
        <v>69.75</v>
      </c>
      <c r="O707" s="44" t="str">
        <f t="shared" si="33"/>
        <v>C</v>
      </c>
      <c r="P707" s="36">
        <f>INDEX(Detail!A:A,MATCH(D707,Detail!H:H,0))</f>
        <v>37703</v>
      </c>
      <c r="Q707" t="str">
        <f>INDEX(Detail!F:F,MATCH(D707,Detail!H:H,0))</f>
        <v>Blitar</v>
      </c>
      <c r="R707">
        <f>INDEX(Detail!C:C,MATCH(D707,Detail!H:H,0))</f>
        <v>159</v>
      </c>
      <c r="S707">
        <f>INDEX(Detail!D:D,MATCH(D707,Detail!H:H,0))</f>
        <v>82</v>
      </c>
      <c r="T707" t="str">
        <f>INDEX(Detail!E:E,MATCH(D707,Detail!H:H,0))</f>
        <v>Gang Dr. Djunjunan No. 37</v>
      </c>
      <c r="U707" t="str">
        <f>INDEX(Detail!B:B,MATCH(D707,Detail!H:H,0))</f>
        <v>B+</v>
      </c>
      <c r="V707" t="str">
        <f>VLOOKUP(C707,Dosen!$A$3:$E$8,MATCH(Main!A707,Dosen!$A$2:$E$2,1),FALSE)</f>
        <v>Pak Andi</v>
      </c>
    </row>
    <row r="708" spans="1:22" x14ac:dyDescent="0.3">
      <c r="A708">
        <v>706</v>
      </c>
      <c r="B708" t="str">
        <f>CONCATENATE(VLOOKUP(C708,Helper!$A$1:$B$7,2,FALSE),TEXT(A708,"0000"))</f>
        <v>C0706</v>
      </c>
      <c r="C708" t="s">
        <v>1012</v>
      </c>
      <c r="D708" t="str">
        <f>INDEX(Detail!H:H,MATCH(B708,Detail!G:G,0))</f>
        <v>Olga Handayani</v>
      </c>
      <c r="E708">
        <v>63</v>
      </c>
      <c r="F708">
        <v>72</v>
      </c>
      <c r="G708">
        <v>56</v>
      </c>
      <c r="H708">
        <v>62</v>
      </c>
      <c r="I708">
        <v>82</v>
      </c>
      <c r="J708">
        <v>95</v>
      </c>
      <c r="K708">
        <v>82</v>
      </c>
      <c r="L708" s="36">
        <f>IFERROR(VLOOKUP(B708,Absen!$A$1:$B$501,2,FALSE),"No")</f>
        <v>44782</v>
      </c>
      <c r="M708" s="44">
        <f t="shared" ref="M708:M771" si="34">IF(L708="No",K708,K708-10)</f>
        <v>72</v>
      </c>
      <c r="N708" s="44">
        <f t="shared" ref="N708:N771" si="35">((E708+F708+H708+I708)*0.125)+((G708+J708)*0.2)+(M708*0.1)</f>
        <v>72.275000000000006</v>
      </c>
      <c r="O708" s="44" t="str">
        <f t="shared" ref="O708:O771" si="36">IF(N708&gt;90,"A+",IF(N708&gt;80,"A",IF(N708&gt;70,"B",IF(N708&gt;60,"C",IF(N708&gt;40,"D","E")))))</f>
        <v>B</v>
      </c>
      <c r="P708" s="36">
        <f>INDEX(Detail!A:A,MATCH(D708,Detail!H:H,0))</f>
        <v>37288</v>
      </c>
      <c r="Q708" t="str">
        <f>INDEX(Detail!F:F,MATCH(D708,Detail!H:H,0))</f>
        <v>Kendari</v>
      </c>
      <c r="R708">
        <f>INDEX(Detail!C:C,MATCH(D708,Detail!H:H,0))</f>
        <v>166</v>
      </c>
      <c r="S708">
        <f>INDEX(Detail!D:D,MATCH(D708,Detail!H:H,0))</f>
        <v>69</v>
      </c>
      <c r="T708" t="str">
        <f>INDEX(Detail!E:E,MATCH(D708,Detail!H:H,0))</f>
        <v xml:space="preserve">Jl. Veteran No. 9
</v>
      </c>
      <c r="U708" t="str">
        <f>INDEX(Detail!B:B,MATCH(D708,Detail!H:H,0))</f>
        <v>A+</v>
      </c>
      <c r="V708" t="str">
        <f>VLOOKUP(C708,Dosen!$A$3:$E$8,MATCH(Main!A708,Dosen!$A$2:$E$2,1),FALSE)</f>
        <v>Bu Dwi</v>
      </c>
    </row>
    <row r="709" spans="1:22" x14ac:dyDescent="0.3">
      <c r="A709">
        <v>707</v>
      </c>
      <c r="B709" t="str">
        <f>CONCATENATE(VLOOKUP(C709,Helper!$A$1:$B$7,2,FALSE),TEXT(A709,"0000"))</f>
        <v>D0707</v>
      </c>
      <c r="C709" t="s">
        <v>1013</v>
      </c>
      <c r="D709" t="str">
        <f>INDEX(Detail!H:H,MATCH(B709,Detail!G:G,0))</f>
        <v>Ridwan Puspasari</v>
      </c>
      <c r="E709">
        <v>50</v>
      </c>
      <c r="F709">
        <v>75</v>
      </c>
      <c r="G709">
        <v>35</v>
      </c>
      <c r="H709">
        <v>73</v>
      </c>
      <c r="I709">
        <v>77</v>
      </c>
      <c r="J709">
        <v>66</v>
      </c>
      <c r="K709">
        <v>70</v>
      </c>
      <c r="L709" s="36" t="str">
        <f>IFERROR(VLOOKUP(B709,Absen!$A$1:$B$501,2,FALSE),"No")</f>
        <v>No</v>
      </c>
      <c r="M709" s="44">
        <f t="shared" si="34"/>
        <v>70</v>
      </c>
      <c r="N709" s="44">
        <f t="shared" si="35"/>
        <v>61.575000000000003</v>
      </c>
      <c r="O709" s="44" t="str">
        <f t="shared" si="36"/>
        <v>C</v>
      </c>
      <c r="P709" s="36">
        <f>INDEX(Detail!A:A,MATCH(D709,Detail!H:H,0))</f>
        <v>37291</v>
      </c>
      <c r="Q709" t="str">
        <f>INDEX(Detail!F:F,MATCH(D709,Detail!H:H,0))</f>
        <v>Sabang</v>
      </c>
      <c r="R709">
        <f>INDEX(Detail!C:C,MATCH(D709,Detail!H:H,0))</f>
        <v>174</v>
      </c>
      <c r="S709">
        <f>INDEX(Detail!D:D,MATCH(D709,Detail!H:H,0))</f>
        <v>83</v>
      </c>
      <c r="T709" t="str">
        <f>INDEX(Detail!E:E,MATCH(D709,Detail!H:H,0))</f>
        <v>Gg. Cihampelas No. 96</v>
      </c>
      <c r="U709" t="str">
        <f>INDEX(Detail!B:B,MATCH(D709,Detail!H:H,0))</f>
        <v>O+</v>
      </c>
      <c r="V709" t="str">
        <f>VLOOKUP(C709,Dosen!$A$3:$E$8,MATCH(Main!A709,Dosen!$A$2:$E$2,1),FALSE)</f>
        <v>Pak Krisna</v>
      </c>
    </row>
    <row r="710" spans="1:22" x14ac:dyDescent="0.3">
      <c r="A710">
        <v>708</v>
      </c>
      <c r="B710" t="str">
        <f>CONCATENATE(VLOOKUP(C710,Helper!$A$1:$B$7,2,FALSE),TEXT(A710,"0000"))</f>
        <v>E0708</v>
      </c>
      <c r="C710" t="s">
        <v>1010</v>
      </c>
      <c r="D710" t="str">
        <f>INDEX(Detail!H:H,MATCH(B710,Detail!G:G,0))</f>
        <v>Sadina Prabowo</v>
      </c>
      <c r="E710">
        <v>95</v>
      </c>
      <c r="F710">
        <v>70</v>
      </c>
      <c r="G710">
        <v>67</v>
      </c>
      <c r="H710">
        <v>71</v>
      </c>
      <c r="I710">
        <v>54</v>
      </c>
      <c r="J710">
        <v>90</v>
      </c>
      <c r="K710">
        <v>73</v>
      </c>
      <c r="L710" s="36">
        <f>IFERROR(VLOOKUP(B710,Absen!$A$1:$B$501,2,FALSE),"No")</f>
        <v>44808</v>
      </c>
      <c r="M710" s="44">
        <f t="shared" si="34"/>
        <v>63</v>
      </c>
      <c r="N710" s="44">
        <f t="shared" si="35"/>
        <v>73.95</v>
      </c>
      <c r="O710" s="44" t="str">
        <f t="shared" si="36"/>
        <v>B</v>
      </c>
      <c r="P710" s="36">
        <f>INDEX(Detail!A:A,MATCH(D710,Detail!H:H,0))</f>
        <v>37996</v>
      </c>
      <c r="Q710" t="str">
        <f>INDEX(Detail!F:F,MATCH(D710,Detail!H:H,0))</f>
        <v>Kota Administrasi Jakarta Timur</v>
      </c>
      <c r="R710">
        <f>INDEX(Detail!C:C,MATCH(D710,Detail!H:H,0))</f>
        <v>176</v>
      </c>
      <c r="S710">
        <f>INDEX(Detail!D:D,MATCH(D710,Detail!H:H,0))</f>
        <v>75</v>
      </c>
      <c r="T710" t="str">
        <f>INDEX(Detail!E:E,MATCH(D710,Detail!H:H,0))</f>
        <v xml:space="preserve">Gang Kutai No. 3
</v>
      </c>
      <c r="U710" t="str">
        <f>INDEX(Detail!B:B,MATCH(D710,Detail!H:H,0))</f>
        <v>AB+</v>
      </c>
      <c r="V710" t="str">
        <f>VLOOKUP(C710,Dosen!$A$3:$E$8,MATCH(Main!A710,Dosen!$A$2:$E$2,1),FALSE)</f>
        <v>Pak Budi</v>
      </c>
    </row>
    <row r="711" spans="1:22" x14ac:dyDescent="0.3">
      <c r="A711">
        <v>709</v>
      </c>
      <c r="B711" t="str">
        <f>CONCATENATE(VLOOKUP(C711,Helper!$A$1:$B$7,2,FALSE),TEXT(A711,"0000"))</f>
        <v>D0709</v>
      </c>
      <c r="C711" t="s">
        <v>1013</v>
      </c>
      <c r="D711" t="str">
        <f>INDEX(Detail!H:H,MATCH(B711,Detail!G:G,0))</f>
        <v>Najwa Palastri</v>
      </c>
      <c r="E711">
        <v>70</v>
      </c>
      <c r="F711">
        <v>55</v>
      </c>
      <c r="G711">
        <v>63</v>
      </c>
      <c r="H711">
        <v>73</v>
      </c>
      <c r="I711">
        <v>71</v>
      </c>
      <c r="J711">
        <v>48</v>
      </c>
      <c r="K711">
        <v>92</v>
      </c>
      <c r="L711" s="36">
        <f>IFERROR(VLOOKUP(B711,Absen!$A$1:$B$501,2,FALSE),"No")</f>
        <v>44900</v>
      </c>
      <c r="M711" s="44">
        <f t="shared" si="34"/>
        <v>82</v>
      </c>
      <c r="N711" s="44">
        <f t="shared" si="35"/>
        <v>64.025000000000006</v>
      </c>
      <c r="O711" s="44" t="str">
        <f t="shared" si="36"/>
        <v>C</v>
      </c>
      <c r="P711" s="36">
        <f>INDEX(Detail!A:A,MATCH(D711,Detail!H:H,0))</f>
        <v>37163</v>
      </c>
      <c r="Q711" t="str">
        <f>INDEX(Detail!F:F,MATCH(D711,Detail!H:H,0))</f>
        <v>Mataram</v>
      </c>
      <c r="R711">
        <f>INDEX(Detail!C:C,MATCH(D711,Detail!H:H,0))</f>
        <v>179</v>
      </c>
      <c r="S711">
        <f>INDEX(Detail!D:D,MATCH(D711,Detail!H:H,0))</f>
        <v>92</v>
      </c>
      <c r="T711" t="str">
        <f>INDEX(Detail!E:E,MATCH(D711,Detail!H:H,0))</f>
        <v>Gg. Wonoayu No. 90</v>
      </c>
      <c r="U711" t="str">
        <f>INDEX(Detail!B:B,MATCH(D711,Detail!H:H,0))</f>
        <v>O-</v>
      </c>
      <c r="V711" t="str">
        <f>VLOOKUP(C711,Dosen!$A$3:$E$8,MATCH(Main!A711,Dosen!$A$2:$E$2,1),FALSE)</f>
        <v>Pak Krisna</v>
      </c>
    </row>
    <row r="712" spans="1:22" x14ac:dyDescent="0.3">
      <c r="A712">
        <v>710</v>
      </c>
      <c r="B712" t="str">
        <f>CONCATENATE(VLOOKUP(C712,Helper!$A$1:$B$7,2,FALSE),TEXT(A712,"0000"))</f>
        <v>A0710</v>
      </c>
      <c r="C712" t="s">
        <v>1015</v>
      </c>
      <c r="D712" t="str">
        <f>INDEX(Detail!H:H,MATCH(B712,Detail!G:G,0))</f>
        <v>Dalimin Pranowo</v>
      </c>
      <c r="E712">
        <v>65</v>
      </c>
      <c r="F712">
        <v>64</v>
      </c>
      <c r="G712">
        <v>91</v>
      </c>
      <c r="H712">
        <v>53</v>
      </c>
      <c r="I712">
        <v>65</v>
      </c>
      <c r="J712">
        <v>89</v>
      </c>
      <c r="K712">
        <v>65</v>
      </c>
      <c r="L712" s="36" t="str">
        <f>IFERROR(VLOOKUP(B712,Absen!$A$1:$B$501,2,FALSE),"No")</f>
        <v>No</v>
      </c>
      <c r="M712" s="44">
        <f t="shared" si="34"/>
        <v>65</v>
      </c>
      <c r="N712" s="44">
        <f t="shared" si="35"/>
        <v>73.375</v>
      </c>
      <c r="O712" s="44" t="str">
        <f t="shared" si="36"/>
        <v>B</v>
      </c>
      <c r="P712" s="36">
        <f>INDEX(Detail!A:A,MATCH(D712,Detail!H:H,0))</f>
        <v>37203</v>
      </c>
      <c r="Q712" t="str">
        <f>INDEX(Detail!F:F,MATCH(D712,Detail!H:H,0))</f>
        <v>Kota Administrasi Jakarta Timur</v>
      </c>
      <c r="R712">
        <f>INDEX(Detail!C:C,MATCH(D712,Detail!H:H,0))</f>
        <v>168</v>
      </c>
      <c r="S712">
        <f>INDEX(Detail!D:D,MATCH(D712,Detail!H:H,0))</f>
        <v>58</v>
      </c>
      <c r="T712" t="str">
        <f>INDEX(Detail!E:E,MATCH(D712,Detail!H:H,0))</f>
        <v>Gg. Moch. Toha No. 99</v>
      </c>
      <c r="U712" t="str">
        <f>INDEX(Detail!B:B,MATCH(D712,Detail!H:H,0))</f>
        <v>AB+</v>
      </c>
      <c r="V712" t="str">
        <f>VLOOKUP(C712,Dosen!$A$3:$E$8,MATCH(Main!A712,Dosen!$A$2:$E$2,1),FALSE)</f>
        <v>Bu Made</v>
      </c>
    </row>
    <row r="713" spans="1:22" x14ac:dyDescent="0.3">
      <c r="A713">
        <v>711</v>
      </c>
      <c r="B713" t="str">
        <f>CONCATENATE(VLOOKUP(C713,Helper!$A$1:$B$7,2,FALSE),TEXT(A713,"0000"))</f>
        <v>B0711</v>
      </c>
      <c r="C713" t="s">
        <v>1014</v>
      </c>
      <c r="D713" t="str">
        <f>INDEX(Detail!H:H,MATCH(B713,Detail!G:G,0))</f>
        <v>Indah Kurniawan</v>
      </c>
      <c r="E713">
        <v>50</v>
      </c>
      <c r="F713">
        <v>65</v>
      </c>
      <c r="G713">
        <v>63</v>
      </c>
      <c r="H713">
        <v>53</v>
      </c>
      <c r="I713">
        <v>81</v>
      </c>
      <c r="J713">
        <v>48</v>
      </c>
      <c r="K713">
        <v>97</v>
      </c>
      <c r="L713" s="36">
        <f>IFERROR(VLOOKUP(B713,Absen!$A$1:$B$501,2,FALSE),"No")</f>
        <v>44786</v>
      </c>
      <c r="M713" s="44">
        <f t="shared" si="34"/>
        <v>87</v>
      </c>
      <c r="N713" s="44">
        <f t="shared" si="35"/>
        <v>62.025000000000006</v>
      </c>
      <c r="O713" s="44" t="str">
        <f t="shared" si="36"/>
        <v>C</v>
      </c>
      <c r="P713" s="36">
        <f>INDEX(Detail!A:A,MATCH(D713,Detail!H:H,0))</f>
        <v>37082</v>
      </c>
      <c r="Q713" t="str">
        <f>INDEX(Detail!F:F,MATCH(D713,Detail!H:H,0))</f>
        <v>Padang Sidempuan</v>
      </c>
      <c r="R713">
        <f>INDEX(Detail!C:C,MATCH(D713,Detail!H:H,0))</f>
        <v>154</v>
      </c>
      <c r="S713">
        <f>INDEX(Detail!D:D,MATCH(D713,Detail!H:H,0))</f>
        <v>67</v>
      </c>
      <c r="T713" t="str">
        <f>INDEX(Detail!E:E,MATCH(D713,Detail!H:H,0))</f>
        <v>Gang Cikapayang No. 22</v>
      </c>
      <c r="U713" t="str">
        <f>INDEX(Detail!B:B,MATCH(D713,Detail!H:H,0))</f>
        <v>A-</v>
      </c>
      <c r="V713" t="str">
        <f>VLOOKUP(C713,Dosen!$A$3:$E$8,MATCH(Main!A713,Dosen!$A$2:$E$2,1),FALSE)</f>
        <v>Pak Andi</v>
      </c>
    </row>
    <row r="714" spans="1:22" x14ac:dyDescent="0.3">
      <c r="A714">
        <v>712</v>
      </c>
      <c r="B714" t="str">
        <f>CONCATENATE(VLOOKUP(C714,Helper!$A$1:$B$7,2,FALSE),TEXT(A714,"0000"))</f>
        <v>A0712</v>
      </c>
      <c r="C714" t="s">
        <v>1015</v>
      </c>
      <c r="D714" t="str">
        <f>INDEX(Detail!H:H,MATCH(B714,Detail!G:G,0))</f>
        <v>Laksana Irawan</v>
      </c>
      <c r="E714">
        <v>77</v>
      </c>
      <c r="F714">
        <v>55</v>
      </c>
      <c r="G714">
        <v>46</v>
      </c>
      <c r="H714">
        <v>68</v>
      </c>
      <c r="I714">
        <v>85</v>
      </c>
      <c r="J714">
        <v>65</v>
      </c>
      <c r="K714">
        <v>75</v>
      </c>
      <c r="L714" s="36">
        <f>IFERROR(VLOOKUP(B714,Absen!$A$1:$B$501,2,FALSE),"No")</f>
        <v>44906</v>
      </c>
      <c r="M714" s="44">
        <f t="shared" si="34"/>
        <v>65</v>
      </c>
      <c r="N714" s="44">
        <f t="shared" si="35"/>
        <v>64.325000000000003</v>
      </c>
      <c r="O714" s="44" t="str">
        <f t="shared" si="36"/>
        <v>C</v>
      </c>
      <c r="P714" s="36">
        <f>INDEX(Detail!A:A,MATCH(D714,Detail!H:H,0))</f>
        <v>38375</v>
      </c>
      <c r="Q714" t="str">
        <f>INDEX(Detail!F:F,MATCH(D714,Detail!H:H,0))</f>
        <v>Palu</v>
      </c>
      <c r="R714">
        <f>INDEX(Detail!C:C,MATCH(D714,Detail!H:H,0))</f>
        <v>177</v>
      </c>
      <c r="S714">
        <f>INDEX(Detail!D:D,MATCH(D714,Detail!H:H,0))</f>
        <v>69</v>
      </c>
      <c r="T714" t="str">
        <f>INDEX(Detail!E:E,MATCH(D714,Detail!H:H,0))</f>
        <v xml:space="preserve">Jl. Ahmad Dahlan No. 1
</v>
      </c>
      <c r="U714" t="str">
        <f>INDEX(Detail!B:B,MATCH(D714,Detail!H:H,0))</f>
        <v>AB-</v>
      </c>
      <c r="V714" t="str">
        <f>VLOOKUP(C714,Dosen!$A$3:$E$8,MATCH(Main!A714,Dosen!$A$2:$E$2,1),FALSE)</f>
        <v>Bu Made</v>
      </c>
    </row>
    <row r="715" spans="1:22" x14ac:dyDescent="0.3">
      <c r="A715">
        <v>713</v>
      </c>
      <c r="B715" t="str">
        <f>CONCATENATE(VLOOKUP(C715,Helper!$A$1:$B$7,2,FALSE),TEXT(A715,"0000"))</f>
        <v>B0713</v>
      </c>
      <c r="C715" t="s">
        <v>1014</v>
      </c>
      <c r="D715" t="str">
        <f>INDEX(Detail!H:H,MATCH(B715,Detail!G:G,0))</f>
        <v>Lanjar Napitupulu</v>
      </c>
      <c r="E715">
        <v>60</v>
      </c>
      <c r="F715">
        <v>41</v>
      </c>
      <c r="G715">
        <v>65</v>
      </c>
      <c r="H715">
        <v>69</v>
      </c>
      <c r="I715">
        <v>63</v>
      </c>
      <c r="J715">
        <v>65</v>
      </c>
      <c r="K715">
        <v>98</v>
      </c>
      <c r="L715" s="36" t="str">
        <f>IFERROR(VLOOKUP(B715,Absen!$A$1:$B$501,2,FALSE),"No")</f>
        <v>No</v>
      </c>
      <c r="M715" s="44">
        <f t="shared" si="34"/>
        <v>98</v>
      </c>
      <c r="N715" s="44">
        <f t="shared" si="35"/>
        <v>64.924999999999997</v>
      </c>
      <c r="O715" s="44" t="str">
        <f t="shared" si="36"/>
        <v>C</v>
      </c>
      <c r="P715" s="36">
        <f>INDEX(Detail!A:A,MATCH(D715,Detail!H:H,0))</f>
        <v>37917</v>
      </c>
      <c r="Q715" t="str">
        <f>INDEX(Detail!F:F,MATCH(D715,Detail!H:H,0))</f>
        <v>Pontianak</v>
      </c>
      <c r="R715">
        <f>INDEX(Detail!C:C,MATCH(D715,Detail!H:H,0))</f>
        <v>175</v>
      </c>
      <c r="S715">
        <f>INDEX(Detail!D:D,MATCH(D715,Detail!H:H,0))</f>
        <v>45</v>
      </c>
      <c r="T715" t="str">
        <f>INDEX(Detail!E:E,MATCH(D715,Detail!H:H,0))</f>
        <v>Jl. Antapani Lama No. 09</v>
      </c>
      <c r="U715" t="str">
        <f>INDEX(Detail!B:B,MATCH(D715,Detail!H:H,0))</f>
        <v>AB+</v>
      </c>
      <c r="V715" t="str">
        <f>VLOOKUP(C715,Dosen!$A$3:$E$8,MATCH(Main!A715,Dosen!$A$2:$E$2,1),FALSE)</f>
        <v>Pak Andi</v>
      </c>
    </row>
    <row r="716" spans="1:22" x14ac:dyDescent="0.3">
      <c r="A716">
        <v>714</v>
      </c>
      <c r="B716" t="str">
        <f>CONCATENATE(VLOOKUP(C716,Helper!$A$1:$B$7,2,FALSE),TEXT(A716,"0000"))</f>
        <v>B0714</v>
      </c>
      <c r="C716" t="s">
        <v>1014</v>
      </c>
      <c r="D716" t="str">
        <f>INDEX(Detail!H:H,MATCH(B716,Detail!G:G,0))</f>
        <v>Jelita Suwarno</v>
      </c>
      <c r="E716">
        <v>79</v>
      </c>
      <c r="F716">
        <v>75</v>
      </c>
      <c r="G716">
        <v>64</v>
      </c>
      <c r="H716">
        <v>57</v>
      </c>
      <c r="I716">
        <v>79</v>
      </c>
      <c r="J716">
        <v>100</v>
      </c>
      <c r="K716">
        <v>76</v>
      </c>
      <c r="L716" s="36">
        <f>IFERROR(VLOOKUP(B716,Absen!$A$1:$B$501,2,FALSE),"No")</f>
        <v>44900</v>
      </c>
      <c r="M716" s="44">
        <f t="shared" si="34"/>
        <v>66</v>
      </c>
      <c r="N716" s="44">
        <f t="shared" si="35"/>
        <v>75.650000000000006</v>
      </c>
      <c r="O716" s="44" t="str">
        <f t="shared" si="36"/>
        <v>B</v>
      </c>
      <c r="P716" s="36">
        <f>INDEX(Detail!A:A,MATCH(D716,Detail!H:H,0))</f>
        <v>37295</v>
      </c>
      <c r="Q716" t="str">
        <f>INDEX(Detail!F:F,MATCH(D716,Detail!H:H,0))</f>
        <v>Kediri</v>
      </c>
      <c r="R716">
        <f>INDEX(Detail!C:C,MATCH(D716,Detail!H:H,0))</f>
        <v>155</v>
      </c>
      <c r="S716">
        <f>INDEX(Detail!D:D,MATCH(D716,Detail!H:H,0))</f>
        <v>85</v>
      </c>
      <c r="T716" t="str">
        <f>INDEX(Detail!E:E,MATCH(D716,Detail!H:H,0))</f>
        <v xml:space="preserve">Jl. Kapten Muslihat No. 1
</v>
      </c>
      <c r="U716" t="str">
        <f>INDEX(Detail!B:B,MATCH(D716,Detail!H:H,0))</f>
        <v>A-</v>
      </c>
      <c r="V716" t="str">
        <f>VLOOKUP(C716,Dosen!$A$3:$E$8,MATCH(Main!A716,Dosen!$A$2:$E$2,1),FALSE)</f>
        <v>Pak Andi</v>
      </c>
    </row>
    <row r="717" spans="1:22" x14ac:dyDescent="0.3">
      <c r="A717">
        <v>715</v>
      </c>
      <c r="B717" t="str">
        <f>CONCATENATE(VLOOKUP(C717,Helper!$A$1:$B$7,2,FALSE),TEXT(A717,"0000"))</f>
        <v>B0715</v>
      </c>
      <c r="C717" t="s">
        <v>1014</v>
      </c>
      <c r="D717" t="str">
        <f>INDEX(Detail!H:H,MATCH(B717,Detail!G:G,0))</f>
        <v>Lanjar Hidayanto</v>
      </c>
      <c r="E717">
        <v>76</v>
      </c>
      <c r="F717">
        <v>52</v>
      </c>
      <c r="G717">
        <v>63</v>
      </c>
      <c r="H717">
        <v>56</v>
      </c>
      <c r="I717">
        <v>83</v>
      </c>
      <c r="J717">
        <v>48</v>
      </c>
      <c r="K717">
        <v>81</v>
      </c>
      <c r="L717" s="36">
        <f>IFERROR(VLOOKUP(B717,Absen!$A$1:$B$501,2,FALSE),"No")</f>
        <v>44917</v>
      </c>
      <c r="M717" s="44">
        <f t="shared" si="34"/>
        <v>71</v>
      </c>
      <c r="N717" s="44">
        <f t="shared" si="35"/>
        <v>62.675000000000004</v>
      </c>
      <c r="O717" s="44" t="str">
        <f t="shared" si="36"/>
        <v>C</v>
      </c>
      <c r="P717" s="36">
        <f>INDEX(Detail!A:A,MATCH(D717,Detail!H:H,0))</f>
        <v>37506</v>
      </c>
      <c r="Q717" t="str">
        <f>INDEX(Detail!F:F,MATCH(D717,Detail!H:H,0))</f>
        <v>Pangkalpinang</v>
      </c>
      <c r="R717">
        <f>INDEX(Detail!C:C,MATCH(D717,Detail!H:H,0))</f>
        <v>155</v>
      </c>
      <c r="S717">
        <f>INDEX(Detail!D:D,MATCH(D717,Detail!H:H,0))</f>
        <v>69</v>
      </c>
      <c r="T717" t="str">
        <f>INDEX(Detail!E:E,MATCH(D717,Detail!H:H,0))</f>
        <v>Jl. KH Amin Jasuta No. 26</v>
      </c>
      <c r="U717" t="str">
        <f>INDEX(Detail!B:B,MATCH(D717,Detail!H:H,0))</f>
        <v>O-</v>
      </c>
      <c r="V717" t="str">
        <f>VLOOKUP(C717,Dosen!$A$3:$E$8,MATCH(Main!A717,Dosen!$A$2:$E$2,1),FALSE)</f>
        <v>Pak Andi</v>
      </c>
    </row>
    <row r="718" spans="1:22" x14ac:dyDescent="0.3">
      <c r="A718">
        <v>716</v>
      </c>
      <c r="B718" t="str">
        <f>CONCATENATE(VLOOKUP(C718,Helper!$A$1:$B$7,2,FALSE),TEXT(A718,"0000"))</f>
        <v>D0716</v>
      </c>
      <c r="C718" t="s">
        <v>1013</v>
      </c>
      <c r="D718" t="str">
        <f>INDEX(Detail!H:H,MATCH(B718,Detail!G:G,0))</f>
        <v>Radit Lestari</v>
      </c>
      <c r="E718">
        <v>74</v>
      </c>
      <c r="F718">
        <v>57</v>
      </c>
      <c r="G718">
        <v>94</v>
      </c>
      <c r="H718">
        <v>62</v>
      </c>
      <c r="I718">
        <v>55</v>
      </c>
      <c r="J718">
        <v>81</v>
      </c>
      <c r="K718">
        <v>73</v>
      </c>
      <c r="L718" s="36" t="str">
        <f>IFERROR(VLOOKUP(B718,Absen!$A$1:$B$501,2,FALSE),"No")</f>
        <v>No</v>
      </c>
      <c r="M718" s="44">
        <f t="shared" si="34"/>
        <v>73</v>
      </c>
      <c r="N718" s="44">
        <f t="shared" si="35"/>
        <v>73.3</v>
      </c>
      <c r="O718" s="44" t="str">
        <f t="shared" si="36"/>
        <v>B</v>
      </c>
      <c r="P718" s="36">
        <f>INDEX(Detail!A:A,MATCH(D718,Detail!H:H,0))</f>
        <v>37529</v>
      </c>
      <c r="Q718" t="str">
        <f>INDEX(Detail!F:F,MATCH(D718,Detail!H:H,0))</f>
        <v>Salatiga</v>
      </c>
      <c r="R718">
        <f>INDEX(Detail!C:C,MATCH(D718,Detail!H:H,0))</f>
        <v>173</v>
      </c>
      <c r="S718">
        <f>INDEX(Detail!D:D,MATCH(D718,Detail!H:H,0))</f>
        <v>67</v>
      </c>
      <c r="T718" t="str">
        <f>INDEX(Detail!E:E,MATCH(D718,Detail!H:H,0))</f>
        <v xml:space="preserve">Jl. Asia Afrika No. 1
</v>
      </c>
      <c r="U718" t="str">
        <f>INDEX(Detail!B:B,MATCH(D718,Detail!H:H,0))</f>
        <v>AB-</v>
      </c>
      <c r="V718" t="str">
        <f>VLOOKUP(C718,Dosen!$A$3:$E$8,MATCH(Main!A718,Dosen!$A$2:$E$2,1),FALSE)</f>
        <v>Pak Krisna</v>
      </c>
    </row>
    <row r="719" spans="1:22" x14ac:dyDescent="0.3">
      <c r="A719">
        <v>717</v>
      </c>
      <c r="B719" t="str">
        <f>CONCATENATE(VLOOKUP(C719,Helper!$A$1:$B$7,2,FALSE),TEXT(A719,"0000"))</f>
        <v>B0717</v>
      </c>
      <c r="C719" t="s">
        <v>1014</v>
      </c>
      <c r="D719" t="str">
        <f>INDEX(Detail!H:H,MATCH(B719,Detail!G:G,0))</f>
        <v>Umay Siregar</v>
      </c>
      <c r="E719">
        <v>73</v>
      </c>
      <c r="F719">
        <v>45</v>
      </c>
      <c r="G719">
        <v>61</v>
      </c>
      <c r="H719">
        <v>70</v>
      </c>
      <c r="I719">
        <v>62</v>
      </c>
      <c r="J719">
        <v>90</v>
      </c>
      <c r="K719">
        <v>83</v>
      </c>
      <c r="L719" s="36" t="str">
        <f>IFERROR(VLOOKUP(B719,Absen!$A$1:$B$501,2,FALSE),"No")</f>
        <v>No</v>
      </c>
      <c r="M719" s="44">
        <f t="shared" si="34"/>
        <v>83</v>
      </c>
      <c r="N719" s="44">
        <f t="shared" si="35"/>
        <v>69.75</v>
      </c>
      <c r="O719" s="44" t="str">
        <f t="shared" si="36"/>
        <v>C</v>
      </c>
      <c r="P719" s="36">
        <f>INDEX(Detail!A:A,MATCH(D719,Detail!H:H,0))</f>
        <v>38375</v>
      </c>
      <c r="Q719" t="str">
        <f>INDEX(Detail!F:F,MATCH(D719,Detail!H:H,0))</f>
        <v>Sibolga</v>
      </c>
      <c r="R719">
        <f>INDEX(Detail!C:C,MATCH(D719,Detail!H:H,0))</f>
        <v>167</v>
      </c>
      <c r="S719">
        <f>INDEX(Detail!D:D,MATCH(D719,Detail!H:H,0))</f>
        <v>73</v>
      </c>
      <c r="T719" t="str">
        <f>INDEX(Detail!E:E,MATCH(D719,Detail!H:H,0))</f>
        <v>Gg. PHH. Mustofa No. 89</v>
      </c>
      <c r="U719" t="str">
        <f>INDEX(Detail!B:B,MATCH(D719,Detail!H:H,0))</f>
        <v>AB-</v>
      </c>
      <c r="V719" t="str">
        <f>VLOOKUP(C719,Dosen!$A$3:$E$8,MATCH(Main!A719,Dosen!$A$2:$E$2,1),FALSE)</f>
        <v>Pak Andi</v>
      </c>
    </row>
    <row r="720" spans="1:22" x14ac:dyDescent="0.3">
      <c r="A720">
        <v>718</v>
      </c>
      <c r="B720" t="str">
        <f>CONCATENATE(VLOOKUP(C720,Helper!$A$1:$B$7,2,FALSE),TEXT(A720,"0000"))</f>
        <v>B0718</v>
      </c>
      <c r="C720" t="s">
        <v>1014</v>
      </c>
      <c r="D720" t="str">
        <f>INDEX(Detail!H:H,MATCH(B720,Detail!G:G,0))</f>
        <v>Natalia Rahimah</v>
      </c>
      <c r="E720">
        <v>92</v>
      </c>
      <c r="F720">
        <v>63</v>
      </c>
      <c r="G720">
        <v>95</v>
      </c>
      <c r="H720">
        <v>58</v>
      </c>
      <c r="I720">
        <v>54</v>
      </c>
      <c r="J720">
        <v>60</v>
      </c>
      <c r="K720">
        <v>71</v>
      </c>
      <c r="L720" s="36">
        <f>IFERROR(VLOOKUP(B720,Absen!$A$1:$B$501,2,FALSE),"No")</f>
        <v>44756</v>
      </c>
      <c r="M720" s="44">
        <f t="shared" si="34"/>
        <v>61</v>
      </c>
      <c r="N720" s="44">
        <f t="shared" si="35"/>
        <v>70.474999999999994</v>
      </c>
      <c r="O720" s="44" t="str">
        <f t="shared" si="36"/>
        <v>B</v>
      </c>
      <c r="P720" s="36">
        <f>INDEX(Detail!A:A,MATCH(D720,Detail!H:H,0))</f>
        <v>37375</v>
      </c>
      <c r="Q720" t="str">
        <f>INDEX(Detail!F:F,MATCH(D720,Detail!H:H,0))</f>
        <v>Blitar</v>
      </c>
      <c r="R720">
        <f>INDEX(Detail!C:C,MATCH(D720,Detail!H:H,0))</f>
        <v>150</v>
      </c>
      <c r="S720">
        <f>INDEX(Detail!D:D,MATCH(D720,Detail!H:H,0))</f>
        <v>82</v>
      </c>
      <c r="T720" t="str">
        <f>INDEX(Detail!E:E,MATCH(D720,Detail!H:H,0))</f>
        <v>Gang Moch. Ramdan No. 87</v>
      </c>
      <c r="U720" t="str">
        <f>INDEX(Detail!B:B,MATCH(D720,Detail!H:H,0))</f>
        <v>A-</v>
      </c>
      <c r="V720" t="str">
        <f>VLOOKUP(C720,Dosen!$A$3:$E$8,MATCH(Main!A720,Dosen!$A$2:$E$2,1),FALSE)</f>
        <v>Pak Andi</v>
      </c>
    </row>
    <row r="721" spans="1:22" x14ac:dyDescent="0.3">
      <c r="A721">
        <v>719</v>
      </c>
      <c r="B721" t="str">
        <f>CONCATENATE(VLOOKUP(C721,Helper!$A$1:$B$7,2,FALSE),TEXT(A721,"0000"))</f>
        <v>F0719</v>
      </c>
      <c r="C721" t="s">
        <v>1011</v>
      </c>
      <c r="D721" t="str">
        <f>INDEX(Detail!H:H,MATCH(B721,Detail!G:G,0))</f>
        <v>Warsa Sudiati</v>
      </c>
      <c r="E721">
        <v>68</v>
      </c>
      <c r="F721">
        <v>58</v>
      </c>
      <c r="G721">
        <v>52</v>
      </c>
      <c r="H721">
        <v>64</v>
      </c>
      <c r="I721">
        <v>87</v>
      </c>
      <c r="J721">
        <v>53</v>
      </c>
      <c r="K721">
        <v>63</v>
      </c>
      <c r="L721" s="36">
        <f>IFERROR(VLOOKUP(B721,Absen!$A$1:$B$501,2,FALSE),"No")</f>
        <v>44842</v>
      </c>
      <c r="M721" s="44">
        <f t="shared" si="34"/>
        <v>53</v>
      </c>
      <c r="N721" s="44">
        <f t="shared" si="35"/>
        <v>60.924999999999997</v>
      </c>
      <c r="O721" s="44" t="str">
        <f t="shared" si="36"/>
        <v>C</v>
      </c>
      <c r="P721" s="36">
        <f>INDEX(Detail!A:A,MATCH(D721,Detail!H:H,0))</f>
        <v>37653</v>
      </c>
      <c r="Q721" t="str">
        <f>INDEX(Detail!F:F,MATCH(D721,Detail!H:H,0))</f>
        <v>Bau-Bau</v>
      </c>
      <c r="R721">
        <f>INDEX(Detail!C:C,MATCH(D721,Detail!H:H,0))</f>
        <v>163</v>
      </c>
      <c r="S721">
        <f>INDEX(Detail!D:D,MATCH(D721,Detail!H:H,0))</f>
        <v>56</v>
      </c>
      <c r="T721" t="str">
        <f>INDEX(Detail!E:E,MATCH(D721,Detail!H:H,0))</f>
        <v>Jalan Moch. Ramdan No. 07</v>
      </c>
      <c r="U721" t="str">
        <f>INDEX(Detail!B:B,MATCH(D721,Detail!H:H,0))</f>
        <v>O-</v>
      </c>
      <c r="V721" t="str">
        <f>VLOOKUP(C721,Dosen!$A$3:$E$8,MATCH(Main!A721,Dosen!$A$2:$E$2,1),FALSE)</f>
        <v>Bu Ratna</v>
      </c>
    </row>
    <row r="722" spans="1:22" x14ac:dyDescent="0.3">
      <c r="A722">
        <v>720</v>
      </c>
      <c r="B722" t="str">
        <f>CONCATENATE(VLOOKUP(C722,Helper!$A$1:$B$7,2,FALSE),TEXT(A722,"0000"))</f>
        <v>B0720</v>
      </c>
      <c r="C722" t="s">
        <v>1014</v>
      </c>
      <c r="D722" t="str">
        <f>INDEX(Detail!H:H,MATCH(B722,Detail!G:G,0))</f>
        <v>Cengkal Anggraini</v>
      </c>
      <c r="E722">
        <v>60</v>
      </c>
      <c r="F722">
        <v>45</v>
      </c>
      <c r="G722">
        <v>37</v>
      </c>
      <c r="H722">
        <v>58</v>
      </c>
      <c r="I722">
        <v>65</v>
      </c>
      <c r="J722">
        <v>74</v>
      </c>
      <c r="K722">
        <v>65</v>
      </c>
      <c r="L722" s="36">
        <f>IFERROR(VLOOKUP(B722,Absen!$A$1:$B$501,2,FALSE),"No")</f>
        <v>44767</v>
      </c>
      <c r="M722" s="44">
        <f t="shared" si="34"/>
        <v>55</v>
      </c>
      <c r="N722" s="44">
        <f t="shared" si="35"/>
        <v>56.2</v>
      </c>
      <c r="O722" s="44" t="str">
        <f t="shared" si="36"/>
        <v>D</v>
      </c>
      <c r="P722" s="36">
        <f>INDEX(Detail!A:A,MATCH(D722,Detail!H:H,0))</f>
        <v>37982</v>
      </c>
      <c r="Q722" t="str">
        <f>INDEX(Detail!F:F,MATCH(D722,Detail!H:H,0))</f>
        <v>Lubuklinggau</v>
      </c>
      <c r="R722">
        <f>INDEX(Detail!C:C,MATCH(D722,Detail!H:H,0))</f>
        <v>167</v>
      </c>
      <c r="S722">
        <f>INDEX(Detail!D:D,MATCH(D722,Detail!H:H,0))</f>
        <v>59</v>
      </c>
      <c r="T722" t="str">
        <f>INDEX(Detail!E:E,MATCH(D722,Detail!H:H,0))</f>
        <v>Gang Peta No. 79</v>
      </c>
      <c r="U722" t="str">
        <f>INDEX(Detail!B:B,MATCH(D722,Detail!H:H,0))</f>
        <v>A-</v>
      </c>
      <c r="V722" t="str">
        <f>VLOOKUP(C722,Dosen!$A$3:$E$8,MATCH(Main!A722,Dosen!$A$2:$E$2,1),FALSE)</f>
        <v>Pak Andi</v>
      </c>
    </row>
    <row r="723" spans="1:22" x14ac:dyDescent="0.3">
      <c r="A723">
        <v>721</v>
      </c>
      <c r="B723" t="str">
        <f>CONCATENATE(VLOOKUP(C723,Helper!$A$1:$B$7,2,FALSE),TEXT(A723,"0000"))</f>
        <v>E0721</v>
      </c>
      <c r="C723" t="s">
        <v>1010</v>
      </c>
      <c r="D723" t="str">
        <f>INDEX(Detail!H:H,MATCH(B723,Detail!G:G,0))</f>
        <v>Kamaria Wijayanti</v>
      </c>
      <c r="E723">
        <v>73</v>
      </c>
      <c r="F723">
        <v>75</v>
      </c>
      <c r="G723">
        <v>71</v>
      </c>
      <c r="H723">
        <v>64</v>
      </c>
      <c r="I723">
        <v>66</v>
      </c>
      <c r="J723">
        <v>66</v>
      </c>
      <c r="K723">
        <v>80</v>
      </c>
      <c r="L723" s="36">
        <f>IFERROR(VLOOKUP(B723,Absen!$A$1:$B$501,2,FALSE),"No")</f>
        <v>44813</v>
      </c>
      <c r="M723" s="44">
        <f t="shared" si="34"/>
        <v>70</v>
      </c>
      <c r="N723" s="44">
        <f t="shared" si="35"/>
        <v>69.150000000000006</v>
      </c>
      <c r="O723" s="44" t="str">
        <f t="shared" si="36"/>
        <v>C</v>
      </c>
      <c r="P723" s="36">
        <f>INDEX(Detail!A:A,MATCH(D723,Detail!H:H,0))</f>
        <v>38437</v>
      </c>
      <c r="Q723" t="str">
        <f>INDEX(Detail!F:F,MATCH(D723,Detail!H:H,0))</f>
        <v>Kota Administrasi Jakarta Barat</v>
      </c>
      <c r="R723">
        <f>INDEX(Detail!C:C,MATCH(D723,Detail!H:H,0))</f>
        <v>159</v>
      </c>
      <c r="S723">
        <f>INDEX(Detail!D:D,MATCH(D723,Detail!H:H,0))</f>
        <v>76</v>
      </c>
      <c r="T723" t="str">
        <f>INDEX(Detail!E:E,MATCH(D723,Detail!H:H,0))</f>
        <v>Jalan Antapani Lama No. 17</v>
      </c>
      <c r="U723" t="str">
        <f>INDEX(Detail!B:B,MATCH(D723,Detail!H:H,0))</f>
        <v>A+</v>
      </c>
      <c r="V723" t="str">
        <f>VLOOKUP(C723,Dosen!$A$3:$E$8,MATCH(Main!A723,Dosen!$A$2:$E$2,1),FALSE)</f>
        <v>Pak Budi</v>
      </c>
    </row>
    <row r="724" spans="1:22" x14ac:dyDescent="0.3">
      <c r="A724">
        <v>722</v>
      </c>
      <c r="B724" t="str">
        <f>CONCATENATE(VLOOKUP(C724,Helper!$A$1:$B$7,2,FALSE),TEXT(A724,"0000"))</f>
        <v>A0722</v>
      </c>
      <c r="C724" t="s">
        <v>1015</v>
      </c>
      <c r="D724" t="str">
        <f>INDEX(Detail!H:H,MATCH(B724,Detail!G:G,0))</f>
        <v>Kanda Nugroho</v>
      </c>
      <c r="E724">
        <v>87</v>
      </c>
      <c r="F724">
        <v>57</v>
      </c>
      <c r="G724">
        <v>41</v>
      </c>
      <c r="H724">
        <v>67</v>
      </c>
      <c r="I724">
        <v>76</v>
      </c>
      <c r="J724">
        <v>58</v>
      </c>
      <c r="K724">
        <v>88</v>
      </c>
      <c r="L724" s="36" t="str">
        <f>IFERROR(VLOOKUP(B724,Absen!$A$1:$B$501,2,FALSE),"No")</f>
        <v>No</v>
      </c>
      <c r="M724" s="44">
        <f t="shared" si="34"/>
        <v>88</v>
      </c>
      <c r="N724" s="44">
        <f t="shared" si="35"/>
        <v>64.474999999999994</v>
      </c>
      <c r="O724" s="44" t="str">
        <f t="shared" si="36"/>
        <v>C</v>
      </c>
      <c r="P724" s="36">
        <f>INDEX(Detail!A:A,MATCH(D724,Detail!H:H,0))</f>
        <v>37415</v>
      </c>
      <c r="Q724" t="str">
        <f>INDEX(Detail!F:F,MATCH(D724,Detail!H:H,0))</f>
        <v>Salatiga</v>
      </c>
      <c r="R724">
        <f>INDEX(Detail!C:C,MATCH(D724,Detail!H:H,0))</f>
        <v>156</v>
      </c>
      <c r="S724">
        <f>INDEX(Detail!D:D,MATCH(D724,Detail!H:H,0))</f>
        <v>68</v>
      </c>
      <c r="T724" t="str">
        <f>INDEX(Detail!E:E,MATCH(D724,Detail!H:H,0))</f>
        <v>Jalan Ir. H. Djuanda No. 25</v>
      </c>
      <c r="U724" t="str">
        <f>INDEX(Detail!B:B,MATCH(D724,Detail!H:H,0))</f>
        <v>A-</v>
      </c>
      <c r="V724" t="str">
        <f>VLOOKUP(C724,Dosen!$A$3:$E$8,MATCH(Main!A724,Dosen!$A$2:$E$2,1),FALSE)</f>
        <v>Bu Made</v>
      </c>
    </row>
    <row r="725" spans="1:22" x14ac:dyDescent="0.3">
      <c r="A725">
        <v>723</v>
      </c>
      <c r="B725" t="str">
        <f>CONCATENATE(VLOOKUP(C725,Helper!$A$1:$B$7,2,FALSE),TEXT(A725,"0000"))</f>
        <v>F0723</v>
      </c>
      <c r="C725" t="s">
        <v>1011</v>
      </c>
      <c r="D725" t="str">
        <f>INDEX(Detail!H:H,MATCH(B725,Detail!G:G,0))</f>
        <v>Kajen Prabowo</v>
      </c>
      <c r="E725">
        <v>85</v>
      </c>
      <c r="F725">
        <v>56</v>
      </c>
      <c r="G725">
        <v>51</v>
      </c>
      <c r="H725">
        <v>56</v>
      </c>
      <c r="I725">
        <v>88</v>
      </c>
      <c r="J725">
        <v>94</v>
      </c>
      <c r="K725">
        <v>97</v>
      </c>
      <c r="L725" s="36" t="str">
        <f>IFERROR(VLOOKUP(B725,Absen!$A$1:$B$501,2,FALSE),"No")</f>
        <v>No</v>
      </c>
      <c r="M725" s="44">
        <f t="shared" si="34"/>
        <v>97</v>
      </c>
      <c r="N725" s="44">
        <f t="shared" si="35"/>
        <v>74.325000000000003</v>
      </c>
      <c r="O725" s="44" t="str">
        <f t="shared" si="36"/>
        <v>B</v>
      </c>
      <c r="P725" s="36">
        <f>INDEX(Detail!A:A,MATCH(D725,Detail!H:H,0))</f>
        <v>38302</v>
      </c>
      <c r="Q725" t="str">
        <f>INDEX(Detail!F:F,MATCH(D725,Detail!H:H,0))</f>
        <v>Mojokerto</v>
      </c>
      <c r="R725">
        <f>INDEX(Detail!C:C,MATCH(D725,Detail!H:H,0))</f>
        <v>179</v>
      </c>
      <c r="S725">
        <f>INDEX(Detail!D:D,MATCH(D725,Detail!H:H,0))</f>
        <v>66</v>
      </c>
      <c r="T725" t="str">
        <f>INDEX(Detail!E:E,MATCH(D725,Detail!H:H,0))</f>
        <v>Jalan Sukajadi No. 92</v>
      </c>
      <c r="U725" t="str">
        <f>INDEX(Detail!B:B,MATCH(D725,Detail!H:H,0))</f>
        <v>B-</v>
      </c>
      <c r="V725" t="str">
        <f>VLOOKUP(C725,Dosen!$A$3:$E$8,MATCH(Main!A725,Dosen!$A$2:$E$2,1),FALSE)</f>
        <v>Bu Ratna</v>
      </c>
    </row>
    <row r="726" spans="1:22" x14ac:dyDescent="0.3">
      <c r="A726">
        <v>724</v>
      </c>
      <c r="B726" t="str">
        <f>CONCATENATE(VLOOKUP(C726,Helper!$A$1:$B$7,2,FALSE),TEXT(A726,"0000"))</f>
        <v>E0724</v>
      </c>
      <c r="C726" t="s">
        <v>1010</v>
      </c>
      <c r="D726" t="str">
        <f>INDEX(Detail!H:H,MATCH(B726,Detail!G:G,0))</f>
        <v>Cindy Sitompul</v>
      </c>
      <c r="E726">
        <v>72</v>
      </c>
      <c r="F726">
        <v>67</v>
      </c>
      <c r="G726">
        <v>66</v>
      </c>
      <c r="H726">
        <v>55</v>
      </c>
      <c r="I726">
        <v>52</v>
      </c>
      <c r="J726">
        <v>48</v>
      </c>
      <c r="K726">
        <v>94</v>
      </c>
      <c r="L726" s="36">
        <f>IFERROR(VLOOKUP(B726,Absen!$A$1:$B$501,2,FALSE),"No")</f>
        <v>44832</v>
      </c>
      <c r="M726" s="44">
        <f t="shared" si="34"/>
        <v>84</v>
      </c>
      <c r="N726" s="44">
        <f t="shared" si="35"/>
        <v>61.949999999999996</v>
      </c>
      <c r="O726" s="44" t="str">
        <f t="shared" si="36"/>
        <v>C</v>
      </c>
      <c r="P726" s="36">
        <f>INDEX(Detail!A:A,MATCH(D726,Detail!H:H,0))</f>
        <v>38012</v>
      </c>
      <c r="Q726" t="str">
        <f>INDEX(Detail!F:F,MATCH(D726,Detail!H:H,0))</f>
        <v>Banjarbaru</v>
      </c>
      <c r="R726">
        <f>INDEX(Detail!C:C,MATCH(D726,Detail!H:H,0))</f>
        <v>155</v>
      </c>
      <c r="S726">
        <f>INDEX(Detail!D:D,MATCH(D726,Detail!H:H,0))</f>
        <v>53</v>
      </c>
      <c r="T726" t="str">
        <f>INDEX(Detail!E:E,MATCH(D726,Detail!H:H,0))</f>
        <v>Jl. Asia Afrika No. 30</v>
      </c>
      <c r="U726" t="str">
        <f>INDEX(Detail!B:B,MATCH(D726,Detail!H:H,0))</f>
        <v>AB-</v>
      </c>
      <c r="V726" t="str">
        <f>VLOOKUP(C726,Dosen!$A$3:$E$8,MATCH(Main!A726,Dosen!$A$2:$E$2,1),FALSE)</f>
        <v>Pak Budi</v>
      </c>
    </row>
    <row r="727" spans="1:22" x14ac:dyDescent="0.3">
      <c r="A727">
        <v>725</v>
      </c>
      <c r="B727" t="str">
        <f>CONCATENATE(VLOOKUP(C727,Helper!$A$1:$B$7,2,FALSE),TEXT(A727,"0000"))</f>
        <v>A0725</v>
      </c>
      <c r="C727" t="s">
        <v>1015</v>
      </c>
      <c r="D727" t="str">
        <f>INDEX(Detail!H:H,MATCH(B727,Detail!G:G,0))</f>
        <v>Labuh Permadi</v>
      </c>
      <c r="E727">
        <v>87</v>
      </c>
      <c r="F727">
        <v>49</v>
      </c>
      <c r="G727">
        <v>82</v>
      </c>
      <c r="H727">
        <v>62</v>
      </c>
      <c r="I727">
        <v>93</v>
      </c>
      <c r="J727">
        <v>58</v>
      </c>
      <c r="K727">
        <v>71</v>
      </c>
      <c r="L727" s="36" t="str">
        <f>IFERROR(VLOOKUP(B727,Absen!$A$1:$B$501,2,FALSE),"No")</f>
        <v>No</v>
      </c>
      <c r="M727" s="44">
        <f t="shared" si="34"/>
        <v>71</v>
      </c>
      <c r="N727" s="44">
        <f t="shared" si="35"/>
        <v>71.474999999999994</v>
      </c>
      <c r="O727" s="44" t="str">
        <f t="shared" si="36"/>
        <v>B</v>
      </c>
      <c r="P727" s="36">
        <f>INDEX(Detail!A:A,MATCH(D727,Detail!H:H,0))</f>
        <v>38319</v>
      </c>
      <c r="Q727" t="str">
        <f>INDEX(Detail!F:F,MATCH(D727,Detail!H:H,0))</f>
        <v>Pangkalpinang</v>
      </c>
      <c r="R727">
        <f>INDEX(Detail!C:C,MATCH(D727,Detail!H:H,0))</f>
        <v>150</v>
      </c>
      <c r="S727">
        <f>INDEX(Detail!D:D,MATCH(D727,Detail!H:H,0))</f>
        <v>85</v>
      </c>
      <c r="T727" t="str">
        <f>INDEX(Detail!E:E,MATCH(D727,Detail!H:H,0))</f>
        <v xml:space="preserve">Jalan Jend. A. Yani No. 2
</v>
      </c>
      <c r="U727" t="str">
        <f>INDEX(Detail!B:B,MATCH(D727,Detail!H:H,0))</f>
        <v>B-</v>
      </c>
      <c r="V727" t="str">
        <f>VLOOKUP(C727,Dosen!$A$3:$E$8,MATCH(Main!A727,Dosen!$A$2:$E$2,1),FALSE)</f>
        <v>Bu Made</v>
      </c>
    </row>
    <row r="728" spans="1:22" x14ac:dyDescent="0.3">
      <c r="A728">
        <v>726</v>
      </c>
      <c r="B728" t="str">
        <f>CONCATENATE(VLOOKUP(C728,Helper!$A$1:$B$7,2,FALSE),TEXT(A728,"0000"))</f>
        <v>D0726</v>
      </c>
      <c r="C728" t="s">
        <v>1013</v>
      </c>
      <c r="D728" t="str">
        <f>INDEX(Detail!H:H,MATCH(B728,Detail!G:G,0))</f>
        <v>Natalia Hasanah</v>
      </c>
      <c r="E728">
        <v>84</v>
      </c>
      <c r="F728">
        <v>63</v>
      </c>
      <c r="G728">
        <v>48</v>
      </c>
      <c r="H728">
        <v>54</v>
      </c>
      <c r="I728">
        <v>72</v>
      </c>
      <c r="J728">
        <v>48</v>
      </c>
      <c r="K728">
        <v>99</v>
      </c>
      <c r="L728" s="36">
        <f>IFERROR(VLOOKUP(B728,Absen!$A$1:$B$501,2,FALSE),"No")</f>
        <v>44828</v>
      </c>
      <c r="M728" s="44">
        <f t="shared" si="34"/>
        <v>89</v>
      </c>
      <c r="N728" s="44">
        <f t="shared" si="35"/>
        <v>62.225000000000001</v>
      </c>
      <c r="O728" s="44" t="str">
        <f t="shared" si="36"/>
        <v>C</v>
      </c>
      <c r="P728" s="36">
        <f>INDEX(Detail!A:A,MATCH(D728,Detail!H:H,0))</f>
        <v>38386</v>
      </c>
      <c r="Q728" t="str">
        <f>INDEX(Detail!F:F,MATCH(D728,Detail!H:H,0))</f>
        <v>Denpasar</v>
      </c>
      <c r="R728">
        <f>INDEX(Detail!C:C,MATCH(D728,Detail!H:H,0))</f>
        <v>152</v>
      </c>
      <c r="S728">
        <f>INDEX(Detail!D:D,MATCH(D728,Detail!H:H,0))</f>
        <v>69</v>
      </c>
      <c r="T728" t="str">
        <f>INDEX(Detail!E:E,MATCH(D728,Detail!H:H,0))</f>
        <v xml:space="preserve">Gang Rumah Sakit No. 9
</v>
      </c>
      <c r="U728" t="str">
        <f>INDEX(Detail!B:B,MATCH(D728,Detail!H:H,0))</f>
        <v>A-</v>
      </c>
      <c r="V728" t="str">
        <f>VLOOKUP(C728,Dosen!$A$3:$E$8,MATCH(Main!A728,Dosen!$A$2:$E$2,1),FALSE)</f>
        <v>Pak Krisna</v>
      </c>
    </row>
    <row r="729" spans="1:22" x14ac:dyDescent="0.3">
      <c r="A729">
        <v>727</v>
      </c>
      <c r="B729" t="str">
        <f>CONCATENATE(VLOOKUP(C729,Helper!$A$1:$B$7,2,FALSE),TEXT(A729,"0000"))</f>
        <v>F0727</v>
      </c>
      <c r="C729" t="s">
        <v>1011</v>
      </c>
      <c r="D729" t="str">
        <f>INDEX(Detail!H:H,MATCH(B729,Detail!G:G,0))</f>
        <v>Yoga Hartati</v>
      </c>
      <c r="E729">
        <v>91</v>
      </c>
      <c r="F729">
        <v>71</v>
      </c>
      <c r="G729">
        <v>50</v>
      </c>
      <c r="H729">
        <v>53</v>
      </c>
      <c r="I729">
        <v>79</v>
      </c>
      <c r="J729">
        <v>96</v>
      </c>
      <c r="K729">
        <v>85</v>
      </c>
      <c r="L729" s="36" t="str">
        <f>IFERROR(VLOOKUP(B729,Absen!$A$1:$B$501,2,FALSE),"No")</f>
        <v>No</v>
      </c>
      <c r="M729" s="44">
        <f t="shared" si="34"/>
        <v>85</v>
      </c>
      <c r="N729" s="44">
        <f t="shared" si="35"/>
        <v>74.45</v>
      </c>
      <c r="O729" s="44" t="str">
        <f t="shared" si="36"/>
        <v>B</v>
      </c>
      <c r="P729" s="36">
        <f>INDEX(Detail!A:A,MATCH(D729,Detail!H:H,0))</f>
        <v>37641</v>
      </c>
      <c r="Q729" t="str">
        <f>INDEX(Detail!F:F,MATCH(D729,Detail!H:H,0))</f>
        <v>Sorong</v>
      </c>
      <c r="R729">
        <f>INDEX(Detail!C:C,MATCH(D729,Detail!H:H,0))</f>
        <v>159</v>
      </c>
      <c r="S729">
        <f>INDEX(Detail!D:D,MATCH(D729,Detail!H:H,0))</f>
        <v>73</v>
      </c>
      <c r="T729" t="str">
        <f>INDEX(Detail!E:E,MATCH(D729,Detail!H:H,0))</f>
        <v>Jl. Monginsidi No. 07</v>
      </c>
      <c r="U729" t="str">
        <f>INDEX(Detail!B:B,MATCH(D729,Detail!H:H,0))</f>
        <v>AB+</v>
      </c>
      <c r="V729" t="str">
        <f>VLOOKUP(C729,Dosen!$A$3:$E$8,MATCH(Main!A729,Dosen!$A$2:$E$2,1),FALSE)</f>
        <v>Bu Ratna</v>
      </c>
    </row>
    <row r="730" spans="1:22" x14ac:dyDescent="0.3">
      <c r="A730">
        <v>728</v>
      </c>
      <c r="B730" t="str">
        <f>CONCATENATE(VLOOKUP(C730,Helper!$A$1:$B$7,2,FALSE),TEXT(A730,"0000"))</f>
        <v>A0728</v>
      </c>
      <c r="C730" t="s">
        <v>1015</v>
      </c>
      <c r="D730" t="str">
        <f>INDEX(Detail!H:H,MATCH(B730,Detail!G:G,0))</f>
        <v>Kenzie Pratama</v>
      </c>
      <c r="E730">
        <v>67</v>
      </c>
      <c r="F730">
        <v>47</v>
      </c>
      <c r="G730">
        <v>36</v>
      </c>
      <c r="H730">
        <v>68</v>
      </c>
      <c r="I730">
        <v>80</v>
      </c>
      <c r="J730">
        <v>99</v>
      </c>
      <c r="K730">
        <v>60</v>
      </c>
      <c r="L730" s="36" t="str">
        <f>IFERROR(VLOOKUP(B730,Absen!$A$1:$B$501,2,FALSE),"No")</f>
        <v>No</v>
      </c>
      <c r="M730" s="44">
        <f t="shared" si="34"/>
        <v>60</v>
      </c>
      <c r="N730" s="44">
        <f t="shared" si="35"/>
        <v>65.75</v>
      </c>
      <c r="O730" s="44" t="str">
        <f t="shared" si="36"/>
        <v>C</v>
      </c>
      <c r="P730" s="36">
        <f>INDEX(Detail!A:A,MATCH(D730,Detail!H:H,0))</f>
        <v>38260</v>
      </c>
      <c r="Q730" t="str">
        <f>INDEX(Detail!F:F,MATCH(D730,Detail!H:H,0))</f>
        <v>Kupang</v>
      </c>
      <c r="R730">
        <f>INDEX(Detail!C:C,MATCH(D730,Detail!H:H,0))</f>
        <v>167</v>
      </c>
      <c r="S730">
        <f>INDEX(Detail!D:D,MATCH(D730,Detail!H:H,0))</f>
        <v>72</v>
      </c>
      <c r="T730" t="str">
        <f>INDEX(Detail!E:E,MATCH(D730,Detail!H:H,0))</f>
        <v xml:space="preserve">Jl. Gegerkalong Hilir No. 8
</v>
      </c>
      <c r="U730" t="str">
        <f>INDEX(Detail!B:B,MATCH(D730,Detail!H:H,0))</f>
        <v>AB+</v>
      </c>
      <c r="V730" t="str">
        <f>VLOOKUP(C730,Dosen!$A$3:$E$8,MATCH(Main!A730,Dosen!$A$2:$E$2,1),FALSE)</f>
        <v>Bu Made</v>
      </c>
    </row>
    <row r="731" spans="1:22" x14ac:dyDescent="0.3">
      <c r="A731">
        <v>729</v>
      </c>
      <c r="B731" t="str">
        <f>CONCATENATE(VLOOKUP(C731,Helper!$A$1:$B$7,2,FALSE),TEXT(A731,"0000"))</f>
        <v>B0729</v>
      </c>
      <c r="C731" t="s">
        <v>1014</v>
      </c>
      <c r="D731" t="str">
        <f>INDEX(Detail!H:H,MATCH(B731,Detail!G:G,0))</f>
        <v>Vivi Nuraini</v>
      </c>
      <c r="E731">
        <v>55</v>
      </c>
      <c r="F731">
        <v>75</v>
      </c>
      <c r="G731">
        <v>91</v>
      </c>
      <c r="H731">
        <v>62</v>
      </c>
      <c r="I731">
        <v>71</v>
      </c>
      <c r="J731">
        <v>53</v>
      </c>
      <c r="K731">
        <v>67</v>
      </c>
      <c r="L731" s="36" t="str">
        <f>IFERROR(VLOOKUP(B731,Absen!$A$1:$B$501,2,FALSE),"No")</f>
        <v>No</v>
      </c>
      <c r="M731" s="44">
        <f t="shared" si="34"/>
        <v>67</v>
      </c>
      <c r="N731" s="44">
        <f t="shared" si="35"/>
        <v>68.375</v>
      </c>
      <c r="O731" s="44" t="str">
        <f t="shared" si="36"/>
        <v>C</v>
      </c>
      <c r="P731" s="36">
        <f>INDEX(Detail!A:A,MATCH(D731,Detail!H:H,0))</f>
        <v>37031</v>
      </c>
      <c r="Q731" t="str">
        <f>INDEX(Detail!F:F,MATCH(D731,Detail!H:H,0))</f>
        <v>Sungai Penuh</v>
      </c>
      <c r="R731">
        <f>INDEX(Detail!C:C,MATCH(D731,Detail!H:H,0))</f>
        <v>172</v>
      </c>
      <c r="S731">
        <f>INDEX(Detail!D:D,MATCH(D731,Detail!H:H,0))</f>
        <v>46</v>
      </c>
      <c r="T731" t="str">
        <f>INDEX(Detail!E:E,MATCH(D731,Detail!H:H,0))</f>
        <v>Gang Kendalsari No. 67</v>
      </c>
      <c r="U731" t="str">
        <f>INDEX(Detail!B:B,MATCH(D731,Detail!H:H,0))</f>
        <v>A+</v>
      </c>
      <c r="V731" t="str">
        <f>VLOOKUP(C731,Dosen!$A$3:$E$8,MATCH(Main!A731,Dosen!$A$2:$E$2,1),FALSE)</f>
        <v>Pak Andi</v>
      </c>
    </row>
    <row r="732" spans="1:22" x14ac:dyDescent="0.3">
      <c r="A732">
        <v>730</v>
      </c>
      <c r="B732" t="str">
        <f>CONCATENATE(VLOOKUP(C732,Helper!$A$1:$B$7,2,FALSE),TEXT(A732,"0000"))</f>
        <v>D0730</v>
      </c>
      <c r="C732" t="s">
        <v>1013</v>
      </c>
      <c r="D732" t="str">
        <f>INDEX(Detail!H:H,MATCH(B732,Detail!G:G,0))</f>
        <v>Wardaya Kusumo</v>
      </c>
      <c r="E732">
        <v>57</v>
      </c>
      <c r="F732">
        <v>45</v>
      </c>
      <c r="G732">
        <v>75</v>
      </c>
      <c r="H732">
        <v>66</v>
      </c>
      <c r="I732">
        <v>65</v>
      </c>
      <c r="J732">
        <v>54</v>
      </c>
      <c r="K732">
        <v>75</v>
      </c>
      <c r="L732" s="36">
        <f>IFERROR(VLOOKUP(B732,Absen!$A$1:$B$501,2,FALSE),"No")</f>
        <v>44821</v>
      </c>
      <c r="M732" s="44">
        <f t="shared" si="34"/>
        <v>65</v>
      </c>
      <c r="N732" s="44">
        <f t="shared" si="35"/>
        <v>61.424999999999997</v>
      </c>
      <c r="O732" s="44" t="str">
        <f t="shared" si="36"/>
        <v>C</v>
      </c>
      <c r="P732" s="36">
        <f>INDEX(Detail!A:A,MATCH(D732,Detail!H:H,0))</f>
        <v>38005</v>
      </c>
      <c r="Q732" t="str">
        <f>INDEX(Detail!F:F,MATCH(D732,Detail!H:H,0))</f>
        <v>Yogyakarta</v>
      </c>
      <c r="R732">
        <f>INDEX(Detail!C:C,MATCH(D732,Detail!H:H,0))</f>
        <v>168</v>
      </c>
      <c r="S732">
        <f>INDEX(Detail!D:D,MATCH(D732,Detail!H:H,0))</f>
        <v>64</v>
      </c>
      <c r="T732" t="str">
        <f>INDEX(Detail!E:E,MATCH(D732,Detail!H:H,0))</f>
        <v>Gang Rajawali Timur No. 42</v>
      </c>
      <c r="U732" t="str">
        <f>INDEX(Detail!B:B,MATCH(D732,Detail!H:H,0))</f>
        <v>B+</v>
      </c>
      <c r="V732" t="str">
        <f>VLOOKUP(C732,Dosen!$A$3:$E$8,MATCH(Main!A732,Dosen!$A$2:$E$2,1),FALSE)</f>
        <v>Pak Krisna</v>
      </c>
    </row>
    <row r="733" spans="1:22" x14ac:dyDescent="0.3">
      <c r="A733">
        <v>731</v>
      </c>
      <c r="B733" t="str">
        <f>CONCATENATE(VLOOKUP(C733,Helper!$A$1:$B$7,2,FALSE),TEXT(A733,"0000"))</f>
        <v>D0731</v>
      </c>
      <c r="C733" t="s">
        <v>1013</v>
      </c>
      <c r="D733" t="str">
        <f>INDEX(Detail!H:H,MATCH(B733,Detail!G:G,0))</f>
        <v>Muhammad Suryono</v>
      </c>
      <c r="E733">
        <v>79</v>
      </c>
      <c r="F733">
        <v>69</v>
      </c>
      <c r="G733">
        <v>52</v>
      </c>
      <c r="H733">
        <v>61</v>
      </c>
      <c r="I733">
        <v>86</v>
      </c>
      <c r="J733">
        <v>73</v>
      </c>
      <c r="K733">
        <v>72</v>
      </c>
      <c r="L733" s="36">
        <f>IFERROR(VLOOKUP(B733,Absen!$A$1:$B$501,2,FALSE),"No")</f>
        <v>44850</v>
      </c>
      <c r="M733" s="44">
        <f t="shared" si="34"/>
        <v>62</v>
      </c>
      <c r="N733" s="44">
        <f t="shared" si="35"/>
        <v>68.075000000000003</v>
      </c>
      <c r="O733" s="44" t="str">
        <f t="shared" si="36"/>
        <v>C</v>
      </c>
      <c r="P733" s="36">
        <f>INDEX(Detail!A:A,MATCH(D733,Detail!H:H,0))</f>
        <v>38185</v>
      </c>
      <c r="Q733" t="str">
        <f>INDEX(Detail!F:F,MATCH(D733,Detail!H:H,0))</f>
        <v>Bau-Bau</v>
      </c>
      <c r="R733">
        <f>INDEX(Detail!C:C,MATCH(D733,Detail!H:H,0))</f>
        <v>179</v>
      </c>
      <c r="S733">
        <f>INDEX(Detail!D:D,MATCH(D733,Detail!H:H,0))</f>
        <v>57</v>
      </c>
      <c r="T733" t="str">
        <f>INDEX(Detail!E:E,MATCH(D733,Detail!H:H,0))</f>
        <v>Gg. Astana Anyar No. 74</v>
      </c>
      <c r="U733" t="str">
        <f>INDEX(Detail!B:B,MATCH(D733,Detail!H:H,0))</f>
        <v>AB-</v>
      </c>
      <c r="V733" t="str">
        <f>VLOOKUP(C733,Dosen!$A$3:$E$8,MATCH(Main!A733,Dosen!$A$2:$E$2,1),FALSE)</f>
        <v>Pak Krisna</v>
      </c>
    </row>
    <row r="734" spans="1:22" x14ac:dyDescent="0.3">
      <c r="A734">
        <v>732</v>
      </c>
      <c r="B734" t="str">
        <f>CONCATENATE(VLOOKUP(C734,Helper!$A$1:$B$7,2,FALSE),TEXT(A734,"0000"))</f>
        <v>F0732</v>
      </c>
      <c r="C734" t="s">
        <v>1011</v>
      </c>
      <c r="D734" t="str">
        <f>INDEX(Detail!H:H,MATCH(B734,Detail!G:G,0))</f>
        <v>Aris Anggraini</v>
      </c>
      <c r="E734">
        <v>66</v>
      </c>
      <c r="F734">
        <v>59</v>
      </c>
      <c r="G734">
        <v>46</v>
      </c>
      <c r="H734">
        <v>63</v>
      </c>
      <c r="I734">
        <v>85</v>
      </c>
      <c r="J734">
        <v>44</v>
      </c>
      <c r="K734">
        <v>90</v>
      </c>
      <c r="L734" s="36">
        <f>IFERROR(VLOOKUP(B734,Absen!$A$1:$B$501,2,FALSE),"No")</f>
        <v>44832</v>
      </c>
      <c r="M734" s="44">
        <f t="shared" si="34"/>
        <v>80</v>
      </c>
      <c r="N734" s="44">
        <f t="shared" si="35"/>
        <v>60.125</v>
      </c>
      <c r="O734" s="44" t="str">
        <f t="shared" si="36"/>
        <v>C</v>
      </c>
      <c r="P734" s="36">
        <f>INDEX(Detail!A:A,MATCH(D734,Detail!H:H,0))</f>
        <v>37728</v>
      </c>
      <c r="Q734" t="str">
        <f>INDEX(Detail!F:F,MATCH(D734,Detail!H:H,0))</f>
        <v>Surakarta</v>
      </c>
      <c r="R734">
        <f>INDEX(Detail!C:C,MATCH(D734,Detail!H:H,0))</f>
        <v>175</v>
      </c>
      <c r="S734">
        <f>INDEX(Detail!D:D,MATCH(D734,Detail!H:H,0))</f>
        <v>77</v>
      </c>
      <c r="T734" t="str">
        <f>INDEX(Detail!E:E,MATCH(D734,Detail!H:H,0))</f>
        <v xml:space="preserve">Jalan Wonoayu No. 2
</v>
      </c>
      <c r="U734" t="str">
        <f>INDEX(Detail!B:B,MATCH(D734,Detail!H:H,0))</f>
        <v>B+</v>
      </c>
      <c r="V734" t="str">
        <f>VLOOKUP(C734,Dosen!$A$3:$E$8,MATCH(Main!A734,Dosen!$A$2:$E$2,1),FALSE)</f>
        <v>Bu Ratna</v>
      </c>
    </row>
    <row r="735" spans="1:22" x14ac:dyDescent="0.3">
      <c r="A735">
        <v>733</v>
      </c>
      <c r="B735" t="str">
        <f>CONCATENATE(VLOOKUP(C735,Helper!$A$1:$B$7,2,FALSE),TEXT(A735,"0000"))</f>
        <v>D0733</v>
      </c>
      <c r="C735" t="s">
        <v>1013</v>
      </c>
      <c r="D735" t="str">
        <f>INDEX(Detail!H:H,MATCH(B735,Detail!G:G,0))</f>
        <v>Rizki Suartini</v>
      </c>
      <c r="E735">
        <v>67</v>
      </c>
      <c r="F735">
        <v>65</v>
      </c>
      <c r="G735">
        <v>88</v>
      </c>
      <c r="H735">
        <v>58</v>
      </c>
      <c r="I735">
        <v>75</v>
      </c>
      <c r="J735">
        <v>91</v>
      </c>
      <c r="K735">
        <v>94</v>
      </c>
      <c r="L735" s="36" t="str">
        <f>IFERROR(VLOOKUP(B735,Absen!$A$1:$B$501,2,FALSE),"No")</f>
        <v>No</v>
      </c>
      <c r="M735" s="44">
        <f t="shared" si="34"/>
        <v>94</v>
      </c>
      <c r="N735" s="44">
        <f t="shared" si="35"/>
        <v>78.325000000000017</v>
      </c>
      <c r="O735" s="44" t="str">
        <f t="shared" si="36"/>
        <v>B</v>
      </c>
      <c r="P735" s="36">
        <f>INDEX(Detail!A:A,MATCH(D735,Detail!H:H,0))</f>
        <v>37685</v>
      </c>
      <c r="Q735" t="str">
        <f>INDEX(Detail!F:F,MATCH(D735,Detail!H:H,0))</f>
        <v>Binjai</v>
      </c>
      <c r="R735">
        <f>INDEX(Detail!C:C,MATCH(D735,Detail!H:H,0))</f>
        <v>157</v>
      </c>
      <c r="S735">
        <f>INDEX(Detail!D:D,MATCH(D735,Detail!H:H,0))</f>
        <v>89</v>
      </c>
      <c r="T735" t="str">
        <f>INDEX(Detail!E:E,MATCH(D735,Detail!H:H,0))</f>
        <v xml:space="preserve">Gg. Tubagus Ismail No. 9
</v>
      </c>
      <c r="U735" t="str">
        <f>INDEX(Detail!B:B,MATCH(D735,Detail!H:H,0))</f>
        <v>B+</v>
      </c>
      <c r="V735" t="str">
        <f>VLOOKUP(C735,Dosen!$A$3:$E$8,MATCH(Main!A735,Dosen!$A$2:$E$2,1),FALSE)</f>
        <v>Pak Krisna</v>
      </c>
    </row>
    <row r="736" spans="1:22" x14ac:dyDescent="0.3">
      <c r="A736">
        <v>734</v>
      </c>
      <c r="B736" t="str">
        <f>CONCATENATE(VLOOKUP(C736,Helper!$A$1:$B$7,2,FALSE),TEXT(A736,"0000"))</f>
        <v>E0734</v>
      </c>
      <c r="C736" t="s">
        <v>1010</v>
      </c>
      <c r="D736" t="str">
        <f>INDEX(Detail!H:H,MATCH(B736,Detail!G:G,0))</f>
        <v>Perkasa Lailasari</v>
      </c>
      <c r="E736">
        <v>89</v>
      </c>
      <c r="F736">
        <v>42</v>
      </c>
      <c r="G736">
        <v>36</v>
      </c>
      <c r="H736">
        <v>74</v>
      </c>
      <c r="I736">
        <v>88</v>
      </c>
      <c r="J736">
        <v>47</v>
      </c>
      <c r="K736">
        <v>76</v>
      </c>
      <c r="L736" s="36" t="str">
        <f>IFERROR(VLOOKUP(B736,Absen!$A$1:$B$501,2,FALSE),"No")</f>
        <v>No</v>
      </c>
      <c r="M736" s="44">
        <f t="shared" si="34"/>
        <v>76</v>
      </c>
      <c r="N736" s="44">
        <f t="shared" si="35"/>
        <v>60.825000000000003</v>
      </c>
      <c r="O736" s="44" t="str">
        <f t="shared" si="36"/>
        <v>C</v>
      </c>
      <c r="P736" s="36">
        <f>INDEX(Detail!A:A,MATCH(D736,Detail!H:H,0))</f>
        <v>37436</v>
      </c>
      <c r="Q736" t="str">
        <f>INDEX(Detail!F:F,MATCH(D736,Detail!H:H,0))</f>
        <v>Jayapura</v>
      </c>
      <c r="R736">
        <f>INDEX(Detail!C:C,MATCH(D736,Detail!H:H,0))</f>
        <v>155</v>
      </c>
      <c r="S736">
        <f>INDEX(Detail!D:D,MATCH(D736,Detail!H:H,0))</f>
        <v>58</v>
      </c>
      <c r="T736" t="str">
        <f>INDEX(Detail!E:E,MATCH(D736,Detail!H:H,0))</f>
        <v xml:space="preserve">Jalan Antapani Lama No. 7
</v>
      </c>
      <c r="U736" t="str">
        <f>INDEX(Detail!B:B,MATCH(D736,Detail!H:H,0))</f>
        <v>O-</v>
      </c>
      <c r="V736" t="str">
        <f>VLOOKUP(C736,Dosen!$A$3:$E$8,MATCH(Main!A736,Dosen!$A$2:$E$2,1),FALSE)</f>
        <v>Pak Budi</v>
      </c>
    </row>
    <row r="737" spans="1:22" x14ac:dyDescent="0.3">
      <c r="A737">
        <v>735</v>
      </c>
      <c r="B737" t="str">
        <f>CONCATENATE(VLOOKUP(C737,Helper!$A$1:$B$7,2,FALSE),TEXT(A737,"0000"))</f>
        <v>F0735</v>
      </c>
      <c r="C737" t="s">
        <v>1011</v>
      </c>
      <c r="D737" t="str">
        <f>INDEX(Detail!H:H,MATCH(B737,Detail!G:G,0))</f>
        <v>Rafi Namaga</v>
      </c>
      <c r="E737">
        <v>55</v>
      </c>
      <c r="F737">
        <v>56</v>
      </c>
      <c r="G737">
        <v>85</v>
      </c>
      <c r="H737">
        <v>50</v>
      </c>
      <c r="I737">
        <v>57</v>
      </c>
      <c r="J737">
        <v>70</v>
      </c>
      <c r="K737">
        <v>80</v>
      </c>
      <c r="L737" s="36">
        <f>IFERROR(VLOOKUP(B737,Absen!$A$1:$B$501,2,FALSE),"No")</f>
        <v>44750</v>
      </c>
      <c r="M737" s="44">
        <f t="shared" si="34"/>
        <v>70</v>
      </c>
      <c r="N737" s="44">
        <f t="shared" si="35"/>
        <v>65.25</v>
      </c>
      <c r="O737" s="44" t="str">
        <f t="shared" si="36"/>
        <v>C</v>
      </c>
      <c r="P737" s="36">
        <f>INDEX(Detail!A:A,MATCH(D737,Detail!H:H,0))</f>
        <v>37936</v>
      </c>
      <c r="Q737" t="str">
        <f>INDEX(Detail!F:F,MATCH(D737,Detail!H:H,0))</f>
        <v>Batu</v>
      </c>
      <c r="R737">
        <f>INDEX(Detail!C:C,MATCH(D737,Detail!H:H,0))</f>
        <v>174</v>
      </c>
      <c r="S737">
        <f>INDEX(Detail!D:D,MATCH(D737,Detail!H:H,0))</f>
        <v>89</v>
      </c>
      <c r="T737" t="str">
        <f>INDEX(Detail!E:E,MATCH(D737,Detail!H:H,0))</f>
        <v>Gang Cikutra Timur No. 64</v>
      </c>
      <c r="U737" t="str">
        <f>INDEX(Detail!B:B,MATCH(D737,Detail!H:H,0))</f>
        <v>AB+</v>
      </c>
      <c r="V737" t="str">
        <f>VLOOKUP(C737,Dosen!$A$3:$E$8,MATCH(Main!A737,Dosen!$A$2:$E$2,1),FALSE)</f>
        <v>Bu Ratna</v>
      </c>
    </row>
    <row r="738" spans="1:22" x14ac:dyDescent="0.3">
      <c r="A738">
        <v>736</v>
      </c>
      <c r="B738" t="str">
        <f>CONCATENATE(VLOOKUP(C738,Helper!$A$1:$B$7,2,FALSE),TEXT(A738,"0000"))</f>
        <v>F0736</v>
      </c>
      <c r="C738" t="s">
        <v>1011</v>
      </c>
      <c r="D738" t="str">
        <f>INDEX(Detail!H:H,MATCH(B738,Detail!G:G,0))</f>
        <v>Martani Pudjiastuti</v>
      </c>
      <c r="E738">
        <v>59</v>
      </c>
      <c r="F738">
        <v>53</v>
      </c>
      <c r="G738">
        <v>95</v>
      </c>
      <c r="H738">
        <v>64</v>
      </c>
      <c r="I738">
        <v>81</v>
      </c>
      <c r="J738">
        <v>55</v>
      </c>
      <c r="K738">
        <v>79</v>
      </c>
      <c r="L738" s="36">
        <f>IFERROR(VLOOKUP(B738,Absen!$A$1:$B$501,2,FALSE),"No")</f>
        <v>44897</v>
      </c>
      <c r="M738" s="44">
        <f t="shared" si="34"/>
        <v>69</v>
      </c>
      <c r="N738" s="44">
        <f t="shared" si="35"/>
        <v>69.025000000000006</v>
      </c>
      <c r="O738" s="44" t="str">
        <f t="shared" si="36"/>
        <v>C</v>
      </c>
      <c r="P738" s="36">
        <f>INDEX(Detail!A:A,MATCH(D738,Detail!H:H,0))</f>
        <v>37719</v>
      </c>
      <c r="Q738" t="str">
        <f>INDEX(Detail!F:F,MATCH(D738,Detail!H:H,0))</f>
        <v>Prabumulih</v>
      </c>
      <c r="R738">
        <f>INDEX(Detail!C:C,MATCH(D738,Detail!H:H,0))</f>
        <v>179</v>
      </c>
      <c r="S738">
        <f>INDEX(Detail!D:D,MATCH(D738,Detail!H:H,0))</f>
        <v>47</v>
      </c>
      <c r="T738" t="str">
        <f>INDEX(Detail!E:E,MATCH(D738,Detail!H:H,0))</f>
        <v>Gang Rawamangun No. 30</v>
      </c>
      <c r="U738" t="str">
        <f>INDEX(Detail!B:B,MATCH(D738,Detail!H:H,0))</f>
        <v>A+</v>
      </c>
      <c r="V738" t="str">
        <f>VLOOKUP(C738,Dosen!$A$3:$E$8,MATCH(Main!A738,Dosen!$A$2:$E$2,1),FALSE)</f>
        <v>Bu Ratna</v>
      </c>
    </row>
    <row r="739" spans="1:22" x14ac:dyDescent="0.3">
      <c r="A739">
        <v>737</v>
      </c>
      <c r="B739" t="str">
        <f>CONCATENATE(VLOOKUP(C739,Helper!$A$1:$B$7,2,FALSE),TEXT(A739,"0000"))</f>
        <v>A0737</v>
      </c>
      <c r="C739" t="s">
        <v>1015</v>
      </c>
      <c r="D739" t="str">
        <f>INDEX(Detail!H:H,MATCH(B739,Detail!G:G,0))</f>
        <v>Himawan Ardianto</v>
      </c>
      <c r="E739">
        <v>80</v>
      </c>
      <c r="F739">
        <v>66</v>
      </c>
      <c r="G739">
        <v>89</v>
      </c>
      <c r="H739">
        <v>60</v>
      </c>
      <c r="I739">
        <v>86</v>
      </c>
      <c r="J739">
        <v>75</v>
      </c>
      <c r="K739">
        <v>89</v>
      </c>
      <c r="L739" s="36" t="str">
        <f>IFERROR(VLOOKUP(B739,Absen!$A$1:$B$501,2,FALSE),"No")</f>
        <v>No</v>
      </c>
      <c r="M739" s="44">
        <f t="shared" si="34"/>
        <v>89</v>
      </c>
      <c r="N739" s="44">
        <f t="shared" si="35"/>
        <v>78.200000000000017</v>
      </c>
      <c r="O739" s="44" t="str">
        <f t="shared" si="36"/>
        <v>B</v>
      </c>
      <c r="P739" s="36">
        <f>INDEX(Detail!A:A,MATCH(D739,Detail!H:H,0))</f>
        <v>37134</v>
      </c>
      <c r="Q739" t="str">
        <f>INDEX(Detail!F:F,MATCH(D739,Detail!H:H,0))</f>
        <v>Kota Administrasi Jakarta Pusat</v>
      </c>
      <c r="R739">
        <f>INDEX(Detail!C:C,MATCH(D739,Detail!H:H,0))</f>
        <v>154</v>
      </c>
      <c r="S739">
        <f>INDEX(Detail!D:D,MATCH(D739,Detail!H:H,0))</f>
        <v>52</v>
      </c>
      <c r="T739" t="str">
        <f>INDEX(Detail!E:E,MATCH(D739,Detail!H:H,0))</f>
        <v xml:space="preserve">Gang Medokan Ayu No. 4
</v>
      </c>
      <c r="U739" t="str">
        <f>INDEX(Detail!B:B,MATCH(D739,Detail!H:H,0))</f>
        <v>AB-</v>
      </c>
      <c r="V739" t="str">
        <f>VLOOKUP(C739,Dosen!$A$3:$E$8,MATCH(Main!A739,Dosen!$A$2:$E$2,1),FALSE)</f>
        <v>Bu Made</v>
      </c>
    </row>
    <row r="740" spans="1:22" x14ac:dyDescent="0.3">
      <c r="A740">
        <v>738</v>
      </c>
      <c r="B740" t="str">
        <f>CONCATENATE(VLOOKUP(C740,Helper!$A$1:$B$7,2,FALSE),TEXT(A740,"0000"))</f>
        <v>F0738</v>
      </c>
      <c r="C740" t="s">
        <v>1011</v>
      </c>
      <c r="D740" t="str">
        <f>INDEX(Detail!H:H,MATCH(B740,Detail!G:G,0))</f>
        <v>Ciaobella Wibisono</v>
      </c>
      <c r="E740">
        <v>69</v>
      </c>
      <c r="F740">
        <v>68</v>
      </c>
      <c r="G740">
        <v>73</v>
      </c>
      <c r="H740">
        <v>72</v>
      </c>
      <c r="I740">
        <v>78</v>
      </c>
      <c r="J740">
        <v>99</v>
      </c>
      <c r="K740">
        <v>72</v>
      </c>
      <c r="L740" s="36" t="str">
        <f>IFERROR(VLOOKUP(B740,Absen!$A$1:$B$501,2,FALSE),"No")</f>
        <v>No</v>
      </c>
      <c r="M740" s="44">
        <f t="shared" si="34"/>
        <v>72</v>
      </c>
      <c r="N740" s="44">
        <f t="shared" si="35"/>
        <v>77.475000000000009</v>
      </c>
      <c r="O740" s="44" t="str">
        <f t="shared" si="36"/>
        <v>B</v>
      </c>
      <c r="P740" s="36">
        <f>INDEX(Detail!A:A,MATCH(D740,Detail!H:H,0))</f>
        <v>37867</v>
      </c>
      <c r="Q740" t="str">
        <f>INDEX(Detail!F:F,MATCH(D740,Detail!H:H,0))</f>
        <v>Pariaman</v>
      </c>
      <c r="R740">
        <f>INDEX(Detail!C:C,MATCH(D740,Detail!H:H,0))</f>
        <v>174</v>
      </c>
      <c r="S740">
        <f>INDEX(Detail!D:D,MATCH(D740,Detail!H:H,0))</f>
        <v>86</v>
      </c>
      <c r="T740" t="str">
        <f>INDEX(Detail!E:E,MATCH(D740,Detail!H:H,0))</f>
        <v>Gang Wonoayu No. 62</v>
      </c>
      <c r="U740" t="str">
        <f>INDEX(Detail!B:B,MATCH(D740,Detail!H:H,0))</f>
        <v>AB+</v>
      </c>
      <c r="V740" t="str">
        <f>VLOOKUP(C740,Dosen!$A$3:$E$8,MATCH(Main!A740,Dosen!$A$2:$E$2,1),FALSE)</f>
        <v>Bu Ratna</v>
      </c>
    </row>
    <row r="741" spans="1:22" x14ac:dyDescent="0.3">
      <c r="A741">
        <v>739</v>
      </c>
      <c r="B741" t="str">
        <f>CONCATENATE(VLOOKUP(C741,Helper!$A$1:$B$7,2,FALSE),TEXT(A741,"0000"))</f>
        <v>D0739</v>
      </c>
      <c r="C741" t="s">
        <v>1013</v>
      </c>
      <c r="D741" t="str">
        <f>INDEX(Detail!H:H,MATCH(B741,Detail!G:G,0))</f>
        <v>Nilam Widodo</v>
      </c>
      <c r="E741">
        <v>59</v>
      </c>
      <c r="F741">
        <v>64</v>
      </c>
      <c r="G741">
        <v>43</v>
      </c>
      <c r="H741">
        <v>73</v>
      </c>
      <c r="I741">
        <v>79</v>
      </c>
      <c r="J741">
        <v>44</v>
      </c>
      <c r="K741">
        <v>94</v>
      </c>
      <c r="L741" s="36">
        <f>IFERROR(VLOOKUP(B741,Absen!$A$1:$B$501,2,FALSE),"No")</f>
        <v>44831</v>
      </c>
      <c r="M741" s="44">
        <f t="shared" si="34"/>
        <v>84</v>
      </c>
      <c r="N741" s="44">
        <f t="shared" si="35"/>
        <v>60.175000000000004</v>
      </c>
      <c r="O741" s="44" t="str">
        <f t="shared" si="36"/>
        <v>C</v>
      </c>
      <c r="P741" s="36">
        <f>INDEX(Detail!A:A,MATCH(D741,Detail!H:H,0))</f>
        <v>37305</v>
      </c>
      <c r="Q741" t="str">
        <f>INDEX(Detail!F:F,MATCH(D741,Detail!H:H,0))</f>
        <v>Parepare</v>
      </c>
      <c r="R741">
        <f>INDEX(Detail!C:C,MATCH(D741,Detail!H:H,0))</f>
        <v>166</v>
      </c>
      <c r="S741">
        <f>INDEX(Detail!D:D,MATCH(D741,Detail!H:H,0))</f>
        <v>62</v>
      </c>
      <c r="T741" t="str">
        <f>INDEX(Detail!E:E,MATCH(D741,Detail!H:H,0))</f>
        <v>Jalan Dipatiukur No. 11</v>
      </c>
      <c r="U741" t="str">
        <f>INDEX(Detail!B:B,MATCH(D741,Detail!H:H,0))</f>
        <v>AB-</v>
      </c>
      <c r="V741" t="str">
        <f>VLOOKUP(C741,Dosen!$A$3:$E$8,MATCH(Main!A741,Dosen!$A$2:$E$2,1),FALSE)</f>
        <v>Pak Krisna</v>
      </c>
    </row>
    <row r="742" spans="1:22" x14ac:dyDescent="0.3">
      <c r="A742">
        <v>740</v>
      </c>
      <c r="B742" t="str">
        <f>CONCATENATE(VLOOKUP(C742,Helper!$A$1:$B$7,2,FALSE),TEXT(A742,"0000"))</f>
        <v>B0740</v>
      </c>
      <c r="C742" t="s">
        <v>1014</v>
      </c>
      <c r="D742" t="str">
        <f>INDEX(Detail!H:H,MATCH(B742,Detail!G:G,0))</f>
        <v>Maria Palastri</v>
      </c>
      <c r="E742">
        <v>85</v>
      </c>
      <c r="F742">
        <v>67</v>
      </c>
      <c r="G742">
        <v>84</v>
      </c>
      <c r="H742">
        <v>58</v>
      </c>
      <c r="I742">
        <v>85</v>
      </c>
      <c r="J742">
        <v>47</v>
      </c>
      <c r="K742">
        <v>96</v>
      </c>
      <c r="L742" s="36">
        <f>IFERROR(VLOOKUP(B742,Absen!$A$1:$B$501,2,FALSE),"No")</f>
        <v>44751</v>
      </c>
      <c r="M742" s="44">
        <f t="shared" si="34"/>
        <v>86</v>
      </c>
      <c r="N742" s="44">
        <f t="shared" si="35"/>
        <v>71.674999999999997</v>
      </c>
      <c r="O742" s="44" t="str">
        <f t="shared" si="36"/>
        <v>B</v>
      </c>
      <c r="P742" s="36">
        <f>INDEX(Detail!A:A,MATCH(D742,Detail!H:H,0))</f>
        <v>37301</v>
      </c>
      <c r="Q742" t="str">
        <f>INDEX(Detail!F:F,MATCH(D742,Detail!H:H,0))</f>
        <v>Prabumulih</v>
      </c>
      <c r="R742">
        <f>INDEX(Detail!C:C,MATCH(D742,Detail!H:H,0))</f>
        <v>174</v>
      </c>
      <c r="S742">
        <f>INDEX(Detail!D:D,MATCH(D742,Detail!H:H,0))</f>
        <v>91</v>
      </c>
      <c r="T742" t="str">
        <f>INDEX(Detail!E:E,MATCH(D742,Detail!H:H,0))</f>
        <v>Jalan Gedebage Selatan No. 31</v>
      </c>
      <c r="U742" t="str">
        <f>INDEX(Detail!B:B,MATCH(D742,Detail!H:H,0))</f>
        <v>B+</v>
      </c>
      <c r="V742" t="str">
        <f>VLOOKUP(C742,Dosen!$A$3:$E$8,MATCH(Main!A742,Dosen!$A$2:$E$2,1),FALSE)</f>
        <v>Pak Andi</v>
      </c>
    </row>
    <row r="743" spans="1:22" x14ac:dyDescent="0.3">
      <c r="A743">
        <v>741</v>
      </c>
      <c r="B743" t="str">
        <f>CONCATENATE(VLOOKUP(C743,Helper!$A$1:$B$7,2,FALSE),TEXT(A743,"0000"))</f>
        <v>A0741</v>
      </c>
      <c r="C743" t="s">
        <v>1015</v>
      </c>
      <c r="D743" t="str">
        <f>INDEX(Detail!H:H,MATCH(B743,Detail!G:G,0))</f>
        <v>Kawaya Firgantoro</v>
      </c>
      <c r="E743">
        <v>60</v>
      </c>
      <c r="F743">
        <v>44</v>
      </c>
      <c r="G743">
        <v>85</v>
      </c>
      <c r="H743">
        <v>56</v>
      </c>
      <c r="I743">
        <v>76</v>
      </c>
      <c r="J743">
        <v>92</v>
      </c>
      <c r="K743">
        <v>70</v>
      </c>
      <c r="L743" s="36" t="str">
        <f>IFERROR(VLOOKUP(B743,Absen!$A$1:$B$501,2,FALSE),"No")</f>
        <v>No</v>
      </c>
      <c r="M743" s="44">
        <f t="shared" si="34"/>
        <v>70</v>
      </c>
      <c r="N743" s="44">
        <f t="shared" si="35"/>
        <v>71.900000000000006</v>
      </c>
      <c r="O743" s="44" t="str">
        <f t="shared" si="36"/>
        <v>B</v>
      </c>
      <c r="P743" s="36">
        <f>INDEX(Detail!A:A,MATCH(D743,Detail!H:H,0))</f>
        <v>38035</v>
      </c>
      <c r="Q743" t="str">
        <f>INDEX(Detail!F:F,MATCH(D743,Detail!H:H,0))</f>
        <v>Palangkaraya</v>
      </c>
      <c r="R743">
        <f>INDEX(Detail!C:C,MATCH(D743,Detail!H:H,0))</f>
        <v>152</v>
      </c>
      <c r="S743">
        <f>INDEX(Detail!D:D,MATCH(D743,Detail!H:H,0))</f>
        <v>82</v>
      </c>
      <c r="T743" t="str">
        <f>INDEX(Detail!E:E,MATCH(D743,Detail!H:H,0))</f>
        <v>Jl. Bangka Raya No. 76</v>
      </c>
      <c r="U743" t="str">
        <f>INDEX(Detail!B:B,MATCH(D743,Detail!H:H,0))</f>
        <v>AB-</v>
      </c>
      <c r="V743" t="str">
        <f>VLOOKUP(C743,Dosen!$A$3:$E$8,MATCH(Main!A743,Dosen!$A$2:$E$2,1),FALSE)</f>
        <v>Bu Made</v>
      </c>
    </row>
    <row r="744" spans="1:22" x14ac:dyDescent="0.3">
      <c r="A744">
        <v>742</v>
      </c>
      <c r="B744" t="str">
        <f>CONCATENATE(VLOOKUP(C744,Helper!$A$1:$B$7,2,FALSE),TEXT(A744,"0000"))</f>
        <v>F0742</v>
      </c>
      <c r="C744" t="s">
        <v>1011</v>
      </c>
      <c r="D744" t="str">
        <f>INDEX(Detail!H:H,MATCH(B744,Detail!G:G,0))</f>
        <v>Salman Irawan</v>
      </c>
      <c r="E744">
        <v>75</v>
      </c>
      <c r="F744">
        <v>44</v>
      </c>
      <c r="G744">
        <v>40</v>
      </c>
      <c r="H744">
        <v>52</v>
      </c>
      <c r="I744">
        <v>59</v>
      </c>
      <c r="J744">
        <v>65</v>
      </c>
      <c r="K744">
        <v>86</v>
      </c>
      <c r="L744" s="36">
        <f>IFERROR(VLOOKUP(B744,Absen!$A$1:$B$501,2,FALSE),"No")</f>
        <v>44902</v>
      </c>
      <c r="M744" s="44">
        <f t="shared" si="34"/>
        <v>76</v>
      </c>
      <c r="N744" s="44">
        <f t="shared" si="35"/>
        <v>57.35</v>
      </c>
      <c r="O744" s="44" t="str">
        <f t="shared" si="36"/>
        <v>D</v>
      </c>
      <c r="P744" s="36">
        <f>INDEX(Detail!A:A,MATCH(D744,Detail!H:H,0))</f>
        <v>37711</v>
      </c>
      <c r="Q744" t="str">
        <f>INDEX(Detail!F:F,MATCH(D744,Detail!H:H,0))</f>
        <v>Langsa</v>
      </c>
      <c r="R744">
        <f>INDEX(Detail!C:C,MATCH(D744,Detail!H:H,0))</f>
        <v>175</v>
      </c>
      <c r="S744">
        <f>INDEX(Detail!D:D,MATCH(D744,Detail!H:H,0))</f>
        <v>84</v>
      </c>
      <c r="T744" t="str">
        <f>INDEX(Detail!E:E,MATCH(D744,Detail!H:H,0))</f>
        <v xml:space="preserve">Jl. KH Amin Jasuta No. 9
</v>
      </c>
      <c r="U744" t="str">
        <f>INDEX(Detail!B:B,MATCH(D744,Detail!H:H,0))</f>
        <v>O-</v>
      </c>
      <c r="V744" t="str">
        <f>VLOOKUP(C744,Dosen!$A$3:$E$8,MATCH(Main!A744,Dosen!$A$2:$E$2,1),FALSE)</f>
        <v>Bu Ratna</v>
      </c>
    </row>
    <row r="745" spans="1:22" x14ac:dyDescent="0.3">
      <c r="A745">
        <v>743</v>
      </c>
      <c r="B745" t="str">
        <f>CONCATENATE(VLOOKUP(C745,Helper!$A$1:$B$7,2,FALSE),TEXT(A745,"0000"))</f>
        <v>E0743</v>
      </c>
      <c r="C745" t="s">
        <v>1010</v>
      </c>
      <c r="D745" t="str">
        <f>INDEX(Detail!H:H,MATCH(B745,Detail!G:G,0))</f>
        <v>Adinata Saefullah</v>
      </c>
      <c r="E745">
        <v>56</v>
      </c>
      <c r="F745">
        <v>60</v>
      </c>
      <c r="G745">
        <v>45</v>
      </c>
      <c r="H745">
        <v>58</v>
      </c>
      <c r="I745">
        <v>74</v>
      </c>
      <c r="J745">
        <v>60</v>
      </c>
      <c r="K745">
        <v>95</v>
      </c>
      <c r="L745" s="36">
        <f>IFERROR(VLOOKUP(B745,Absen!$A$1:$B$501,2,FALSE),"No")</f>
        <v>44780</v>
      </c>
      <c r="M745" s="44">
        <f t="shared" si="34"/>
        <v>85</v>
      </c>
      <c r="N745" s="44">
        <f t="shared" si="35"/>
        <v>60.5</v>
      </c>
      <c r="O745" s="44" t="str">
        <f t="shared" si="36"/>
        <v>C</v>
      </c>
      <c r="P745" s="36">
        <f>INDEX(Detail!A:A,MATCH(D745,Detail!H:H,0))</f>
        <v>38132</v>
      </c>
      <c r="Q745" t="str">
        <f>INDEX(Detail!F:F,MATCH(D745,Detail!H:H,0))</f>
        <v>Samarinda</v>
      </c>
      <c r="R745">
        <f>INDEX(Detail!C:C,MATCH(D745,Detail!H:H,0))</f>
        <v>151</v>
      </c>
      <c r="S745">
        <f>INDEX(Detail!D:D,MATCH(D745,Detail!H:H,0))</f>
        <v>59</v>
      </c>
      <c r="T745" t="str">
        <f>INDEX(Detail!E:E,MATCH(D745,Detail!H:H,0))</f>
        <v>Gang Gegerkalong Hilir No. 08</v>
      </c>
      <c r="U745" t="str">
        <f>INDEX(Detail!B:B,MATCH(D745,Detail!H:H,0))</f>
        <v>B+</v>
      </c>
      <c r="V745" t="str">
        <f>VLOOKUP(C745,Dosen!$A$3:$E$8,MATCH(Main!A745,Dosen!$A$2:$E$2,1),FALSE)</f>
        <v>Pak Budi</v>
      </c>
    </row>
    <row r="746" spans="1:22" x14ac:dyDescent="0.3">
      <c r="A746">
        <v>744</v>
      </c>
      <c r="B746" t="str">
        <f>CONCATENATE(VLOOKUP(C746,Helper!$A$1:$B$7,2,FALSE),TEXT(A746,"0000"))</f>
        <v>B0744</v>
      </c>
      <c r="C746" t="s">
        <v>1014</v>
      </c>
      <c r="D746" t="str">
        <f>INDEX(Detail!H:H,MATCH(B746,Detail!G:G,0))</f>
        <v>Carla Hasanah</v>
      </c>
      <c r="E746">
        <v>83</v>
      </c>
      <c r="F746">
        <v>56</v>
      </c>
      <c r="G746">
        <v>33</v>
      </c>
      <c r="H746">
        <v>52</v>
      </c>
      <c r="I746">
        <v>62</v>
      </c>
      <c r="J746">
        <v>80</v>
      </c>
      <c r="K746">
        <v>71</v>
      </c>
      <c r="L746" s="36" t="str">
        <f>IFERROR(VLOOKUP(B746,Absen!$A$1:$B$501,2,FALSE),"No")</f>
        <v>No</v>
      </c>
      <c r="M746" s="44">
        <f t="shared" si="34"/>
        <v>71</v>
      </c>
      <c r="N746" s="44">
        <f t="shared" si="35"/>
        <v>61.325000000000003</v>
      </c>
      <c r="O746" s="44" t="str">
        <f t="shared" si="36"/>
        <v>C</v>
      </c>
      <c r="P746" s="36">
        <f>INDEX(Detail!A:A,MATCH(D746,Detail!H:H,0))</f>
        <v>37463</v>
      </c>
      <c r="Q746" t="str">
        <f>INDEX(Detail!F:F,MATCH(D746,Detail!H:H,0))</f>
        <v>Manado</v>
      </c>
      <c r="R746">
        <f>INDEX(Detail!C:C,MATCH(D746,Detail!H:H,0))</f>
        <v>171</v>
      </c>
      <c r="S746">
        <f>INDEX(Detail!D:D,MATCH(D746,Detail!H:H,0))</f>
        <v>76</v>
      </c>
      <c r="T746" t="str">
        <f>INDEX(Detail!E:E,MATCH(D746,Detail!H:H,0))</f>
        <v>Jalan Asia Afrika No. 15</v>
      </c>
      <c r="U746" t="str">
        <f>INDEX(Detail!B:B,MATCH(D746,Detail!H:H,0))</f>
        <v>O-</v>
      </c>
      <c r="V746" t="str">
        <f>VLOOKUP(C746,Dosen!$A$3:$E$8,MATCH(Main!A746,Dosen!$A$2:$E$2,1),FALSE)</f>
        <v>Pak Andi</v>
      </c>
    </row>
    <row r="747" spans="1:22" x14ac:dyDescent="0.3">
      <c r="A747">
        <v>745</v>
      </c>
      <c r="B747" t="str">
        <f>CONCATENATE(VLOOKUP(C747,Helper!$A$1:$B$7,2,FALSE),TEXT(A747,"0000"))</f>
        <v>B0745</v>
      </c>
      <c r="C747" t="s">
        <v>1014</v>
      </c>
      <c r="D747" t="str">
        <f>INDEX(Detail!H:H,MATCH(B747,Detail!G:G,0))</f>
        <v>Betania Namaga</v>
      </c>
      <c r="E747">
        <v>70</v>
      </c>
      <c r="F747">
        <v>42</v>
      </c>
      <c r="G747">
        <v>59</v>
      </c>
      <c r="H747">
        <v>55</v>
      </c>
      <c r="I747">
        <v>74</v>
      </c>
      <c r="J747">
        <v>98</v>
      </c>
      <c r="K747">
        <v>78</v>
      </c>
      <c r="L747" s="36" t="str">
        <f>IFERROR(VLOOKUP(B747,Absen!$A$1:$B$501,2,FALSE),"No")</f>
        <v>No</v>
      </c>
      <c r="M747" s="44">
        <f t="shared" si="34"/>
        <v>78</v>
      </c>
      <c r="N747" s="44">
        <f t="shared" si="35"/>
        <v>69.325000000000003</v>
      </c>
      <c r="O747" s="44" t="str">
        <f t="shared" si="36"/>
        <v>C</v>
      </c>
      <c r="P747" s="36">
        <f>INDEX(Detail!A:A,MATCH(D747,Detail!H:H,0))</f>
        <v>38019</v>
      </c>
      <c r="Q747" t="str">
        <f>INDEX(Detail!F:F,MATCH(D747,Detail!H:H,0))</f>
        <v>Tidore Kepulauan</v>
      </c>
      <c r="R747">
        <f>INDEX(Detail!C:C,MATCH(D747,Detail!H:H,0))</f>
        <v>170</v>
      </c>
      <c r="S747">
        <f>INDEX(Detail!D:D,MATCH(D747,Detail!H:H,0))</f>
        <v>76</v>
      </c>
      <c r="T747" t="str">
        <f>INDEX(Detail!E:E,MATCH(D747,Detail!H:H,0))</f>
        <v>Gg. Cikutra Barat No. 82</v>
      </c>
      <c r="U747" t="str">
        <f>INDEX(Detail!B:B,MATCH(D747,Detail!H:H,0))</f>
        <v>B-</v>
      </c>
      <c r="V747" t="str">
        <f>VLOOKUP(C747,Dosen!$A$3:$E$8,MATCH(Main!A747,Dosen!$A$2:$E$2,1),FALSE)</f>
        <v>Pak Andi</v>
      </c>
    </row>
    <row r="748" spans="1:22" x14ac:dyDescent="0.3">
      <c r="A748">
        <v>746</v>
      </c>
      <c r="B748" t="str">
        <f>CONCATENATE(VLOOKUP(C748,Helper!$A$1:$B$7,2,FALSE),TEXT(A748,"0000"))</f>
        <v>A0746</v>
      </c>
      <c r="C748" t="s">
        <v>1015</v>
      </c>
      <c r="D748" t="str">
        <f>INDEX(Detail!H:H,MATCH(B748,Detail!G:G,0))</f>
        <v>Citra Sudiati</v>
      </c>
      <c r="E748">
        <v>94</v>
      </c>
      <c r="F748">
        <v>62</v>
      </c>
      <c r="G748">
        <v>55</v>
      </c>
      <c r="H748">
        <v>54</v>
      </c>
      <c r="I748">
        <v>66</v>
      </c>
      <c r="J748">
        <v>45</v>
      </c>
      <c r="K748">
        <v>86</v>
      </c>
      <c r="L748" s="36">
        <f>IFERROR(VLOOKUP(B748,Absen!$A$1:$B$501,2,FALSE),"No")</f>
        <v>44748</v>
      </c>
      <c r="M748" s="44">
        <f t="shared" si="34"/>
        <v>76</v>
      </c>
      <c r="N748" s="44">
        <f t="shared" si="35"/>
        <v>62.1</v>
      </c>
      <c r="O748" s="44" t="str">
        <f t="shared" si="36"/>
        <v>C</v>
      </c>
      <c r="P748" s="36">
        <f>INDEX(Detail!A:A,MATCH(D748,Detail!H:H,0))</f>
        <v>37101</v>
      </c>
      <c r="Q748" t="str">
        <f>INDEX(Detail!F:F,MATCH(D748,Detail!H:H,0))</f>
        <v>Tomohon</v>
      </c>
      <c r="R748">
        <f>INDEX(Detail!C:C,MATCH(D748,Detail!H:H,0))</f>
        <v>150</v>
      </c>
      <c r="S748">
        <f>INDEX(Detail!D:D,MATCH(D748,Detail!H:H,0))</f>
        <v>84</v>
      </c>
      <c r="T748" t="str">
        <f>INDEX(Detail!E:E,MATCH(D748,Detail!H:H,0))</f>
        <v>Jl. Soekarno Hatta No. 42</v>
      </c>
      <c r="U748" t="str">
        <f>INDEX(Detail!B:B,MATCH(D748,Detail!H:H,0))</f>
        <v>B-</v>
      </c>
      <c r="V748" t="str">
        <f>VLOOKUP(C748,Dosen!$A$3:$E$8,MATCH(Main!A748,Dosen!$A$2:$E$2,1),FALSE)</f>
        <v>Bu Made</v>
      </c>
    </row>
    <row r="749" spans="1:22" x14ac:dyDescent="0.3">
      <c r="A749">
        <v>747</v>
      </c>
      <c r="B749" t="str">
        <f>CONCATENATE(VLOOKUP(C749,Helper!$A$1:$B$7,2,FALSE),TEXT(A749,"0000"))</f>
        <v>D0747</v>
      </c>
      <c r="C749" t="s">
        <v>1013</v>
      </c>
      <c r="D749" t="str">
        <f>INDEX(Detail!H:H,MATCH(B749,Detail!G:G,0))</f>
        <v>Aris Sinaga</v>
      </c>
      <c r="E749">
        <v>88</v>
      </c>
      <c r="F749">
        <v>48</v>
      </c>
      <c r="G749">
        <v>43</v>
      </c>
      <c r="H749">
        <v>62</v>
      </c>
      <c r="I749">
        <v>55</v>
      </c>
      <c r="J749">
        <v>71</v>
      </c>
      <c r="K749">
        <v>94</v>
      </c>
      <c r="L749" s="36">
        <f>IFERROR(VLOOKUP(B749,Absen!$A$1:$B$501,2,FALSE),"No")</f>
        <v>44890</v>
      </c>
      <c r="M749" s="44">
        <f t="shared" si="34"/>
        <v>84</v>
      </c>
      <c r="N749" s="44">
        <f t="shared" si="35"/>
        <v>62.824999999999996</v>
      </c>
      <c r="O749" s="44" t="str">
        <f t="shared" si="36"/>
        <v>C</v>
      </c>
      <c r="P749" s="36">
        <f>INDEX(Detail!A:A,MATCH(D749,Detail!H:H,0))</f>
        <v>38127</v>
      </c>
      <c r="Q749" t="str">
        <f>INDEX(Detail!F:F,MATCH(D749,Detail!H:H,0))</f>
        <v>Mataram</v>
      </c>
      <c r="R749">
        <f>INDEX(Detail!C:C,MATCH(D749,Detail!H:H,0))</f>
        <v>155</v>
      </c>
      <c r="S749">
        <f>INDEX(Detail!D:D,MATCH(D749,Detail!H:H,0))</f>
        <v>56</v>
      </c>
      <c r="T749" t="str">
        <f>INDEX(Detail!E:E,MATCH(D749,Detail!H:H,0))</f>
        <v xml:space="preserve">Jl. Kutisari Selatan No. 0
</v>
      </c>
      <c r="U749" t="str">
        <f>INDEX(Detail!B:B,MATCH(D749,Detail!H:H,0))</f>
        <v>A+</v>
      </c>
      <c r="V749" t="str">
        <f>VLOOKUP(C749,Dosen!$A$3:$E$8,MATCH(Main!A749,Dosen!$A$2:$E$2,1),FALSE)</f>
        <v>Pak Krisna</v>
      </c>
    </row>
    <row r="750" spans="1:22" x14ac:dyDescent="0.3">
      <c r="A750">
        <v>748</v>
      </c>
      <c r="B750" t="str">
        <f>CONCATENATE(VLOOKUP(C750,Helper!$A$1:$B$7,2,FALSE),TEXT(A750,"0000"))</f>
        <v>B0748</v>
      </c>
      <c r="C750" t="s">
        <v>1014</v>
      </c>
      <c r="D750" t="str">
        <f>INDEX(Detail!H:H,MATCH(B750,Detail!G:G,0))</f>
        <v>Mursita Safitri</v>
      </c>
      <c r="E750">
        <v>83</v>
      </c>
      <c r="F750">
        <v>61</v>
      </c>
      <c r="G750">
        <v>43</v>
      </c>
      <c r="H750">
        <v>57</v>
      </c>
      <c r="I750">
        <v>71</v>
      </c>
      <c r="J750">
        <v>98</v>
      </c>
      <c r="K750">
        <v>100</v>
      </c>
      <c r="L750" s="36">
        <f>IFERROR(VLOOKUP(B750,Absen!$A$1:$B$501,2,FALSE),"No")</f>
        <v>44795</v>
      </c>
      <c r="M750" s="44">
        <f t="shared" si="34"/>
        <v>90</v>
      </c>
      <c r="N750" s="44">
        <f t="shared" si="35"/>
        <v>71.2</v>
      </c>
      <c r="O750" s="44" t="str">
        <f t="shared" si="36"/>
        <v>B</v>
      </c>
      <c r="P750" s="36">
        <f>INDEX(Detail!A:A,MATCH(D750,Detail!H:H,0))</f>
        <v>37202</v>
      </c>
      <c r="Q750" t="str">
        <f>INDEX(Detail!F:F,MATCH(D750,Detail!H:H,0))</f>
        <v>Kota Administrasi Jakarta Barat</v>
      </c>
      <c r="R750">
        <f>INDEX(Detail!C:C,MATCH(D750,Detail!H:H,0))</f>
        <v>155</v>
      </c>
      <c r="S750">
        <f>INDEX(Detail!D:D,MATCH(D750,Detail!H:H,0))</f>
        <v>82</v>
      </c>
      <c r="T750" t="str">
        <f>INDEX(Detail!E:E,MATCH(D750,Detail!H:H,0))</f>
        <v>Jl. Pasirkoja No. 44</v>
      </c>
      <c r="U750" t="str">
        <f>INDEX(Detail!B:B,MATCH(D750,Detail!H:H,0))</f>
        <v>A-</v>
      </c>
      <c r="V750" t="str">
        <f>VLOOKUP(C750,Dosen!$A$3:$E$8,MATCH(Main!A750,Dosen!$A$2:$E$2,1),FALSE)</f>
        <v>Pak Andi</v>
      </c>
    </row>
    <row r="751" spans="1:22" x14ac:dyDescent="0.3">
      <c r="A751">
        <v>749</v>
      </c>
      <c r="B751" t="str">
        <f>CONCATENATE(VLOOKUP(C751,Helper!$A$1:$B$7,2,FALSE),TEXT(A751,"0000"))</f>
        <v>B0749</v>
      </c>
      <c r="C751" t="s">
        <v>1014</v>
      </c>
      <c r="D751" t="str">
        <f>INDEX(Detail!H:H,MATCH(B751,Detail!G:G,0))</f>
        <v>Marwata Sudiati</v>
      </c>
      <c r="E751">
        <v>85</v>
      </c>
      <c r="F751">
        <v>60</v>
      </c>
      <c r="G751">
        <v>48</v>
      </c>
      <c r="H751">
        <v>74</v>
      </c>
      <c r="I751">
        <v>58</v>
      </c>
      <c r="J751">
        <v>94</v>
      </c>
      <c r="K751">
        <v>85</v>
      </c>
      <c r="L751" s="36">
        <f>IFERROR(VLOOKUP(B751,Absen!$A$1:$B$501,2,FALSE),"No")</f>
        <v>44840</v>
      </c>
      <c r="M751" s="44">
        <f t="shared" si="34"/>
        <v>75</v>
      </c>
      <c r="N751" s="44">
        <f t="shared" si="35"/>
        <v>70.525000000000006</v>
      </c>
      <c r="O751" s="44" t="str">
        <f t="shared" si="36"/>
        <v>B</v>
      </c>
      <c r="P751" s="36">
        <f>INDEX(Detail!A:A,MATCH(D751,Detail!H:H,0))</f>
        <v>38109</v>
      </c>
      <c r="Q751" t="str">
        <f>INDEX(Detail!F:F,MATCH(D751,Detail!H:H,0))</f>
        <v>Surakarta</v>
      </c>
      <c r="R751">
        <f>INDEX(Detail!C:C,MATCH(D751,Detail!H:H,0))</f>
        <v>167</v>
      </c>
      <c r="S751">
        <f>INDEX(Detail!D:D,MATCH(D751,Detail!H:H,0))</f>
        <v>92</v>
      </c>
      <c r="T751" t="str">
        <f>INDEX(Detail!E:E,MATCH(D751,Detail!H:H,0))</f>
        <v xml:space="preserve">Jl. Joyoboyo No. 0
</v>
      </c>
      <c r="U751" t="str">
        <f>INDEX(Detail!B:B,MATCH(D751,Detail!H:H,0))</f>
        <v>A-</v>
      </c>
      <c r="V751" t="str">
        <f>VLOOKUP(C751,Dosen!$A$3:$E$8,MATCH(Main!A751,Dosen!$A$2:$E$2,1),FALSE)</f>
        <v>Pak Andi</v>
      </c>
    </row>
    <row r="752" spans="1:22" x14ac:dyDescent="0.3">
      <c r="A752">
        <v>750</v>
      </c>
      <c r="B752" t="str">
        <f>CONCATENATE(VLOOKUP(C752,Helper!$A$1:$B$7,2,FALSE),TEXT(A752,"0000"))</f>
        <v>F0750</v>
      </c>
      <c r="C752" t="s">
        <v>1011</v>
      </c>
      <c r="D752" t="str">
        <f>INDEX(Detail!H:H,MATCH(B752,Detail!G:G,0))</f>
        <v>Mahdi Permadi</v>
      </c>
      <c r="E752">
        <v>88</v>
      </c>
      <c r="F752">
        <v>68</v>
      </c>
      <c r="G752">
        <v>88</v>
      </c>
      <c r="H752">
        <v>58</v>
      </c>
      <c r="I752">
        <v>94</v>
      </c>
      <c r="J752">
        <v>56</v>
      </c>
      <c r="K752">
        <v>83</v>
      </c>
      <c r="L752" s="36" t="str">
        <f>IFERROR(VLOOKUP(B752,Absen!$A$1:$B$501,2,FALSE),"No")</f>
        <v>No</v>
      </c>
      <c r="M752" s="44">
        <f t="shared" si="34"/>
        <v>83</v>
      </c>
      <c r="N752" s="44">
        <f t="shared" si="35"/>
        <v>75.599999999999994</v>
      </c>
      <c r="O752" s="44" t="str">
        <f t="shared" si="36"/>
        <v>B</v>
      </c>
      <c r="P752" s="36">
        <f>INDEX(Detail!A:A,MATCH(D752,Detail!H:H,0))</f>
        <v>38292</v>
      </c>
      <c r="Q752" t="str">
        <f>INDEX(Detail!F:F,MATCH(D752,Detail!H:H,0))</f>
        <v>Mojokerto</v>
      </c>
      <c r="R752">
        <f>INDEX(Detail!C:C,MATCH(D752,Detail!H:H,0))</f>
        <v>150</v>
      </c>
      <c r="S752">
        <f>INDEX(Detail!D:D,MATCH(D752,Detail!H:H,0))</f>
        <v>83</v>
      </c>
      <c r="T752" t="str">
        <f>INDEX(Detail!E:E,MATCH(D752,Detail!H:H,0))</f>
        <v>Jalan Abdul Muis No. 75</v>
      </c>
      <c r="U752" t="str">
        <f>INDEX(Detail!B:B,MATCH(D752,Detail!H:H,0))</f>
        <v>AB-</v>
      </c>
      <c r="V752" t="str">
        <f>VLOOKUP(C752,Dosen!$A$3:$E$8,MATCH(Main!A752,Dosen!$A$2:$E$2,1),FALSE)</f>
        <v>Bu Ratna</v>
      </c>
    </row>
    <row r="753" spans="1:22" x14ac:dyDescent="0.3">
      <c r="A753">
        <v>751</v>
      </c>
      <c r="B753" t="str">
        <f>CONCATENATE(VLOOKUP(C753,Helper!$A$1:$B$7,2,FALSE),TEXT(A753,"0000"))</f>
        <v>B0751</v>
      </c>
      <c r="C753" t="s">
        <v>1014</v>
      </c>
      <c r="D753" t="str">
        <f>INDEX(Detail!H:H,MATCH(B753,Detail!G:G,0))</f>
        <v>Harja Suryatmi</v>
      </c>
      <c r="E753">
        <v>93</v>
      </c>
      <c r="F753">
        <v>55</v>
      </c>
      <c r="G753">
        <v>31</v>
      </c>
      <c r="H753">
        <v>71</v>
      </c>
      <c r="I753">
        <v>87</v>
      </c>
      <c r="J753">
        <v>59</v>
      </c>
      <c r="K753">
        <v>83</v>
      </c>
      <c r="L753" s="36" t="str">
        <f>IFERROR(VLOOKUP(B753,Absen!$A$1:$B$501,2,FALSE),"No")</f>
        <v>No</v>
      </c>
      <c r="M753" s="44">
        <f t="shared" si="34"/>
        <v>83</v>
      </c>
      <c r="N753" s="44">
        <f t="shared" si="35"/>
        <v>64.55</v>
      </c>
      <c r="O753" s="44" t="str">
        <f t="shared" si="36"/>
        <v>C</v>
      </c>
      <c r="P753" s="36">
        <f>INDEX(Detail!A:A,MATCH(D753,Detail!H:H,0))</f>
        <v>37934</v>
      </c>
      <c r="Q753" t="str">
        <f>INDEX(Detail!F:F,MATCH(D753,Detail!H:H,0))</f>
        <v>Ambon</v>
      </c>
      <c r="R753">
        <f>INDEX(Detail!C:C,MATCH(D753,Detail!H:H,0))</f>
        <v>157</v>
      </c>
      <c r="S753">
        <f>INDEX(Detail!D:D,MATCH(D753,Detail!H:H,0))</f>
        <v>81</v>
      </c>
      <c r="T753" t="str">
        <f>INDEX(Detail!E:E,MATCH(D753,Detail!H:H,0))</f>
        <v>Gg. Laswi No. 86</v>
      </c>
      <c r="U753" t="str">
        <f>INDEX(Detail!B:B,MATCH(D753,Detail!H:H,0))</f>
        <v>AB+</v>
      </c>
      <c r="V753" t="str">
        <f>VLOOKUP(C753,Dosen!$A$3:$E$8,MATCH(Main!A753,Dosen!$A$2:$E$2,1),FALSE)</f>
        <v>Pak Budi</v>
      </c>
    </row>
    <row r="754" spans="1:22" x14ac:dyDescent="0.3">
      <c r="A754">
        <v>752</v>
      </c>
      <c r="B754" t="str">
        <f>CONCATENATE(VLOOKUP(C754,Helper!$A$1:$B$7,2,FALSE),TEXT(A754,"0000"))</f>
        <v>C0752</v>
      </c>
      <c r="C754" t="s">
        <v>1012</v>
      </c>
      <c r="D754" t="str">
        <f>INDEX(Detail!H:H,MATCH(B754,Detail!G:G,0))</f>
        <v>Galang Firgantoro</v>
      </c>
      <c r="E754">
        <v>85</v>
      </c>
      <c r="F754">
        <v>51</v>
      </c>
      <c r="G754">
        <v>53</v>
      </c>
      <c r="H754">
        <v>62</v>
      </c>
      <c r="I754">
        <v>90</v>
      </c>
      <c r="J754">
        <v>73</v>
      </c>
      <c r="K754">
        <v>92</v>
      </c>
      <c r="L754" s="36">
        <f>IFERROR(VLOOKUP(B754,Absen!$A$1:$B$501,2,FALSE),"No")</f>
        <v>44815</v>
      </c>
      <c r="M754" s="44">
        <f t="shared" si="34"/>
        <v>82</v>
      </c>
      <c r="N754" s="44">
        <f t="shared" si="35"/>
        <v>69.400000000000006</v>
      </c>
      <c r="O754" s="44" t="str">
        <f t="shared" si="36"/>
        <v>C</v>
      </c>
      <c r="P754" s="36">
        <f>INDEX(Detail!A:A,MATCH(D754,Detail!H:H,0))</f>
        <v>38159</v>
      </c>
      <c r="Q754" t="str">
        <f>INDEX(Detail!F:F,MATCH(D754,Detail!H:H,0))</f>
        <v>Kupang</v>
      </c>
      <c r="R754">
        <f>INDEX(Detail!C:C,MATCH(D754,Detail!H:H,0))</f>
        <v>164</v>
      </c>
      <c r="S754">
        <f>INDEX(Detail!D:D,MATCH(D754,Detail!H:H,0))</f>
        <v>45</v>
      </c>
      <c r="T754" t="str">
        <f>INDEX(Detail!E:E,MATCH(D754,Detail!H:H,0))</f>
        <v>Gang Cihampelas No. 05</v>
      </c>
      <c r="U754" t="str">
        <f>INDEX(Detail!B:B,MATCH(D754,Detail!H:H,0))</f>
        <v>AB-</v>
      </c>
      <c r="V754" t="str">
        <f>VLOOKUP(C754,Dosen!$A$3:$E$8,MATCH(Main!A754,Dosen!$A$2:$E$2,1),FALSE)</f>
        <v>Pak Andi</v>
      </c>
    </row>
    <row r="755" spans="1:22" x14ac:dyDescent="0.3">
      <c r="A755">
        <v>753</v>
      </c>
      <c r="B755" t="str">
        <f>CONCATENATE(VLOOKUP(C755,Helper!$A$1:$B$7,2,FALSE),TEXT(A755,"0000"))</f>
        <v>A0753</v>
      </c>
      <c r="C755" t="s">
        <v>1015</v>
      </c>
      <c r="D755" t="str">
        <f>INDEX(Detail!H:H,MATCH(B755,Detail!G:G,0))</f>
        <v>Maras Salahudin</v>
      </c>
      <c r="E755">
        <v>92</v>
      </c>
      <c r="F755">
        <v>71</v>
      </c>
      <c r="G755">
        <v>67</v>
      </c>
      <c r="H755">
        <v>68</v>
      </c>
      <c r="I755">
        <v>58</v>
      </c>
      <c r="J755">
        <v>58</v>
      </c>
      <c r="K755">
        <v>74</v>
      </c>
      <c r="L755" s="36" t="str">
        <f>IFERROR(VLOOKUP(B755,Absen!$A$1:$B$501,2,FALSE),"No")</f>
        <v>No</v>
      </c>
      <c r="M755" s="44">
        <f t="shared" si="34"/>
        <v>74</v>
      </c>
      <c r="N755" s="44">
        <f t="shared" si="35"/>
        <v>68.525000000000006</v>
      </c>
      <c r="O755" s="44" t="str">
        <f t="shared" si="36"/>
        <v>C</v>
      </c>
      <c r="P755" s="36">
        <f>INDEX(Detail!A:A,MATCH(D755,Detail!H:H,0))</f>
        <v>37409</v>
      </c>
      <c r="Q755" t="str">
        <f>INDEX(Detail!F:F,MATCH(D755,Detail!H:H,0))</f>
        <v>Purwokerto</v>
      </c>
      <c r="R755">
        <f>INDEX(Detail!C:C,MATCH(D755,Detail!H:H,0))</f>
        <v>154</v>
      </c>
      <c r="S755">
        <f>INDEX(Detail!D:D,MATCH(D755,Detail!H:H,0))</f>
        <v>75</v>
      </c>
      <c r="T755" t="str">
        <f>INDEX(Detail!E:E,MATCH(D755,Detail!H:H,0))</f>
        <v>Jl. Dr. Djunjunan No. 75</v>
      </c>
      <c r="U755" t="str">
        <f>INDEX(Detail!B:B,MATCH(D755,Detail!H:H,0))</f>
        <v>A+</v>
      </c>
      <c r="V755" t="str">
        <f>VLOOKUP(C755,Dosen!$A$3:$E$8,MATCH(Main!A755,Dosen!$A$2:$E$2,1),FALSE)</f>
        <v>Pak Krisna</v>
      </c>
    </row>
    <row r="756" spans="1:22" x14ac:dyDescent="0.3">
      <c r="A756">
        <v>754</v>
      </c>
      <c r="B756" t="str">
        <f>CONCATENATE(VLOOKUP(C756,Helper!$A$1:$B$7,2,FALSE),TEXT(A756,"0000"))</f>
        <v>E0754</v>
      </c>
      <c r="C756" t="s">
        <v>1010</v>
      </c>
      <c r="D756" t="str">
        <f>INDEX(Detail!H:H,MATCH(B756,Detail!G:G,0))</f>
        <v>Mursinin Dabukke</v>
      </c>
      <c r="E756">
        <v>86</v>
      </c>
      <c r="F756">
        <v>59</v>
      </c>
      <c r="G756">
        <v>90</v>
      </c>
      <c r="H756">
        <v>64</v>
      </c>
      <c r="I756">
        <v>82</v>
      </c>
      <c r="J756">
        <v>88</v>
      </c>
      <c r="K756">
        <v>97</v>
      </c>
      <c r="L756" s="36">
        <f>IFERROR(VLOOKUP(B756,Absen!$A$1:$B$501,2,FALSE),"No")</f>
        <v>44860</v>
      </c>
      <c r="M756" s="44">
        <f t="shared" si="34"/>
        <v>87</v>
      </c>
      <c r="N756" s="44">
        <f t="shared" si="35"/>
        <v>80.674999999999997</v>
      </c>
      <c r="O756" s="44" t="str">
        <f t="shared" si="36"/>
        <v>A</v>
      </c>
      <c r="P756" s="36">
        <f>INDEX(Detail!A:A,MATCH(D756,Detail!H:H,0))</f>
        <v>38092</v>
      </c>
      <c r="Q756" t="str">
        <f>INDEX(Detail!F:F,MATCH(D756,Detail!H:H,0))</f>
        <v>Parepare</v>
      </c>
      <c r="R756">
        <f>INDEX(Detail!C:C,MATCH(D756,Detail!H:H,0))</f>
        <v>160</v>
      </c>
      <c r="S756">
        <f>INDEX(Detail!D:D,MATCH(D756,Detail!H:H,0))</f>
        <v>59</v>
      </c>
      <c r="T756" t="str">
        <f>INDEX(Detail!E:E,MATCH(D756,Detail!H:H,0))</f>
        <v xml:space="preserve">Gang Bangka Raya No. 7
</v>
      </c>
      <c r="U756" t="str">
        <f>INDEX(Detail!B:B,MATCH(D756,Detail!H:H,0))</f>
        <v>B+</v>
      </c>
      <c r="V756" t="str">
        <f>VLOOKUP(C756,Dosen!$A$3:$E$8,MATCH(Main!A756,Dosen!$A$2:$E$2,1),FALSE)</f>
        <v>Bu Ratna</v>
      </c>
    </row>
    <row r="757" spans="1:22" x14ac:dyDescent="0.3">
      <c r="A757">
        <v>755</v>
      </c>
      <c r="B757" t="str">
        <f>CONCATENATE(VLOOKUP(C757,Helper!$A$1:$B$7,2,FALSE),TEXT(A757,"0000"))</f>
        <v>F0755</v>
      </c>
      <c r="C757" t="s">
        <v>1011</v>
      </c>
      <c r="D757" t="str">
        <f>INDEX(Detail!H:H,MATCH(B757,Detail!G:G,0))</f>
        <v>Perkasa Wahyuni</v>
      </c>
      <c r="E757">
        <v>81</v>
      </c>
      <c r="F757">
        <v>53</v>
      </c>
      <c r="G757">
        <v>77</v>
      </c>
      <c r="H757">
        <v>54</v>
      </c>
      <c r="I757">
        <v>87</v>
      </c>
      <c r="J757">
        <v>43</v>
      </c>
      <c r="K757">
        <v>69</v>
      </c>
      <c r="L757" s="36">
        <f>IFERROR(VLOOKUP(B757,Absen!$A$1:$B$501,2,FALSE),"No")</f>
        <v>44789</v>
      </c>
      <c r="M757" s="44">
        <f t="shared" si="34"/>
        <v>59</v>
      </c>
      <c r="N757" s="44">
        <f t="shared" si="35"/>
        <v>64.275000000000006</v>
      </c>
      <c r="O757" s="44" t="str">
        <f t="shared" si="36"/>
        <v>C</v>
      </c>
      <c r="P757" s="36">
        <f>INDEX(Detail!A:A,MATCH(D757,Detail!H:H,0))</f>
        <v>38454</v>
      </c>
      <c r="Q757" t="str">
        <f>INDEX(Detail!F:F,MATCH(D757,Detail!H:H,0))</f>
        <v>Ambon</v>
      </c>
      <c r="R757">
        <f>INDEX(Detail!C:C,MATCH(D757,Detail!H:H,0))</f>
        <v>180</v>
      </c>
      <c r="S757">
        <f>INDEX(Detail!D:D,MATCH(D757,Detail!H:H,0))</f>
        <v>58</v>
      </c>
      <c r="T757" t="str">
        <f>INDEX(Detail!E:E,MATCH(D757,Detail!H:H,0))</f>
        <v>Gg. Antapani Lama No. 68</v>
      </c>
      <c r="U757" t="str">
        <f>INDEX(Detail!B:B,MATCH(D757,Detail!H:H,0))</f>
        <v>AB-</v>
      </c>
      <c r="V757" t="str">
        <f>VLOOKUP(C757,Dosen!$A$3:$E$8,MATCH(Main!A757,Dosen!$A$2:$E$2,1),FALSE)</f>
        <v>Bu Dwi</v>
      </c>
    </row>
    <row r="758" spans="1:22" x14ac:dyDescent="0.3">
      <c r="A758">
        <v>756</v>
      </c>
      <c r="B758" t="str">
        <f>CONCATENATE(VLOOKUP(C758,Helper!$A$1:$B$7,2,FALSE),TEXT(A758,"0000"))</f>
        <v>E0756</v>
      </c>
      <c r="C758" t="s">
        <v>1010</v>
      </c>
      <c r="D758" t="str">
        <f>INDEX(Detail!H:H,MATCH(B758,Detail!G:G,0))</f>
        <v>Xanana Nababan</v>
      </c>
      <c r="E758">
        <v>62</v>
      </c>
      <c r="F758">
        <v>51</v>
      </c>
      <c r="G758">
        <v>46</v>
      </c>
      <c r="H758">
        <v>67</v>
      </c>
      <c r="I758">
        <v>83</v>
      </c>
      <c r="J758">
        <v>56</v>
      </c>
      <c r="K758">
        <v>90</v>
      </c>
      <c r="L758" s="36">
        <f>IFERROR(VLOOKUP(B758,Absen!$A$1:$B$501,2,FALSE),"No")</f>
        <v>44883</v>
      </c>
      <c r="M758" s="44">
        <f t="shared" si="34"/>
        <v>80</v>
      </c>
      <c r="N758" s="44">
        <f t="shared" si="35"/>
        <v>61.275000000000006</v>
      </c>
      <c r="O758" s="44" t="str">
        <f t="shared" si="36"/>
        <v>C</v>
      </c>
      <c r="P758" s="36">
        <f>INDEX(Detail!A:A,MATCH(D758,Detail!H:H,0))</f>
        <v>38359</v>
      </c>
      <c r="Q758" t="str">
        <f>INDEX(Detail!F:F,MATCH(D758,Detail!H:H,0))</f>
        <v>Blitar</v>
      </c>
      <c r="R758">
        <f>INDEX(Detail!C:C,MATCH(D758,Detail!H:H,0))</f>
        <v>176</v>
      </c>
      <c r="S758">
        <f>INDEX(Detail!D:D,MATCH(D758,Detail!H:H,0))</f>
        <v>71</v>
      </c>
      <c r="T758" t="str">
        <f>INDEX(Detail!E:E,MATCH(D758,Detail!H:H,0))</f>
        <v>Jl. Dipenogoro No. 36</v>
      </c>
      <c r="U758" t="str">
        <f>INDEX(Detail!B:B,MATCH(D758,Detail!H:H,0))</f>
        <v>AB+</v>
      </c>
      <c r="V758" t="str">
        <f>VLOOKUP(C758,Dosen!$A$3:$E$8,MATCH(Main!A758,Dosen!$A$2:$E$2,1),FALSE)</f>
        <v>Bu Ratna</v>
      </c>
    </row>
    <row r="759" spans="1:22" x14ac:dyDescent="0.3">
      <c r="A759">
        <v>757</v>
      </c>
      <c r="B759" t="str">
        <f>CONCATENATE(VLOOKUP(C759,Helper!$A$1:$B$7,2,FALSE),TEXT(A759,"0000"))</f>
        <v>D0757</v>
      </c>
      <c r="C759" t="s">
        <v>1013</v>
      </c>
      <c r="D759" t="str">
        <f>INDEX(Detail!H:H,MATCH(B759,Detail!G:G,0))</f>
        <v>Tri Prasetyo</v>
      </c>
      <c r="E759">
        <v>66</v>
      </c>
      <c r="F759">
        <v>66</v>
      </c>
      <c r="G759">
        <v>76</v>
      </c>
      <c r="H759">
        <v>58</v>
      </c>
      <c r="I759">
        <v>93</v>
      </c>
      <c r="J759">
        <v>54</v>
      </c>
      <c r="K759">
        <v>74</v>
      </c>
      <c r="L759" s="36">
        <f>IFERROR(VLOOKUP(B759,Absen!$A$1:$B$501,2,FALSE),"No")</f>
        <v>44818</v>
      </c>
      <c r="M759" s="44">
        <f t="shared" si="34"/>
        <v>64</v>
      </c>
      <c r="N759" s="44">
        <f t="shared" si="35"/>
        <v>67.775000000000006</v>
      </c>
      <c r="O759" s="44" t="str">
        <f t="shared" si="36"/>
        <v>C</v>
      </c>
      <c r="P759" s="36">
        <f>INDEX(Detail!A:A,MATCH(D759,Detail!H:H,0))</f>
        <v>38349</v>
      </c>
      <c r="Q759" t="str">
        <f>INDEX(Detail!F:F,MATCH(D759,Detail!H:H,0))</f>
        <v>Sawahlunto</v>
      </c>
      <c r="R759">
        <f>INDEX(Detail!C:C,MATCH(D759,Detail!H:H,0))</f>
        <v>176</v>
      </c>
      <c r="S759">
        <f>INDEX(Detail!D:D,MATCH(D759,Detail!H:H,0))</f>
        <v>92</v>
      </c>
      <c r="T759" t="str">
        <f>INDEX(Detail!E:E,MATCH(D759,Detail!H:H,0))</f>
        <v xml:space="preserve">Gg. Indragiri No. 9
</v>
      </c>
      <c r="U759" t="str">
        <f>INDEX(Detail!B:B,MATCH(D759,Detail!H:H,0))</f>
        <v>AB-</v>
      </c>
      <c r="V759" t="str">
        <f>VLOOKUP(C759,Dosen!$A$3:$E$8,MATCH(Main!A759,Dosen!$A$2:$E$2,1),FALSE)</f>
        <v>Bu Made</v>
      </c>
    </row>
    <row r="760" spans="1:22" x14ac:dyDescent="0.3">
      <c r="A760">
        <v>758</v>
      </c>
      <c r="B760" t="str">
        <f>CONCATENATE(VLOOKUP(C760,Helper!$A$1:$B$7,2,FALSE),TEXT(A760,"0000"))</f>
        <v>A0758</v>
      </c>
      <c r="C760" t="s">
        <v>1015</v>
      </c>
      <c r="D760" t="str">
        <f>INDEX(Detail!H:H,MATCH(B760,Detail!G:G,0))</f>
        <v>Wani Kuswandari</v>
      </c>
      <c r="E760">
        <v>69</v>
      </c>
      <c r="F760">
        <v>67</v>
      </c>
      <c r="G760">
        <v>35</v>
      </c>
      <c r="H760">
        <v>66</v>
      </c>
      <c r="I760">
        <v>83</v>
      </c>
      <c r="J760">
        <v>64</v>
      </c>
      <c r="K760">
        <v>80</v>
      </c>
      <c r="L760" s="36">
        <f>IFERROR(VLOOKUP(B760,Absen!$A$1:$B$501,2,FALSE),"No")</f>
        <v>44800</v>
      </c>
      <c r="M760" s="44">
        <f t="shared" si="34"/>
        <v>70</v>
      </c>
      <c r="N760" s="44">
        <f t="shared" si="35"/>
        <v>62.424999999999997</v>
      </c>
      <c r="O760" s="44" t="str">
        <f t="shared" si="36"/>
        <v>C</v>
      </c>
      <c r="P760" s="36">
        <f>INDEX(Detail!A:A,MATCH(D760,Detail!H:H,0))</f>
        <v>37085</v>
      </c>
      <c r="Q760" t="str">
        <f>INDEX(Detail!F:F,MATCH(D760,Detail!H:H,0))</f>
        <v>Bontang</v>
      </c>
      <c r="R760">
        <f>INDEX(Detail!C:C,MATCH(D760,Detail!H:H,0))</f>
        <v>153</v>
      </c>
      <c r="S760">
        <f>INDEX(Detail!D:D,MATCH(D760,Detail!H:H,0))</f>
        <v>76</v>
      </c>
      <c r="T760" t="str">
        <f>INDEX(Detail!E:E,MATCH(D760,Detail!H:H,0))</f>
        <v>Jl. Rungkut Industri No. 62</v>
      </c>
      <c r="U760" t="str">
        <f>INDEX(Detail!B:B,MATCH(D760,Detail!H:H,0))</f>
        <v>A+</v>
      </c>
      <c r="V760" t="str">
        <f>VLOOKUP(C760,Dosen!$A$3:$E$8,MATCH(Main!A760,Dosen!$A$2:$E$2,1),FALSE)</f>
        <v>Pak Krisna</v>
      </c>
    </row>
    <row r="761" spans="1:22" x14ac:dyDescent="0.3">
      <c r="A761">
        <v>759</v>
      </c>
      <c r="B761" t="str">
        <f>CONCATENATE(VLOOKUP(C761,Helper!$A$1:$B$7,2,FALSE),TEXT(A761,"0000"))</f>
        <v>A0759</v>
      </c>
      <c r="C761" t="s">
        <v>1015</v>
      </c>
      <c r="D761" t="str">
        <f>INDEX(Detail!H:H,MATCH(B761,Detail!G:G,0))</f>
        <v>Irfan Handayani</v>
      </c>
      <c r="E761">
        <v>67</v>
      </c>
      <c r="F761">
        <v>65</v>
      </c>
      <c r="G761">
        <v>75</v>
      </c>
      <c r="H761">
        <v>52</v>
      </c>
      <c r="I761">
        <v>83</v>
      </c>
      <c r="J761">
        <v>56</v>
      </c>
      <c r="K761">
        <v>82</v>
      </c>
      <c r="L761" s="36" t="str">
        <f>IFERROR(VLOOKUP(B761,Absen!$A$1:$B$501,2,FALSE),"No")</f>
        <v>No</v>
      </c>
      <c r="M761" s="44">
        <f t="shared" si="34"/>
        <v>82</v>
      </c>
      <c r="N761" s="44">
        <f t="shared" si="35"/>
        <v>67.775000000000006</v>
      </c>
      <c r="O761" s="44" t="str">
        <f t="shared" si="36"/>
        <v>C</v>
      </c>
      <c r="P761" s="36">
        <f>INDEX(Detail!A:A,MATCH(D761,Detail!H:H,0))</f>
        <v>37888</v>
      </c>
      <c r="Q761" t="str">
        <f>INDEX(Detail!F:F,MATCH(D761,Detail!H:H,0))</f>
        <v>Prabumulih</v>
      </c>
      <c r="R761">
        <f>INDEX(Detail!C:C,MATCH(D761,Detail!H:H,0))</f>
        <v>150</v>
      </c>
      <c r="S761">
        <f>INDEX(Detail!D:D,MATCH(D761,Detail!H:H,0))</f>
        <v>79</v>
      </c>
      <c r="T761" t="str">
        <f>INDEX(Detail!E:E,MATCH(D761,Detail!H:H,0))</f>
        <v>Gg. Surapati No. 68</v>
      </c>
      <c r="U761" t="str">
        <f>INDEX(Detail!B:B,MATCH(D761,Detail!H:H,0))</f>
        <v>AB+</v>
      </c>
      <c r="V761" t="str">
        <f>VLOOKUP(C761,Dosen!$A$3:$E$8,MATCH(Main!A761,Dosen!$A$2:$E$2,1),FALSE)</f>
        <v>Pak Krisna</v>
      </c>
    </row>
    <row r="762" spans="1:22" x14ac:dyDescent="0.3">
      <c r="A762">
        <v>760</v>
      </c>
      <c r="B762" t="str">
        <f>CONCATENATE(VLOOKUP(C762,Helper!$A$1:$B$7,2,FALSE),TEXT(A762,"0000"))</f>
        <v>F0760</v>
      </c>
      <c r="C762" t="s">
        <v>1011</v>
      </c>
      <c r="D762" t="str">
        <f>INDEX(Detail!H:H,MATCH(B762,Detail!G:G,0))</f>
        <v>Amelia Nasyiah</v>
      </c>
      <c r="E762">
        <v>89</v>
      </c>
      <c r="F762">
        <v>60</v>
      </c>
      <c r="G762">
        <v>71</v>
      </c>
      <c r="H762">
        <v>58</v>
      </c>
      <c r="I762">
        <v>92</v>
      </c>
      <c r="J762">
        <v>57</v>
      </c>
      <c r="K762">
        <v>90</v>
      </c>
      <c r="L762" s="36" t="str">
        <f>IFERROR(VLOOKUP(B762,Absen!$A$1:$B$501,2,FALSE),"No")</f>
        <v>No</v>
      </c>
      <c r="M762" s="44">
        <f t="shared" si="34"/>
        <v>90</v>
      </c>
      <c r="N762" s="44">
        <f t="shared" si="35"/>
        <v>71.974999999999994</v>
      </c>
      <c r="O762" s="44" t="str">
        <f t="shared" si="36"/>
        <v>B</v>
      </c>
      <c r="P762" s="36">
        <f>INDEX(Detail!A:A,MATCH(D762,Detail!H:H,0))</f>
        <v>37682</v>
      </c>
      <c r="Q762" t="str">
        <f>INDEX(Detail!F:F,MATCH(D762,Detail!H:H,0))</f>
        <v>Singkawang</v>
      </c>
      <c r="R762">
        <f>INDEX(Detail!C:C,MATCH(D762,Detail!H:H,0))</f>
        <v>180</v>
      </c>
      <c r="S762">
        <f>INDEX(Detail!D:D,MATCH(D762,Detail!H:H,0))</f>
        <v>74</v>
      </c>
      <c r="T762" t="str">
        <f>INDEX(Detail!E:E,MATCH(D762,Detail!H:H,0))</f>
        <v>Gang Ronggowarsito No. 18</v>
      </c>
      <c r="U762" t="str">
        <f>INDEX(Detail!B:B,MATCH(D762,Detail!H:H,0))</f>
        <v>B+</v>
      </c>
      <c r="V762" t="str">
        <f>VLOOKUP(C762,Dosen!$A$3:$E$8,MATCH(Main!A762,Dosen!$A$2:$E$2,1),FALSE)</f>
        <v>Bu Dwi</v>
      </c>
    </row>
    <row r="763" spans="1:22" x14ac:dyDescent="0.3">
      <c r="A763">
        <v>761</v>
      </c>
      <c r="B763" t="str">
        <f>CONCATENATE(VLOOKUP(C763,Helper!$A$1:$B$7,2,FALSE),TEXT(A763,"0000"))</f>
        <v>B0761</v>
      </c>
      <c r="C763" t="s">
        <v>1014</v>
      </c>
      <c r="D763" t="str">
        <f>INDEX(Detail!H:H,MATCH(B763,Detail!G:G,0))</f>
        <v>Darijan Wacana</v>
      </c>
      <c r="E763">
        <v>74</v>
      </c>
      <c r="F763">
        <v>64</v>
      </c>
      <c r="G763">
        <v>30</v>
      </c>
      <c r="H763">
        <v>74</v>
      </c>
      <c r="I763">
        <v>54</v>
      </c>
      <c r="J763">
        <v>84</v>
      </c>
      <c r="K763">
        <v>61</v>
      </c>
      <c r="L763" s="36">
        <f>IFERROR(VLOOKUP(B763,Absen!$A$1:$B$501,2,FALSE),"No")</f>
        <v>44863</v>
      </c>
      <c r="M763" s="44">
        <f t="shared" si="34"/>
        <v>51</v>
      </c>
      <c r="N763" s="44">
        <f t="shared" si="35"/>
        <v>61.15</v>
      </c>
      <c r="O763" s="44" t="str">
        <f t="shared" si="36"/>
        <v>C</v>
      </c>
      <c r="P763" s="36">
        <f>INDEX(Detail!A:A,MATCH(D763,Detail!H:H,0))</f>
        <v>37601</v>
      </c>
      <c r="Q763" t="str">
        <f>INDEX(Detail!F:F,MATCH(D763,Detail!H:H,0))</f>
        <v>Singkawang</v>
      </c>
      <c r="R763">
        <f>INDEX(Detail!C:C,MATCH(D763,Detail!H:H,0))</f>
        <v>168</v>
      </c>
      <c r="S763">
        <f>INDEX(Detail!D:D,MATCH(D763,Detail!H:H,0))</f>
        <v>88</v>
      </c>
      <c r="T763" t="str">
        <f>INDEX(Detail!E:E,MATCH(D763,Detail!H:H,0))</f>
        <v>Jl. Jamika No. 21</v>
      </c>
      <c r="U763" t="str">
        <f>INDEX(Detail!B:B,MATCH(D763,Detail!H:H,0))</f>
        <v>AB-</v>
      </c>
      <c r="V763" t="str">
        <f>VLOOKUP(C763,Dosen!$A$3:$E$8,MATCH(Main!A763,Dosen!$A$2:$E$2,1),FALSE)</f>
        <v>Pak Budi</v>
      </c>
    </row>
    <row r="764" spans="1:22" x14ac:dyDescent="0.3">
      <c r="A764">
        <v>762</v>
      </c>
      <c r="B764" t="str">
        <f>CONCATENATE(VLOOKUP(C764,Helper!$A$1:$B$7,2,FALSE),TEXT(A764,"0000"))</f>
        <v>A0762</v>
      </c>
      <c r="C764" t="s">
        <v>1015</v>
      </c>
      <c r="D764" t="str">
        <f>INDEX(Detail!H:H,MATCH(B764,Detail!G:G,0))</f>
        <v>Argono Padmasari</v>
      </c>
      <c r="E764">
        <v>78</v>
      </c>
      <c r="F764">
        <v>73</v>
      </c>
      <c r="G764">
        <v>93</v>
      </c>
      <c r="H764">
        <v>75</v>
      </c>
      <c r="I764">
        <v>54</v>
      </c>
      <c r="J764">
        <v>54</v>
      </c>
      <c r="K764">
        <v>82</v>
      </c>
      <c r="L764" s="36" t="str">
        <f>IFERROR(VLOOKUP(B764,Absen!$A$1:$B$501,2,FALSE),"No")</f>
        <v>No</v>
      </c>
      <c r="M764" s="44">
        <f t="shared" si="34"/>
        <v>82</v>
      </c>
      <c r="N764" s="44">
        <f t="shared" si="35"/>
        <v>72.600000000000009</v>
      </c>
      <c r="O764" s="44" t="str">
        <f t="shared" si="36"/>
        <v>B</v>
      </c>
      <c r="P764" s="36">
        <f>INDEX(Detail!A:A,MATCH(D764,Detail!H:H,0))</f>
        <v>37481</v>
      </c>
      <c r="Q764" t="str">
        <f>INDEX(Detail!F:F,MATCH(D764,Detail!H:H,0))</f>
        <v>Padang</v>
      </c>
      <c r="R764">
        <f>INDEX(Detail!C:C,MATCH(D764,Detail!H:H,0))</f>
        <v>164</v>
      </c>
      <c r="S764">
        <f>INDEX(Detail!D:D,MATCH(D764,Detail!H:H,0))</f>
        <v>94</v>
      </c>
      <c r="T764" t="str">
        <f>INDEX(Detail!E:E,MATCH(D764,Detail!H:H,0))</f>
        <v>Gg. Ahmad Yani No. 79</v>
      </c>
      <c r="U764" t="str">
        <f>INDEX(Detail!B:B,MATCH(D764,Detail!H:H,0))</f>
        <v>O-</v>
      </c>
      <c r="V764" t="str">
        <f>VLOOKUP(C764,Dosen!$A$3:$E$8,MATCH(Main!A764,Dosen!$A$2:$E$2,1),FALSE)</f>
        <v>Pak Krisna</v>
      </c>
    </row>
    <row r="765" spans="1:22" x14ac:dyDescent="0.3">
      <c r="A765">
        <v>763</v>
      </c>
      <c r="B765" t="str">
        <f>CONCATENATE(VLOOKUP(C765,Helper!$A$1:$B$7,2,FALSE),TEXT(A765,"0000"))</f>
        <v>A0763</v>
      </c>
      <c r="C765" t="s">
        <v>1015</v>
      </c>
      <c r="D765" t="str">
        <f>INDEX(Detail!H:H,MATCH(B765,Detail!G:G,0))</f>
        <v>Maryadi Hakim</v>
      </c>
      <c r="E765">
        <v>90</v>
      </c>
      <c r="F765">
        <v>48</v>
      </c>
      <c r="G765">
        <v>54</v>
      </c>
      <c r="H765">
        <v>53</v>
      </c>
      <c r="I765">
        <v>50</v>
      </c>
      <c r="J765">
        <v>57</v>
      </c>
      <c r="K765">
        <v>71</v>
      </c>
      <c r="L765" s="36">
        <f>IFERROR(VLOOKUP(B765,Absen!$A$1:$B$501,2,FALSE),"No")</f>
        <v>44819</v>
      </c>
      <c r="M765" s="44">
        <f t="shared" si="34"/>
        <v>61</v>
      </c>
      <c r="N765" s="44">
        <f t="shared" si="35"/>
        <v>58.425000000000004</v>
      </c>
      <c r="O765" s="44" t="str">
        <f t="shared" si="36"/>
        <v>D</v>
      </c>
      <c r="P765" s="36">
        <f>INDEX(Detail!A:A,MATCH(D765,Detail!H:H,0))</f>
        <v>37918</v>
      </c>
      <c r="Q765" t="str">
        <f>INDEX(Detail!F:F,MATCH(D765,Detail!H:H,0))</f>
        <v>Bontang</v>
      </c>
      <c r="R765">
        <f>INDEX(Detail!C:C,MATCH(D765,Detail!H:H,0))</f>
        <v>155</v>
      </c>
      <c r="S765">
        <f>INDEX(Detail!D:D,MATCH(D765,Detail!H:H,0))</f>
        <v>48</v>
      </c>
      <c r="T765" t="str">
        <f>INDEX(Detail!E:E,MATCH(D765,Detail!H:H,0))</f>
        <v>Gg. Pasir Koja No. 91</v>
      </c>
      <c r="U765" t="str">
        <f>INDEX(Detail!B:B,MATCH(D765,Detail!H:H,0))</f>
        <v>AB+</v>
      </c>
      <c r="V765" t="str">
        <f>VLOOKUP(C765,Dosen!$A$3:$E$8,MATCH(Main!A765,Dosen!$A$2:$E$2,1),FALSE)</f>
        <v>Pak Krisna</v>
      </c>
    </row>
    <row r="766" spans="1:22" x14ac:dyDescent="0.3">
      <c r="A766">
        <v>764</v>
      </c>
      <c r="B766" t="str">
        <f>CONCATENATE(VLOOKUP(C766,Helper!$A$1:$B$7,2,FALSE),TEXT(A766,"0000"))</f>
        <v>C0764</v>
      </c>
      <c r="C766" t="s">
        <v>1012</v>
      </c>
      <c r="D766" t="str">
        <f>INDEX(Detail!H:H,MATCH(B766,Detail!G:G,0))</f>
        <v>Timbul Hassanah</v>
      </c>
      <c r="E766">
        <v>56</v>
      </c>
      <c r="F766">
        <v>46</v>
      </c>
      <c r="G766">
        <v>38</v>
      </c>
      <c r="H766">
        <v>61</v>
      </c>
      <c r="I766">
        <v>58</v>
      </c>
      <c r="J766">
        <v>71</v>
      </c>
      <c r="K766">
        <v>71</v>
      </c>
      <c r="L766" s="36">
        <f>IFERROR(VLOOKUP(B766,Absen!$A$1:$B$501,2,FALSE),"No")</f>
        <v>44881</v>
      </c>
      <c r="M766" s="44">
        <f t="shared" si="34"/>
        <v>61</v>
      </c>
      <c r="N766" s="44">
        <f t="shared" si="35"/>
        <v>55.524999999999999</v>
      </c>
      <c r="O766" s="44" t="str">
        <f t="shared" si="36"/>
        <v>D</v>
      </c>
      <c r="P766" s="36">
        <f>INDEX(Detail!A:A,MATCH(D766,Detail!H:H,0))</f>
        <v>38425</v>
      </c>
      <c r="Q766" t="str">
        <f>INDEX(Detail!F:F,MATCH(D766,Detail!H:H,0))</f>
        <v>Sawahlunto</v>
      </c>
      <c r="R766">
        <f>INDEX(Detail!C:C,MATCH(D766,Detail!H:H,0))</f>
        <v>167</v>
      </c>
      <c r="S766">
        <f>INDEX(Detail!D:D,MATCH(D766,Detail!H:H,0))</f>
        <v>94</v>
      </c>
      <c r="T766" t="str">
        <f>INDEX(Detail!E:E,MATCH(D766,Detail!H:H,0))</f>
        <v xml:space="preserve">Jl. Cikutra Barat No. 2
</v>
      </c>
      <c r="U766" t="str">
        <f>INDEX(Detail!B:B,MATCH(D766,Detail!H:H,0))</f>
        <v>A+</v>
      </c>
      <c r="V766" t="str">
        <f>VLOOKUP(C766,Dosen!$A$3:$E$8,MATCH(Main!A766,Dosen!$A$2:$E$2,1),FALSE)</f>
        <v>Pak Andi</v>
      </c>
    </row>
    <row r="767" spans="1:22" x14ac:dyDescent="0.3">
      <c r="A767">
        <v>765</v>
      </c>
      <c r="B767" t="str">
        <f>CONCATENATE(VLOOKUP(C767,Helper!$A$1:$B$7,2,FALSE),TEXT(A767,"0000"))</f>
        <v>E0765</v>
      </c>
      <c r="C767" t="s">
        <v>1010</v>
      </c>
      <c r="D767" t="str">
        <f>INDEX(Detail!H:H,MATCH(B767,Detail!G:G,0))</f>
        <v>Digdaya Mustofa</v>
      </c>
      <c r="E767">
        <v>89</v>
      </c>
      <c r="F767">
        <v>65</v>
      </c>
      <c r="G767">
        <v>68</v>
      </c>
      <c r="H767">
        <v>74</v>
      </c>
      <c r="I767">
        <v>50</v>
      </c>
      <c r="J767">
        <v>48</v>
      </c>
      <c r="K767">
        <v>87</v>
      </c>
      <c r="L767" s="36" t="str">
        <f>IFERROR(VLOOKUP(B767,Absen!$A$1:$B$501,2,FALSE),"No")</f>
        <v>No</v>
      </c>
      <c r="M767" s="44">
        <f t="shared" si="34"/>
        <v>87</v>
      </c>
      <c r="N767" s="44">
        <f t="shared" si="35"/>
        <v>66.650000000000006</v>
      </c>
      <c r="O767" s="44" t="str">
        <f t="shared" si="36"/>
        <v>C</v>
      </c>
      <c r="P767" s="36">
        <f>INDEX(Detail!A:A,MATCH(D767,Detail!H:H,0))</f>
        <v>37637</v>
      </c>
      <c r="Q767" t="str">
        <f>INDEX(Detail!F:F,MATCH(D767,Detail!H:H,0))</f>
        <v>Tidore Kepulauan</v>
      </c>
      <c r="R767">
        <f>INDEX(Detail!C:C,MATCH(D767,Detail!H:H,0))</f>
        <v>172</v>
      </c>
      <c r="S767">
        <f>INDEX(Detail!D:D,MATCH(D767,Detail!H:H,0))</f>
        <v>94</v>
      </c>
      <c r="T767" t="str">
        <f>INDEX(Detail!E:E,MATCH(D767,Detail!H:H,0))</f>
        <v xml:space="preserve">Gang Gardujati No. 4
</v>
      </c>
      <c r="U767" t="str">
        <f>INDEX(Detail!B:B,MATCH(D767,Detail!H:H,0))</f>
        <v>B-</v>
      </c>
      <c r="V767" t="str">
        <f>VLOOKUP(C767,Dosen!$A$3:$E$8,MATCH(Main!A767,Dosen!$A$2:$E$2,1),FALSE)</f>
        <v>Bu Ratna</v>
      </c>
    </row>
    <row r="768" spans="1:22" x14ac:dyDescent="0.3">
      <c r="A768">
        <v>766</v>
      </c>
      <c r="B768" t="str">
        <f>CONCATENATE(VLOOKUP(C768,Helper!$A$1:$B$7,2,FALSE),TEXT(A768,"0000"))</f>
        <v>A0766</v>
      </c>
      <c r="C768" t="s">
        <v>1015</v>
      </c>
      <c r="D768" t="str">
        <f>INDEX(Detail!H:H,MATCH(B768,Detail!G:G,0))</f>
        <v>Dariati Wastuti</v>
      </c>
      <c r="E768">
        <v>81</v>
      </c>
      <c r="F768">
        <v>74</v>
      </c>
      <c r="G768">
        <v>94</v>
      </c>
      <c r="H768">
        <v>59</v>
      </c>
      <c r="I768">
        <v>66</v>
      </c>
      <c r="J768">
        <v>49</v>
      </c>
      <c r="K768">
        <v>88</v>
      </c>
      <c r="L768" s="36">
        <f>IFERROR(VLOOKUP(B768,Absen!$A$1:$B$501,2,FALSE),"No")</f>
        <v>44892</v>
      </c>
      <c r="M768" s="44">
        <f t="shared" si="34"/>
        <v>78</v>
      </c>
      <c r="N768" s="44">
        <f t="shared" si="35"/>
        <v>71.400000000000006</v>
      </c>
      <c r="O768" s="44" t="str">
        <f t="shared" si="36"/>
        <v>B</v>
      </c>
      <c r="P768" s="36">
        <f>INDEX(Detail!A:A,MATCH(D768,Detail!H:H,0))</f>
        <v>37405</v>
      </c>
      <c r="Q768" t="str">
        <f>INDEX(Detail!F:F,MATCH(D768,Detail!H:H,0))</f>
        <v>Kota Administrasi Jakarta Utara</v>
      </c>
      <c r="R768">
        <f>INDEX(Detail!C:C,MATCH(D768,Detail!H:H,0))</f>
        <v>176</v>
      </c>
      <c r="S768">
        <f>INDEX(Detail!D:D,MATCH(D768,Detail!H:H,0))</f>
        <v>63</v>
      </c>
      <c r="T768" t="str">
        <f>INDEX(Detail!E:E,MATCH(D768,Detail!H:H,0))</f>
        <v xml:space="preserve">Jalan Rawamangun No. 7
</v>
      </c>
      <c r="U768" t="str">
        <f>INDEX(Detail!B:B,MATCH(D768,Detail!H:H,0))</f>
        <v>B+</v>
      </c>
      <c r="V768" t="str">
        <f>VLOOKUP(C768,Dosen!$A$3:$E$8,MATCH(Main!A768,Dosen!$A$2:$E$2,1),FALSE)</f>
        <v>Pak Krisna</v>
      </c>
    </row>
    <row r="769" spans="1:22" x14ac:dyDescent="0.3">
      <c r="A769">
        <v>767</v>
      </c>
      <c r="B769" t="str">
        <f>CONCATENATE(VLOOKUP(C769,Helper!$A$1:$B$7,2,FALSE),TEXT(A769,"0000"))</f>
        <v>B0767</v>
      </c>
      <c r="C769" t="s">
        <v>1014</v>
      </c>
      <c r="D769" t="str">
        <f>INDEX(Detail!H:H,MATCH(B769,Detail!G:G,0))</f>
        <v>Ihsan Sudiati</v>
      </c>
      <c r="E769">
        <v>94</v>
      </c>
      <c r="F769">
        <v>42</v>
      </c>
      <c r="G769">
        <v>91</v>
      </c>
      <c r="H769">
        <v>59</v>
      </c>
      <c r="I769">
        <v>52</v>
      </c>
      <c r="J769">
        <v>80</v>
      </c>
      <c r="K769">
        <v>94</v>
      </c>
      <c r="L769" s="36" t="str">
        <f>IFERROR(VLOOKUP(B769,Absen!$A$1:$B$501,2,FALSE),"No")</f>
        <v>No</v>
      </c>
      <c r="M769" s="44">
        <f t="shared" si="34"/>
        <v>94</v>
      </c>
      <c r="N769" s="44">
        <f t="shared" si="35"/>
        <v>74.475000000000009</v>
      </c>
      <c r="O769" s="44" t="str">
        <f t="shared" si="36"/>
        <v>B</v>
      </c>
      <c r="P769" s="36">
        <f>INDEX(Detail!A:A,MATCH(D769,Detail!H:H,0))</f>
        <v>37083</v>
      </c>
      <c r="Q769" t="str">
        <f>INDEX(Detail!F:F,MATCH(D769,Detail!H:H,0))</f>
        <v>Tegal</v>
      </c>
      <c r="R769">
        <f>INDEX(Detail!C:C,MATCH(D769,Detail!H:H,0))</f>
        <v>162</v>
      </c>
      <c r="S769">
        <f>INDEX(Detail!D:D,MATCH(D769,Detail!H:H,0))</f>
        <v>46</v>
      </c>
      <c r="T769" t="str">
        <f>INDEX(Detail!E:E,MATCH(D769,Detail!H:H,0))</f>
        <v xml:space="preserve">Jalan Surapati No. 2
</v>
      </c>
      <c r="U769" t="str">
        <f>INDEX(Detail!B:B,MATCH(D769,Detail!H:H,0))</f>
        <v>O+</v>
      </c>
      <c r="V769" t="str">
        <f>VLOOKUP(C769,Dosen!$A$3:$E$8,MATCH(Main!A769,Dosen!$A$2:$E$2,1),FALSE)</f>
        <v>Pak Budi</v>
      </c>
    </row>
    <row r="770" spans="1:22" x14ac:dyDescent="0.3">
      <c r="A770">
        <v>768</v>
      </c>
      <c r="B770" t="str">
        <f>CONCATENATE(VLOOKUP(C770,Helper!$A$1:$B$7,2,FALSE),TEXT(A770,"0000"))</f>
        <v>E0768</v>
      </c>
      <c r="C770" t="s">
        <v>1010</v>
      </c>
      <c r="D770" t="str">
        <f>INDEX(Detail!H:H,MATCH(B770,Detail!G:G,0))</f>
        <v>Marwata Susanti</v>
      </c>
      <c r="E770">
        <v>63</v>
      </c>
      <c r="F770">
        <v>67</v>
      </c>
      <c r="G770">
        <v>57</v>
      </c>
      <c r="H770">
        <v>68</v>
      </c>
      <c r="I770">
        <v>85</v>
      </c>
      <c r="J770">
        <v>75</v>
      </c>
      <c r="K770">
        <v>68</v>
      </c>
      <c r="L770" s="36">
        <f>IFERROR(VLOOKUP(B770,Absen!$A$1:$B$501,2,FALSE),"No")</f>
        <v>44796</v>
      </c>
      <c r="M770" s="44">
        <f t="shared" si="34"/>
        <v>58</v>
      </c>
      <c r="N770" s="44">
        <f t="shared" si="35"/>
        <v>67.575000000000003</v>
      </c>
      <c r="O770" s="44" t="str">
        <f t="shared" si="36"/>
        <v>C</v>
      </c>
      <c r="P770" s="36">
        <f>INDEX(Detail!A:A,MATCH(D770,Detail!H:H,0))</f>
        <v>37920</v>
      </c>
      <c r="Q770" t="str">
        <f>INDEX(Detail!F:F,MATCH(D770,Detail!H:H,0))</f>
        <v>Padangpanjang</v>
      </c>
      <c r="R770">
        <f>INDEX(Detail!C:C,MATCH(D770,Detail!H:H,0))</f>
        <v>178</v>
      </c>
      <c r="S770">
        <f>INDEX(Detail!D:D,MATCH(D770,Detail!H:H,0))</f>
        <v>68</v>
      </c>
      <c r="T770" t="str">
        <f>INDEX(Detail!E:E,MATCH(D770,Detail!H:H,0))</f>
        <v>Jalan Pasir Koja No. 95</v>
      </c>
      <c r="U770" t="str">
        <f>INDEX(Detail!B:B,MATCH(D770,Detail!H:H,0))</f>
        <v>B+</v>
      </c>
      <c r="V770" t="str">
        <f>VLOOKUP(C770,Dosen!$A$3:$E$8,MATCH(Main!A770,Dosen!$A$2:$E$2,1),FALSE)</f>
        <v>Bu Ratna</v>
      </c>
    </row>
    <row r="771" spans="1:22" x14ac:dyDescent="0.3">
      <c r="A771">
        <v>769</v>
      </c>
      <c r="B771" t="str">
        <f>CONCATENATE(VLOOKUP(C771,Helper!$A$1:$B$7,2,FALSE),TEXT(A771,"0000"))</f>
        <v>F0769</v>
      </c>
      <c r="C771" t="s">
        <v>1011</v>
      </c>
      <c r="D771" t="str">
        <f>INDEX(Detail!H:H,MATCH(B771,Detail!G:G,0))</f>
        <v>Lalita Wibisono</v>
      </c>
      <c r="E771">
        <v>91</v>
      </c>
      <c r="F771">
        <v>52</v>
      </c>
      <c r="G771">
        <v>69</v>
      </c>
      <c r="H771">
        <v>59</v>
      </c>
      <c r="I771">
        <v>89</v>
      </c>
      <c r="J771">
        <v>99</v>
      </c>
      <c r="K771">
        <v>100</v>
      </c>
      <c r="L771" s="36" t="str">
        <f>IFERROR(VLOOKUP(B771,Absen!$A$1:$B$501,2,FALSE),"No")</f>
        <v>No</v>
      </c>
      <c r="M771" s="44">
        <f t="shared" si="34"/>
        <v>100</v>
      </c>
      <c r="N771" s="44">
        <f t="shared" si="35"/>
        <v>79.974999999999994</v>
      </c>
      <c r="O771" s="44" t="str">
        <f t="shared" si="36"/>
        <v>B</v>
      </c>
      <c r="P771" s="36">
        <f>INDEX(Detail!A:A,MATCH(D771,Detail!H:H,0))</f>
        <v>38118</v>
      </c>
      <c r="Q771" t="str">
        <f>INDEX(Detail!F:F,MATCH(D771,Detail!H:H,0))</f>
        <v>Surabaya</v>
      </c>
      <c r="R771">
        <f>INDEX(Detail!C:C,MATCH(D771,Detail!H:H,0))</f>
        <v>167</v>
      </c>
      <c r="S771">
        <f>INDEX(Detail!D:D,MATCH(D771,Detail!H:H,0))</f>
        <v>46</v>
      </c>
      <c r="T771" t="str">
        <f>INDEX(Detail!E:E,MATCH(D771,Detail!H:H,0))</f>
        <v>Jl. Rawamangun No. 82</v>
      </c>
      <c r="U771" t="str">
        <f>INDEX(Detail!B:B,MATCH(D771,Detail!H:H,0))</f>
        <v>AB+</v>
      </c>
      <c r="V771" t="str">
        <f>VLOOKUP(C771,Dosen!$A$3:$E$8,MATCH(Main!A771,Dosen!$A$2:$E$2,1),FALSE)</f>
        <v>Bu Dwi</v>
      </c>
    </row>
    <row r="772" spans="1:22" x14ac:dyDescent="0.3">
      <c r="A772">
        <v>770</v>
      </c>
      <c r="B772" t="str">
        <f>CONCATENATE(VLOOKUP(C772,Helper!$A$1:$B$7,2,FALSE),TEXT(A772,"0000"))</f>
        <v>B0770</v>
      </c>
      <c r="C772" t="s">
        <v>1014</v>
      </c>
      <c r="D772" t="str">
        <f>INDEX(Detail!H:H,MATCH(B772,Detail!G:G,0))</f>
        <v>Cayadi Halimah</v>
      </c>
      <c r="E772">
        <v>91</v>
      </c>
      <c r="F772">
        <v>62</v>
      </c>
      <c r="G772">
        <v>82</v>
      </c>
      <c r="H772">
        <v>57</v>
      </c>
      <c r="I772">
        <v>66</v>
      </c>
      <c r="J772">
        <v>84</v>
      </c>
      <c r="K772">
        <v>69</v>
      </c>
      <c r="L772" s="36" t="str">
        <f>IFERROR(VLOOKUP(B772,Absen!$A$1:$B$501,2,FALSE),"No")</f>
        <v>No</v>
      </c>
      <c r="M772" s="44">
        <f t="shared" ref="M772:M835" si="37">IF(L772="No",K772,K772-10)</f>
        <v>69</v>
      </c>
      <c r="N772" s="44">
        <f t="shared" ref="N772:N835" si="38">((E772+F772+H772+I772)*0.125)+((G772+J772)*0.2)+(M772*0.1)</f>
        <v>74.600000000000009</v>
      </c>
      <c r="O772" s="44" t="str">
        <f t="shared" ref="O772:O835" si="39">IF(N772&gt;90,"A+",IF(N772&gt;80,"A",IF(N772&gt;70,"B",IF(N772&gt;60,"C",IF(N772&gt;40,"D","E")))))</f>
        <v>B</v>
      </c>
      <c r="P772" s="36">
        <f>INDEX(Detail!A:A,MATCH(D772,Detail!H:H,0))</f>
        <v>38415</v>
      </c>
      <c r="Q772" t="str">
        <f>INDEX(Detail!F:F,MATCH(D772,Detail!H:H,0))</f>
        <v>Gorontalo</v>
      </c>
      <c r="R772">
        <f>INDEX(Detail!C:C,MATCH(D772,Detail!H:H,0))</f>
        <v>164</v>
      </c>
      <c r="S772">
        <f>INDEX(Detail!D:D,MATCH(D772,Detail!H:H,0))</f>
        <v>60</v>
      </c>
      <c r="T772" t="str">
        <f>INDEX(Detail!E:E,MATCH(D772,Detail!H:H,0))</f>
        <v>Jl. M.H Thamrin No. 98</v>
      </c>
      <c r="U772" t="str">
        <f>INDEX(Detail!B:B,MATCH(D772,Detail!H:H,0))</f>
        <v>A-</v>
      </c>
      <c r="V772" t="str">
        <f>VLOOKUP(C772,Dosen!$A$3:$E$8,MATCH(Main!A772,Dosen!$A$2:$E$2,1),FALSE)</f>
        <v>Pak Budi</v>
      </c>
    </row>
    <row r="773" spans="1:22" x14ac:dyDescent="0.3">
      <c r="A773">
        <v>771</v>
      </c>
      <c r="B773" t="str">
        <f>CONCATENATE(VLOOKUP(C773,Helper!$A$1:$B$7,2,FALSE),TEXT(A773,"0000"))</f>
        <v>E0771</v>
      </c>
      <c r="C773" t="s">
        <v>1010</v>
      </c>
      <c r="D773" t="str">
        <f>INDEX(Detail!H:H,MATCH(B773,Detail!G:G,0))</f>
        <v>Mumpuni Napitupulu</v>
      </c>
      <c r="E773">
        <v>93</v>
      </c>
      <c r="F773">
        <v>47</v>
      </c>
      <c r="G773">
        <v>43</v>
      </c>
      <c r="H773">
        <v>68</v>
      </c>
      <c r="I773">
        <v>64</v>
      </c>
      <c r="J773">
        <v>71</v>
      </c>
      <c r="K773">
        <v>98</v>
      </c>
      <c r="L773" s="36">
        <f>IFERROR(VLOOKUP(B773,Absen!$A$1:$B$501,2,FALSE),"No")</f>
        <v>44845</v>
      </c>
      <c r="M773" s="44">
        <f t="shared" si="37"/>
        <v>88</v>
      </c>
      <c r="N773" s="44">
        <f t="shared" si="38"/>
        <v>65.599999999999994</v>
      </c>
      <c r="O773" s="44" t="str">
        <f t="shared" si="39"/>
        <v>C</v>
      </c>
      <c r="P773" s="36">
        <f>INDEX(Detail!A:A,MATCH(D773,Detail!H:H,0))</f>
        <v>38130</v>
      </c>
      <c r="Q773" t="str">
        <f>INDEX(Detail!F:F,MATCH(D773,Detail!H:H,0))</f>
        <v>Blitar</v>
      </c>
      <c r="R773">
        <f>INDEX(Detail!C:C,MATCH(D773,Detail!H:H,0))</f>
        <v>161</v>
      </c>
      <c r="S773">
        <f>INDEX(Detail!D:D,MATCH(D773,Detail!H:H,0))</f>
        <v>86</v>
      </c>
      <c r="T773" t="str">
        <f>INDEX(Detail!E:E,MATCH(D773,Detail!H:H,0))</f>
        <v>Jalan Pasirkoja No. 20</v>
      </c>
      <c r="U773" t="str">
        <f>INDEX(Detail!B:B,MATCH(D773,Detail!H:H,0))</f>
        <v>O+</v>
      </c>
      <c r="V773" t="str">
        <f>VLOOKUP(C773,Dosen!$A$3:$E$8,MATCH(Main!A773,Dosen!$A$2:$E$2,1),FALSE)</f>
        <v>Bu Ratna</v>
      </c>
    </row>
    <row r="774" spans="1:22" x14ac:dyDescent="0.3">
      <c r="A774">
        <v>772</v>
      </c>
      <c r="B774" t="str">
        <f>CONCATENATE(VLOOKUP(C774,Helper!$A$1:$B$7,2,FALSE),TEXT(A774,"0000"))</f>
        <v>D0772</v>
      </c>
      <c r="C774" t="s">
        <v>1013</v>
      </c>
      <c r="D774" t="str">
        <f>INDEX(Detail!H:H,MATCH(B774,Detail!G:G,0))</f>
        <v>Siti Prabowo</v>
      </c>
      <c r="E774">
        <v>90</v>
      </c>
      <c r="F774">
        <v>71</v>
      </c>
      <c r="G774">
        <v>81</v>
      </c>
      <c r="H774">
        <v>67</v>
      </c>
      <c r="I774">
        <v>57</v>
      </c>
      <c r="J774">
        <v>54</v>
      </c>
      <c r="K774">
        <v>96</v>
      </c>
      <c r="L774" s="36">
        <f>IFERROR(VLOOKUP(B774,Absen!$A$1:$B$501,2,FALSE),"No")</f>
        <v>44844</v>
      </c>
      <c r="M774" s="44">
        <f t="shared" si="37"/>
        <v>86</v>
      </c>
      <c r="N774" s="44">
        <f t="shared" si="38"/>
        <v>71.224999999999994</v>
      </c>
      <c r="O774" s="44" t="str">
        <f t="shared" si="39"/>
        <v>B</v>
      </c>
      <c r="P774" s="36">
        <f>INDEX(Detail!A:A,MATCH(D774,Detail!H:H,0))</f>
        <v>37945</v>
      </c>
      <c r="Q774" t="str">
        <f>INDEX(Detail!F:F,MATCH(D774,Detail!H:H,0))</f>
        <v>Gorontalo</v>
      </c>
      <c r="R774">
        <f>INDEX(Detail!C:C,MATCH(D774,Detail!H:H,0))</f>
        <v>163</v>
      </c>
      <c r="S774">
        <f>INDEX(Detail!D:D,MATCH(D774,Detail!H:H,0))</f>
        <v>94</v>
      </c>
      <c r="T774" t="str">
        <f>INDEX(Detail!E:E,MATCH(D774,Detail!H:H,0))</f>
        <v>Jalan Sadang Serang No. 54</v>
      </c>
      <c r="U774" t="str">
        <f>INDEX(Detail!B:B,MATCH(D774,Detail!H:H,0))</f>
        <v>O-</v>
      </c>
      <c r="V774" t="str">
        <f>VLOOKUP(C774,Dosen!$A$3:$E$8,MATCH(Main!A774,Dosen!$A$2:$E$2,1),FALSE)</f>
        <v>Bu Made</v>
      </c>
    </row>
    <row r="775" spans="1:22" x14ac:dyDescent="0.3">
      <c r="A775">
        <v>773</v>
      </c>
      <c r="B775" t="str">
        <f>CONCATENATE(VLOOKUP(C775,Helper!$A$1:$B$7,2,FALSE),TEXT(A775,"0000"))</f>
        <v>D0773</v>
      </c>
      <c r="C775" t="s">
        <v>1013</v>
      </c>
      <c r="D775" t="str">
        <f>INDEX(Detail!H:H,MATCH(B775,Detail!G:G,0))</f>
        <v>Bakidin Maryadi</v>
      </c>
      <c r="E775">
        <v>81</v>
      </c>
      <c r="F775">
        <v>47</v>
      </c>
      <c r="G775">
        <v>75</v>
      </c>
      <c r="H775">
        <v>51</v>
      </c>
      <c r="I775">
        <v>52</v>
      </c>
      <c r="J775">
        <v>71</v>
      </c>
      <c r="K775">
        <v>99</v>
      </c>
      <c r="L775" s="36">
        <f>IFERROR(VLOOKUP(B775,Absen!$A$1:$B$501,2,FALSE),"No")</f>
        <v>44901</v>
      </c>
      <c r="M775" s="44">
        <f t="shared" si="37"/>
        <v>89</v>
      </c>
      <c r="N775" s="44">
        <f t="shared" si="38"/>
        <v>66.975000000000009</v>
      </c>
      <c r="O775" s="44" t="str">
        <f t="shared" si="39"/>
        <v>C</v>
      </c>
      <c r="P775" s="36">
        <f>INDEX(Detail!A:A,MATCH(D775,Detail!H:H,0))</f>
        <v>38200</v>
      </c>
      <c r="Q775" t="str">
        <f>INDEX(Detail!F:F,MATCH(D775,Detail!H:H,0))</f>
        <v>Manado</v>
      </c>
      <c r="R775">
        <f>INDEX(Detail!C:C,MATCH(D775,Detail!H:H,0))</f>
        <v>176</v>
      </c>
      <c r="S775">
        <f>INDEX(Detail!D:D,MATCH(D775,Detail!H:H,0))</f>
        <v>50</v>
      </c>
      <c r="T775" t="str">
        <f>INDEX(Detail!E:E,MATCH(D775,Detail!H:H,0))</f>
        <v xml:space="preserve">Jl. Merdeka No. 1
</v>
      </c>
      <c r="U775" t="str">
        <f>INDEX(Detail!B:B,MATCH(D775,Detail!H:H,0))</f>
        <v>AB-</v>
      </c>
      <c r="V775" t="str">
        <f>VLOOKUP(C775,Dosen!$A$3:$E$8,MATCH(Main!A775,Dosen!$A$2:$E$2,1),FALSE)</f>
        <v>Bu Made</v>
      </c>
    </row>
    <row r="776" spans="1:22" x14ac:dyDescent="0.3">
      <c r="A776">
        <v>774</v>
      </c>
      <c r="B776" t="str">
        <f>CONCATENATE(VLOOKUP(C776,Helper!$A$1:$B$7,2,FALSE),TEXT(A776,"0000"))</f>
        <v>A0774</v>
      </c>
      <c r="C776" t="s">
        <v>1015</v>
      </c>
      <c r="D776" t="str">
        <f>INDEX(Detail!H:H,MATCH(B776,Detail!G:G,0))</f>
        <v>Dono Mansur</v>
      </c>
      <c r="E776">
        <v>54</v>
      </c>
      <c r="F776">
        <v>55</v>
      </c>
      <c r="G776">
        <v>36</v>
      </c>
      <c r="H776">
        <v>56</v>
      </c>
      <c r="I776">
        <v>65</v>
      </c>
      <c r="J776">
        <v>48</v>
      </c>
      <c r="K776">
        <v>76</v>
      </c>
      <c r="L776" s="36" t="str">
        <f>IFERROR(VLOOKUP(B776,Absen!$A$1:$B$501,2,FALSE),"No")</f>
        <v>No</v>
      </c>
      <c r="M776" s="44">
        <f t="shared" si="37"/>
        <v>76</v>
      </c>
      <c r="N776" s="44">
        <f t="shared" si="38"/>
        <v>53.15</v>
      </c>
      <c r="O776" s="44" t="str">
        <f t="shared" si="39"/>
        <v>D</v>
      </c>
      <c r="P776" s="36">
        <f>INDEX(Detail!A:A,MATCH(D776,Detail!H:H,0))</f>
        <v>37902</v>
      </c>
      <c r="Q776" t="str">
        <f>INDEX(Detail!F:F,MATCH(D776,Detail!H:H,0))</f>
        <v>Bandar Lampung</v>
      </c>
      <c r="R776">
        <f>INDEX(Detail!C:C,MATCH(D776,Detail!H:H,0))</f>
        <v>157</v>
      </c>
      <c r="S776">
        <f>INDEX(Detail!D:D,MATCH(D776,Detail!H:H,0))</f>
        <v>79</v>
      </c>
      <c r="T776" t="str">
        <f>INDEX(Detail!E:E,MATCH(D776,Detail!H:H,0))</f>
        <v xml:space="preserve">Gg. Pasirkoja No. 2
</v>
      </c>
      <c r="U776" t="str">
        <f>INDEX(Detail!B:B,MATCH(D776,Detail!H:H,0))</f>
        <v>O-</v>
      </c>
      <c r="V776" t="str">
        <f>VLOOKUP(C776,Dosen!$A$3:$E$8,MATCH(Main!A776,Dosen!$A$2:$E$2,1),FALSE)</f>
        <v>Pak Krisna</v>
      </c>
    </row>
    <row r="777" spans="1:22" x14ac:dyDescent="0.3">
      <c r="A777">
        <v>775</v>
      </c>
      <c r="B777" t="str">
        <f>CONCATENATE(VLOOKUP(C777,Helper!$A$1:$B$7,2,FALSE),TEXT(A777,"0000"))</f>
        <v>A0775</v>
      </c>
      <c r="C777" t="s">
        <v>1015</v>
      </c>
      <c r="D777" t="str">
        <f>INDEX(Detail!H:H,MATCH(B777,Detail!G:G,0))</f>
        <v>Baktiadi Purnawati</v>
      </c>
      <c r="E777">
        <v>84</v>
      </c>
      <c r="F777">
        <v>73</v>
      </c>
      <c r="G777">
        <v>38</v>
      </c>
      <c r="H777">
        <v>75</v>
      </c>
      <c r="I777">
        <v>70</v>
      </c>
      <c r="J777">
        <v>77</v>
      </c>
      <c r="K777">
        <v>69</v>
      </c>
      <c r="L777" s="36">
        <f>IFERROR(VLOOKUP(B777,Absen!$A$1:$B$501,2,FALSE),"No")</f>
        <v>44834</v>
      </c>
      <c r="M777" s="44">
        <f t="shared" si="37"/>
        <v>59</v>
      </c>
      <c r="N777" s="44">
        <f t="shared" si="38"/>
        <v>66.650000000000006</v>
      </c>
      <c r="O777" s="44" t="str">
        <f t="shared" si="39"/>
        <v>C</v>
      </c>
      <c r="P777" s="36">
        <f>INDEX(Detail!A:A,MATCH(D777,Detail!H:H,0))</f>
        <v>37473</v>
      </c>
      <c r="Q777" t="str">
        <f>INDEX(Detail!F:F,MATCH(D777,Detail!H:H,0))</f>
        <v>Cimahi</v>
      </c>
      <c r="R777">
        <f>INDEX(Detail!C:C,MATCH(D777,Detail!H:H,0))</f>
        <v>180</v>
      </c>
      <c r="S777">
        <f>INDEX(Detail!D:D,MATCH(D777,Detail!H:H,0))</f>
        <v>84</v>
      </c>
      <c r="T777" t="str">
        <f>INDEX(Detail!E:E,MATCH(D777,Detail!H:H,0))</f>
        <v>Jalan Rawamangun No. 49</v>
      </c>
      <c r="U777" t="str">
        <f>INDEX(Detail!B:B,MATCH(D777,Detail!H:H,0))</f>
        <v>A+</v>
      </c>
      <c r="V777" t="str">
        <f>VLOOKUP(C777,Dosen!$A$3:$E$8,MATCH(Main!A777,Dosen!$A$2:$E$2,1),FALSE)</f>
        <v>Pak Krisna</v>
      </c>
    </row>
    <row r="778" spans="1:22" x14ac:dyDescent="0.3">
      <c r="A778">
        <v>776</v>
      </c>
      <c r="B778" t="str">
        <f>CONCATENATE(VLOOKUP(C778,Helper!$A$1:$B$7,2,FALSE),TEXT(A778,"0000"))</f>
        <v>C0776</v>
      </c>
      <c r="C778" t="s">
        <v>1012</v>
      </c>
      <c r="D778" t="str">
        <f>INDEX(Detail!H:H,MATCH(B778,Detail!G:G,0))</f>
        <v>Ana Nugroho</v>
      </c>
      <c r="E778">
        <v>69</v>
      </c>
      <c r="F778">
        <v>58</v>
      </c>
      <c r="G778">
        <v>58</v>
      </c>
      <c r="H778">
        <v>50</v>
      </c>
      <c r="I778">
        <v>91</v>
      </c>
      <c r="J778">
        <v>46</v>
      </c>
      <c r="K778">
        <v>64</v>
      </c>
      <c r="L778" s="36">
        <f>IFERROR(VLOOKUP(B778,Absen!$A$1:$B$501,2,FALSE),"No")</f>
        <v>44917</v>
      </c>
      <c r="M778" s="44">
        <f t="shared" si="37"/>
        <v>54</v>
      </c>
      <c r="N778" s="44">
        <f t="shared" si="38"/>
        <v>59.699999999999996</v>
      </c>
      <c r="O778" s="44" t="str">
        <f t="shared" si="39"/>
        <v>D</v>
      </c>
      <c r="P778" s="36">
        <f>INDEX(Detail!A:A,MATCH(D778,Detail!H:H,0))</f>
        <v>37991</v>
      </c>
      <c r="Q778" t="str">
        <f>INDEX(Detail!F:F,MATCH(D778,Detail!H:H,0))</f>
        <v>Sibolga</v>
      </c>
      <c r="R778">
        <f>INDEX(Detail!C:C,MATCH(D778,Detail!H:H,0))</f>
        <v>175</v>
      </c>
      <c r="S778">
        <f>INDEX(Detail!D:D,MATCH(D778,Detail!H:H,0))</f>
        <v>49</v>
      </c>
      <c r="T778" t="str">
        <f>INDEX(Detail!E:E,MATCH(D778,Detail!H:H,0))</f>
        <v>Gg. Kapten Muslihat No. 53</v>
      </c>
      <c r="U778" t="str">
        <f>INDEX(Detail!B:B,MATCH(D778,Detail!H:H,0))</f>
        <v>AB+</v>
      </c>
      <c r="V778" t="str">
        <f>VLOOKUP(C778,Dosen!$A$3:$E$8,MATCH(Main!A778,Dosen!$A$2:$E$2,1),FALSE)</f>
        <v>Pak Andi</v>
      </c>
    </row>
    <row r="779" spans="1:22" x14ac:dyDescent="0.3">
      <c r="A779">
        <v>777</v>
      </c>
      <c r="B779" t="str">
        <f>CONCATENATE(VLOOKUP(C779,Helper!$A$1:$B$7,2,FALSE),TEXT(A779,"0000"))</f>
        <v>D0777</v>
      </c>
      <c r="C779" t="s">
        <v>1013</v>
      </c>
      <c r="D779" t="str">
        <f>INDEX(Detail!H:H,MATCH(B779,Detail!G:G,0))</f>
        <v>Laila Mustofa</v>
      </c>
      <c r="E779">
        <v>84</v>
      </c>
      <c r="F779">
        <v>69</v>
      </c>
      <c r="G779">
        <v>36</v>
      </c>
      <c r="H779">
        <v>71</v>
      </c>
      <c r="I779">
        <v>87</v>
      </c>
      <c r="J779">
        <v>68</v>
      </c>
      <c r="K779">
        <v>83</v>
      </c>
      <c r="L779" s="36" t="str">
        <f>IFERROR(VLOOKUP(B779,Absen!$A$1:$B$501,2,FALSE),"No")</f>
        <v>No</v>
      </c>
      <c r="M779" s="44">
        <f t="shared" si="37"/>
        <v>83</v>
      </c>
      <c r="N779" s="44">
        <f t="shared" si="38"/>
        <v>67.974999999999994</v>
      </c>
      <c r="O779" s="44" t="str">
        <f t="shared" si="39"/>
        <v>C</v>
      </c>
      <c r="P779" s="36">
        <f>INDEX(Detail!A:A,MATCH(D779,Detail!H:H,0))</f>
        <v>37112</v>
      </c>
      <c r="Q779" t="str">
        <f>INDEX(Detail!F:F,MATCH(D779,Detail!H:H,0))</f>
        <v>Pasuruan</v>
      </c>
      <c r="R779">
        <f>INDEX(Detail!C:C,MATCH(D779,Detail!H:H,0))</f>
        <v>156</v>
      </c>
      <c r="S779">
        <f>INDEX(Detail!D:D,MATCH(D779,Detail!H:H,0))</f>
        <v>54</v>
      </c>
      <c r="T779" t="str">
        <f>INDEX(Detail!E:E,MATCH(D779,Detail!H:H,0))</f>
        <v xml:space="preserve">Jalan H.J Maemunah No. 4
</v>
      </c>
      <c r="U779" t="str">
        <f>INDEX(Detail!B:B,MATCH(D779,Detail!H:H,0))</f>
        <v>AB+</v>
      </c>
      <c r="V779" t="str">
        <f>VLOOKUP(C779,Dosen!$A$3:$E$8,MATCH(Main!A779,Dosen!$A$2:$E$2,1),FALSE)</f>
        <v>Bu Made</v>
      </c>
    </row>
    <row r="780" spans="1:22" x14ac:dyDescent="0.3">
      <c r="A780">
        <v>778</v>
      </c>
      <c r="B780" t="str">
        <f>CONCATENATE(VLOOKUP(C780,Helper!$A$1:$B$7,2,FALSE),TEXT(A780,"0000"))</f>
        <v>B0778</v>
      </c>
      <c r="C780" t="s">
        <v>1014</v>
      </c>
      <c r="D780" t="str">
        <f>INDEX(Detail!H:H,MATCH(B780,Detail!G:G,0))</f>
        <v>Balamantri Usamah</v>
      </c>
      <c r="E780">
        <v>60</v>
      </c>
      <c r="F780">
        <v>73</v>
      </c>
      <c r="G780">
        <v>82</v>
      </c>
      <c r="H780">
        <v>74</v>
      </c>
      <c r="I780">
        <v>65</v>
      </c>
      <c r="J780">
        <v>94</v>
      </c>
      <c r="K780">
        <v>76</v>
      </c>
      <c r="L780" s="36" t="str">
        <f>IFERROR(VLOOKUP(B780,Absen!$A$1:$B$501,2,FALSE),"No")</f>
        <v>No</v>
      </c>
      <c r="M780" s="44">
        <f t="shared" si="37"/>
        <v>76</v>
      </c>
      <c r="N780" s="44">
        <f t="shared" si="38"/>
        <v>76.8</v>
      </c>
      <c r="O780" s="44" t="str">
        <f t="shared" si="39"/>
        <v>B</v>
      </c>
      <c r="P780" s="36">
        <f>INDEX(Detail!A:A,MATCH(D780,Detail!H:H,0))</f>
        <v>37230</v>
      </c>
      <c r="Q780" t="str">
        <f>INDEX(Detail!F:F,MATCH(D780,Detail!H:H,0))</f>
        <v>Jambi</v>
      </c>
      <c r="R780">
        <f>INDEX(Detail!C:C,MATCH(D780,Detail!H:H,0))</f>
        <v>155</v>
      </c>
      <c r="S780">
        <f>INDEX(Detail!D:D,MATCH(D780,Detail!H:H,0))</f>
        <v>74</v>
      </c>
      <c r="T780" t="str">
        <f>INDEX(Detail!E:E,MATCH(D780,Detail!H:H,0))</f>
        <v>Jl. Monginsidi No. 91</v>
      </c>
      <c r="U780" t="str">
        <f>INDEX(Detail!B:B,MATCH(D780,Detail!H:H,0))</f>
        <v>AB+</v>
      </c>
      <c r="V780" t="str">
        <f>VLOOKUP(C780,Dosen!$A$3:$E$8,MATCH(Main!A780,Dosen!$A$2:$E$2,1),FALSE)</f>
        <v>Pak Budi</v>
      </c>
    </row>
    <row r="781" spans="1:22" x14ac:dyDescent="0.3">
      <c r="A781">
        <v>779</v>
      </c>
      <c r="B781" t="str">
        <f>CONCATENATE(VLOOKUP(C781,Helper!$A$1:$B$7,2,FALSE),TEXT(A781,"0000"))</f>
        <v>D0779</v>
      </c>
      <c r="C781" t="s">
        <v>1013</v>
      </c>
      <c r="D781" t="str">
        <f>INDEX(Detail!H:H,MATCH(B781,Detail!G:G,0))</f>
        <v>Hardi Usada</v>
      </c>
      <c r="E781">
        <v>81</v>
      </c>
      <c r="F781">
        <v>56</v>
      </c>
      <c r="G781">
        <v>34</v>
      </c>
      <c r="H781">
        <v>51</v>
      </c>
      <c r="I781">
        <v>75</v>
      </c>
      <c r="J781">
        <v>65</v>
      </c>
      <c r="K781">
        <v>79</v>
      </c>
      <c r="L781" s="36" t="str">
        <f>IFERROR(VLOOKUP(B781,Absen!$A$1:$B$501,2,FALSE),"No")</f>
        <v>No</v>
      </c>
      <c r="M781" s="44">
        <f t="shared" si="37"/>
        <v>79</v>
      </c>
      <c r="N781" s="44">
        <f t="shared" si="38"/>
        <v>60.574999999999996</v>
      </c>
      <c r="O781" s="44" t="str">
        <f t="shared" si="39"/>
        <v>C</v>
      </c>
      <c r="P781" s="36">
        <f>INDEX(Detail!A:A,MATCH(D781,Detail!H:H,0))</f>
        <v>37636</v>
      </c>
      <c r="Q781" t="str">
        <f>INDEX(Detail!F:F,MATCH(D781,Detail!H:H,0))</f>
        <v>Magelang</v>
      </c>
      <c r="R781">
        <f>INDEX(Detail!C:C,MATCH(D781,Detail!H:H,0))</f>
        <v>163</v>
      </c>
      <c r="S781">
        <f>INDEX(Detail!D:D,MATCH(D781,Detail!H:H,0))</f>
        <v>81</v>
      </c>
      <c r="T781" t="str">
        <f>INDEX(Detail!E:E,MATCH(D781,Detail!H:H,0))</f>
        <v>Jalan Sentot Alibasa No. 17</v>
      </c>
      <c r="U781" t="str">
        <f>INDEX(Detail!B:B,MATCH(D781,Detail!H:H,0))</f>
        <v>A+</v>
      </c>
      <c r="V781" t="str">
        <f>VLOOKUP(C781,Dosen!$A$3:$E$8,MATCH(Main!A781,Dosen!$A$2:$E$2,1),FALSE)</f>
        <v>Bu Made</v>
      </c>
    </row>
    <row r="782" spans="1:22" x14ac:dyDescent="0.3">
      <c r="A782">
        <v>780</v>
      </c>
      <c r="B782" t="str">
        <f>CONCATENATE(VLOOKUP(C782,Helper!$A$1:$B$7,2,FALSE),TEXT(A782,"0000"))</f>
        <v>A0780</v>
      </c>
      <c r="C782" t="s">
        <v>1015</v>
      </c>
      <c r="D782" t="str">
        <f>INDEX(Detail!H:H,MATCH(B782,Detail!G:G,0))</f>
        <v>Dwi Latupono</v>
      </c>
      <c r="E782">
        <v>65</v>
      </c>
      <c r="F782">
        <v>54</v>
      </c>
      <c r="G782">
        <v>79</v>
      </c>
      <c r="H782">
        <v>64</v>
      </c>
      <c r="I782">
        <v>58</v>
      </c>
      <c r="J782">
        <v>54</v>
      </c>
      <c r="K782">
        <v>69</v>
      </c>
      <c r="L782" s="36" t="str">
        <f>IFERROR(VLOOKUP(B782,Absen!$A$1:$B$501,2,FALSE),"No")</f>
        <v>No</v>
      </c>
      <c r="M782" s="44">
        <f t="shared" si="37"/>
        <v>69</v>
      </c>
      <c r="N782" s="44">
        <f t="shared" si="38"/>
        <v>63.625</v>
      </c>
      <c r="O782" s="44" t="str">
        <f t="shared" si="39"/>
        <v>C</v>
      </c>
      <c r="P782" s="36">
        <f>INDEX(Detail!A:A,MATCH(D782,Detail!H:H,0))</f>
        <v>37453</v>
      </c>
      <c r="Q782" t="str">
        <f>INDEX(Detail!F:F,MATCH(D782,Detail!H:H,0))</f>
        <v>Padang</v>
      </c>
      <c r="R782">
        <f>INDEX(Detail!C:C,MATCH(D782,Detail!H:H,0))</f>
        <v>165</v>
      </c>
      <c r="S782">
        <f>INDEX(Detail!D:D,MATCH(D782,Detail!H:H,0))</f>
        <v>64</v>
      </c>
      <c r="T782" t="str">
        <f>INDEX(Detail!E:E,MATCH(D782,Detail!H:H,0))</f>
        <v xml:space="preserve">Jl. Jend. A. Yani No. 1
</v>
      </c>
      <c r="U782" t="str">
        <f>INDEX(Detail!B:B,MATCH(D782,Detail!H:H,0))</f>
        <v>A-</v>
      </c>
      <c r="V782" t="str">
        <f>VLOOKUP(C782,Dosen!$A$3:$E$8,MATCH(Main!A782,Dosen!$A$2:$E$2,1),FALSE)</f>
        <v>Pak Krisna</v>
      </c>
    </row>
    <row r="783" spans="1:22" x14ac:dyDescent="0.3">
      <c r="A783">
        <v>781</v>
      </c>
      <c r="B783" t="str">
        <f>CONCATENATE(VLOOKUP(C783,Helper!$A$1:$B$7,2,FALSE),TEXT(A783,"0000"))</f>
        <v>E0781</v>
      </c>
      <c r="C783" t="s">
        <v>1010</v>
      </c>
      <c r="D783" t="str">
        <f>INDEX(Detail!H:H,MATCH(B783,Detail!G:G,0))</f>
        <v>Lidya Hutagalung</v>
      </c>
      <c r="E783">
        <v>87</v>
      </c>
      <c r="F783">
        <v>68</v>
      </c>
      <c r="G783">
        <v>90</v>
      </c>
      <c r="H783">
        <v>56</v>
      </c>
      <c r="I783">
        <v>94</v>
      </c>
      <c r="J783">
        <v>64</v>
      </c>
      <c r="K783">
        <v>100</v>
      </c>
      <c r="L783" s="36">
        <f>IFERROR(VLOOKUP(B783,Absen!$A$1:$B$501,2,FALSE),"No")</f>
        <v>44889</v>
      </c>
      <c r="M783" s="44">
        <f t="shared" si="37"/>
        <v>90</v>
      </c>
      <c r="N783" s="44">
        <f t="shared" si="38"/>
        <v>77.924999999999997</v>
      </c>
      <c r="O783" s="44" t="str">
        <f t="shared" si="39"/>
        <v>B</v>
      </c>
      <c r="P783" s="36">
        <f>INDEX(Detail!A:A,MATCH(D783,Detail!H:H,0))</f>
        <v>37508</v>
      </c>
      <c r="Q783" t="str">
        <f>INDEX(Detail!F:F,MATCH(D783,Detail!H:H,0))</f>
        <v>Cirebon</v>
      </c>
      <c r="R783">
        <f>INDEX(Detail!C:C,MATCH(D783,Detail!H:H,0))</f>
        <v>176</v>
      </c>
      <c r="S783">
        <f>INDEX(Detail!D:D,MATCH(D783,Detail!H:H,0))</f>
        <v>89</v>
      </c>
      <c r="T783" t="str">
        <f>INDEX(Detail!E:E,MATCH(D783,Detail!H:H,0))</f>
        <v xml:space="preserve">Jalan Veteran No. 3
</v>
      </c>
      <c r="U783" t="str">
        <f>INDEX(Detail!B:B,MATCH(D783,Detail!H:H,0))</f>
        <v>B-</v>
      </c>
      <c r="V783" t="str">
        <f>VLOOKUP(C783,Dosen!$A$3:$E$8,MATCH(Main!A783,Dosen!$A$2:$E$2,1),FALSE)</f>
        <v>Bu Ratna</v>
      </c>
    </row>
    <row r="784" spans="1:22" x14ac:dyDescent="0.3">
      <c r="A784">
        <v>782</v>
      </c>
      <c r="B784" t="str">
        <f>CONCATENATE(VLOOKUP(C784,Helper!$A$1:$B$7,2,FALSE),TEXT(A784,"0000"))</f>
        <v>B0782</v>
      </c>
      <c r="C784" t="s">
        <v>1014</v>
      </c>
      <c r="D784" t="str">
        <f>INDEX(Detail!H:H,MATCH(B784,Detail!G:G,0))</f>
        <v>Tirta Puspasari</v>
      </c>
      <c r="E784">
        <v>91</v>
      </c>
      <c r="F784">
        <v>56</v>
      </c>
      <c r="G784">
        <v>66</v>
      </c>
      <c r="H784">
        <v>70</v>
      </c>
      <c r="I784">
        <v>82</v>
      </c>
      <c r="J784">
        <v>65</v>
      </c>
      <c r="K784">
        <v>76</v>
      </c>
      <c r="L784" s="36">
        <f>IFERROR(VLOOKUP(B784,Absen!$A$1:$B$501,2,FALSE),"No")</f>
        <v>44747</v>
      </c>
      <c r="M784" s="44">
        <f t="shared" si="37"/>
        <v>66</v>
      </c>
      <c r="N784" s="44">
        <f t="shared" si="38"/>
        <v>70.174999999999997</v>
      </c>
      <c r="O784" s="44" t="str">
        <f t="shared" si="39"/>
        <v>B</v>
      </c>
      <c r="P784" s="36">
        <f>INDEX(Detail!A:A,MATCH(D784,Detail!H:H,0))</f>
        <v>37502</v>
      </c>
      <c r="Q784" t="str">
        <f>INDEX(Detail!F:F,MATCH(D784,Detail!H:H,0))</f>
        <v>Pekalongan</v>
      </c>
      <c r="R784">
        <f>INDEX(Detail!C:C,MATCH(D784,Detail!H:H,0))</f>
        <v>172</v>
      </c>
      <c r="S784">
        <f>INDEX(Detail!D:D,MATCH(D784,Detail!H:H,0))</f>
        <v>74</v>
      </c>
      <c r="T784" t="str">
        <f>INDEX(Detail!E:E,MATCH(D784,Detail!H:H,0))</f>
        <v>Jl. Raya Setiabudhi No. 90</v>
      </c>
      <c r="U784" t="str">
        <f>INDEX(Detail!B:B,MATCH(D784,Detail!H:H,0))</f>
        <v>O-</v>
      </c>
      <c r="V784" t="str">
        <f>VLOOKUP(C784,Dosen!$A$3:$E$8,MATCH(Main!A784,Dosen!$A$2:$E$2,1),FALSE)</f>
        <v>Pak Budi</v>
      </c>
    </row>
    <row r="785" spans="1:22" x14ac:dyDescent="0.3">
      <c r="A785">
        <v>783</v>
      </c>
      <c r="B785" t="str">
        <f>CONCATENATE(VLOOKUP(C785,Helper!$A$1:$B$7,2,FALSE),TEXT(A785,"0000"))</f>
        <v>D0783</v>
      </c>
      <c r="C785" t="s">
        <v>1013</v>
      </c>
      <c r="D785" t="str">
        <f>INDEX(Detail!H:H,MATCH(B785,Detail!G:G,0))</f>
        <v>Danu Nasyiah</v>
      </c>
      <c r="E785">
        <v>53</v>
      </c>
      <c r="F785">
        <v>46</v>
      </c>
      <c r="G785">
        <v>92</v>
      </c>
      <c r="H785">
        <v>67</v>
      </c>
      <c r="I785">
        <v>76</v>
      </c>
      <c r="J785">
        <v>54</v>
      </c>
      <c r="K785">
        <v>66</v>
      </c>
      <c r="L785" s="36" t="str">
        <f>IFERROR(VLOOKUP(B785,Absen!$A$1:$B$501,2,FALSE),"No")</f>
        <v>No</v>
      </c>
      <c r="M785" s="44">
        <f t="shared" si="37"/>
        <v>66</v>
      </c>
      <c r="N785" s="44">
        <f t="shared" si="38"/>
        <v>66.05</v>
      </c>
      <c r="O785" s="44" t="str">
        <f t="shared" si="39"/>
        <v>C</v>
      </c>
      <c r="P785" s="36">
        <f>INDEX(Detail!A:A,MATCH(D785,Detail!H:H,0))</f>
        <v>37960</v>
      </c>
      <c r="Q785" t="str">
        <f>INDEX(Detail!F:F,MATCH(D785,Detail!H:H,0))</f>
        <v>Semarang</v>
      </c>
      <c r="R785">
        <f>INDEX(Detail!C:C,MATCH(D785,Detail!H:H,0))</f>
        <v>174</v>
      </c>
      <c r="S785">
        <f>INDEX(Detail!D:D,MATCH(D785,Detail!H:H,0))</f>
        <v>61</v>
      </c>
      <c r="T785" t="str">
        <f>INDEX(Detail!E:E,MATCH(D785,Detail!H:H,0))</f>
        <v>Jl. W.R. Supratman No. 86</v>
      </c>
      <c r="U785" t="str">
        <f>INDEX(Detail!B:B,MATCH(D785,Detail!H:H,0))</f>
        <v>O+</v>
      </c>
      <c r="V785" t="str">
        <f>VLOOKUP(C785,Dosen!$A$3:$E$8,MATCH(Main!A785,Dosen!$A$2:$E$2,1),FALSE)</f>
        <v>Bu Made</v>
      </c>
    </row>
    <row r="786" spans="1:22" x14ac:dyDescent="0.3">
      <c r="A786">
        <v>784</v>
      </c>
      <c r="B786" t="str">
        <f>CONCATENATE(VLOOKUP(C786,Helper!$A$1:$B$7,2,FALSE),TEXT(A786,"0000"))</f>
        <v>B0784</v>
      </c>
      <c r="C786" t="s">
        <v>1014</v>
      </c>
      <c r="D786" t="str">
        <f>INDEX(Detail!H:H,MATCH(B786,Detail!G:G,0))</f>
        <v>Elisa Mahendra</v>
      </c>
      <c r="E786">
        <v>65</v>
      </c>
      <c r="F786">
        <v>74</v>
      </c>
      <c r="G786">
        <v>44</v>
      </c>
      <c r="H786">
        <v>69</v>
      </c>
      <c r="I786">
        <v>51</v>
      </c>
      <c r="J786">
        <v>51</v>
      </c>
      <c r="K786">
        <v>85</v>
      </c>
      <c r="L786" s="36">
        <f>IFERROR(VLOOKUP(B786,Absen!$A$1:$B$501,2,FALSE),"No")</f>
        <v>44755</v>
      </c>
      <c r="M786" s="44">
        <f t="shared" si="37"/>
        <v>75</v>
      </c>
      <c r="N786" s="44">
        <f t="shared" si="38"/>
        <v>58.875</v>
      </c>
      <c r="O786" s="44" t="str">
        <f t="shared" si="39"/>
        <v>D</v>
      </c>
      <c r="P786" s="36">
        <f>INDEX(Detail!A:A,MATCH(D786,Detail!H:H,0))</f>
        <v>38341</v>
      </c>
      <c r="Q786" t="str">
        <f>INDEX(Detail!F:F,MATCH(D786,Detail!H:H,0))</f>
        <v>Palangkaraya</v>
      </c>
      <c r="R786">
        <f>INDEX(Detail!C:C,MATCH(D786,Detail!H:H,0))</f>
        <v>177</v>
      </c>
      <c r="S786">
        <f>INDEX(Detail!D:D,MATCH(D786,Detail!H:H,0))</f>
        <v>70</v>
      </c>
      <c r="T786" t="str">
        <f>INDEX(Detail!E:E,MATCH(D786,Detail!H:H,0))</f>
        <v>Jl. Rajawali Barat No. 19</v>
      </c>
      <c r="U786" t="str">
        <f>INDEX(Detail!B:B,MATCH(D786,Detail!H:H,0))</f>
        <v>O-</v>
      </c>
      <c r="V786" t="str">
        <f>VLOOKUP(C786,Dosen!$A$3:$E$8,MATCH(Main!A786,Dosen!$A$2:$E$2,1),FALSE)</f>
        <v>Pak Budi</v>
      </c>
    </row>
    <row r="787" spans="1:22" x14ac:dyDescent="0.3">
      <c r="A787">
        <v>785</v>
      </c>
      <c r="B787" t="str">
        <f>CONCATENATE(VLOOKUP(C787,Helper!$A$1:$B$7,2,FALSE),TEXT(A787,"0000"))</f>
        <v>F0785</v>
      </c>
      <c r="C787" t="s">
        <v>1011</v>
      </c>
      <c r="D787" t="str">
        <f>INDEX(Detail!H:H,MATCH(B787,Detail!G:G,0))</f>
        <v>Gangsa Yuniar</v>
      </c>
      <c r="E787">
        <v>78</v>
      </c>
      <c r="F787">
        <v>61</v>
      </c>
      <c r="G787">
        <v>43</v>
      </c>
      <c r="H787">
        <v>54</v>
      </c>
      <c r="I787">
        <v>69</v>
      </c>
      <c r="J787">
        <v>85</v>
      </c>
      <c r="K787">
        <v>64</v>
      </c>
      <c r="L787" s="36" t="str">
        <f>IFERROR(VLOOKUP(B787,Absen!$A$1:$B$501,2,FALSE),"No")</f>
        <v>No</v>
      </c>
      <c r="M787" s="44">
        <f t="shared" si="37"/>
        <v>64</v>
      </c>
      <c r="N787" s="44">
        <f t="shared" si="38"/>
        <v>64.75</v>
      </c>
      <c r="O787" s="44" t="str">
        <f t="shared" si="39"/>
        <v>C</v>
      </c>
      <c r="P787" s="36">
        <f>INDEX(Detail!A:A,MATCH(D787,Detail!H:H,0))</f>
        <v>37131</v>
      </c>
      <c r="Q787" t="str">
        <f>INDEX(Detail!F:F,MATCH(D787,Detail!H:H,0))</f>
        <v>Cimahi</v>
      </c>
      <c r="R787">
        <f>INDEX(Detail!C:C,MATCH(D787,Detail!H:H,0))</f>
        <v>172</v>
      </c>
      <c r="S787">
        <f>INDEX(Detail!D:D,MATCH(D787,Detail!H:H,0))</f>
        <v>95</v>
      </c>
      <c r="T787" t="str">
        <f>INDEX(Detail!E:E,MATCH(D787,Detail!H:H,0))</f>
        <v>Gang Gegerkalong Hilir No. 40</v>
      </c>
      <c r="U787" t="str">
        <f>INDEX(Detail!B:B,MATCH(D787,Detail!H:H,0))</f>
        <v>O-</v>
      </c>
      <c r="V787" t="str">
        <f>VLOOKUP(C787,Dosen!$A$3:$E$8,MATCH(Main!A787,Dosen!$A$2:$E$2,1),FALSE)</f>
        <v>Bu Dwi</v>
      </c>
    </row>
    <row r="788" spans="1:22" x14ac:dyDescent="0.3">
      <c r="A788">
        <v>786</v>
      </c>
      <c r="B788" t="str">
        <f>CONCATENATE(VLOOKUP(C788,Helper!$A$1:$B$7,2,FALSE),TEXT(A788,"0000"))</f>
        <v>D0786</v>
      </c>
      <c r="C788" t="s">
        <v>1013</v>
      </c>
      <c r="D788" t="str">
        <f>INDEX(Detail!H:H,MATCH(B788,Detail!G:G,0))</f>
        <v>Hafshah Hastuti</v>
      </c>
      <c r="E788">
        <v>91</v>
      </c>
      <c r="F788">
        <v>52</v>
      </c>
      <c r="G788">
        <v>50</v>
      </c>
      <c r="H788">
        <v>68</v>
      </c>
      <c r="I788">
        <v>56</v>
      </c>
      <c r="J788">
        <v>47</v>
      </c>
      <c r="K788">
        <v>83</v>
      </c>
      <c r="L788" s="36">
        <f>IFERROR(VLOOKUP(B788,Absen!$A$1:$B$501,2,FALSE),"No")</f>
        <v>44881</v>
      </c>
      <c r="M788" s="44">
        <f t="shared" si="37"/>
        <v>73</v>
      </c>
      <c r="N788" s="44">
        <f t="shared" si="38"/>
        <v>60.075000000000003</v>
      </c>
      <c r="O788" s="44" t="str">
        <f t="shared" si="39"/>
        <v>C</v>
      </c>
      <c r="P788" s="36">
        <f>INDEX(Detail!A:A,MATCH(D788,Detail!H:H,0))</f>
        <v>38241</v>
      </c>
      <c r="Q788" t="str">
        <f>INDEX(Detail!F:F,MATCH(D788,Detail!H:H,0))</f>
        <v>Bima</v>
      </c>
      <c r="R788">
        <f>INDEX(Detail!C:C,MATCH(D788,Detail!H:H,0))</f>
        <v>173</v>
      </c>
      <c r="S788">
        <f>INDEX(Detail!D:D,MATCH(D788,Detail!H:H,0))</f>
        <v>74</v>
      </c>
      <c r="T788" t="str">
        <f>INDEX(Detail!E:E,MATCH(D788,Detail!H:H,0))</f>
        <v>Gang Stasiun Wonokromo No. 16</v>
      </c>
      <c r="U788" t="str">
        <f>INDEX(Detail!B:B,MATCH(D788,Detail!H:H,0))</f>
        <v>B-</v>
      </c>
      <c r="V788" t="str">
        <f>VLOOKUP(C788,Dosen!$A$3:$E$8,MATCH(Main!A788,Dosen!$A$2:$E$2,1),FALSE)</f>
        <v>Bu Made</v>
      </c>
    </row>
    <row r="789" spans="1:22" x14ac:dyDescent="0.3">
      <c r="A789">
        <v>787</v>
      </c>
      <c r="B789" t="str">
        <f>CONCATENATE(VLOOKUP(C789,Helper!$A$1:$B$7,2,FALSE),TEXT(A789,"0000"))</f>
        <v>D0787</v>
      </c>
      <c r="C789" t="s">
        <v>1013</v>
      </c>
      <c r="D789" t="str">
        <f>INDEX(Detail!H:H,MATCH(B789,Detail!G:G,0))</f>
        <v>Prayogo Sihombing</v>
      </c>
      <c r="E789">
        <v>73</v>
      </c>
      <c r="F789">
        <v>61</v>
      </c>
      <c r="G789">
        <v>87</v>
      </c>
      <c r="H789">
        <v>57</v>
      </c>
      <c r="I789">
        <v>83</v>
      </c>
      <c r="J789">
        <v>92</v>
      </c>
      <c r="K789">
        <v>68</v>
      </c>
      <c r="L789" s="36" t="str">
        <f>IFERROR(VLOOKUP(B789,Absen!$A$1:$B$501,2,FALSE),"No")</f>
        <v>No</v>
      </c>
      <c r="M789" s="44">
        <f t="shared" si="37"/>
        <v>68</v>
      </c>
      <c r="N789" s="44">
        <f t="shared" si="38"/>
        <v>76.850000000000009</v>
      </c>
      <c r="O789" s="44" t="str">
        <f t="shared" si="39"/>
        <v>B</v>
      </c>
      <c r="P789" s="36">
        <f>INDEX(Detail!A:A,MATCH(D789,Detail!H:H,0))</f>
        <v>37987</v>
      </c>
      <c r="Q789" t="str">
        <f>INDEX(Detail!F:F,MATCH(D789,Detail!H:H,0))</f>
        <v>Kota Administrasi Jakarta Barat</v>
      </c>
      <c r="R789">
        <f>INDEX(Detail!C:C,MATCH(D789,Detail!H:H,0))</f>
        <v>167</v>
      </c>
      <c r="S789">
        <f>INDEX(Detail!D:D,MATCH(D789,Detail!H:H,0))</f>
        <v>75</v>
      </c>
      <c r="T789" t="str">
        <f>INDEX(Detail!E:E,MATCH(D789,Detail!H:H,0))</f>
        <v>Jalan Dipenogoro No. 55</v>
      </c>
      <c r="U789" t="str">
        <f>INDEX(Detail!B:B,MATCH(D789,Detail!H:H,0))</f>
        <v>O-</v>
      </c>
      <c r="V789" t="str">
        <f>VLOOKUP(C789,Dosen!$A$3:$E$8,MATCH(Main!A789,Dosen!$A$2:$E$2,1),FALSE)</f>
        <v>Bu Made</v>
      </c>
    </row>
    <row r="790" spans="1:22" x14ac:dyDescent="0.3">
      <c r="A790">
        <v>788</v>
      </c>
      <c r="B790" t="str">
        <f>CONCATENATE(VLOOKUP(C790,Helper!$A$1:$B$7,2,FALSE),TEXT(A790,"0000"))</f>
        <v>C0788</v>
      </c>
      <c r="C790" t="s">
        <v>1012</v>
      </c>
      <c r="D790" t="str">
        <f>INDEX(Detail!H:H,MATCH(B790,Detail!G:G,0))</f>
        <v>Gangsa Mulyani</v>
      </c>
      <c r="E790">
        <v>90</v>
      </c>
      <c r="F790">
        <v>74</v>
      </c>
      <c r="G790">
        <v>61</v>
      </c>
      <c r="H790">
        <v>53</v>
      </c>
      <c r="I790">
        <v>51</v>
      </c>
      <c r="J790">
        <v>91</v>
      </c>
      <c r="K790">
        <v>67</v>
      </c>
      <c r="L790" s="36">
        <f>IFERROR(VLOOKUP(B790,Absen!$A$1:$B$501,2,FALSE),"No")</f>
        <v>44861</v>
      </c>
      <c r="M790" s="44">
        <f t="shared" si="37"/>
        <v>57</v>
      </c>
      <c r="N790" s="44">
        <f t="shared" si="38"/>
        <v>69.600000000000009</v>
      </c>
      <c r="O790" s="44" t="str">
        <f t="shared" si="39"/>
        <v>C</v>
      </c>
      <c r="P790" s="36">
        <f>INDEX(Detail!A:A,MATCH(D790,Detail!H:H,0))</f>
        <v>38078</v>
      </c>
      <c r="Q790" t="str">
        <f>INDEX(Detail!F:F,MATCH(D790,Detail!H:H,0))</f>
        <v>Surakarta</v>
      </c>
      <c r="R790">
        <f>INDEX(Detail!C:C,MATCH(D790,Detail!H:H,0))</f>
        <v>174</v>
      </c>
      <c r="S790">
        <f>INDEX(Detail!D:D,MATCH(D790,Detail!H:H,0))</f>
        <v>87</v>
      </c>
      <c r="T790" t="str">
        <f>INDEX(Detail!E:E,MATCH(D790,Detail!H:H,0))</f>
        <v xml:space="preserve">Gg. Ahmad Yani No. 0
</v>
      </c>
      <c r="U790" t="str">
        <f>INDEX(Detail!B:B,MATCH(D790,Detail!H:H,0))</f>
        <v>B+</v>
      </c>
      <c r="V790" t="str">
        <f>VLOOKUP(C790,Dosen!$A$3:$E$8,MATCH(Main!A790,Dosen!$A$2:$E$2,1),FALSE)</f>
        <v>Pak Andi</v>
      </c>
    </row>
    <row r="791" spans="1:22" x14ac:dyDescent="0.3">
      <c r="A791">
        <v>789</v>
      </c>
      <c r="B791" t="str">
        <f>CONCATENATE(VLOOKUP(C791,Helper!$A$1:$B$7,2,FALSE),TEXT(A791,"0000"))</f>
        <v>A0789</v>
      </c>
      <c r="C791" t="s">
        <v>1015</v>
      </c>
      <c r="D791" t="str">
        <f>INDEX(Detail!H:H,MATCH(B791,Detail!G:G,0))</f>
        <v>Bahuwirya Rajasa</v>
      </c>
      <c r="E791">
        <v>53</v>
      </c>
      <c r="F791">
        <v>50</v>
      </c>
      <c r="G791">
        <v>68</v>
      </c>
      <c r="H791">
        <v>51</v>
      </c>
      <c r="I791">
        <v>91</v>
      </c>
      <c r="J791">
        <v>69</v>
      </c>
      <c r="K791">
        <v>100</v>
      </c>
      <c r="L791" s="36">
        <f>IFERROR(VLOOKUP(B791,Absen!$A$1:$B$501,2,FALSE),"No")</f>
        <v>44778</v>
      </c>
      <c r="M791" s="44">
        <f t="shared" si="37"/>
        <v>90</v>
      </c>
      <c r="N791" s="44">
        <f t="shared" si="38"/>
        <v>67.025000000000006</v>
      </c>
      <c r="O791" s="44" t="str">
        <f t="shared" si="39"/>
        <v>C</v>
      </c>
      <c r="P791" s="36">
        <f>INDEX(Detail!A:A,MATCH(D791,Detail!H:H,0))</f>
        <v>37554</v>
      </c>
      <c r="Q791" t="str">
        <f>INDEX(Detail!F:F,MATCH(D791,Detail!H:H,0))</f>
        <v>Kota Administrasi Jakarta Utara</v>
      </c>
      <c r="R791">
        <f>INDEX(Detail!C:C,MATCH(D791,Detail!H:H,0))</f>
        <v>166</v>
      </c>
      <c r="S791">
        <f>INDEX(Detail!D:D,MATCH(D791,Detail!H:H,0))</f>
        <v>48</v>
      </c>
      <c r="T791" t="str">
        <f>INDEX(Detail!E:E,MATCH(D791,Detail!H:H,0))</f>
        <v>Jalan Cihampelas No. 01</v>
      </c>
      <c r="U791" t="str">
        <f>INDEX(Detail!B:B,MATCH(D791,Detail!H:H,0))</f>
        <v>O-</v>
      </c>
      <c r="V791" t="str">
        <f>VLOOKUP(C791,Dosen!$A$3:$E$8,MATCH(Main!A791,Dosen!$A$2:$E$2,1),FALSE)</f>
        <v>Pak Krisna</v>
      </c>
    </row>
    <row r="792" spans="1:22" x14ac:dyDescent="0.3">
      <c r="A792">
        <v>790</v>
      </c>
      <c r="B792" t="str">
        <f>CONCATENATE(VLOOKUP(C792,Helper!$A$1:$B$7,2,FALSE),TEXT(A792,"0000"))</f>
        <v>E0790</v>
      </c>
      <c r="C792" t="s">
        <v>1010</v>
      </c>
      <c r="D792" t="str">
        <f>INDEX(Detail!H:H,MATCH(B792,Detail!G:G,0))</f>
        <v>Chandra Latupono</v>
      </c>
      <c r="E792">
        <v>57</v>
      </c>
      <c r="F792">
        <v>57</v>
      </c>
      <c r="G792">
        <v>82</v>
      </c>
      <c r="H792">
        <v>62</v>
      </c>
      <c r="I792">
        <v>60</v>
      </c>
      <c r="J792">
        <v>76</v>
      </c>
      <c r="K792">
        <v>93</v>
      </c>
      <c r="L792" s="36">
        <f>IFERROR(VLOOKUP(B792,Absen!$A$1:$B$501,2,FALSE),"No")</f>
        <v>44801</v>
      </c>
      <c r="M792" s="44">
        <f t="shared" si="37"/>
        <v>83</v>
      </c>
      <c r="N792" s="44">
        <f t="shared" si="38"/>
        <v>69.400000000000006</v>
      </c>
      <c r="O792" s="44" t="str">
        <f t="shared" si="39"/>
        <v>C</v>
      </c>
      <c r="P792" s="36">
        <f>INDEX(Detail!A:A,MATCH(D792,Detail!H:H,0))</f>
        <v>37072</v>
      </c>
      <c r="Q792" t="str">
        <f>INDEX(Detail!F:F,MATCH(D792,Detail!H:H,0))</f>
        <v>Palembang</v>
      </c>
      <c r="R792">
        <f>INDEX(Detail!C:C,MATCH(D792,Detail!H:H,0))</f>
        <v>168</v>
      </c>
      <c r="S792">
        <f>INDEX(Detail!D:D,MATCH(D792,Detail!H:H,0))</f>
        <v>52</v>
      </c>
      <c r="T792" t="str">
        <f>INDEX(Detail!E:E,MATCH(D792,Detail!H:H,0))</f>
        <v>Gg. Sukabumi No. 67</v>
      </c>
      <c r="U792" t="str">
        <f>INDEX(Detail!B:B,MATCH(D792,Detail!H:H,0))</f>
        <v>B-</v>
      </c>
      <c r="V792" t="str">
        <f>VLOOKUP(C792,Dosen!$A$3:$E$8,MATCH(Main!A792,Dosen!$A$2:$E$2,1),FALSE)</f>
        <v>Bu Ratna</v>
      </c>
    </row>
    <row r="793" spans="1:22" x14ac:dyDescent="0.3">
      <c r="A793">
        <v>791</v>
      </c>
      <c r="B793" t="str">
        <f>CONCATENATE(VLOOKUP(C793,Helper!$A$1:$B$7,2,FALSE),TEXT(A793,"0000"))</f>
        <v>B0791</v>
      </c>
      <c r="C793" t="s">
        <v>1014</v>
      </c>
      <c r="D793" t="str">
        <f>INDEX(Detail!H:H,MATCH(B793,Detail!G:G,0))</f>
        <v>Rafi Uwais</v>
      </c>
      <c r="E793">
        <v>62</v>
      </c>
      <c r="F793">
        <v>72</v>
      </c>
      <c r="G793">
        <v>64</v>
      </c>
      <c r="H793">
        <v>74</v>
      </c>
      <c r="I793">
        <v>92</v>
      </c>
      <c r="J793">
        <v>90</v>
      </c>
      <c r="K793">
        <v>86</v>
      </c>
      <c r="L793" s="36">
        <f>IFERROR(VLOOKUP(B793,Absen!$A$1:$B$501,2,FALSE),"No")</f>
        <v>44866</v>
      </c>
      <c r="M793" s="44">
        <f t="shared" si="37"/>
        <v>76</v>
      </c>
      <c r="N793" s="44">
        <f t="shared" si="38"/>
        <v>75.899999999999991</v>
      </c>
      <c r="O793" s="44" t="str">
        <f t="shared" si="39"/>
        <v>B</v>
      </c>
      <c r="P793" s="36">
        <f>INDEX(Detail!A:A,MATCH(D793,Detail!H:H,0))</f>
        <v>38229</v>
      </c>
      <c r="Q793" t="str">
        <f>INDEX(Detail!F:F,MATCH(D793,Detail!H:H,0))</f>
        <v>Padang</v>
      </c>
      <c r="R793">
        <f>INDEX(Detail!C:C,MATCH(D793,Detail!H:H,0))</f>
        <v>156</v>
      </c>
      <c r="S793">
        <f>INDEX(Detail!D:D,MATCH(D793,Detail!H:H,0))</f>
        <v>80</v>
      </c>
      <c r="T793" t="str">
        <f>INDEX(Detail!E:E,MATCH(D793,Detail!H:H,0))</f>
        <v>Jalan Ir. H. Djuanda No. 13</v>
      </c>
      <c r="U793" t="str">
        <f>INDEX(Detail!B:B,MATCH(D793,Detail!H:H,0))</f>
        <v>AB+</v>
      </c>
      <c r="V793" t="str">
        <f>VLOOKUP(C793,Dosen!$A$3:$E$8,MATCH(Main!A793,Dosen!$A$2:$E$2,1),FALSE)</f>
        <v>Pak Budi</v>
      </c>
    </row>
    <row r="794" spans="1:22" x14ac:dyDescent="0.3">
      <c r="A794">
        <v>792</v>
      </c>
      <c r="B794" t="str">
        <f>CONCATENATE(VLOOKUP(C794,Helper!$A$1:$B$7,2,FALSE),TEXT(A794,"0000"))</f>
        <v>D0792</v>
      </c>
      <c r="C794" t="s">
        <v>1013</v>
      </c>
      <c r="D794" t="str">
        <f>INDEX(Detail!H:H,MATCH(B794,Detail!G:G,0))</f>
        <v>Wadi Wijaya</v>
      </c>
      <c r="E794">
        <v>73</v>
      </c>
      <c r="F794">
        <v>56</v>
      </c>
      <c r="G794">
        <v>43</v>
      </c>
      <c r="H794">
        <v>60</v>
      </c>
      <c r="I794">
        <v>71</v>
      </c>
      <c r="J794">
        <v>65</v>
      </c>
      <c r="K794">
        <v>65</v>
      </c>
      <c r="L794" s="36">
        <f>IFERROR(VLOOKUP(B794,Absen!$A$1:$B$501,2,FALSE),"No")</f>
        <v>44848</v>
      </c>
      <c r="M794" s="44">
        <f t="shared" si="37"/>
        <v>55</v>
      </c>
      <c r="N794" s="44">
        <f t="shared" si="38"/>
        <v>59.6</v>
      </c>
      <c r="O794" s="44" t="str">
        <f t="shared" si="39"/>
        <v>D</v>
      </c>
      <c r="P794" s="36">
        <f>INDEX(Detail!A:A,MATCH(D794,Detail!H:H,0))</f>
        <v>37817</v>
      </c>
      <c r="Q794" t="str">
        <f>INDEX(Detail!F:F,MATCH(D794,Detail!H:H,0))</f>
        <v>Kediri</v>
      </c>
      <c r="R794">
        <f>INDEX(Detail!C:C,MATCH(D794,Detail!H:H,0))</f>
        <v>163</v>
      </c>
      <c r="S794">
        <f>INDEX(Detail!D:D,MATCH(D794,Detail!H:H,0))</f>
        <v>55</v>
      </c>
      <c r="T794" t="str">
        <f>INDEX(Detail!E:E,MATCH(D794,Detail!H:H,0))</f>
        <v xml:space="preserve">Gg. Monginsidi No. 6
</v>
      </c>
      <c r="U794" t="str">
        <f>INDEX(Detail!B:B,MATCH(D794,Detail!H:H,0))</f>
        <v>O-</v>
      </c>
      <c r="V794" t="str">
        <f>VLOOKUP(C794,Dosen!$A$3:$E$8,MATCH(Main!A794,Dosen!$A$2:$E$2,1),FALSE)</f>
        <v>Bu Made</v>
      </c>
    </row>
    <row r="795" spans="1:22" x14ac:dyDescent="0.3">
      <c r="A795">
        <v>793</v>
      </c>
      <c r="B795" t="str">
        <f>CONCATENATE(VLOOKUP(C795,Helper!$A$1:$B$7,2,FALSE),TEXT(A795,"0000"))</f>
        <v>C0793</v>
      </c>
      <c r="C795" t="s">
        <v>1012</v>
      </c>
      <c r="D795" t="str">
        <f>INDEX(Detail!H:H,MATCH(B795,Detail!G:G,0))</f>
        <v>Dadap Farida</v>
      </c>
      <c r="E795">
        <v>80</v>
      </c>
      <c r="F795">
        <v>63</v>
      </c>
      <c r="G795">
        <v>67</v>
      </c>
      <c r="H795">
        <v>59</v>
      </c>
      <c r="I795">
        <v>56</v>
      </c>
      <c r="J795">
        <v>91</v>
      </c>
      <c r="K795">
        <v>61</v>
      </c>
      <c r="L795" s="36">
        <f>IFERROR(VLOOKUP(B795,Absen!$A$1:$B$501,2,FALSE),"No")</f>
        <v>44900</v>
      </c>
      <c r="M795" s="44">
        <f t="shared" si="37"/>
        <v>51</v>
      </c>
      <c r="N795" s="44">
        <f t="shared" si="38"/>
        <v>68.95</v>
      </c>
      <c r="O795" s="44" t="str">
        <f t="shared" si="39"/>
        <v>C</v>
      </c>
      <c r="P795" s="36">
        <f>INDEX(Detail!A:A,MATCH(D795,Detail!H:H,0))</f>
        <v>37573</v>
      </c>
      <c r="Q795" t="str">
        <f>INDEX(Detail!F:F,MATCH(D795,Detail!H:H,0))</f>
        <v>Bitung</v>
      </c>
      <c r="R795">
        <f>INDEX(Detail!C:C,MATCH(D795,Detail!H:H,0))</f>
        <v>179</v>
      </c>
      <c r="S795">
        <f>INDEX(Detail!D:D,MATCH(D795,Detail!H:H,0))</f>
        <v>48</v>
      </c>
      <c r="T795" t="str">
        <f>INDEX(Detail!E:E,MATCH(D795,Detail!H:H,0))</f>
        <v xml:space="preserve">Jalan Ronggowarsito No. 2
</v>
      </c>
      <c r="U795" t="str">
        <f>INDEX(Detail!B:B,MATCH(D795,Detail!H:H,0))</f>
        <v>AB+</v>
      </c>
      <c r="V795" t="str">
        <f>VLOOKUP(C795,Dosen!$A$3:$E$8,MATCH(Main!A795,Dosen!$A$2:$E$2,1),FALSE)</f>
        <v>Pak Andi</v>
      </c>
    </row>
    <row r="796" spans="1:22" x14ac:dyDescent="0.3">
      <c r="A796">
        <v>794</v>
      </c>
      <c r="B796" t="str">
        <f>CONCATENATE(VLOOKUP(C796,Helper!$A$1:$B$7,2,FALSE),TEXT(A796,"0000"))</f>
        <v>C0794</v>
      </c>
      <c r="C796" t="s">
        <v>1012</v>
      </c>
      <c r="D796" t="str">
        <f>INDEX(Detail!H:H,MATCH(B796,Detail!G:G,0))</f>
        <v>Dartono Thamrin</v>
      </c>
      <c r="E796">
        <v>66</v>
      </c>
      <c r="F796">
        <v>48</v>
      </c>
      <c r="G796">
        <v>90</v>
      </c>
      <c r="H796">
        <v>56</v>
      </c>
      <c r="I796">
        <v>74</v>
      </c>
      <c r="J796">
        <v>93</v>
      </c>
      <c r="K796">
        <v>96</v>
      </c>
      <c r="L796" s="36">
        <f>IFERROR(VLOOKUP(B796,Absen!$A$1:$B$501,2,FALSE),"No")</f>
        <v>44763</v>
      </c>
      <c r="M796" s="44">
        <f t="shared" si="37"/>
        <v>86</v>
      </c>
      <c r="N796" s="44">
        <f t="shared" si="38"/>
        <v>75.699999999999989</v>
      </c>
      <c r="O796" s="44" t="str">
        <f t="shared" si="39"/>
        <v>B</v>
      </c>
      <c r="P796" s="36">
        <f>INDEX(Detail!A:A,MATCH(D796,Detail!H:H,0))</f>
        <v>38121</v>
      </c>
      <c r="Q796" t="str">
        <f>INDEX(Detail!F:F,MATCH(D796,Detail!H:H,0))</f>
        <v>Surabaya</v>
      </c>
      <c r="R796">
        <f>INDEX(Detail!C:C,MATCH(D796,Detail!H:H,0))</f>
        <v>151</v>
      </c>
      <c r="S796">
        <f>INDEX(Detail!D:D,MATCH(D796,Detail!H:H,0))</f>
        <v>61</v>
      </c>
      <c r="T796" t="str">
        <f>INDEX(Detail!E:E,MATCH(D796,Detail!H:H,0))</f>
        <v>Gang Siliwangi No. 07</v>
      </c>
      <c r="U796" t="str">
        <f>INDEX(Detail!B:B,MATCH(D796,Detail!H:H,0))</f>
        <v>B+</v>
      </c>
      <c r="V796" t="str">
        <f>VLOOKUP(C796,Dosen!$A$3:$E$8,MATCH(Main!A796,Dosen!$A$2:$E$2,1),FALSE)</f>
        <v>Pak Andi</v>
      </c>
    </row>
    <row r="797" spans="1:22" x14ac:dyDescent="0.3">
      <c r="A797">
        <v>795</v>
      </c>
      <c r="B797" t="str">
        <f>CONCATENATE(VLOOKUP(C797,Helper!$A$1:$B$7,2,FALSE),TEXT(A797,"0000"))</f>
        <v>D0795</v>
      </c>
      <c r="C797" t="s">
        <v>1013</v>
      </c>
      <c r="D797" t="str">
        <f>INDEX(Detail!H:H,MATCH(B797,Detail!G:G,0))</f>
        <v>Zulaikha Lestari</v>
      </c>
      <c r="E797">
        <v>86</v>
      </c>
      <c r="F797">
        <v>75</v>
      </c>
      <c r="G797">
        <v>30</v>
      </c>
      <c r="H797">
        <v>68</v>
      </c>
      <c r="I797">
        <v>70</v>
      </c>
      <c r="J797">
        <v>46</v>
      </c>
      <c r="K797">
        <v>90</v>
      </c>
      <c r="L797" s="36" t="str">
        <f>IFERROR(VLOOKUP(B797,Absen!$A$1:$B$501,2,FALSE),"No")</f>
        <v>No</v>
      </c>
      <c r="M797" s="44">
        <f t="shared" si="37"/>
        <v>90</v>
      </c>
      <c r="N797" s="44">
        <f t="shared" si="38"/>
        <v>61.575000000000003</v>
      </c>
      <c r="O797" s="44" t="str">
        <f t="shared" si="39"/>
        <v>C</v>
      </c>
      <c r="P797" s="36">
        <f>INDEX(Detail!A:A,MATCH(D797,Detail!H:H,0))</f>
        <v>37146</v>
      </c>
      <c r="Q797" t="str">
        <f>INDEX(Detail!F:F,MATCH(D797,Detail!H:H,0))</f>
        <v>Pariaman</v>
      </c>
      <c r="R797">
        <f>INDEX(Detail!C:C,MATCH(D797,Detail!H:H,0))</f>
        <v>153</v>
      </c>
      <c r="S797">
        <f>INDEX(Detail!D:D,MATCH(D797,Detail!H:H,0))</f>
        <v>68</v>
      </c>
      <c r="T797" t="str">
        <f>INDEX(Detail!E:E,MATCH(D797,Detail!H:H,0))</f>
        <v>Gang Medokan Ayu No. 30</v>
      </c>
      <c r="U797" t="str">
        <f>INDEX(Detail!B:B,MATCH(D797,Detail!H:H,0))</f>
        <v>AB+</v>
      </c>
      <c r="V797" t="str">
        <f>VLOOKUP(C797,Dosen!$A$3:$E$8,MATCH(Main!A797,Dosen!$A$2:$E$2,1),FALSE)</f>
        <v>Bu Made</v>
      </c>
    </row>
    <row r="798" spans="1:22" x14ac:dyDescent="0.3">
      <c r="A798">
        <v>796</v>
      </c>
      <c r="B798" t="str">
        <f>CONCATENATE(VLOOKUP(C798,Helper!$A$1:$B$7,2,FALSE),TEXT(A798,"0000"))</f>
        <v>E0796</v>
      </c>
      <c r="C798" t="s">
        <v>1010</v>
      </c>
      <c r="D798" t="str">
        <f>INDEX(Detail!H:H,MATCH(B798,Detail!G:G,0))</f>
        <v>Sabar Tamba</v>
      </c>
      <c r="E798">
        <v>71</v>
      </c>
      <c r="F798">
        <v>70</v>
      </c>
      <c r="G798">
        <v>51</v>
      </c>
      <c r="H798">
        <v>73</v>
      </c>
      <c r="I798">
        <v>60</v>
      </c>
      <c r="J798">
        <v>95</v>
      </c>
      <c r="K798">
        <v>83</v>
      </c>
      <c r="L798" s="36" t="str">
        <f>IFERROR(VLOOKUP(B798,Absen!$A$1:$B$501,2,FALSE),"No")</f>
        <v>No</v>
      </c>
      <c r="M798" s="44">
        <f t="shared" si="37"/>
        <v>83</v>
      </c>
      <c r="N798" s="44">
        <f t="shared" si="38"/>
        <v>71.75</v>
      </c>
      <c r="O798" s="44" t="str">
        <f t="shared" si="39"/>
        <v>B</v>
      </c>
      <c r="P798" s="36">
        <f>INDEX(Detail!A:A,MATCH(D798,Detail!H:H,0))</f>
        <v>38120</v>
      </c>
      <c r="Q798" t="str">
        <f>INDEX(Detail!F:F,MATCH(D798,Detail!H:H,0))</f>
        <v>Palopo</v>
      </c>
      <c r="R798">
        <f>INDEX(Detail!C:C,MATCH(D798,Detail!H:H,0))</f>
        <v>178</v>
      </c>
      <c r="S798">
        <f>INDEX(Detail!D:D,MATCH(D798,Detail!H:H,0))</f>
        <v>89</v>
      </c>
      <c r="T798" t="str">
        <f>INDEX(Detail!E:E,MATCH(D798,Detail!H:H,0))</f>
        <v xml:space="preserve">Jalan Tubagus Ismail No. 7
</v>
      </c>
      <c r="U798" t="str">
        <f>INDEX(Detail!B:B,MATCH(D798,Detail!H:H,0))</f>
        <v>B+</v>
      </c>
      <c r="V798" t="str">
        <f>VLOOKUP(C798,Dosen!$A$3:$E$8,MATCH(Main!A798,Dosen!$A$2:$E$2,1),FALSE)</f>
        <v>Bu Ratna</v>
      </c>
    </row>
    <row r="799" spans="1:22" x14ac:dyDescent="0.3">
      <c r="A799">
        <v>797</v>
      </c>
      <c r="B799" t="str">
        <f>CONCATENATE(VLOOKUP(C799,Helper!$A$1:$B$7,2,FALSE),TEXT(A799,"0000"))</f>
        <v>A0797</v>
      </c>
      <c r="C799" t="s">
        <v>1015</v>
      </c>
      <c r="D799" t="str">
        <f>INDEX(Detail!H:H,MATCH(B799,Detail!G:G,0))</f>
        <v>Ghaliyati Rajasa</v>
      </c>
      <c r="E799">
        <v>89</v>
      </c>
      <c r="F799">
        <v>54</v>
      </c>
      <c r="G799">
        <v>91</v>
      </c>
      <c r="H799">
        <v>62</v>
      </c>
      <c r="I799">
        <v>80</v>
      </c>
      <c r="J799">
        <v>77</v>
      </c>
      <c r="K799">
        <v>90</v>
      </c>
      <c r="L799" s="36" t="str">
        <f>IFERROR(VLOOKUP(B799,Absen!$A$1:$B$501,2,FALSE),"No")</f>
        <v>No</v>
      </c>
      <c r="M799" s="44">
        <f t="shared" si="37"/>
        <v>90</v>
      </c>
      <c r="N799" s="44">
        <f t="shared" si="38"/>
        <v>78.224999999999994</v>
      </c>
      <c r="O799" s="44" t="str">
        <f t="shared" si="39"/>
        <v>B</v>
      </c>
      <c r="P799" s="36">
        <f>INDEX(Detail!A:A,MATCH(D799,Detail!H:H,0))</f>
        <v>38359</v>
      </c>
      <c r="Q799" t="str">
        <f>INDEX(Detail!F:F,MATCH(D799,Detail!H:H,0))</f>
        <v>Tangerang</v>
      </c>
      <c r="R799">
        <f>INDEX(Detail!C:C,MATCH(D799,Detail!H:H,0))</f>
        <v>161</v>
      </c>
      <c r="S799">
        <f>INDEX(Detail!D:D,MATCH(D799,Detail!H:H,0))</f>
        <v>64</v>
      </c>
      <c r="T799" t="str">
        <f>INDEX(Detail!E:E,MATCH(D799,Detail!H:H,0))</f>
        <v>Jl. Joyoboyo No. 21</v>
      </c>
      <c r="U799" t="str">
        <f>INDEX(Detail!B:B,MATCH(D799,Detail!H:H,0))</f>
        <v>A+</v>
      </c>
      <c r="V799" t="str">
        <f>VLOOKUP(C799,Dosen!$A$3:$E$8,MATCH(Main!A799,Dosen!$A$2:$E$2,1),FALSE)</f>
        <v>Pak Krisna</v>
      </c>
    </row>
    <row r="800" spans="1:22" x14ac:dyDescent="0.3">
      <c r="A800">
        <v>798</v>
      </c>
      <c r="B800" t="str">
        <f>CONCATENATE(VLOOKUP(C800,Helper!$A$1:$B$7,2,FALSE),TEXT(A800,"0000"))</f>
        <v>E0798</v>
      </c>
      <c r="C800" t="s">
        <v>1010</v>
      </c>
      <c r="D800" t="str">
        <f>INDEX(Detail!H:H,MATCH(B800,Detail!G:G,0))</f>
        <v>Jasmani Nurdiyanti</v>
      </c>
      <c r="E800">
        <v>64</v>
      </c>
      <c r="F800">
        <v>49</v>
      </c>
      <c r="G800">
        <v>39</v>
      </c>
      <c r="H800">
        <v>53</v>
      </c>
      <c r="I800">
        <v>70</v>
      </c>
      <c r="J800">
        <v>54</v>
      </c>
      <c r="K800">
        <v>72</v>
      </c>
      <c r="L800" s="36" t="str">
        <f>IFERROR(VLOOKUP(B800,Absen!$A$1:$B$501,2,FALSE),"No")</f>
        <v>No</v>
      </c>
      <c r="M800" s="44">
        <f t="shared" si="37"/>
        <v>72</v>
      </c>
      <c r="N800" s="44">
        <f t="shared" si="38"/>
        <v>55.300000000000004</v>
      </c>
      <c r="O800" s="44" t="str">
        <f t="shared" si="39"/>
        <v>D</v>
      </c>
      <c r="P800" s="36">
        <f>INDEX(Detail!A:A,MATCH(D800,Detail!H:H,0))</f>
        <v>37479</v>
      </c>
      <c r="Q800" t="str">
        <f>INDEX(Detail!F:F,MATCH(D800,Detail!H:H,0))</f>
        <v>Pekalongan</v>
      </c>
      <c r="R800">
        <f>INDEX(Detail!C:C,MATCH(D800,Detail!H:H,0))</f>
        <v>158</v>
      </c>
      <c r="S800">
        <f>INDEX(Detail!D:D,MATCH(D800,Detail!H:H,0))</f>
        <v>45</v>
      </c>
      <c r="T800" t="str">
        <f>INDEX(Detail!E:E,MATCH(D800,Detail!H:H,0))</f>
        <v>Jl. Erlangga No. 49</v>
      </c>
      <c r="U800" t="str">
        <f>INDEX(Detail!B:B,MATCH(D800,Detail!H:H,0))</f>
        <v>O-</v>
      </c>
      <c r="V800" t="str">
        <f>VLOOKUP(C800,Dosen!$A$3:$E$8,MATCH(Main!A800,Dosen!$A$2:$E$2,1),FALSE)</f>
        <v>Bu Ratna</v>
      </c>
    </row>
    <row r="801" spans="1:22" x14ac:dyDescent="0.3">
      <c r="A801">
        <v>799</v>
      </c>
      <c r="B801" t="str">
        <f>CONCATENATE(VLOOKUP(C801,Helper!$A$1:$B$7,2,FALSE),TEXT(A801,"0000"))</f>
        <v>E0799</v>
      </c>
      <c r="C801" t="s">
        <v>1010</v>
      </c>
      <c r="D801" t="str">
        <f>INDEX(Detail!H:H,MATCH(B801,Detail!G:G,0))</f>
        <v>Adiarja Nasyiah</v>
      </c>
      <c r="E801">
        <v>92</v>
      </c>
      <c r="F801">
        <v>47</v>
      </c>
      <c r="G801">
        <v>68</v>
      </c>
      <c r="H801">
        <v>72</v>
      </c>
      <c r="I801">
        <v>91</v>
      </c>
      <c r="J801">
        <v>64</v>
      </c>
      <c r="K801">
        <v>88</v>
      </c>
      <c r="L801" s="36" t="str">
        <f>IFERROR(VLOOKUP(B801,Absen!$A$1:$B$501,2,FALSE),"No")</f>
        <v>No</v>
      </c>
      <c r="M801" s="44">
        <f t="shared" si="37"/>
        <v>88</v>
      </c>
      <c r="N801" s="44">
        <f t="shared" si="38"/>
        <v>72.95</v>
      </c>
      <c r="O801" s="44" t="str">
        <f t="shared" si="39"/>
        <v>B</v>
      </c>
      <c r="P801" s="36">
        <f>INDEX(Detail!A:A,MATCH(D801,Detail!H:H,0))</f>
        <v>38239</v>
      </c>
      <c r="Q801" t="str">
        <f>INDEX(Detail!F:F,MATCH(D801,Detail!H:H,0))</f>
        <v>Ternate</v>
      </c>
      <c r="R801">
        <f>INDEX(Detail!C:C,MATCH(D801,Detail!H:H,0))</f>
        <v>152</v>
      </c>
      <c r="S801">
        <f>INDEX(Detail!D:D,MATCH(D801,Detail!H:H,0))</f>
        <v>83</v>
      </c>
      <c r="T801" t="str">
        <f>INDEX(Detail!E:E,MATCH(D801,Detail!H:H,0))</f>
        <v xml:space="preserve">Gang Laswi No. 9
</v>
      </c>
      <c r="U801" t="str">
        <f>INDEX(Detail!B:B,MATCH(D801,Detail!H:H,0))</f>
        <v>A+</v>
      </c>
      <c r="V801" t="str">
        <f>VLOOKUP(C801,Dosen!$A$3:$E$8,MATCH(Main!A801,Dosen!$A$2:$E$2,1),FALSE)</f>
        <v>Bu Ratna</v>
      </c>
    </row>
    <row r="802" spans="1:22" x14ac:dyDescent="0.3">
      <c r="A802">
        <v>800</v>
      </c>
      <c r="B802" t="str">
        <f>CONCATENATE(VLOOKUP(C802,Helper!$A$1:$B$7,2,FALSE),TEXT(A802,"0000"))</f>
        <v>C0800</v>
      </c>
      <c r="C802" t="s">
        <v>1012</v>
      </c>
      <c r="D802" t="str">
        <f>INDEX(Detail!H:H,MATCH(B802,Detail!G:G,0))</f>
        <v>Enteng Hariyah</v>
      </c>
      <c r="E802">
        <v>84</v>
      </c>
      <c r="F802">
        <v>42</v>
      </c>
      <c r="G802">
        <v>68</v>
      </c>
      <c r="H802">
        <v>62</v>
      </c>
      <c r="I802">
        <v>63</v>
      </c>
      <c r="J802">
        <v>48</v>
      </c>
      <c r="K802">
        <v>86</v>
      </c>
      <c r="L802" s="36" t="str">
        <f>IFERROR(VLOOKUP(B802,Absen!$A$1:$B$501,2,FALSE),"No")</f>
        <v>No</v>
      </c>
      <c r="M802" s="44">
        <f t="shared" si="37"/>
        <v>86</v>
      </c>
      <c r="N802" s="44">
        <f t="shared" si="38"/>
        <v>63.175000000000004</v>
      </c>
      <c r="O802" s="44" t="str">
        <f t="shared" si="39"/>
        <v>C</v>
      </c>
      <c r="P802" s="36">
        <f>INDEX(Detail!A:A,MATCH(D802,Detail!H:H,0))</f>
        <v>38222</v>
      </c>
      <c r="Q802" t="str">
        <f>INDEX(Detail!F:F,MATCH(D802,Detail!H:H,0))</f>
        <v>Bukittinggi</v>
      </c>
      <c r="R802">
        <f>INDEX(Detail!C:C,MATCH(D802,Detail!H:H,0))</f>
        <v>170</v>
      </c>
      <c r="S802">
        <f>INDEX(Detail!D:D,MATCH(D802,Detail!H:H,0))</f>
        <v>64</v>
      </c>
      <c r="T802" t="str">
        <f>INDEX(Detail!E:E,MATCH(D802,Detail!H:H,0))</f>
        <v xml:space="preserve">Gang Lembong No. 8
</v>
      </c>
      <c r="U802" t="str">
        <f>INDEX(Detail!B:B,MATCH(D802,Detail!H:H,0))</f>
        <v>AB-</v>
      </c>
      <c r="V802" t="str">
        <f>VLOOKUP(C802,Dosen!$A$3:$E$8,MATCH(Main!A802,Dosen!$A$2:$E$2,1),FALSE)</f>
        <v>Pak Andi</v>
      </c>
    </row>
    <row r="803" spans="1:22" x14ac:dyDescent="0.3">
      <c r="A803">
        <v>801</v>
      </c>
      <c r="B803" t="str">
        <f>CONCATENATE(VLOOKUP(C803,Helper!$A$1:$B$7,2,FALSE),TEXT(A803,"0000"))</f>
        <v>D0801</v>
      </c>
      <c r="C803" t="s">
        <v>1013</v>
      </c>
      <c r="D803" t="str">
        <f>INDEX(Detail!H:H,MATCH(B803,Detail!G:G,0))</f>
        <v>Suci Oktaviani</v>
      </c>
      <c r="E803">
        <v>93</v>
      </c>
      <c r="F803">
        <v>47</v>
      </c>
      <c r="G803">
        <v>66</v>
      </c>
      <c r="H803">
        <v>64</v>
      </c>
      <c r="I803">
        <v>50</v>
      </c>
      <c r="J803">
        <v>92</v>
      </c>
      <c r="K803">
        <v>69</v>
      </c>
      <c r="L803" s="36">
        <f>IFERROR(VLOOKUP(B803,Absen!$A$1:$B$501,2,FALSE),"No")</f>
        <v>44830</v>
      </c>
      <c r="M803" s="44">
        <f t="shared" si="37"/>
        <v>59</v>
      </c>
      <c r="N803" s="44">
        <f t="shared" si="38"/>
        <v>69.25</v>
      </c>
      <c r="O803" s="44" t="str">
        <f t="shared" si="39"/>
        <v>C</v>
      </c>
      <c r="P803" s="36">
        <f>INDEX(Detail!A:A,MATCH(D803,Detail!H:H,0))</f>
        <v>37694</v>
      </c>
      <c r="Q803" t="str">
        <f>INDEX(Detail!F:F,MATCH(D803,Detail!H:H,0))</f>
        <v>Sorong</v>
      </c>
      <c r="R803">
        <f>INDEX(Detail!C:C,MATCH(D803,Detail!H:H,0))</f>
        <v>157</v>
      </c>
      <c r="S803">
        <f>INDEX(Detail!D:D,MATCH(D803,Detail!H:H,0))</f>
        <v>61</v>
      </c>
      <c r="T803" t="str">
        <f>INDEX(Detail!E:E,MATCH(D803,Detail!H:H,0))</f>
        <v xml:space="preserve">Jl. Pasteur No. 5
</v>
      </c>
      <c r="U803" t="str">
        <f>INDEX(Detail!B:B,MATCH(D803,Detail!H:H,0))</f>
        <v>O+</v>
      </c>
      <c r="V803" t="str">
        <f>VLOOKUP(C803,Dosen!$A$3:$E$8,MATCH(Main!A803,Dosen!$A$2:$E$2,1),FALSE)</f>
        <v>Bu Made</v>
      </c>
    </row>
    <row r="804" spans="1:22" x14ac:dyDescent="0.3">
      <c r="A804">
        <v>802</v>
      </c>
      <c r="B804" t="str">
        <f>CONCATENATE(VLOOKUP(C804,Helper!$A$1:$B$7,2,FALSE),TEXT(A804,"0000"))</f>
        <v>F0802</v>
      </c>
      <c r="C804" t="s">
        <v>1011</v>
      </c>
      <c r="D804" t="str">
        <f>INDEX(Detail!H:H,MATCH(B804,Detail!G:G,0))</f>
        <v>Sabar Pratiwi</v>
      </c>
      <c r="E804">
        <v>67</v>
      </c>
      <c r="F804">
        <v>54</v>
      </c>
      <c r="G804">
        <v>85</v>
      </c>
      <c r="H804">
        <v>58</v>
      </c>
      <c r="I804">
        <v>87</v>
      </c>
      <c r="J804">
        <v>68</v>
      </c>
      <c r="K804">
        <v>89</v>
      </c>
      <c r="L804" s="36">
        <f>IFERROR(VLOOKUP(B804,Absen!$A$1:$B$501,2,FALSE),"No")</f>
        <v>44871</v>
      </c>
      <c r="M804" s="44">
        <f t="shared" si="37"/>
        <v>79</v>
      </c>
      <c r="N804" s="44">
        <f t="shared" si="38"/>
        <v>71.75</v>
      </c>
      <c r="O804" s="44" t="str">
        <f t="shared" si="39"/>
        <v>B</v>
      </c>
      <c r="P804" s="36">
        <f>INDEX(Detail!A:A,MATCH(D804,Detail!H:H,0))</f>
        <v>38034</v>
      </c>
      <c r="Q804" t="str">
        <f>INDEX(Detail!F:F,MATCH(D804,Detail!H:H,0))</f>
        <v>Malang</v>
      </c>
      <c r="R804">
        <f>INDEX(Detail!C:C,MATCH(D804,Detail!H:H,0))</f>
        <v>165</v>
      </c>
      <c r="S804">
        <f>INDEX(Detail!D:D,MATCH(D804,Detail!H:H,0))</f>
        <v>92</v>
      </c>
      <c r="T804" t="str">
        <f>INDEX(Detail!E:E,MATCH(D804,Detail!H:H,0))</f>
        <v>Gang Asia Afrika No. 97</v>
      </c>
      <c r="U804" t="str">
        <f>INDEX(Detail!B:B,MATCH(D804,Detail!H:H,0))</f>
        <v>AB+</v>
      </c>
      <c r="V804" t="str">
        <f>VLOOKUP(C804,Dosen!$A$3:$E$8,MATCH(Main!A804,Dosen!$A$2:$E$2,1),FALSE)</f>
        <v>Bu Dwi</v>
      </c>
    </row>
    <row r="805" spans="1:22" x14ac:dyDescent="0.3">
      <c r="A805">
        <v>803</v>
      </c>
      <c r="B805" t="str">
        <f>CONCATENATE(VLOOKUP(C805,Helper!$A$1:$B$7,2,FALSE),TEXT(A805,"0000"))</f>
        <v>A0803</v>
      </c>
      <c r="C805" t="s">
        <v>1015</v>
      </c>
      <c r="D805" t="str">
        <f>INDEX(Detail!H:H,MATCH(B805,Detail!G:G,0))</f>
        <v>Najam Prayoga</v>
      </c>
      <c r="E805">
        <v>74</v>
      </c>
      <c r="F805">
        <v>51</v>
      </c>
      <c r="G805">
        <v>92</v>
      </c>
      <c r="H805">
        <v>74</v>
      </c>
      <c r="I805">
        <v>77</v>
      </c>
      <c r="J805">
        <v>93</v>
      </c>
      <c r="K805">
        <v>62</v>
      </c>
      <c r="L805" s="36">
        <f>IFERROR(VLOOKUP(B805,Absen!$A$1:$B$501,2,FALSE),"No")</f>
        <v>44768</v>
      </c>
      <c r="M805" s="44">
        <f t="shared" si="37"/>
        <v>52</v>
      </c>
      <c r="N805" s="44">
        <f t="shared" si="38"/>
        <v>76.7</v>
      </c>
      <c r="O805" s="44" t="str">
        <f t="shared" si="39"/>
        <v>B</v>
      </c>
      <c r="P805" s="36">
        <f>INDEX(Detail!A:A,MATCH(D805,Detail!H:H,0))</f>
        <v>38251</v>
      </c>
      <c r="Q805" t="str">
        <f>INDEX(Detail!F:F,MATCH(D805,Detail!H:H,0))</f>
        <v>Bau-Bau</v>
      </c>
      <c r="R805">
        <f>INDEX(Detail!C:C,MATCH(D805,Detail!H:H,0))</f>
        <v>152</v>
      </c>
      <c r="S805">
        <f>INDEX(Detail!D:D,MATCH(D805,Detail!H:H,0))</f>
        <v>78</v>
      </c>
      <c r="T805" t="str">
        <f>INDEX(Detail!E:E,MATCH(D805,Detail!H:H,0))</f>
        <v xml:space="preserve">Gang Gardujati No. 0
</v>
      </c>
      <c r="U805" t="str">
        <f>INDEX(Detail!B:B,MATCH(D805,Detail!H:H,0))</f>
        <v>B-</v>
      </c>
      <c r="V805" t="str">
        <f>VLOOKUP(C805,Dosen!$A$3:$E$8,MATCH(Main!A805,Dosen!$A$2:$E$2,1),FALSE)</f>
        <v>Pak Krisna</v>
      </c>
    </row>
    <row r="806" spans="1:22" x14ac:dyDescent="0.3">
      <c r="A806">
        <v>804</v>
      </c>
      <c r="B806" t="str">
        <f>CONCATENATE(VLOOKUP(C806,Helper!$A$1:$B$7,2,FALSE),TEXT(A806,"0000"))</f>
        <v>C0804</v>
      </c>
      <c r="C806" t="s">
        <v>1012</v>
      </c>
      <c r="D806" t="str">
        <f>INDEX(Detail!H:H,MATCH(B806,Detail!G:G,0))</f>
        <v>Diana Mangunsong</v>
      </c>
      <c r="E806">
        <v>81</v>
      </c>
      <c r="F806">
        <v>74</v>
      </c>
      <c r="G806">
        <v>71</v>
      </c>
      <c r="H806">
        <v>69</v>
      </c>
      <c r="I806">
        <v>68</v>
      </c>
      <c r="J806">
        <v>97</v>
      </c>
      <c r="K806">
        <v>70</v>
      </c>
      <c r="L806" s="36">
        <f>IFERROR(VLOOKUP(B806,Absen!$A$1:$B$501,2,FALSE),"No")</f>
        <v>44827</v>
      </c>
      <c r="M806" s="44">
        <f t="shared" si="37"/>
        <v>60</v>
      </c>
      <c r="N806" s="44">
        <f t="shared" si="38"/>
        <v>76.099999999999994</v>
      </c>
      <c r="O806" s="44" t="str">
        <f t="shared" si="39"/>
        <v>B</v>
      </c>
      <c r="P806" s="36">
        <f>INDEX(Detail!A:A,MATCH(D806,Detail!H:H,0))</f>
        <v>38079</v>
      </c>
      <c r="Q806" t="str">
        <f>INDEX(Detail!F:F,MATCH(D806,Detail!H:H,0))</f>
        <v>Bukittinggi</v>
      </c>
      <c r="R806">
        <f>INDEX(Detail!C:C,MATCH(D806,Detail!H:H,0))</f>
        <v>180</v>
      </c>
      <c r="S806">
        <f>INDEX(Detail!D:D,MATCH(D806,Detail!H:H,0))</f>
        <v>80</v>
      </c>
      <c r="T806" t="str">
        <f>INDEX(Detail!E:E,MATCH(D806,Detail!H:H,0))</f>
        <v>Gg. M.T Haryono No. 96</v>
      </c>
      <c r="U806" t="str">
        <f>INDEX(Detail!B:B,MATCH(D806,Detail!H:H,0))</f>
        <v>O+</v>
      </c>
      <c r="V806" t="str">
        <f>VLOOKUP(C806,Dosen!$A$3:$E$8,MATCH(Main!A806,Dosen!$A$2:$E$2,1),FALSE)</f>
        <v>Pak Andi</v>
      </c>
    </row>
    <row r="807" spans="1:22" x14ac:dyDescent="0.3">
      <c r="A807">
        <v>805</v>
      </c>
      <c r="B807" t="str">
        <f>CONCATENATE(VLOOKUP(C807,Helper!$A$1:$B$7,2,FALSE),TEXT(A807,"0000"))</f>
        <v>A0805</v>
      </c>
      <c r="C807" t="s">
        <v>1015</v>
      </c>
      <c r="D807" t="str">
        <f>INDEX(Detail!H:H,MATCH(B807,Detail!G:G,0))</f>
        <v>Tari Waskita</v>
      </c>
      <c r="E807">
        <v>67</v>
      </c>
      <c r="F807">
        <v>45</v>
      </c>
      <c r="G807">
        <v>69</v>
      </c>
      <c r="H807">
        <v>74</v>
      </c>
      <c r="I807">
        <v>50</v>
      </c>
      <c r="J807">
        <v>90</v>
      </c>
      <c r="K807">
        <v>96</v>
      </c>
      <c r="L807" s="36">
        <f>IFERROR(VLOOKUP(B807,Absen!$A$1:$B$501,2,FALSE),"No")</f>
        <v>44802</v>
      </c>
      <c r="M807" s="44">
        <f t="shared" si="37"/>
        <v>86</v>
      </c>
      <c r="N807" s="44">
        <f t="shared" si="38"/>
        <v>69.899999999999991</v>
      </c>
      <c r="O807" s="44" t="str">
        <f t="shared" si="39"/>
        <v>C</v>
      </c>
      <c r="P807" s="36">
        <f>INDEX(Detail!A:A,MATCH(D807,Detail!H:H,0))</f>
        <v>37282</v>
      </c>
      <c r="Q807" t="str">
        <f>INDEX(Detail!F:F,MATCH(D807,Detail!H:H,0))</f>
        <v>Tangerang Selatan</v>
      </c>
      <c r="R807">
        <f>INDEX(Detail!C:C,MATCH(D807,Detail!H:H,0))</f>
        <v>179</v>
      </c>
      <c r="S807">
        <f>INDEX(Detail!D:D,MATCH(D807,Detail!H:H,0))</f>
        <v>48</v>
      </c>
      <c r="T807" t="str">
        <f>INDEX(Detail!E:E,MATCH(D807,Detail!H:H,0))</f>
        <v>Gang Rajawali Timur No. 93</v>
      </c>
      <c r="U807" t="str">
        <f>INDEX(Detail!B:B,MATCH(D807,Detail!H:H,0))</f>
        <v>O+</v>
      </c>
      <c r="V807" t="str">
        <f>VLOOKUP(C807,Dosen!$A$3:$E$8,MATCH(Main!A807,Dosen!$A$2:$E$2,1),FALSE)</f>
        <v>Pak Krisna</v>
      </c>
    </row>
    <row r="808" spans="1:22" x14ac:dyDescent="0.3">
      <c r="A808">
        <v>806</v>
      </c>
      <c r="B808" t="str">
        <f>CONCATENATE(VLOOKUP(C808,Helper!$A$1:$B$7,2,FALSE),TEXT(A808,"0000"))</f>
        <v>E0806</v>
      </c>
      <c r="C808" t="s">
        <v>1010</v>
      </c>
      <c r="D808" t="str">
        <f>INDEX(Detail!H:H,MATCH(B808,Detail!G:G,0))</f>
        <v>Adiarja Sihotang</v>
      </c>
      <c r="E808">
        <v>52</v>
      </c>
      <c r="F808">
        <v>65</v>
      </c>
      <c r="G808">
        <v>87</v>
      </c>
      <c r="H808">
        <v>74</v>
      </c>
      <c r="I808">
        <v>92</v>
      </c>
      <c r="J808">
        <v>82</v>
      </c>
      <c r="K808">
        <v>86</v>
      </c>
      <c r="L808" s="36" t="str">
        <f>IFERROR(VLOOKUP(B808,Absen!$A$1:$B$501,2,FALSE),"No")</f>
        <v>No</v>
      </c>
      <c r="M808" s="44">
        <f t="shared" si="37"/>
        <v>86</v>
      </c>
      <c r="N808" s="44">
        <f t="shared" si="38"/>
        <v>77.775000000000006</v>
      </c>
      <c r="O808" s="44" t="str">
        <f t="shared" si="39"/>
        <v>B</v>
      </c>
      <c r="P808" s="36">
        <f>INDEX(Detail!A:A,MATCH(D808,Detail!H:H,0))</f>
        <v>37973</v>
      </c>
      <c r="Q808" t="str">
        <f>INDEX(Detail!F:F,MATCH(D808,Detail!H:H,0))</f>
        <v>Denpasar</v>
      </c>
      <c r="R808">
        <f>INDEX(Detail!C:C,MATCH(D808,Detail!H:H,0))</f>
        <v>162</v>
      </c>
      <c r="S808">
        <f>INDEX(Detail!D:D,MATCH(D808,Detail!H:H,0))</f>
        <v>82</v>
      </c>
      <c r="T808" t="str">
        <f>INDEX(Detail!E:E,MATCH(D808,Detail!H:H,0))</f>
        <v>Jl. Rungkut Industri No. 10</v>
      </c>
      <c r="U808" t="str">
        <f>INDEX(Detail!B:B,MATCH(D808,Detail!H:H,0))</f>
        <v>A-</v>
      </c>
      <c r="V808" t="str">
        <f>VLOOKUP(C808,Dosen!$A$3:$E$8,MATCH(Main!A808,Dosen!$A$2:$E$2,1),FALSE)</f>
        <v>Bu Ratna</v>
      </c>
    </row>
    <row r="809" spans="1:22" x14ac:dyDescent="0.3">
      <c r="A809">
        <v>807</v>
      </c>
      <c r="B809" t="str">
        <f>CONCATENATE(VLOOKUP(C809,Helper!$A$1:$B$7,2,FALSE),TEXT(A809,"0000"))</f>
        <v>D0807</v>
      </c>
      <c r="C809" t="s">
        <v>1013</v>
      </c>
      <c r="D809" t="str">
        <f>INDEX(Detail!H:H,MATCH(B809,Detail!G:G,0))</f>
        <v>Kusuma Tari</v>
      </c>
      <c r="E809">
        <v>68</v>
      </c>
      <c r="F809">
        <v>63</v>
      </c>
      <c r="G809">
        <v>33</v>
      </c>
      <c r="H809">
        <v>72</v>
      </c>
      <c r="I809">
        <v>50</v>
      </c>
      <c r="J809">
        <v>72</v>
      </c>
      <c r="K809">
        <v>66</v>
      </c>
      <c r="L809" s="36" t="str">
        <f>IFERROR(VLOOKUP(B809,Absen!$A$1:$B$501,2,FALSE),"No")</f>
        <v>No</v>
      </c>
      <c r="M809" s="44">
        <f t="shared" si="37"/>
        <v>66</v>
      </c>
      <c r="N809" s="44">
        <f t="shared" si="38"/>
        <v>59.225000000000001</v>
      </c>
      <c r="O809" s="44" t="str">
        <f t="shared" si="39"/>
        <v>D</v>
      </c>
      <c r="P809" s="36">
        <f>INDEX(Detail!A:A,MATCH(D809,Detail!H:H,0))</f>
        <v>38009</v>
      </c>
      <c r="Q809" t="str">
        <f>INDEX(Detail!F:F,MATCH(D809,Detail!H:H,0))</f>
        <v>Semarang</v>
      </c>
      <c r="R809">
        <f>INDEX(Detail!C:C,MATCH(D809,Detail!H:H,0))</f>
        <v>174</v>
      </c>
      <c r="S809">
        <f>INDEX(Detail!D:D,MATCH(D809,Detail!H:H,0))</f>
        <v>66</v>
      </c>
      <c r="T809" t="str">
        <f>INDEX(Detail!E:E,MATCH(D809,Detail!H:H,0))</f>
        <v>Jalan Pasirkoja No. 32</v>
      </c>
      <c r="U809" t="str">
        <f>INDEX(Detail!B:B,MATCH(D809,Detail!H:H,0))</f>
        <v>AB+</v>
      </c>
      <c r="V809" t="str">
        <f>VLOOKUP(C809,Dosen!$A$3:$E$8,MATCH(Main!A809,Dosen!$A$2:$E$2,1),FALSE)</f>
        <v>Bu Made</v>
      </c>
    </row>
    <row r="810" spans="1:22" x14ac:dyDescent="0.3">
      <c r="A810">
        <v>808</v>
      </c>
      <c r="B810" t="str">
        <f>CONCATENATE(VLOOKUP(C810,Helper!$A$1:$B$7,2,FALSE),TEXT(A810,"0000"))</f>
        <v>E0808</v>
      </c>
      <c r="C810" t="s">
        <v>1010</v>
      </c>
      <c r="D810" t="str">
        <f>INDEX(Detail!H:H,MATCH(B810,Detail!G:G,0))</f>
        <v>Prasetyo Situmorang</v>
      </c>
      <c r="E810">
        <v>62</v>
      </c>
      <c r="F810">
        <v>57</v>
      </c>
      <c r="G810">
        <v>42</v>
      </c>
      <c r="H810">
        <v>66</v>
      </c>
      <c r="I810">
        <v>62</v>
      </c>
      <c r="J810">
        <v>78</v>
      </c>
      <c r="K810">
        <v>84</v>
      </c>
      <c r="L810" s="36">
        <f>IFERROR(VLOOKUP(B810,Absen!$A$1:$B$501,2,FALSE),"No")</f>
        <v>44915</v>
      </c>
      <c r="M810" s="44">
        <f t="shared" si="37"/>
        <v>74</v>
      </c>
      <c r="N810" s="44">
        <f t="shared" si="38"/>
        <v>62.274999999999999</v>
      </c>
      <c r="O810" s="44" t="str">
        <f t="shared" si="39"/>
        <v>C</v>
      </c>
      <c r="P810" s="36">
        <f>INDEX(Detail!A:A,MATCH(D810,Detail!H:H,0))</f>
        <v>37667</v>
      </c>
      <c r="Q810" t="str">
        <f>INDEX(Detail!F:F,MATCH(D810,Detail!H:H,0))</f>
        <v>Prabumulih</v>
      </c>
      <c r="R810">
        <f>INDEX(Detail!C:C,MATCH(D810,Detail!H:H,0))</f>
        <v>175</v>
      </c>
      <c r="S810">
        <f>INDEX(Detail!D:D,MATCH(D810,Detail!H:H,0))</f>
        <v>69</v>
      </c>
      <c r="T810" t="str">
        <f>INDEX(Detail!E:E,MATCH(D810,Detail!H:H,0))</f>
        <v>Jalan Indragiri No. 95</v>
      </c>
      <c r="U810" t="str">
        <f>INDEX(Detail!B:B,MATCH(D810,Detail!H:H,0))</f>
        <v>AB+</v>
      </c>
      <c r="V810" t="str">
        <f>VLOOKUP(C810,Dosen!$A$3:$E$8,MATCH(Main!A810,Dosen!$A$2:$E$2,1),FALSE)</f>
        <v>Bu Ratna</v>
      </c>
    </row>
    <row r="811" spans="1:22" x14ac:dyDescent="0.3">
      <c r="A811">
        <v>809</v>
      </c>
      <c r="B811" t="str">
        <f>CONCATENATE(VLOOKUP(C811,Helper!$A$1:$B$7,2,FALSE),TEXT(A811,"0000"))</f>
        <v>D0809</v>
      </c>
      <c r="C811" t="s">
        <v>1013</v>
      </c>
      <c r="D811" t="str">
        <f>INDEX(Detail!H:H,MATCH(B811,Detail!G:G,0))</f>
        <v>Karma Oktaviani</v>
      </c>
      <c r="E811">
        <v>51</v>
      </c>
      <c r="F811">
        <v>51</v>
      </c>
      <c r="G811">
        <v>63</v>
      </c>
      <c r="H811">
        <v>52</v>
      </c>
      <c r="I811">
        <v>51</v>
      </c>
      <c r="J811">
        <v>62</v>
      </c>
      <c r="K811">
        <v>87</v>
      </c>
      <c r="L811" s="36">
        <f>IFERROR(VLOOKUP(B811,Absen!$A$1:$B$501,2,FALSE),"No")</f>
        <v>44879</v>
      </c>
      <c r="M811" s="44">
        <f t="shared" si="37"/>
        <v>77</v>
      </c>
      <c r="N811" s="44">
        <f t="shared" si="38"/>
        <v>58.325000000000003</v>
      </c>
      <c r="O811" s="44" t="str">
        <f t="shared" si="39"/>
        <v>D</v>
      </c>
      <c r="P811" s="36">
        <f>INDEX(Detail!A:A,MATCH(D811,Detail!H:H,0))</f>
        <v>37851</v>
      </c>
      <c r="Q811" t="str">
        <f>INDEX(Detail!F:F,MATCH(D811,Detail!H:H,0))</f>
        <v>Kota Administrasi Jakarta Timur</v>
      </c>
      <c r="R811">
        <f>INDEX(Detail!C:C,MATCH(D811,Detail!H:H,0))</f>
        <v>169</v>
      </c>
      <c r="S811">
        <f>INDEX(Detail!D:D,MATCH(D811,Detail!H:H,0))</f>
        <v>67</v>
      </c>
      <c r="T811" t="str">
        <f>INDEX(Detail!E:E,MATCH(D811,Detail!H:H,0))</f>
        <v>Jalan HOS. Cokroaminoto No. 30</v>
      </c>
      <c r="U811" t="str">
        <f>INDEX(Detail!B:B,MATCH(D811,Detail!H:H,0))</f>
        <v>AB+</v>
      </c>
      <c r="V811" t="str">
        <f>VLOOKUP(C811,Dosen!$A$3:$E$8,MATCH(Main!A811,Dosen!$A$2:$E$2,1),FALSE)</f>
        <v>Bu Made</v>
      </c>
    </row>
    <row r="812" spans="1:22" x14ac:dyDescent="0.3">
      <c r="A812">
        <v>810</v>
      </c>
      <c r="B812" t="str">
        <f>CONCATENATE(VLOOKUP(C812,Helper!$A$1:$B$7,2,FALSE),TEXT(A812,"0000"))</f>
        <v>B0810</v>
      </c>
      <c r="C812" t="s">
        <v>1014</v>
      </c>
      <c r="D812" t="str">
        <f>INDEX(Detail!H:H,MATCH(B812,Detail!G:G,0))</f>
        <v>Gangsa Tampubolon</v>
      </c>
      <c r="E812">
        <v>60</v>
      </c>
      <c r="F812">
        <v>46</v>
      </c>
      <c r="G812">
        <v>79</v>
      </c>
      <c r="H812">
        <v>54</v>
      </c>
      <c r="I812">
        <v>86</v>
      </c>
      <c r="J812">
        <v>65</v>
      </c>
      <c r="K812">
        <v>83</v>
      </c>
      <c r="L812" s="36" t="str">
        <f>IFERROR(VLOOKUP(B812,Absen!$A$1:$B$501,2,FALSE),"No")</f>
        <v>No</v>
      </c>
      <c r="M812" s="44">
        <f t="shared" si="37"/>
        <v>83</v>
      </c>
      <c r="N812" s="44">
        <f t="shared" si="38"/>
        <v>67.849999999999994</v>
      </c>
      <c r="O812" s="44" t="str">
        <f t="shared" si="39"/>
        <v>C</v>
      </c>
      <c r="P812" s="36">
        <f>INDEX(Detail!A:A,MATCH(D812,Detail!H:H,0))</f>
        <v>37171</v>
      </c>
      <c r="Q812" t="str">
        <f>INDEX(Detail!F:F,MATCH(D812,Detail!H:H,0))</f>
        <v>Kota Administrasi Jakarta Utara</v>
      </c>
      <c r="R812">
        <f>INDEX(Detail!C:C,MATCH(D812,Detail!H:H,0))</f>
        <v>167</v>
      </c>
      <c r="S812">
        <f>INDEX(Detail!D:D,MATCH(D812,Detail!H:H,0))</f>
        <v>89</v>
      </c>
      <c r="T812" t="str">
        <f>INDEX(Detail!E:E,MATCH(D812,Detail!H:H,0))</f>
        <v>Jl. Otto Iskandardinata No. 19</v>
      </c>
      <c r="U812" t="str">
        <f>INDEX(Detail!B:B,MATCH(D812,Detail!H:H,0))</f>
        <v>AB+</v>
      </c>
      <c r="V812" t="str">
        <f>VLOOKUP(C812,Dosen!$A$3:$E$8,MATCH(Main!A812,Dosen!$A$2:$E$2,1),FALSE)</f>
        <v>Pak Budi</v>
      </c>
    </row>
    <row r="813" spans="1:22" x14ac:dyDescent="0.3">
      <c r="A813">
        <v>811</v>
      </c>
      <c r="B813" t="str">
        <f>CONCATENATE(VLOOKUP(C813,Helper!$A$1:$B$7,2,FALSE),TEXT(A813,"0000"))</f>
        <v>F0811</v>
      </c>
      <c r="C813" t="s">
        <v>1011</v>
      </c>
      <c r="D813" t="str">
        <f>INDEX(Detail!H:H,MATCH(B813,Detail!G:G,0))</f>
        <v>Ifa Namaga</v>
      </c>
      <c r="E813">
        <v>93</v>
      </c>
      <c r="F813">
        <v>58</v>
      </c>
      <c r="G813">
        <v>55</v>
      </c>
      <c r="H813">
        <v>65</v>
      </c>
      <c r="I813">
        <v>50</v>
      </c>
      <c r="J813">
        <v>99</v>
      </c>
      <c r="K813">
        <v>61</v>
      </c>
      <c r="L813" s="36">
        <f>IFERROR(VLOOKUP(B813,Absen!$A$1:$B$501,2,FALSE),"No")</f>
        <v>44905</v>
      </c>
      <c r="M813" s="44">
        <f t="shared" si="37"/>
        <v>51</v>
      </c>
      <c r="N813" s="44">
        <f t="shared" si="38"/>
        <v>69.149999999999991</v>
      </c>
      <c r="O813" s="44" t="str">
        <f t="shared" si="39"/>
        <v>C</v>
      </c>
      <c r="P813" s="36">
        <f>INDEX(Detail!A:A,MATCH(D813,Detail!H:H,0))</f>
        <v>37118</v>
      </c>
      <c r="Q813" t="str">
        <f>INDEX(Detail!F:F,MATCH(D813,Detail!H:H,0))</f>
        <v>Magelang</v>
      </c>
      <c r="R813">
        <f>INDEX(Detail!C:C,MATCH(D813,Detail!H:H,0))</f>
        <v>154</v>
      </c>
      <c r="S813">
        <f>INDEX(Detail!D:D,MATCH(D813,Detail!H:H,0))</f>
        <v>72</v>
      </c>
      <c r="T813" t="str">
        <f>INDEX(Detail!E:E,MATCH(D813,Detail!H:H,0))</f>
        <v>Gg. Kiaracondong No. 19</v>
      </c>
      <c r="U813" t="str">
        <f>INDEX(Detail!B:B,MATCH(D813,Detail!H:H,0))</f>
        <v>AB+</v>
      </c>
      <c r="V813" t="str">
        <f>VLOOKUP(C813,Dosen!$A$3:$E$8,MATCH(Main!A813,Dosen!$A$2:$E$2,1),FALSE)</f>
        <v>Bu Dwi</v>
      </c>
    </row>
    <row r="814" spans="1:22" x14ac:dyDescent="0.3">
      <c r="A814">
        <v>812</v>
      </c>
      <c r="B814" t="str">
        <f>CONCATENATE(VLOOKUP(C814,Helper!$A$1:$B$7,2,FALSE),TEXT(A814,"0000"))</f>
        <v>A0812</v>
      </c>
      <c r="C814" t="s">
        <v>1015</v>
      </c>
      <c r="D814" t="str">
        <f>INDEX(Detail!H:H,MATCH(B814,Detail!G:G,0))</f>
        <v>Jasmin Narpati</v>
      </c>
      <c r="E814">
        <v>93</v>
      </c>
      <c r="F814">
        <v>73</v>
      </c>
      <c r="G814">
        <v>57</v>
      </c>
      <c r="H814">
        <v>71</v>
      </c>
      <c r="I814">
        <v>86</v>
      </c>
      <c r="J814">
        <v>59</v>
      </c>
      <c r="K814">
        <v>60</v>
      </c>
      <c r="L814" s="36" t="str">
        <f>IFERROR(VLOOKUP(B814,Absen!$A$1:$B$501,2,FALSE),"No")</f>
        <v>No</v>
      </c>
      <c r="M814" s="44">
        <f t="shared" si="37"/>
        <v>60</v>
      </c>
      <c r="N814" s="44">
        <f t="shared" si="38"/>
        <v>69.575000000000003</v>
      </c>
      <c r="O814" s="44" t="str">
        <f t="shared" si="39"/>
        <v>C</v>
      </c>
      <c r="P814" s="36">
        <f>INDEX(Detail!A:A,MATCH(D814,Detail!H:H,0))</f>
        <v>38113</v>
      </c>
      <c r="Q814" t="str">
        <f>INDEX(Detail!F:F,MATCH(D814,Detail!H:H,0))</f>
        <v>Bima</v>
      </c>
      <c r="R814">
        <f>INDEX(Detail!C:C,MATCH(D814,Detail!H:H,0))</f>
        <v>162</v>
      </c>
      <c r="S814">
        <f>INDEX(Detail!D:D,MATCH(D814,Detail!H:H,0))</f>
        <v>65</v>
      </c>
      <c r="T814" t="str">
        <f>INDEX(Detail!E:E,MATCH(D814,Detail!H:H,0))</f>
        <v xml:space="preserve">Gang Suryakencana No. 9
</v>
      </c>
      <c r="U814" t="str">
        <f>INDEX(Detail!B:B,MATCH(D814,Detail!H:H,0))</f>
        <v>A+</v>
      </c>
      <c r="V814" t="str">
        <f>VLOOKUP(C814,Dosen!$A$3:$E$8,MATCH(Main!A814,Dosen!$A$2:$E$2,1),FALSE)</f>
        <v>Pak Krisna</v>
      </c>
    </row>
    <row r="815" spans="1:22" x14ac:dyDescent="0.3">
      <c r="A815">
        <v>813</v>
      </c>
      <c r="B815" t="str">
        <f>CONCATENATE(VLOOKUP(C815,Helper!$A$1:$B$7,2,FALSE),TEXT(A815,"0000"))</f>
        <v>A0813</v>
      </c>
      <c r="C815" t="s">
        <v>1015</v>
      </c>
      <c r="D815" t="str">
        <f>INDEX(Detail!H:H,MATCH(B815,Detail!G:G,0))</f>
        <v>Jindra Wibowo</v>
      </c>
      <c r="E815">
        <v>58</v>
      </c>
      <c r="F815">
        <v>57</v>
      </c>
      <c r="G815">
        <v>34</v>
      </c>
      <c r="H815">
        <v>74</v>
      </c>
      <c r="I815">
        <v>62</v>
      </c>
      <c r="J815">
        <v>72</v>
      </c>
      <c r="K815">
        <v>66</v>
      </c>
      <c r="L815" s="36">
        <f>IFERROR(VLOOKUP(B815,Absen!$A$1:$B$501,2,FALSE),"No")</f>
        <v>44783</v>
      </c>
      <c r="M815" s="44">
        <f t="shared" si="37"/>
        <v>56</v>
      </c>
      <c r="N815" s="44">
        <f t="shared" si="38"/>
        <v>58.175000000000004</v>
      </c>
      <c r="O815" s="44" t="str">
        <f t="shared" si="39"/>
        <v>D</v>
      </c>
      <c r="P815" s="36">
        <f>INDEX(Detail!A:A,MATCH(D815,Detail!H:H,0))</f>
        <v>37629</v>
      </c>
      <c r="Q815" t="str">
        <f>INDEX(Detail!F:F,MATCH(D815,Detail!H:H,0))</f>
        <v>Banjarmasin</v>
      </c>
      <c r="R815">
        <f>INDEX(Detail!C:C,MATCH(D815,Detail!H:H,0))</f>
        <v>180</v>
      </c>
      <c r="S815">
        <f>INDEX(Detail!D:D,MATCH(D815,Detail!H:H,0))</f>
        <v>53</v>
      </c>
      <c r="T815" t="str">
        <f>INDEX(Detail!E:E,MATCH(D815,Detail!H:H,0))</f>
        <v>Gg. Tebet Barat Dalam No. 45</v>
      </c>
      <c r="U815" t="str">
        <f>INDEX(Detail!B:B,MATCH(D815,Detail!H:H,0))</f>
        <v>O-</v>
      </c>
      <c r="V815" t="str">
        <f>VLOOKUP(C815,Dosen!$A$3:$E$8,MATCH(Main!A815,Dosen!$A$2:$E$2,1),FALSE)</f>
        <v>Pak Krisna</v>
      </c>
    </row>
    <row r="816" spans="1:22" x14ac:dyDescent="0.3">
      <c r="A816">
        <v>814</v>
      </c>
      <c r="B816" t="str">
        <f>CONCATENATE(VLOOKUP(C816,Helper!$A$1:$B$7,2,FALSE),TEXT(A816,"0000"))</f>
        <v>B0814</v>
      </c>
      <c r="C816" t="s">
        <v>1014</v>
      </c>
      <c r="D816" t="str">
        <f>INDEX(Detail!H:H,MATCH(B816,Detail!G:G,0))</f>
        <v>Tiara Halimah</v>
      </c>
      <c r="E816">
        <v>74</v>
      </c>
      <c r="F816">
        <v>68</v>
      </c>
      <c r="G816">
        <v>92</v>
      </c>
      <c r="H816">
        <v>50</v>
      </c>
      <c r="I816">
        <v>91</v>
      </c>
      <c r="J816">
        <v>73</v>
      </c>
      <c r="K816">
        <v>91</v>
      </c>
      <c r="L816" s="36">
        <f>IFERROR(VLOOKUP(B816,Absen!$A$1:$B$501,2,FALSE),"No")</f>
        <v>44790</v>
      </c>
      <c r="M816" s="44">
        <f t="shared" si="37"/>
        <v>81</v>
      </c>
      <c r="N816" s="44">
        <f t="shared" si="38"/>
        <v>76.474999999999994</v>
      </c>
      <c r="O816" s="44" t="str">
        <f t="shared" si="39"/>
        <v>B</v>
      </c>
      <c r="P816" s="36">
        <f>INDEX(Detail!A:A,MATCH(D816,Detail!H:H,0))</f>
        <v>37582</v>
      </c>
      <c r="Q816" t="str">
        <f>INDEX(Detail!F:F,MATCH(D816,Detail!H:H,0))</f>
        <v>Cimahi</v>
      </c>
      <c r="R816">
        <f>INDEX(Detail!C:C,MATCH(D816,Detail!H:H,0))</f>
        <v>154</v>
      </c>
      <c r="S816">
        <f>INDEX(Detail!D:D,MATCH(D816,Detail!H:H,0))</f>
        <v>87</v>
      </c>
      <c r="T816" t="str">
        <f>INDEX(Detail!E:E,MATCH(D816,Detail!H:H,0))</f>
        <v>Jalan W.R. Supratman No. 28</v>
      </c>
      <c r="U816" t="str">
        <f>INDEX(Detail!B:B,MATCH(D816,Detail!H:H,0))</f>
        <v>B-</v>
      </c>
      <c r="V816" t="str">
        <f>VLOOKUP(C816,Dosen!$A$3:$E$8,MATCH(Main!A816,Dosen!$A$2:$E$2,1),FALSE)</f>
        <v>Pak Budi</v>
      </c>
    </row>
    <row r="817" spans="1:22" x14ac:dyDescent="0.3">
      <c r="A817">
        <v>815</v>
      </c>
      <c r="B817" t="str">
        <f>CONCATENATE(VLOOKUP(C817,Helper!$A$1:$B$7,2,FALSE),TEXT(A817,"0000"))</f>
        <v>D0815</v>
      </c>
      <c r="C817" t="s">
        <v>1013</v>
      </c>
      <c r="D817" t="str">
        <f>INDEX(Detail!H:H,MATCH(B817,Detail!G:G,0))</f>
        <v>Jarwadi Puspasari</v>
      </c>
      <c r="E817">
        <v>70</v>
      </c>
      <c r="F817">
        <v>58</v>
      </c>
      <c r="G817">
        <v>55</v>
      </c>
      <c r="H817">
        <v>64</v>
      </c>
      <c r="I817">
        <v>88</v>
      </c>
      <c r="J817">
        <v>95</v>
      </c>
      <c r="K817">
        <v>94</v>
      </c>
      <c r="L817" s="36" t="str">
        <f>IFERROR(VLOOKUP(B817,Absen!$A$1:$B$501,2,FALSE),"No")</f>
        <v>No</v>
      </c>
      <c r="M817" s="44">
        <f t="shared" si="37"/>
        <v>94</v>
      </c>
      <c r="N817" s="44">
        <f t="shared" si="38"/>
        <v>74.400000000000006</v>
      </c>
      <c r="O817" s="44" t="str">
        <f t="shared" si="39"/>
        <v>B</v>
      </c>
      <c r="P817" s="36">
        <f>INDEX(Detail!A:A,MATCH(D817,Detail!H:H,0))</f>
        <v>37238</v>
      </c>
      <c r="Q817" t="str">
        <f>INDEX(Detail!F:F,MATCH(D817,Detail!H:H,0))</f>
        <v>Bandung</v>
      </c>
      <c r="R817">
        <f>INDEX(Detail!C:C,MATCH(D817,Detail!H:H,0))</f>
        <v>154</v>
      </c>
      <c r="S817">
        <f>INDEX(Detail!D:D,MATCH(D817,Detail!H:H,0))</f>
        <v>73</v>
      </c>
      <c r="T817" t="str">
        <f>INDEX(Detail!E:E,MATCH(D817,Detail!H:H,0))</f>
        <v>Jl. Surapati No. 17</v>
      </c>
      <c r="U817" t="str">
        <f>INDEX(Detail!B:B,MATCH(D817,Detail!H:H,0))</f>
        <v>O+</v>
      </c>
      <c r="V817" t="str">
        <f>VLOOKUP(C817,Dosen!$A$3:$E$8,MATCH(Main!A817,Dosen!$A$2:$E$2,1),FALSE)</f>
        <v>Bu Made</v>
      </c>
    </row>
    <row r="818" spans="1:22" x14ac:dyDescent="0.3">
      <c r="A818">
        <v>816</v>
      </c>
      <c r="B818" t="str">
        <f>CONCATENATE(VLOOKUP(C818,Helper!$A$1:$B$7,2,FALSE),TEXT(A818,"0000"))</f>
        <v>A0816</v>
      </c>
      <c r="C818" t="s">
        <v>1015</v>
      </c>
      <c r="D818" t="str">
        <f>INDEX(Detail!H:H,MATCH(B818,Detail!G:G,0))</f>
        <v>Banara Suartini</v>
      </c>
      <c r="E818">
        <v>69</v>
      </c>
      <c r="F818">
        <v>74</v>
      </c>
      <c r="G818">
        <v>33</v>
      </c>
      <c r="H818">
        <v>73</v>
      </c>
      <c r="I818">
        <v>64</v>
      </c>
      <c r="J818">
        <v>91</v>
      </c>
      <c r="K818">
        <v>100</v>
      </c>
      <c r="L818" s="36" t="str">
        <f>IFERROR(VLOOKUP(B818,Absen!$A$1:$B$501,2,FALSE),"No")</f>
        <v>No</v>
      </c>
      <c r="M818" s="44">
        <f t="shared" si="37"/>
        <v>100</v>
      </c>
      <c r="N818" s="44">
        <f t="shared" si="38"/>
        <v>69.8</v>
      </c>
      <c r="O818" s="44" t="str">
        <f t="shared" si="39"/>
        <v>C</v>
      </c>
      <c r="P818" s="36">
        <f>INDEX(Detail!A:A,MATCH(D818,Detail!H:H,0))</f>
        <v>37108</v>
      </c>
      <c r="Q818" t="str">
        <f>INDEX(Detail!F:F,MATCH(D818,Detail!H:H,0))</f>
        <v>Bukittinggi</v>
      </c>
      <c r="R818">
        <f>INDEX(Detail!C:C,MATCH(D818,Detail!H:H,0))</f>
        <v>176</v>
      </c>
      <c r="S818">
        <f>INDEX(Detail!D:D,MATCH(D818,Detail!H:H,0))</f>
        <v>82</v>
      </c>
      <c r="T818" t="str">
        <f>INDEX(Detail!E:E,MATCH(D818,Detail!H:H,0))</f>
        <v>Gg. Monginsidi No. 16</v>
      </c>
      <c r="U818" t="str">
        <f>INDEX(Detail!B:B,MATCH(D818,Detail!H:H,0))</f>
        <v>AB+</v>
      </c>
      <c r="V818" t="str">
        <f>VLOOKUP(C818,Dosen!$A$3:$E$8,MATCH(Main!A818,Dosen!$A$2:$E$2,1),FALSE)</f>
        <v>Pak Krisna</v>
      </c>
    </row>
    <row r="819" spans="1:22" x14ac:dyDescent="0.3">
      <c r="A819">
        <v>817</v>
      </c>
      <c r="B819" t="str">
        <f>CONCATENATE(VLOOKUP(C819,Helper!$A$1:$B$7,2,FALSE),TEXT(A819,"0000"))</f>
        <v>D0817</v>
      </c>
      <c r="C819" t="s">
        <v>1013</v>
      </c>
      <c r="D819" t="str">
        <f>INDEX(Detail!H:H,MATCH(B819,Detail!G:G,0))</f>
        <v>Vicky Novitasari</v>
      </c>
      <c r="E819">
        <v>80</v>
      </c>
      <c r="F819">
        <v>72</v>
      </c>
      <c r="G819">
        <v>84</v>
      </c>
      <c r="H819">
        <v>64</v>
      </c>
      <c r="I819">
        <v>70</v>
      </c>
      <c r="J819">
        <v>98</v>
      </c>
      <c r="K819">
        <v>66</v>
      </c>
      <c r="L819" s="36">
        <f>IFERROR(VLOOKUP(B819,Absen!$A$1:$B$501,2,FALSE),"No")</f>
        <v>44896</v>
      </c>
      <c r="M819" s="44">
        <f t="shared" si="37"/>
        <v>56</v>
      </c>
      <c r="N819" s="44">
        <f t="shared" si="38"/>
        <v>77.75</v>
      </c>
      <c r="O819" s="44" t="str">
        <f t="shared" si="39"/>
        <v>B</v>
      </c>
      <c r="P819" s="36">
        <f>INDEX(Detail!A:A,MATCH(D819,Detail!H:H,0))</f>
        <v>37927</v>
      </c>
      <c r="Q819" t="str">
        <f>INDEX(Detail!F:F,MATCH(D819,Detail!H:H,0))</f>
        <v>Madiun</v>
      </c>
      <c r="R819">
        <f>INDEX(Detail!C:C,MATCH(D819,Detail!H:H,0))</f>
        <v>173</v>
      </c>
      <c r="S819">
        <f>INDEX(Detail!D:D,MATCH(D819,Detail!H:H,0))</f>
        <v>76</v>
      </c>
      <c r="T819" t="str">
        <f>INDEX(Detail!E:E,MATCH(D819,Detail!H:H,0))</f>
        <v>Jalan Suryakencana No. 23</v>
      </c>
      <c r="U819" t="str">
        <f>INDEX(Detail!B:B,MATCH(D819,Detail!H:H,0))</f>
        <v>O+</v>
      </c>
      <c r="V819" t="str">
        <f>VLOOKUP(C819,Dosen!$A$3:$E$8,MATCH(Main!A819,Dosen!$A$2:$E$2,1),FALSE)</f>
        <v>Bu Made</v>
      </c>
    </row>
    <row r="820" spans="1:22" x14ac:dyDescent="0.3">
      <c r="A820">
        <v>818</v>
      </c>
      <c r="B820" t="str">
        <f>CONCATENATE(VLOOKUP(C820,Helper!$A$1:$B$7,2,FALSE),TEXT(A820,"0000"))</f>
        <v>B0818</v>
      </c>
      <c r="C820" t="s">
        <v>1014</v>
      </c>
      <c r="D820" t="str">
        <f>INDEX(Detail!H:H,MATCH(B820,Detail!G:G,0))</f>
        <v>Cornelia Andriani</v>
      </c>
      <c r="E820">
        <v>78</v>
      </c>
      <c r="F820">
        <v>60</v>
      </c>
      <c r="G820">
        <v>79</v>
      </c>
      <c r="H820">
        <v>59</v>
      </c>
      <c r="I820">
        <v>71</v>
      </c>
      <c r="J820">
        <v>43</v>
      </c>
      <c r="K820">
        <v>95</v>
      </c>
      <c r="L820" s="36" t="str">
        <f>IFERROR(VLOOKUP(B820,Absen!$A$1:$B$501,2,FALSE),"No")</f>
        <v>No</v>
      </c>
      <c r="M820" s="44">
        <f t="shared" si="37"/>
        <v>95</v>
      </c>
      <c r="N820" s="44">
        <f t="shared" si="38"/>
        <v>67.400000000000006</v>
      </c>
      <c r="O820" s="44" t="str">
        <f t="shared" si="39"/>
        <v>C</v>
      </c>
      <c r="P820" s="36">
        <f>INDEX(Detail!A:A,MATCH(D820,Detail!H:H,0))</f>
        <v>37668</v>
      </c>
      <c r="Q820" t="str">
        <f>INDEX(Detail!F:F,MATCH(D820,Detail!H:H,0))</f>
        <v>Batu</v>
      </c>
      <c r="R820">
        <f>INDEX(Detail!C:C,MATCH(D820,Detail!H:H,0))</f>
        <v>158</v>
      </c>
      <c r="S820">
        <f>INDEX(Detail!D:D,MATCH(D820,Detail!H:H,0))</f>
        <v>79</v>
      </c>
      <c r="T820" t="str">
        <f>INDEX(Detail!E:E,MATCH(D820,Detail!H:H,0))</f>
        <v xml:space="preserve">Jl. Pasteur No. 0
</v>
      </c>
      <c r="U820" t="str">
        <f>INDEX(Detail!B:B,MATCH(D820,Detail!H:H,0))</f>
        <v>AB-</v>
      </c>
      <c r="V820" t="str">
        <f>VLOOKUP(C820,Dosen!$A$3:$E$8,MATCH(Main!A820,Dosen!$A$2:$E$2,1),FALSE)</f>
        <v>Pak Budi</v>
      </c>
    </row>
    <row r="821" spans="1:22" x14ac:dyDescent="0.3">
      <c r="A821">
        <v>819</v>
      </c>
      <c r="B821" t="str">
        <f>CONCATENATE(VLOOKUP(C821,Helper!$A$1:$B$7,2,FALSE),TEXT(A821,"0000"))</f>
        <v>A0819</v>
      </c>
      <c r="C821" t="s">
        <v>1015</v>
      </c>
      <c r="D821" t="str">
        <f>INDEX(Detail!H:H,MATCH(B821,Detail!G:G,0))</f>
        <v>Budi Sihotang</v>
      </c>
      <c r="E821">
        <v>75</v>
      </c>
      <c r="F821">
        <v>68</v>
      </c>
      <c r="G821">
        <v>55</v>
      </c>
      <c r="H821">
        <v>61</v>
      </c>
      <c r="I821">
        <v>95</v>
      </c>
      <c r="J821">
        <v>87</v>
      </c>
      <c r="K821">
        <v>88</v>
      </c>
      <c r="L821" s="36">
        <f>IFERROR(VLOOKUP(B821,Absen!$A$1:$B$501,2,FALSE),"No")</f>
        <v>44856</v>
      </c>
      <c r="M821" s="44">
        <f t="shared" si="37"/>
        <v>78</v>
      </c>
      <c r="N821" s="44">
        <f t="shared" si="38"/>
        <v>73.575000000000003</v>
      </c>
      <c r="O821" s="44" t="str">
        <f t="shared" si="39"/>
        <v>B</v>
      </c>
      <c r="P821" s="36">
        <f>INDEX(Detail!A:A,MATCH(D821,Detail!H:H,0))</f>
        <v>37119</v>
      </c>
      <c r="Q821" t="str">
        <f>INDEX(Detail!F:F,MATCH(D821,Detail!H:H,0))</f>
        <v>Blitar</v>
      </c>
      <c r="R821">
        <f>INDEX(Detail!C:C,MATCH(D821,Detail!H:H,0))</f>
        <v>174</v>
      </c>
      <c r="S821">
        <f>INDEX(Detail!D:D,MATCH(D821,Detail!H:H,0))</f>
        <v>93</v>
      </c>
      <c r="T821" t="str">
        <f>INDEX(Detail!E:E,MATCH(D821,Detail!H:H,0))</f>
        <v xml:space="preserve">Jl. Cikutra Barat No. 9
</v>
      </c>
      <c r="U821" t="str">
        <f>INDEX(Detail!B:B,MATCH(D821,Detail!H:H,0))</f>
        <v>AB-</v>
      </c>
      <c r="V821" t="str">
        <f>VLOOKUP(C821,Dosen!$A$3:$E$8,MATCH(Main!A821,Dosen!$A$2:$E$2,1),FALSE)</f>
        <v>Pak Krisna</v>
      </c>
    </row>
    <row r="822" spans="1:22" x14ac:dyDescent="0.3">
      <c r="A822">
        <v>820</v>
      </c>
      <c r="B822" t="str">
        <f>CONCATENATE(VLOOKUP(C822,Helper!$A$1:$B$7,2,FALSE),TEXT(A822,"0000"))</f>
        <v>A0820</v>
      </c>
      <c r="C822" t="s">
        <v>1015</v>
      </c>
      <c r="D822" t="str">
        <f>INDEX(Detail!H:H,MATCH(B822,Detail!G:G,0))</f>
        <v>Carub Ramadan</v>
      </c>
      <c r="E822">
        <v>93</v>
      </c>
      <c r="F822">
        <v>61</v>
      </c>
      <c r="G822">
        <v>40</v>
      </c>
      <c r="H822">
        <v>71</v>
      </c>
      <c r="I822">
        <v>82</v>
      </c>
      <c r="J822">
        <v>52</v>
      </c>
      <c r="K822">
        <v>99</v>
      </c>
      <c r="L822" s="36">
        <f>IFERROR(VLOOKUP(B822,Absen!$A$1:$B$501,2,FALSE),"No")</f>
        <v>44788</v>
      </c>
      <c r="M822" s="44">
        <f t="shared" si="37"/>
        <v>89</v>
      </c>
      <c r="N822" s="44">
        <f t="shared" si="38"/>
        <v>65.675000000000011</v>
      </c>
      <c r="O822" s="44" t="str">
        <f t="shared" si="39"/>
        <v>C</v>
      </c>
      <c r="P822" s="36">
        <f>INDEX(Detail!A:A,MATCH(D822,Detail!H:H,0))</f>
        <v>38274</v>
      </c>
      <c r="Q822" t="str">
        <f>INDEX(Detail!F:F,MATCH(D822,Detail!H:H,0))</f>
        <v>Padang</v>
      </c>
      <c r="R822">
        <f>INDEX(Detail!C:C,MATCH(D822,Detail!H:H,0))</f>
        <v>153</v>
      </c>
      <c r="S822">
        <f>INDEX(Detail!D:D,MATCH(D822,Detail!H:H,0))</f>
        <v>66</v>
      </c>
      <c r="T822" t="str">
        <f>INDEX(Detail!E:E,MATCH(D822,Detail!H:H,0))</f>
        <v>Jalan Moch. Ramdan No. 63</v>
      </c>
      <c r="U822" t="str">
        <f>INDEX(Detail!B:B,MATCH(D822,Detail!H:H,0))</f>
        <v>AB+</v>
      </c>
      <c r="V822" t="str">
        <f>VLOOKUP(C822,Dosen!$A$3:$E$8,MATCH(Main!A822,Dosen!$A$2:$E$2,1),FALSE)</f>
        <v>Pak Krisna</v>
      </c>
    </row>
    <row r="823" spans="1:22" x14ac:dyDescent="0.3">
      <c r="A823">
        <v>821</v>
      </c>
      <c r="B823" t="str">
        <f>CONCATENATE(VLOOKUP(C823,Helper!$A$1:$B$7,2,FALSE),TEXT(A823,"0000"))</f>
        <v>A0821</v>
      </c>
      <c r="C823" t="s">
        <v>1015</v>
      </c>
      <c r="D823" t="str">
        <f>INDEX(Detail!H:H,MATCH(B823,Detail!G:G,0))</f>
        <v>Maman Hutasoit</v>
      </c>
      <c r="E823">
        <v>95</v>
      </c>
      <c r="F823">
        <v>52</v>
      </c>
      <c r="G823">
        <v>92</v>
      </c>
      <c r="H823">
        <v>58</v>
      </c>
      <c r="I823">
        <v>62</v>
      </c>
      <c r="J823">
        <v>80</v>
      </c>
      <c r="K823">
        <v>79</v>
      </c>
      <c r="L823" s="36" t="str">
        <f>IFERROR(VLOOKUP(B823,Absen!$A$1:$B$501,2,FALSE),"No")</f>
        <v>No</v>
      </c>
      <c r="M823" s="44">
        <f t="shared" si="37"/>
        <v>79</v>
      </c>
      <c r="N823" s="44">
        <f t="shared" si="38"/>
        <v>75.675000000000011</v>
      </c>
      <c r="O823" s="44" t="str">
        <f t="shared" si="39"/>
        <v>B</v>
      </c>
      <c r="P823" s="36">
        <f>INDEX(Detail!A:A,MATCH(D823,Detail!H:H,0))</f>
        <v>38406</v>
      </c>
      <c r="Q823" t="str">
        <f>INDEX(Detail!F:F,MATCH(D823,Detail!H:H,0))</f>
        <v>Jambi</v>
      </c>
      <c r="R823">
        <f>INDEX(Detail!C:C,MATCH(D823,Detail!H:H,0))</f>
        <v>152</v>
      </c>
      <c r="S823">
        <f>INDEX(Detail!D:D,MATCH(D823,Detail!H:H,0))</f>
        <v>80</v>
      </c>
      <c r="T823" t="str">
        <f>INDEX(Detail!E:E,MATCH(D823,Detail!H:H,0))</f>
        <v>Jalan Moch. Toha No. 29</v>
      </c>
      <c r="U823" t="str">
        <f>INDEX(Detail!B:B,MATCH(D823,Detail!H:H,0))</f>
        <v>B+</v>
      </c>
      <c r="V823" t="str">
        <f>VLOOKUP(C823,Dosen!$A$3:$E$8,MATCH(Main!A823,Dosen!$A$2:$E$2,1),FALSE)</f>
        <v>Pak Krisna</v>
      </c>
    </row>
    <row r="824" spans="1:22" x14ac:dyDescent="0.3">
      <c r="A824">
        <v>822</v>
      </c>
      <c r="B824" t="str">
        <f>CONCATENATE(VLOOKUP(C824,Helper!$A$1:$B$7,2,FALSE),TEXT(A824,"0000"))</f>
        <v>D0822</v>
      </c>
      <c r="C824" t="s">
        <v>1013</v>
      </c>
      <c r="D824" t="str">
        <f>INDEX(Detail!H:H,MATCH(B824,Detail!G:G,0))</f>
        <v>Yance Tamba</v>
      </c>
      <c r="E824">
        <v>59</v>
      </c>
      <c r="F824">
        <v>51</v>
      </c>
      <c r="G824">
        <v>63</v>
      </c>
      <c r="H824">
        <v>66</v>
      </c>
      <c r="I824">
        <v>93</v>
      </c>
      <c r="J824">
        <v>72</v>
      </c>
      <c r="K824">
        <v>100</v>
      </c>
      <c r="L824" s="36" t="str">
        <f>IFERROR(VLOOKUP(B824,Absen!$A$1:$B$501,2,FALSE),"No")</f>
        <v>No</v>
      </c>
      <c r="M824" s="44">
        <f t="shared" si="37"/>
        <v>100</v>
      </c>
      <c r="N824" s="44">
        <f t="shared" si="38"/>
        <v>70.625</v>
      </c>
      <c r="O824" s="44" t="str">
        <f t="shared" si="39"/>
        <v>B</v>
      </c>
      <c r="P824" s="36">
        <f>INDEX(Detail!A:A,MATCH(D824,Detail!H:H,0))</f>
        <v>37419</v>
      </c>
      <c r="Q824" t="str">
        <f>INDEX(Detail!F:F,MATCH(D824,Detail!H:H,0))</f>
        <v>Padangpanjang</v>
      </c>
      <c r="R824">
        <f>INDEX(Detail!C:C,MATCH(D824,Detail!H:H,0))</f>
        <v>167</v>
      </c>
      <c r="S824">
        <f>INDEX(Detail!D:D,MATCH(D824,Detail!H:H,0))</f>
        <v>70</v>
      </c>
      <c r="T824" t="str">
        <f>INDEX(Detail!E:E,MATCH(D824,Detail!H:H,0))</f>
        <v>Jalan Kendalsari No. 22</v>
      </c>
      <c r="U824" t="str">
        <f>INDEX(Detail!B:B,MATCH(D824,Detail!H:H,0))</f>
        <v>A+</v>
      </c>
      <c r="V824" t="str">
        <f>VLOOKUP(C824,Dosen!$A$3:$E$8,MATCH(Main!A824,Dosen!$A$2:$E$2,1),FALSE)</f>
        <v>Bu Made</v>
      </c>
    </row>
    <row r="825" spans="1:22" x14ac:dyDescent="0.3">
      <c r="A825">
        <v>823</v>
      </c>
      <c r="B825" t="str">
        <f>CONCATENATE(VLOOKUP(C825,Helper!$A$1:$B$7,2,FALSE),TEXT(A825,"0000"))</f>
        <v>F0823</v>
      </c>
      <c r="C825" t="s">
        <v>1011</v>
      </c>
      <c r="D825" t="str">
        <f>INDEX(Detail!H:H,MATCH(B825,Detail!G:G,0))</f>
        <v>Tiara Palastri</v>
      </c>
      <c r="E825">
        <v>60</v>
      </c>
      <c r="F825">
        <v>47</v>
      </c>
      <c r="G825">
        <v>55</v>
      </c>
      <c r="H825">
        <v>60</v>
      </c>
      <c r="I825">
        <v>52</v>
      </c>
      <c r="J825">
        <v>44</v>
      </c>
      <c r="K825">
        <v>82</v>
      </c>
      <c r="L825" s="36">
        <f>IFERROR(VLOOKUP(B825,Absen!$A$1:$B$501,2,FALSE),"No")</f>
        <v>44804</v>
      </c>
      <c r="M825" s="44">
        <f t="shared" si="37"/>
        <v>72</v>
      </c>
      <c r="N825" s="44">
        <f t="shared" si="38"/>
        <v>54.375</v>
      </c>
      <c r="O825" s="44" t="str">
        <f t="shared" si="39"/>
        <v>D</v>
      </c>
      <c r="P825" s="36">
        <f>INDEX(Detail!A:A,MATCH(D825,Detail!H:H,0))</f>
        <v>38168</v>
      </c>
      <c r="Q825" t="str">
        <f>INDEX(Detail!F:F,MATCH(D825,Detail!H:H,0))</f>
        <v>Pasuruan</v>
      </c>
      <c r="R825">
        <f>INDEX(Detail!C:C,MATCH(D825,Detail!H:H,0))</f>
        <v>162</v>
      </c>
      <c r="S825">
        <f>INDEX(Detail!D:D,MATCH(D825,Detail!H:H,0))</f>
        <v>47</v>
      </c>
      <c r="T825" t="str">
        <f>INDEX(Detail!E:E,MATCH(D825,Detail!H:H,0))</f>
        <v>Jl. H.J Maemunah No. 30</v>
      </c>
      <c r="U825" t="str">
        <f>INDEX(Detail!B:B,MATCH(D825,Detail!H:H,0))</f>
        <v>AB+</v>
      </c>
      <c r="V825" t="str">
        <f>VLOOKUP(C825,Dosen!$A$3:$E$8,MATCH(Main!A825,Dosen!$A$2:$E$2,1),FALSE)</f>
        <v>Bu Dwi</v>
      </c>
    </row>
    <row r="826" spans="1:22" x14ac:dyDescent="0.3">
      <c r="A826">
        <v>824</v>
      </c>
      <c r="B826" t="str">
        <f>CONCATENATE(VLOOKUP(C826,Helper!$A$1:$B$7,2,FALSE),TEXT(A826,"0000"))</f>
        <v>E0824</v>
      </c>
      <c r="C826" t="s">
        <v>1010</v>
      </c>
      <c r="D826" t="str">
        <f>INDEX(Detail!H:H,MATCH(B826,Detail!G:G,0))</f>
        <v>Yunita Namaga</v>
      </c>
      <c r="E826">
        <v>89</v>
      </c>
      <c r="F826">
        <v>71</v>
      </c>
      <c r="G826">
        <v>87</v>
      </c>
      <c r="H826">
        <v>70</v>
      </c>
      <c r="I826">
        <v>80</v>
      </c>
      <c r="J826">
        <v>92</v>
      </c>
      <c r="K826">
        <v>88</v>
      </c>
      <c r="L826" s="36" t="str">
        <f>IFERROR(VLOOKUP(B826,Absen!$A$1:$B$501,2,FALSE),"No")</f>
        <v>No</v>
      </c>
      <c r="M826" s="44">
        <f t="shared" si="37"/>
        <v>88</v>
      </c>
      <c r="N826" s="44">
        <f t="shared" si="38"/>
        <v>83.350000000000009</v>
      </c>
      <c r="O826" s="44" t="str">
        <f t="shared" si="39"/>
        <v>A</v>
      </c>
      <c r="P826" s="36">
        <f>INDEX(Detail!A:A,MATCH(D826,Detail!H:H,0))</f>
        <v>37130</v>
      </c>
      <c r="Q826" t="str">
        <f>INDEX(Detail!F:F,MATCH(D826,Detail!H:H,0))</f>
        <v>Malang</v>
      </c>
      <c r="R826">
        <f>INDEX(Detail!C:C,MATCH(D826,Detail!H:H,0))</f>
        <v>151</v>
      </c>
      <c r="S826">
        <f>INDEX(Detail!D:D,MATCH(D826,Detail!H:H,0))</f>
        <v>69</v>
      </c>
      <c r="T826" t="str">
        <f>INDEX(Detail!E:E,MATCH(D826,Detail!H:H,0))</f>
        <v xml:space="preserve">Gg. Laswi No. 6
</v>
      </c>
      <c r="U826" t="str">
        <f>INDEX(Detail!B:B,MATCH(D826,Detail!H:H,0))</f>
        <v>AB+</v>
      </c>
      <c r="V826" t="str">
        <f>VLOOKUP(C826,Dosen!$A$3:$E$8,MATCH(Main!A826,Dosen!$A$2:$E$2,1),FALSE)</f>
        <v>Bu Ratna</v>
      </c>
    </row>
    <row r="827" spans="1:22" x14ac:dyDescent="0.3">
      <c r="A827">
        <v>825</v>
      </c>
      <c r="B827" t="str">
        <f>CONCATENATE(VLOOKUP(C827,Helper!$A$1:$B$7,2,FALSE),TEXT(A827,"0000"))</f>
        <v>D0825</v>
      </c>
      <c r="C827" t="s">
        <v>1013</v>
      </c>
      <c r="D827" t="str">
        <f>INDEX(Detail!H:H,MATCH(B827,Detail!G:G,0))</f>
        <v>Darijan Permata</v>
      </c>
      <c r="E827">
        <v>85</v>
      </c>
      <c r="F827">
        <v>43</v>
      </c>
      <c r="G827">
        <v>45</v>
      </c>
      <c r="H827">
        <v>54</v>
      </c>
      <c r="I827">
        <v>68</v>
      </c>
      <c r="J827">
        <v>45</v>
      </c>
      <c r="K827">
        <v>62</v>
      </c>
      <c r="L827" s="36" t="str">
        <f>IFERROR(VLOOKUP(B827,Absen!$A$1:$B$501,2,FALSE),"No")</f>
        <v>No</v>
      </c>
      <c r="M827" s="44">
        <f t="shared" si="37"/>
        <v>62</v>
      </c>
      <c r="N827" s="44">
        <f t="shared" si="38"/>
        <v>55.45</v>
      </c>
      <c r="O827" s="44" t="str">
        <f t="shared" si="39"/>
        <v>D</v>
      </c>
      <c r="P827" s="36">
        <f>INDEX(Detail!A:A,MATCH(D827,Detail!H:H,0))</f>
        <v>37983</v>
      </c>
      <c r="Q827" t="str">
        <f>INDEX(Detail!F:F,MATCH(D827,Detail!H:H,0))</f>
        <v>Pekalongan</v>
      </c>
      <c r="R827">
        <f>INDEX(Detail!C:C,MATCH(D827,Detail!H:H,0))</f>
        <v>178</v>
      </c>
      <c r="S827">
        <f>INDEX(Detail!D:D,MATCH(D827,Detail!H:H,0))</f>
        <v>79</v>
      </c>
      <c r="T827" t="str">
        <f>INDEX(Detail!E:E,MATCH(D827,Detail!H:H,0))</f>
        <v>Jalan BKR No. 03</v>
      </c>
      <c r="U827" t="str">
        <f>INDEX(Detail!B:B,MATCH(D827,Detail!H:H,0))</f>
        <v>B+</v>
      </c>
      <c r="V827" t="str">
        <f>VLOOKUP(C827,Dosen!$A$3:$E$8,MATCH(Main!A827,Dosen!$A$2:$E$2,1),FALSE)</f>
        <v>Bu Made</v>
      </c>
    </row>
    <row r="828" spans="1:22" x14ac:dyDescent="0.3">
      <c r="A828">
        <v>826</v>
      </c>
      <c r="B828" t="str">
        <f>CONCATENATE(VLOOKUP(C828,Helper!$A$1:$B$7,2,FALSE),TEXT(A828,"0000"))</f>
        <v>E0826</v>
      </c>
      <c r="C828" t="s">
        <v>1010</v>
      </c>
      <c r="D828" t="str">
        <f>INDEX(Detail!H:H,MATCH(B828,Detail!G:G,0))</f>
        <v>Gamani Wibisono</v>
      </c>
      <c r="E828">
        <v>79</v>
      </c>
      <c r="F828">
        <v>53</v>
      </c>
      <c r="G828">
        <v>69</v>
      </c>
      <c r="H828">
        <v>65</v>
      </c>
      <c r="I828">
        <v>80</v>
      </c>
      <c r="J828">
        <v>100</v>
      </c>
      <c r="K828">
        <v>70</v>
      </c>
      <c r="L828" s="36" t="str">
        <f>IFERROR(VLOOKUP(B828,Absen!$A$1:$B$501,2,FALSE),"No")</f>
        <v>No</v>
      </c>
      <c r="M828" s="44">
        <f t="shared" si="37"/>
        <v>70</v>
      </c>
      <c r="N828" s="44">
        <f t="shared" si="38"/>
        <v>75.425000000000011</v>
      </c>
      <c r="O828" s="44" t="str">
        <f t="shared" si="39"/>
        <v>B</v>
      </c>
      <c r="P828" s="36">
        <f>INDEX(Detail!A:A,MATCH(D828,Detail!H:H,0))</f>
        <v>37431</v>
      </c>
      <c r="Q828" t="str">
        <f>INDEX(Detail!F:F,MATCH(D828,Detail!H:H,0))</f>
        <v>Tasikmalaya</v>
      </c>
      <c r="R828">
        <f>INDEX(Detail!C:C,MATCH(D828,Detail!H:H,0))</f>
        <v>169</v>
      </c>
      <c r="S828">
        <f>INDEX(Detail!D:D,MATCH(D828,Detail!H:H,0))</f>
        <v>94</v>
      </c>
      <c r="T828" t="str">
        <f>INDEX(Detail!E:E,MATCH(D828,Detail!H:H,0))</f>
        <v xml:space="preserve">Gg. Kiaracondong No. 9
</v>
      </c>
      <c r="U828" t="str">
        <f>INDEX(Detail!B:B,MATCH(D828,Detail!H:H,0))</f>
        <v>O-</v>
      </c>
      <c r="V828" t="str">
        <f>VLOOKUP(C828,Dosen!$A$3:$E$8,MATCH(Main!A828,Dosen!$A$2:$E$2,1),FALSE)</f>
        <v>Bu Ratna</v>
      </c>
    </row>
    <row r="829" spans="1:22" x14ac:dyDescent="0.3">
      <c r="A829">
        <v>827</v>
      </c>
      <c r="B829" t="str">
        <f>CONCATENATE(VLOOKUP(C829,Helper!$A$1:$B$7,2,FALSE),TEXT(A829,"0000"))</f>
        <v>E0827</v>
      </c>
      <c r="C829" t="s">
        <v>1010</v>
      </c>
      <c r="D829" t="str">
        <f>INDEX(Detail!H:H,MATCH(B829,Detail!G:G,0))</f>
        <v>Melinda Utama</v>
      </c>
      <c r="E829">
        <v>56</v>
      </c>
      <c r="F829">
        <v>49</v>
      </c>
      <c r="G829">
        <v>88</v>
      </c>
      <c r="H829">
        <v>50</v>
      </c>
      <c r="I829">
        <v>53</v>
      </c>
      <c r="J829">
        <v>70</v>
      </c>
      <c r="K829">
        <v>75</v>
      </c>
      <c r="L829" s="36" t="str">
        <f>IFERROR(VLOOKUP(B829,Absen!$A$1:$B$501,2,FALSE),"No")</f>
        <v>No</v>
      </c>
      <c r="M829" s="44">
        <f t="shared" si="37"/>
        <v>75</v>
      </c>
      <c r="N829" s="44">
        <f t="shared" si="38"/>
        <v>65.099999999999994</v>
      </c>
      <c r="O829" s="44" t="str">
        <f t="shared" si="39"/>
        <v>C</v>
      </c>
      <c r="P829" s="36">
        <f>INDEX(Detail!A:A,MATCH(D829,Detail!H:H,0))</f>
        <v>37607</v>
      </c>
      <c r="Q829" t="str">
        <f>INDEX(Detail!F:F,MATCH(D829,Detail!H:H,0))</f>
        <v>Sabang</v>
      </c>
      <c r="R829">
        <f>INDEX(Detail!C:C,MATCH(D829,Detail!H:H,0))</f>
        <v>172</v>
      </c>
      <c r="S829">
        <f>INDEX(Detail!D:D,MATCH(D829,Detail!H:H,0))</f>
        <v>85</v>
      </c>
      <c r="T829" t="str">
        <f>INDEX(Detail!E:E,MATCH(D829,Detail!H:H,0))</f>
        <v>Gang Sadang Serang No. 87</v>
      </c>
      <c r="U829" t="str">
        <f>INDEX(Detail!B:B,MATCH(D829,Detail!H:H,0))</f>
        <v>B-</v>
      </c>
      <c r="V829" t="str">
        <f>VLOOKUP(C829,Dosen!$A$3:$E$8,MATCH(Main!A829,Dosen!$A$2:$E$2,1),FALSE)</f>
        <v>Bu Ratna</v>
      </c>
    </row>
    <row r="830" spans="1:22" x14ac:dyDescent="0.3">
      <c r="A830">
        <v>828</v>
      </c>
      <c r="B830" t="str">
        <f>CONCATENATE(VLOOKUP(C830,Helper!$A$1:$B$7,2,FALSE),TEXT(A830,"0000"))</f>
        <v>F0828</v>
      </c>
      <c r="C830" t="s">
        <v>1011</v>
      </c>
      <c r="D830" t="str">
        <f>INDEX(Detail!H:H,MATCH(B830,Detail!G:G,0))</f>
        <v>Teguh Uyainah</v>
      </c>
      <c r="E830">
        <v>70</v>
      </c>
      <c r="F830">
        <v>71</v>
      </c>
      <c r="G830">
        <v>58</v>
      </c>
      <c r="H830">
        <v>73</v>
      </c>
      <c r="I830">
        <v>67</v>
      </c>
      <c r="J830">
        <v>93</v>
      </c>
      <c r="K830">
        <v>82</v>
      </c>
      <c r="L830" s="36" t="str">
        <f>IFERROR(VLOOKUP(B830,Absen!$A$1:$B$501,2,FALSE),"No")</f>
        <v>No</v>
      </c>
      <c r="M830" s="44">
        <f t="shared" si="37"/>
        <v>82</v>
      </c>
      <c r="N830" s="44">
        <f t="shared" si="38"/>
        <v>73.525000000000006</v>
      </c>
      <c r="O830" s="44" t="str">
        <f t="shared" si="39"/>
        <v>B</v>
      </c>
      <c r="P830" s="36">
        <f>INDEX(Detail!A:A,MATCH(D830,Detail!H:H,0))</f>
        <v>37274</v>
      </c>
      <c r="Q830" t="str">
        <f>INDEX(Detail!F:F,MATCH(D830,Detail!H:H,0))</f>
        <v>Parepare</v>
      </c>
      <c r="R830">
        <f>INDEX(Detail!C:C,MATCH(D830,Detail!H:H,0))</f>
        <v>164</v>
      </c>
      <c r="S830">
        <f>INDEX(Detail!D:D,MATCH(D830,Detail!H:H,0))</f>
        <v>75</v>
      </c>
      <c r="T830" t="str">
        <f>INDEX(Detail!E:E,MATCH(D830,Detail!H:H,0))</f>
        <v>Jl. Sukajadi No. 73</v>
      </c>
      <c r="U830" t="str">
        <f>INDEX(Detail!B:B,MATCH(D830,Detail!H:H,0))</f>
        <v>AB+</v>
      </c>
      <c r="V830" t="str">
        <f>VLOOKUP(C830,Dosen!$A$3:$E$8,MATCH(Main!A830,Dosen!$A$2:$E$2,1),FALSE)</f>
        <v>Bu Dwi</v>
      </c>
    </row>
    <row r="831" spans="1:22" x14ac:dyDescent="0.3">
      <c r="A831">
        <v>829</v>
      </c>
      <c r="B831" t="str">
        <f>CONCATENATE(VLOOKUP(C831,Helper!$A$1:$B$7,2,FALSE),TEXT(A831,"0000"))</f>
        <v>B0829</v>
      </c>
      <c r="C831" t="s">
        <v>1014</v>
      </c>
      <c r="D831" t="str">
        <f>INDEX(Detail!H:H,MATCH(B831,Detail!G:G,0))</f>
        <v>Darimin Yuliarti</v>
      </c>
      <c r="E831">
        <v>54</v>
      </c>
      <c r="F831">
        <v>72</v>
      </c>
      <c r="G831">
        <v>40</v>
      </c>
      <c r="H831">
        <v>50</v>
      </c>
      <c r="I831">
        <v>64</v>
      </c>
      <c r="J831">
        <v>77</v>
      </c>
      <c r="K831">
        <v>62</v>
      </c>
      <c r="L831" s="36" t="str">
        <f>IFERROR(VLOOKUP(B831,Absen!$A$1:$B$501,2,FALSE),"No")</f>
        <v>No</v>
      </c>
      <c r="M831" s="44">
        <f t="shared" si="37"/>
        <v>62</v>
      </c>
      <c r="N831" s="44">
        <f t="shared" si="38"/>
        <v>59.600000000000009</v>
      </c>
      <c r="O831" s="44" t="str">
        <f t="shared" si="39"/>
        <v>D</v>
      </c>
      <c r="P831" s="36">
        <f>INDEX(Detail!A:A,MATCH(D831,Detail!H:H,0))</f>
        <v>37662</v>
      </c>
      <c r="Q831" t="str">
        <f>INDEX(Detail!F:F,MATCH(D831,Detail!H:H,0))</f>
        <v>Bekasi</v>
      </c>
      <c r="R831">
        <f>INDEX(Detail!C:C,MATCH(D831,Detail!H:H,0))</f>
        <v>159</v>
      </c>
      <c r="S831">
        <f>INDEX(Detail!D:D,MATCH(D831,Detail!H:H,0))</f>
        <v>58</v>
      </c>
      <c r="T831" t="str">
        <f>INDEX(Detail!E:E,MATCH(D831,Detail!H:H,0))</f>
        <v>Jl. Kebonjati No. 12</v>
      </c>
      <c r="U831" t="str">
        <f>INDEX(Detail!B:B,MATCH(D831,Detail!H:H,0))</f>
        <v>O+</v>
      </c>
      <c r="V831" t="str">
        <f>VLOOKUP(C831,Dosen!$A$3:$E$8,MATCH(Main!A831,Dosen!$A$2:$E$2,1),FALSE)</f>
        <v>Pak Budi</v>
      </c>
    </row>
    <row r="832" spans="1:22" x14ac:dyDescent="0.3">
      <c r="A832">
        <v>830</v>
      </c>
      <c r="B832" t="str">
        <f>CONCATENATE(VLOOKUP(C832,Helper!$A$1:$B$7,2,FALSE),TEXT(A832,"0000"))</f>
        <v>B0830</v>
      </c>
      <c r="C832" t="s">
        <v>1014</v>
      </c>
      <c r="D832" t="str">
        <f>INDEX(Detail!H:H,MATCH(B832,Detail!G:G,0))</f>
        <v>Jayeng Putra</v>
      </c>
      <c r="E832">
        <v>93</v>
      </c>
      <c r="F832">
        <v>71</v>
      </c>
      <c r="G832">
        <v>83</v>
      </c>
      <c r="H832">
        <v>57</v>
      </c>
      <c r="I832">
        <v>92</v>
      </c>
      <c r="J832">
        <v>76</v>
      </c>
      <c r="K832">
        <v>80</v>
      </c>
      <c r="L832" s="36">
        <f>IFERROR(VLOOKUP(B832,Absen!$A$1:$B$501,2,FALSE),"No")</f>
        <v>44821</v>
      </c>
      <c r="M832" s="44">
        <f t="shared" si="37"/>
        <v>70</v>
      </c>
      <c r="N832" s="44">
        <f t="shared" si="38"/>
        <v>77.924999999999997</v>
      </c>
      <c r="O832" s="44" t="str">
        <f t="shared" si="39"/>
        <v>B</v>
      </c>
      <c r="P832" s="36">
        <f>INDEX(Detail!A:A,MATCH(D832,Detail!H:H,0))</f>
        <v>37870</v>
      </c>
      <c r="Q832" t="str">
        <f>INDEX(Detail!F:F,MATCH(D832,Detail!H:H,0))</f>
        <v>Parepare</v>
      </c>
      <c r="R832">
        <f>INDEX(Detail!C:C,MATCH(D832,Detail!H:H,0))</f>
        <v>177</v>
      </c>
      <c r="S832">
        <f>INDEX(Detail!D:D,MATCH(D832,Detail!H:H,0))</f>
        <v>69</v>
      </c>
      <c r="T832" t="str">
        <f>INDEX(Detail!E:E,MATCH(D832,Detail!H:H,0))</f>
        <v>Jl. KH Amin Jasuta No. 34</v>
      </c>
      <c r="U832" t="str">
        <f>INDEX(Detail!B:B,MATCH(D832,Detail!H:H,0))</f>
        <v>O-</v>
      </c>
      <c r="V832" t="str">
        <f>VLOOKUP(C832,Dosen!$A$3:$E$8,MATCH(Main!A832,Dosen!$A$2:$E$2,1),FALSE)</f>
        <v>Pak Budi</v>
      </c>
    </row>
    <row r="833" spans="1:22" x14ac:dyDescent="0.3">
      <c r="A833">
        <v>831</v>
      </c>
      <c r="B833" t="str">
        <f>CONCATENATE(VLOOKUP(C833,Helper!$A$1:$B$7,2,FALSE),TEXT(A833,"0000"))</f>
        <v>B0831</v>
      </c>
      <c r="C833" t="s">
        <v>1014</v>
      </c>
      <c r="D833" t="str">
        <f>INDEX(Detail!H:H,MATCH(B833,Detail!G:G,0))</f>
        <v>Kamila Prayoga</v>
      </c>
      <c r="E833">
        <v>82</v>
      </c>
      <c r="F833">
        <v>49</v>
      </c>
      <c r="G833">
        <v>73</v>
      </c>
      <c r="H833">
        <v>56</v>
      </c>
      <c r="I833">
        <v>60</v>
      </c>
      <c r="J833">
        <v>63</v>
      </c>
      <c r="K833">
        <v>75</v>
      </c>
      <c r="L833" s="36">
        <f>IFERROR(VLOOKUP(B833,Absen!$A$1:$B$501,2,FALSE),"No")</f>
        <v>44830</v>
      </c>
      <c r="M833" s="44">
        <f t="shared" si="37"/>
        <v>65</v>
      </c>
      <c r="N833" s="44">
        <f t="shared" si="38"/>
        <v>64.575000000000003</v>
      </c>
      <c r="O833" s="44" t="str">
        <f t="shared" si="39"/>
        <v>C</v>
      </c>
      <c r="P833" s="36">
        <f>INDEX(Detail!A:A,MATCH(D833,Detail!H:H,0))</f>
        <v>38429</v>
      </c>
      <c r="Q833" t="str">
        <f>INDEX(Detail!F:F,MATCH(D833,Detail!H:H,0))</f>
        <v>Bandar Lampung</v>
      </c>
      <c r="R833">
        <f>INDEX(Detail!C:C,MATCH(D833,Detail!H:H,0))</f>
        <v>161</v>
      </c>
      <c r="S833">
        <f>INDEX(Detail!D:D,MATCH(D833,Detail!H:H,0))</f>
        <v>71</v>
      </c>
      <c r="T833" t="str">
        <f>INDEX(Detail!E:E,MATCH(D833,Detail!H:H,0))</f>
        <v>Gang Waringin No. 28</v>
      </c>
      <c r="U833" t="str">
        <f>INDEX(Detail!B:B,MATCH(D833,Detail!H:H,0))</f>
        <v>B-</v>
      </c>
      <c r="V833" t="str">
        <f>VLOOKUP(C833,Dosen!$A$3:$E$8,MATCH(Main!A833,Dosen!$A$2:$E$2,1),FALSE)</f>
        <v>Pak Budi</v>
      </c>
    </row>
    <row r="834" spans="1:22" x14ac:dyDescent="0.3">
      <c r="A834">
        <v>832</v>
      </c>
      <c r="B834" t="str">
        <f>CONCATENATE(VLOOKUP(C834,Helper!$A$1:$B$7,2,FALSE),TEXT(A834,"0000"))</f>
        <v>D0832</v>
      </c>
      <c r="C834" t="s">
        <v>1013</v>
      </c>
      <c r="D834" t="str">
        <f>INDEX(Detail!H:H,MATCH(B834,Detail!G:G,0))</f>
        <v>Ifa Kusmawati</v>
      </c>
      <c r="E834">
        <v>83</v>
      </c>
      <c r="F834">
        <v>54</v>
      </c>
      <c r="G834">
        <v>34</v>
      </c>
      <c r="H834">
        <v>56</v>
      </c>
      <c r="I834">
        <v>86</v>
      </c>
      <c r="J834">
        <v>70</v>
      </c>
      <c r="K834">
        <v>74</v>
      </c>
      <c r="L834" s="36">
        <f>IFERROR(VLOOKUP(B834,Absen!$A$1:$B$501,2,FALSE),"No")</f>
        <v>44782</v>
      </c>
      <c r="M834" s="44">
        <f t="shared" si="37"/>
        <v>64</v>
      </c>
      <c r="N834" s="44">
        <f t="shared" si="38"/>
        <v>62.074999999999996</v>
      </c>
      <c r="O834" s="44" t="str">
        <f t="shared" si="39"/>
        <v>C</v>
      </c>
      <c r="P834" s="36">
        <f>INDEX(Detail!A:A,MATCH(D834,Detail!H:H,0))</f>
        <v>37252</v>
      </c>
      <c r="Q834" t="str">
        <f>INDEX(Detail!F:F,MATCH(D834,Detail!H:H,0))</f>
        <v>Bukittinggi</v>
      </c>
      <c r="R834">
        <f>INDEX(Detail!C:C,MATCH(D834,Detail!H:H,0))</f>
        <v>157</v>
      </c>
      <c r="S834">
        <f>INDEX(Detail!D:D,MATCH(D834,Detail!H:H,0))</f>
        <v>59</v>
      </c>
      <c r="T834" t="str">
        <f>INDEX(Detail!E:E,MATCH(D834,Detail!H:H,0))</f>
        <v>Jalan Rajiman No. 44</v>
      </c>
      <c r="U834" t="str">
        <f>INDEX(Detail!B:B,MATCH(D834,Detail!H:H,0))</f>
        <v>A-</v>
      </c>
      <c r="V834" t="str">
        <f>VLOOKUP(C834,Dosen!$A$3:$E$8,MATCH(Main!A834,Dosen!$A$2:$E$2,1),FALSE)</f>
        <v>Bu Made</v>
      </c>
    </row>
    <row r="835" spans="1:22" x14ac:dyDescent="0.3">
      <c r="A835">
        <v>833</v>
      </c>
      <c r="B835" t="str">
        <f>CONCATENATE(VLOOKUP(C835,Helper!$A$1:$B$7,2,FALSE),TEXT(A835,"0000"))</f>
        <v>E0833</v>
      </c>
      <c r="C835" t="s">
        <v>1010</v>
      </c>
      <c r="D835" t="str">
        <f>INDEX(Detail!H:H,MATCH(B835,Detail!G:G,0))</f>
        <v>Julia Kuswandari</v>
      </c>
      <c r="E835">
        <v>68</v>
      </c>
      <c r="F835">
        <v>60</v>
      </c>
      <c r="G835">
        <v>30</v>
      </c>
      <c r="H835">
        <v>67</v>
      </c>
      <c r="I835">
        <v>91</v>
      </c>
      <c r="J835">
        <v>91</v>
      </c>
      <c r="K835">
        <v>81</v>
      </c>
      <c r="L835" s="36">
        <f>IFERROR(VLOOKUP(B835,Absen!$A$1:$B$501,2,FALSE),"No")</f>
        <v>44890</v>
      </c>
      <c r="M835" s="44">
        <f t="shared" si="37"/>
        <v>71</v>
      </c>
      <c r="N835" s="44">
        <f t="shared" si="38"/>
        <v>67.05</v>
      </c>
      <c r="O835" s="44" t="str">
        <f t="shared" si="39"/>
        <v>C</v>
      </c>
      <c r="P835" s="36">
        <f>INDEX(Detail!A:A,MATCH(D835,Detail!H:H,0))</f>
        <v>37472</v>
      </c>
      <c r="Q835" t="str">
        <f>INDEX(Detail!F:F,MATCH(D835,Detail!H:H,0))</f>
        <v>Banda Aceh</v>
      </c>
      <c r="R835">
        <f>INDEX(Detail!C:C,MATCH(D835,Detail!H:H,0))</f>
        <v>165</v>
      </c>
      <c r="S835">
        <f>INDEX(Detail!D:D,MATCH(D835,Detail!H:H,0))</f>
        <v>50</v>
      </c>
      <c r="T835" t="str">
        <f>INDEX(Detail!E:E,MATCH(D835,Detail!H:H,0))</f>
        <v>Gang BKR No. 89</v>
      </c>
      <c r="U835" t="str">
        <f>INDEX(Detail!B:B,MATCH(D835,Detail!H:H,0))</f>
        <v>O+</v>
      </c>
      <c r="V835" t="str">
        <f>VLOOKUP(C835,Dosen!$A$3:$E$8,MATCH(Main!A835,Dosen!$A$2:$E$2,1),FALSE)</f>
        <v>Bu Ratna</v>
      </c>
    </row>
    <row r="836" spans="1:22" x14ac:dyDescent="0.3">
      <c r="A836">
        <v>834</v>
      </c>
      <c r="B836" t="str">
        <f>CONCATENATE(VLOOKUP(C836,Helper!$A$1:$B$7,2,FALSE),TEXT(A836,"0000"))</f>
        <v>A0834</v>
      </c>
      <c r="C836" t="s">
        <v>1015</v>
      </c>
      <c r="D836" t="str">
        <f>INDEX(Detail!H:H,MATCH(B836,Detail!G:G,0))</f>
        <v>Kuncara Mulyani</v>
      </c>
      <c r="E836">
        <v>73</v>
      </c>
      <c r="F836">
        <v>59</v>
      </c>
      <c r="G836">
        <v>89</v>
      </c>
      <c r="H836">
        <v>63</v>
      </c>
      <c r="I836">
        <v>61</v>
      </c>
      <c r="J836">
        <v>67</v>
      </c>
      <c r="K836">
        <v>65</v>
      </c>
      <c r="L836" s="36" t="str">
        <f>IFERROR(VLOOKUP(B836,Absen!$A$1:$B$501,2,FALSE),"No")</f>
        <v>No</v>
      </c>
      <c r="M836" s="44">
        <f t="shared" ref="M836:M899" si="40">IF(L836="No",K836,K836-10)</f>
        <v>65</v>
      </c>
      <c r="N836" s="44">
        <f t="shared" ref="N836:N899" si="41">((E836+F836+H836+I836)*0.125)+((G836+J836)*0.2)+(M836*0.1)</f>
        <v>69.7</v>
      </c>
      <c r="O836" s="44" t="str">
        <f t="shared" ref="O836:O899" si="42">IF(N836&gt;90,"A+",IF(N836&gt;80,"A",IF(N836&gt;70,"B",IF(N836&gt;60,"C",IF(N836&gt;40,"D","E")))))</f>
        <v>C</v>
      </c>
      <c r="P836" s="36">
        <f>INDEX(Detail!A:A,MATCH(D836,Detail!H:H,0))</f>
        <v>37196</v>
      </c>
      <c r="Q836" t="str">
        <f>INDEX(Detail!F:F,MATCH(D836,Detail!H:H,0))</f>
        <v>Prabumulih</v>
      </c>
      <c r="R836">
        <f>INDEX(Detail!C:C,MATCH(D836,Detail!H:H,0))</f>
        <v>174</v>
      </c>
      <c r="S836">
        <f>INDEX(Detail!D:D,MATCH(D836,Detail!H:H,0))</f>
        <v>45</v>
      </c>
      <c r="T836" t="str">
        <f>INDEX(Detail!E:E,MATCH(D836,Detail!H:H,0))</f>
        <v>Jl. M.H Thamrin No. 58</v>
      </c>
      <c r="U836" t="str">
        <f>INDEX(Detail!B:B,MATCH(D836,Detail!H:H,0))</f>
        <v>O-</v>
      </c>
      <c r="V836" t="str">
        <f>VLOOKUP(C836,Dosen!$A$3:$E$8,MATCH(Main!A836,Dosen!$A$2:$E$2,1),FALSE)</f>
        <v>Pak Krisna</v>
      </c>
    </row>
    <row r="837" spans="1:22" x14ac:dyDescent="0.3">
      <c r="A837">
        <v>835</v>
      </c>
      <c r="B837" t="str">
        <f>CONCATENATE(VLOOKUP(C837,Helper!$A$1:$B$7,2,FALSE),TEXT(A837,"0000"))</f>
        <v>C0835</v>
      </c>
      <c r="C837" t="s">
        <v>1012</v>
      </c>
      <c r="D837" t="str">
        <f>INDEX(Detail!H:H,MATCH(B837,Detail!G:G,0))</f>
        <v>Ghaliyati Yulianti</v>
      </c>
      <c r="E837">
        <v>81</v>
      </c>
      <c r="F837">
        <v>41</v>
      </c>
      <c r="G837">
        <v>95</v>
      </c>
      <c r="H837">
        <v>50</v>
      </c>
      <c r="I837">
        <v>79</v>
      </c>
      <c r="J837">
        <v>97</v>
      </c>
      <c r="K837">
        <v>97</v>
      </c>
      <c r="L837" s="36" t="str">
        <f>IFERROR(VLOOKUP(B837,Absen!$A$1:$B$501,2,FALSE),"No")</f>
        <v>No</v>
      </c>
      <c r="M837" s="44">
        <f t="shared" si="40"/>
        <v>97</v>
      </c>
      <c r="N837" s="44">
        <f t="shared" si="41"/>
        <v>79.475000000000009</v>
      </c>
      <c r="O837" s="44" t="str">
        <f t="shared" si="42"/>
        <v>B</v>
      </c>
      <c r="P837" s="36">
        <f>INDEX(Detail!A:A,MATCH(D837,Detail!H:H,0))</f>
        <v>37964</v>
      </c>
      <c r="Q837" t="str">
        <f>INDEX(Detail!F:F,MATCH(D837,Detail!H:H,0))</f>
        <v>Mataram</v>
      </c>
      <c r="R837">
        <f>INDEX(Detail!C:C,MATCH(D837,Detail!H:H,0))</f>
        <v>163</v>
      </c>
      <c r="S837">
        <f>INDEX(Detail!D:D,MATCH(D837,Detail!H:H,0))</f>
        <v>81</v>
      </c>
      <c r="T837" t="str">
        <f>INDEX(Detail!E:E,MATCH(D837,Detail!H:H,0))</f>
        <v>Jl. Tebet Barat Dalam No. 01</v>
      </c>
      <c r="U837" t="str">
        <f>INDEX(Detail!B:B,MATCH(D837,Detail!H:H,0))</f>
        <v>A+</v>
      </c>
      <c r="V837" t="str">
        <f>VLOOKUP(C837,Dosen!$A$3:$E$8,MATCH(Main!A837,Dosen!$A$2:$E$2,1),FALSE)</f>
        <v>Pak Andi</v>
      </c>
    </row>
    <row r="838" spans="1:22" x14ac:dyDescent="0.3">
      <c r="A838">
        <v>836</v>
      </c>
      <c r="B838" t="str">
        <f>CONCATENATE(VLOOKUP(C838,Helper!$A$1:$B$7,2,FALSE),TEXT(A838,"0000"))</f>
        <v>C0836</v>
      </c>
      <c r="C838" t="s">
        <v>1012</v>
      </c>
      <c r="D838" t="str">
        <f>INDEX(Detail!H:H,MATCH(B838,Detail!G:G,0))</f>
        <v>Nrima Prabowo</v>
      </c>
      <c r="E838">
        <v>89</v>
      </c>
      <c r="F838">
        <v>45</v>
      </c>
      <c r="G838">
        <v>33</v>
      </c>
      <c r="H838">
        <v>70</v>
      </c>
      <c r="I838">
        <v>75</v>
      </c>
      <c r="J838">
        <v>72</v>
      </c>
      <c r="K838">
        <v>67</v>
      </c>
      <c r="L838" s="36" t="str">
        <f>IFERROR(VLOOKUP(B838,Absen!$A$1:$B$501,2,FALSE),"No")</f>
        <v>No</v>
      </c>
      <c r="M838" s="44">
        <f t="shared" si="40"/>
        <v>67</v>
      </c>
      <c r="N838" s="44">
        <f t="shared" si="41"/>
        <v>62.575000000000003</v>
      </c>
      <c r="O838" s="44" t="str">
        <f t="shared" si="42"/>
        <v>C</v>
      </c>
      <c r="P838" s="36">
        <f>INDEX(Detail!A:A,MATCH(D838,Detail!H:H,0))</f>
        <v>38404</v>
      </c>
      <c r="Q838" t="str">
        <f>INDEX(Detail!F:F,MATCH(D838,Detail!H:H,0))</f>
        <v>Mataram</v>
      </c>
      <c r="R838">
        <f>INDEX(Detail!C:C,MATCH(D838,Detail!H:H,0))</f>
        <v>163</v>
      </c>
      <c r="S838">
        <f>INDEX(Detail!D:D,MATCH(D838,Detail!H:H,0))</f>
        <v>92</v>
      </c>
      <c r="T838" t="str">
        <f>INDEX(Detail!E:E,MATCH(D838,Detail!H:H,0))</f>
        <v>Jalan PHH. Mustofa No. 25</v>
      </c>
      <c r="U838" t="str">
        <f>INDEX(Detail!B:B,MATCH(D838,Detail!H:H,0))</f>
        <v>B-</v>
      </c>
      <c r="V838" t="str">
        <f>VLOOKUP(C838,Dosen!$A$3:$E$8,MATCH(Main!A838,Dosen!$A$2:$E$2,1),FALSE)</f>
        <v>Pak Andi</v>
      </c>
    </row>
    <row r="839" spans="1:22" x14ac:dyDescent="0.3">
      <c r="A839">
        <v>837</v>
      </c>
      <c r="B839" t="str">
        <f>CONCATENATE(VLOOKUP(C839,Helper!$A$1:$B$7,2,FALSE),TEXT(A839,"0000"))</f>
        <v>C0837</v>
      </c>
      <c r="C839" t="s">
        <v>1012</v>
      </c>
      <c r="D839" t="str">
        <f>INDEX(Detail!H:H,MATCH(B839,Detail!G:G,0))</f>
        <v>Mahdi Kuswandari</v>
      </c>
      <c r="E839">
        <v>89</v>
      </c>
      <c r="F839">
        <v>41</v>
      </c>
      <c r="G839">
        <v>54</v>
      </c>
      <c r="H839">
        <v>75</v>
      </c>
      <c r="I839">
        <v>50</v>
      </c>
      <c r="J839">
        <v>71</v>
      </c>
      <c r="K839">
        <v>96</v>
      </c>
      <c r="L839" s="36">
        <f>IFERROR(VLOOKUP(B839,Absen!$A$1:$B$501,2,FALSE),"No")</f>
        <v>44754</v>
      </c>
      <c r="M839" s="44">
        <f t="shared" si="40"/>
        <v>86</v>
      </c>
      <c r="N839" s="44">
        <f t="shared" si="41"/>
        <v>65.474999999999994</v>
      </c>
      <c r="O839" s="44" t="str">
        <f t="shared" si="42"/>
        <v>C</v>
      </c>
      <c r="P839" s="36">
        <f>INDEX(Detail!A:A,MATCH(D839,Detail!H:H,0))</f>
        <v>37271</v>
      </c>
      <c r="Q839" t="str">
        <f>INDEX(Detail!F:F,MATCH(D839,Detail!H:H,0))</f>
        <v>Tebingtinggi</v>
      </c>
      <c r="R839">
        <f>INDEX(Detail!C:C,MATCH(D839,Detail!H:H,0))</f>
        <v>164</v>
      </c>
      <c r="S839">
        <f>INDEX(Detail!D:D,MATCH(D839,Detail!H:H,0))</f>
        <v>94</v>
      </c>
      <c r="T839" t="str">
        <f>INDEX(Detail!E:E,MATCH(D839,Detail!H:H,0))</f>
        <v>Jalan Cikutra Barat No. 09</v>
      </c>
      <c r="U839" t="str">
        <f>INDEX(Detail!B:B,MATCH(D839,Detail!H:H,0))</f>
        <v>A+</v>
      </c>
      <c r="V839" t="str">
        <f>VLOOKUP(C839,Dosen!$A$3:$E$8,MATCH(Main!A839,Dosen!$A$2:$E$2,1),FALSE)</f>
        <v>Pak Andi</v>
      </c>
    </row>
    <row r="840" spans="1:22" x14ac:dyDescent="0.3">
      <c r="A840">
        <v>838</v>
      </c>
      <c r="B840" t="str">
        <f>CONCATENATE(VLOOKUP(C840,Helper!$A$1:$B$7,2,FALSE),TEXT(A840,"0000"))</f>
        <v>F0838</v>
      </c>
      <c r="C840" t="s">
        <v>1011</v>
      </c>
      <c r="D840" t="str">
        <f>INDEX(Detail!H:H,MATCH(B840,Detail!G:G,0))</f>
        <v>Raditya Mangunsong</v>
      </c>
      <c r="E840">
        <v>82</v>
      </c>
      <c r="F840">
        <v>64</v>
      </c>
      <c r="G840">
        <v>69</v>
      </c>
      <c r="H840">
        <v>72</v>
      </c>
      <c r="I840">
        <v>64</v>
      </c>
      <c r="J840">
        <v>53</v>
      </c>
      <c r="K840">
        <v>92</v>
      </c>
      <c r="L840" s="36">
        <f>IFERROR(VLOOKUP(B840,Absen!$A$1:$B$501,2,FALSE),"No")</f>
        <v>44863</v>
      </c>
      <c r="M840" s="44">
        <f t="shared" si="40"/>
        <v>82</v>
      </c>
      <c r="N840" s="44">
        <f t="shared" si="41"/>
        <v>67.850000000000009</v>
      </c>
      <c r="O840" s="44" t="str">
        <f t="shared" si="42"/>
        <v>C</v>
      </c>
      <c r="P840" s="36">
        <f>INDEX(Detail!A:A,MATCH(D840,Detail!H:H,0))</f>
        <v>37424</v>
      </c>
      <c r="Q840" t="str">
        <f>INDEX(Detail!F:F,MATCH(D840,Detail!H:H,0))</f>
        <v>Solok</v>
      </c>
      <c r="R840">
        <f>INDEX(Detail!C:C,MATCH(D840,Detail!H:H,0))</f>
        <v>180</v>
      </c>
      <c r="S840">
        <f>INDEX(Detail!D:D,MATCH(D840,Detail!H:H,0))</f>
        <v>81</v>
      </c>
      <c r="T840" t="str">
        <f>INDEX(Detail!E:E,MATCH(D840,Detail!H:H,0))</f>
        <v xml:space="preserve">Gg. Abdul Muis No. 4
</v>
      </c>
      <c r="U840" t="str">
        <f>INDEX(Detail!B:B,MATCH(D840,Detail!H:H,0))</f>
        <v>O-</v>
      </c>
      <c r="V840" t="str">
        <f>VLOOKUP(C840,Dosen!$A$3:$E$8,MATCH(Main!A840,Dosen!$A$2:$E$2,1),FALSE)</f>
        <v>Bu Dwi</v>
      </c>
    </row>
    <row r="841" spans="1:22" x14ac:dyDescent="0.3">
      <c r="A841">
        <v>839</v>
      </c>
      <c r="B841" t="str">
        <f>CONCATENATE(VLOOKUP(C841,Helper!$A$1:$B$7,2,FALSE),TEXT(A841,"0000"))</f>
        <v>C0839</v>
      </c>
      <c r="C841" t="s">
        <v>1012</v>
      </c>
      <c r="D841" t="str">
        <f>INDEX(Detail!H:H,MATCH(B841,Detail!G:G,0))</f>
        <v>Uchita Haryanto</v>
      </c>
      <c r="E841">
        <v>67</v>
      </c>
      <c r="F841">
        <v>60</v>
      </c>
      <c r="G841">
        <v>30</v>
      </c>
      <c r="H841">
        <v>66</v>
      </c>
      <c r="I841">
        <v>85</v>
      </c>
      <c r="J841">
        <v>40</v>
      </c>
      <c r="K841">
        <v>83</v>
      </c>
      <c r="L841" s="36" t="str">
        <f>IFERROR(VLOOKUP(B841,Absen!$A$1:$B$501,2,FALSE),"No")</f>
        <v>No</v>
      </c>
      <c r="M841" s="44">
        <f t="shared" si="40"/>
        <v>83</v>
      </c>
      <c r="N841" s="44">
        <f t="shared" si="41"/>
        <v>57.05</v>
      </c>
      <c r="O841" s="44" t="str">
        <f t="shared" si="42"/>
        <v>D</v>
      </c>
      <c r="P841" s="36">
        <f>INDEX(Detail!A:A,MATCH(D841,Detail!H:H,0))</f>
        <v>38331</v>
      </c>
      <c r="Q841" t="str">
        <f>INDEX(Detail!F:F,MATCH(D841,Detail!H:H,0))</f>
        <v>Kendari</v>
      </c>
      <c r="R841">
        <f>INDEX(Detail!C:C,MATCH(D841,Detail!H:H,0))</f>
        <v>161</v>
      </c>
      <c r="S841">
        <f>INDEX(Detail!D:D,MATCH(D841,Detail!H:H,0))</f>
        <v>55</v>
      </c>
      <c r="T841" t="str">
        <f>INDEX(Detail!E:E,MATCH(D841,Detail!H:H,0))</f>
        <v>Jl. Rajawali Timur No. 82</v>
      </c>
      <c r="U841" t="str">
        <f>INDEX(Detail!B:B,MATCH(D841,Detail!H:H,0))</f>
        <v>O-</v>
      </c>
      <c r="V841" t="str">
        <f>VLOOKUP(C841,Dosen!$A$3:$E$8,MATCH(Main!A841,Dosen!$A$2:$E$2,1),FALSE)</f>
        <v>Pak Andi</v>
      </c>
    </row>
    <row r="842" spans="1:22" x14ac:dyDescent="0.3">
      <c r="A842">
        <v>840</v>
      </c>
      <c r="B842" t="str">
        <f>CONCATENATE(VLOOKUP(C842,Helper!$A$1:$B$7,2,FALSE),TEXT(A842,"0000"))</f>
        <v>D0840</v>
      </c>
      <c r="C842" t="s">
        <v>1013</v>
      </c>
      <c r="D842" t="str">
        <f>INDEX(Detail!H:H,MATCH(B842,Detail!G:G,0))</f>
        <v>Edward Natsir</v>
      </c>
      <c r="E842">
        <v>59</v>
      </c>
      <c r="F842">
        <v>56</v>
      </c>
      <c r="G842">
        <v>43</v>
      </c>
      <c r="H842">
        <v>68</v>
      </c>
      <c r="I842">
        <v>63</v>
      </c>
      <c r="J842">
        <v>57</v>
      </c>
      <c r="K842">
        <v>93</v>
      </c>
      <c r="L842" s="36" t="str">
        <f>IFERROR(VLOOKUP(B842,Absen!$A$1:$B$501,2,FALSE),"No")</f>
        <v>No</v>
      </c>
      <c r="M842" s="44">
        <f t="shared" si="40"/>
        <v>93</v>
      </c>
      <c r="N842" s="44">
        <f t="shared" si="41"/>
        <v>60.05</v>
      </c>
      <c r="O842" s="44" t="str">
        <f t="shared" si="42"/>
        <v>C</v>
      </c>
      <c r="P842" s="36">
        <f>INDEX(Detail!A:A,MATCH(D842,Detail!H:H,0))</f>
        <v>38242</v>
      </c>
      <c r="Q842" t="str">
        <f>INDEX(Detail!F:F,MATCH(D842,Detail!H:H,0))</f>
        <v>Bitung</v>
      </c>
      <c r="R842">
        <f>INDEX(Detail!C:C,MATCH(D842,Detail!H:H,0))</f>
        <v>159</v>
      </c>
      <c r="S842">
        <f>INDEX(Detail!D:D,MATCH(D842,Detail!H:H,0))</f>
        <v>66</v>
      </c>
      <c r="T842" t="str">
        <f>INDEX(Detail!E:E,MATCH(D842,Detail!H:H,0))</f>
        <v>Gg. Ahmad Dahlan No. 89</v>
      </c>
      <c r="U842" t="str">
        <f>INDEX(Detail!B:B,MATCH(D842,Detail!H:H,0))</f>
        <v>AB+</v>
      </c>
      <c r="V842" t="str">
        <f>VLOOKUP(C842,Dosen!$A$3:$E$8,MATCH(Main!A842,Dosen!$A$2:$E$2,1),FALSE)</f>
        <v>Bu Made</v>
      </c>
    </row>
    <row r="843" spans="1:22" x14ac:dyDescent="0.3">
      <c r="A843">
        <v>841</v>
      </c>
      <c r="B843" t="str">
        <f>CONCATENATE(VLOOKUP(C843,Helper!$A$1:$B$7,2,FALSE),TEXT(A843,"0000"))</f>
        <v>D0841</v>
      </c>
      <c r="C843" t="s">
        <v>1013</v>
      </c>
      <c r="D843" t="str">
        <f>INDEX(Detail!H:H,MATCH(B843,Detail!G:G,0))</f>
        <v>Clara Kusmawati</v>
      </c>
      <c r="E843">
        <v>62</v>
      </c>
      <c r="F843">
        <v>68</v>
      </c>
      <c r="G843">
        <v>31</v>
      </c>
      <c r="H843">
        <v>74</v>
      </c>
      <c r="I843">
        <v>63</v>
      </c>
      <c r="J843">
        <v>74</v>
      </c>
      <c r="K843">
        <v>69</v>
      </c>
      <c r="L843" s="36">
        <f>IFERROR(VLOOKUP(B843,Absen!$A$1:$B$501,2,FALSE),"No")</f>
        <v>44820</v>
      </c>
      <c r="M843" s="44">
        <f t="shared" si="40"/>
        <v>59</v>
      </c>
      <c r="N843" s="44">
        <f t="shared" si="41"/>
        <v>60.274999999999999</v>
      </c>
      <c r="O843" s="44" t="str">
        <f t="shared" si="42"/>
        <v>C</v>
      </c>
      <c r="P843" s="36">
        <f>INDEX(Detail!A:A,MATCH(D843,Detail!H:H,0))</f>
        <v>37119</v>
      </c>
      <c r="Q843" t="str">
        <f>INDEX(Detail!F:F,MATCH(D843,Detail!H:H,0))</f>
        <v>Palopo</v>
      </c>
      <c r="R843">
        <f>INDEX(Detail!C:C,MATCH(D843,Detail!H:H,0))</f>
        <v>179</v>
      </c>
      <c r="S843">
        <f>INDEX(Detail!D:D,MATCH(D843,Detail!H:H,0))</f>
        <v>74</v>
      </c>
      <c r="T843" t="str">
        <f>INDEX(Detail!E:E,MATCH(D843,Detail!H:H,0))</f>
        <v>Jl. H.J Maemunah No. 72</v>
      </c>
      <c r="U843" t="str">
        <f>INDEX(Detail!B:B,MATCH(D843,Detail!H:H,0))</f>
        <v>B+</v>
      </c>
      <c r="V843" t="str">
        <f>VLOOKUP(C843,Dosen!$A$3:$E$8,MATCH(Main!A843,Dosen!$A$2:$E$2,1),FALSE)</f>
        <v>Bu Made</v>
      </c>
    </row>
    <row r="844" spans="1:22" x14ac:dyDescent="0.3">
      <c r="A844">
        <v>842</v>
      </c>
      <c r="B844" t="str">
        <f>CONCATENATE(VLOOKUP(C844,Helper!$A$1:$B$7,2,FALSE),TEXT(A844,"0000"))</f>
        <v>C0842</v>
      </c>
      <c r="C844" t="s">
        <v>1012</v>
      </c>
      <c r="D844" t="str">
        <f>INDEX(Detail!H:H,MATCH(B844,Detail!G:G,0))</f>
        <v>Gaiman Irawan</v>
      </c>
      <c r="E844">
        <v>72</v>
      </c>
      <c r="F844">
        <v>74</v>
      </c>
      <c r="G844">
        <v>49</v>
      </c>
      <c r="H844">
        <v>70</v>
      </c>
      <c r="I844">
        <v>76</v>
      </c>
      <c r="J844">
        <v>78</v>
      </c>
      <c r="K844">
        <v>61</v>
      </c>
      <c r="L844" s="36" t="str">
        <f>IFERROR(VLOOKUP(B844,Absen!$A$1:$B$501,2,FALSE),"No")</f>
        <v>No</v>
      </c>
      <c r="M844" s="44">
        <f t="shared" si="40"/>
        <v>61</v>
      </c>
      <c r="N844" s="44">
        <f t="shared" si="41"/>
        <v>68</v>
      </c>
      <c r="O844" s="44" t="str">
        <f t="shared" si="42"/>
        <v>C</v>
      </c>
      <c r="P844" s="36">
        <f>INDEX(Detail!A:A,MATCH(D844,Detail!H:H,0))</f>
        <v>38079</v>
      </c>
      <c r="Q844" t="str">
        <f>INDEX(Detail!F:F,MATCH(D844,Detail!H:H,0))</f>
        <v>Samarinda</v>
      </c>
      <c r="R844">
        <f>INDEX(Detail!C:C,MATCH(D844,Detail!H:H,0))</f>
        <v>161</v>
      </c>
      <c r="S844">
        <f>INDEX(Detail!D:D,MATCH(D844,Detail!H:H,0))</f>
        <v>65</v>
      </c>
      <c r="T844" t="str">
        <f>INDEX(Detail!E:E,MATCH(D844,Detail!H:H,0))</f>
        <v xml:space="preserve">Jl. Suryakencana No. 7
</v>
      </c>
      <c r="U844" t="str">
        <f>INDEX(Detail!B:B,MATCH(D844,Detail!H:H,0))</f>
        <v>A+</v>
      </c>
      <c r="V844" t="str">
        <f>VLOOKUP(C844,Dosen!$A$3:$E$8,MATCH(Main!A844,Dosen!$A$2:$E$2,1),FALSE)</f>
        <v>Pak Andi</v>
      </c>
    </row>
    <row r="845" spans="1:22" x14ac:dyDescent="0.3">
      <c r="A845">
        <v>843</v>
      </c>
      <c r="B845" t="str">
        <f>CONCATENATE(VLOOKUP(C845,Helper!$A$1:$B$7,2,FALSE),TEXT(A845,"0000"))</f>
        <v>A0843</v>
      </c>
      <c r="C845" t="s">
        <v>1015</v>
      </c>
      <c r="D845" t="str">
        <f>INDEX(Detail!H:H,MATCH(B845,Detail!G:G,0))</f>
        <v>Devi Lailasari</v>
      </c>
      <c r="E845">
        <v>85</v>
      </c>
      <c r="F845">
        <v>45</v>
      </c>
      <c r="G845">
        <v>61</v>
      </c>
      <c r="H845">
        <v>52</v>
      </c>
      <c r="I845">
        <v>79</v>
      </c>
      <c r="J845">
        <v>79</v>
      </c>
      <c r="K845">
        <v>94</v>
      </c>
      <c r="L845" s="36">
        <f>IFERROR(VLOOKUP(B845,Absen!$A$1:$B$501,2,FALSE),"No")</f>
        <v>44763</v>
      </c>
      <c r="M845" s="44">
        <f t="shared" si="40"/>
        <v>84</v>
      </c>
      <c r="N845" s="44">
        <f t="shared" si="41"/>
        <v>69.025000000000006</v>
      </c>
      <c r="O845" s="44" t="str">
        <f t="shared" si="42"/>
        <v>C</v>
      </c>
      <c r="P845" s="36">
        <f>INDEX(Detail!A:A,MATCH(D845,Detail!H:H,0))</f>
        <v>37488</v>
      </c>
      <c r="Q845" t="str">
        <f>INDEX(Detail!F:F,MATCH(D845,Detail!H:H,0))</f>
        <v>Pekalongan</v>
      </c>
      <c r="R845">
        <f>INDEX(Detail!C:C,MATCH(D845,Detail!H:H,0))</f>
        <v>175</v>
      </c>
      <c r="S845">
        <f>INDEX(Detail!D:D,MATCH(D845,Detail!H:H,0))</f>
        <v>53</v>
      </c>
      <c r="T845" t="str">
        <f>INDEX(Detail!E:E,MATCH(D845,Detail!H:H,0))</f>
        <v>Jl. Pasir Koja No. 36</v>
      </c>
      <c r="U845" t="str">
        <f>INDEX(Detail!B:B,MATCH(D845,Detail!H:H,0))</f>
        <v>AB-</v>
      </c>
      <c r="V845" t="str">
        <f>VLOOKUP(C845,Dosen!$A$3:$E$8,MATCH(Main!A845,Dosen!$A$2:$E$2,1),FALSE)</f>
        <v>Pak Krisna</v>
      </c>
    </row>
    <row r="846" spans="1:22" x14ac:dyDescent="0.3">
      <c r="A846">
        <v>844</v>
      </c>
      <c r="B846" t="str">
        <f>CONCATENATE(VLOOKUP(C846,Helper!$A$1:$B$7,2,FALSE),TEXT(A846,"0000"))</f>
        <v>D0844</v>
      </c>
      <c r="C846" t="s">
        <v>1013</v>
      </c>
      <c r="D846" t="str">
        <f>INDEX(Detail!H:H,MATCH(B846,Detail!G:G,0))</f>
        <v>Banara Utama</v>
      </c>
      <c r="E846">
        <v>83</v>
      </c>
      <c r="F846">
        <v>56</v>
      </c>
      <c r="G846">
        <v>51</v>
      </c>
      <c r="H846">
        <v>50</v>
      </c>
      <c r="I846">
        <v>83</v>
      </c>
      <c r="J846">
        <v>73</v>
      </c>
      <c r="K846">
        <v>71</v>
      </c>
      <c r="L846" s="36">
        <f>IFERROR(VLOOKUP(B846,Absen!$A$1:$B$501,2,FALSE),"No")</f>
        <v>44784</v>
      </c>
      <c r="M846" s="44">
        <f t="shared" si="40"/>
        <v>61</v>
      </c>
      <c r="N846" s="44">
        <f t="shared" si="41"/>
        <v>64.899999999999991</v>
      </c>
      <c r="O846" s="44" t="str">
        <f t="shared" si="42"/>
        <v>C</v>
      </c>
      <c r="P846" s="36">
        <f>INDEX(Detail!A:A,MATCH(D846,Detail!H:H,0))</f>
        <v>37100</v>
      </c>
      <c r="Q846" t="str">
        <f>INDEX(Detail!F:F,MATCH(D846,Detail!H:H,0))</f>
        <v>Manado</v>
      </c>
      <c r="R846">
        <f>INDEX(Detail!C:C,MATCH(D846,Detail!H:H,0))</f>
        <v>177</v>
      </c>
      <c r="S846">
        <f>INDEX(Detail!D:D,MATCH(D846,Detail!H:H,0))</f>
        <v>77</v>
      </c>
      <c r="T846" t="str">
        <f>INDEX(Detail!E:E,MATCH(D846,Detail!H:H,0))</f>
        <v>Jalan Kapten Muslihat No. 61</v>
      </c>
      <c r="U846" t="str">
        <f>INDEX(Detail!B:B,MATCH(D846,Detail!H:H,0))</f>
        <v>A+</v>
      </c>
      <c r="V846" t="str">
        <f>VLOOKUP(C846,Dosen!$A$3:$E$8,MATCH(Main!A846,Dosen!$A$2:$E$2,1),FALSE)</f>
        <v>Bu Made</v>
      </c>
    </row>
    <row r="847" spans="1:22" x14ac:dyDescent="0.3">
      <c r="A847">
        <v>845</v>
      </c>
      <c r="B847" t="str">
        <f>CONCATENATE(VLOOKUP(C847,Helper!$A$1:$B$7,2,FALSE),TEXT(A847,"0000"))</f>
        <v>F0845</v>
      </c>
      <c r="C847" t="s">
        <v>1011</v>
      </c>
      <c r="D847" t="str">
        <f>INDEX(Detail!H:H,MATCH(B847,Detail!G:G,0))</f>
        <v>Imam Palastri</v>
      </c>
      <c r="E847">
        <v>57</v>
      </c>
      <c r="F847">
        <v>71</v>
      </c>
      <c r="G847">
        <v>92</v>
      </c>
      <c r="H847">
        <v>55</v>
      </c>
      <c r="I847">
        <v>77</v>
      </c>
      <c r="J847">
        <v>73</v>
      </c>
      <c r="K847">
        <v>99</v>
      </c>
      <c r="L847" s="36">
        <f>IFERROR(VLOOKUP(B847,Absen!$A$1:$B$501,2,FALSE),"No")</f>
        <v>44847</v>
      </c>
      <c r="M847" s="44">
        <f t="shared" si="40"/>
        <v>89</v>
      </c>
      <c r="N847" s="44">
        <f t="shared" si="41"/>
        <v>74.400000000000006</v>
      </c>
      <c r="O847" s="44" t="str">
        <f t="shared" si="42"/>
        <v>B</v>
      </c>
      <c r="P847" s="36">
        <f>INDEX(Detail!A:A,MATCH(D847,Detail!H:H,0))</f>
        <v>38285</v>
      </c>
      <c r="Q847" t="str">
        <f>INDEX(Detail!F:F,MATCH(D847,Detail!H:H,0))</f>
        <v>Yogyakarta</v>
      </c>
      <c r="R847">
        <f>INDEX(Detail!C:C,MATCH(D847,Detail!H:H,0))</f>
        <v>155</v>
      </c>
      <c r="S847">
        <f>INDEX(Detail!D:D,MATCH(D847,Detail!H:H,0))</f>
        <v>61</v>
      </c>
      <c r="T847" t="str">
        <f>INDEX(Detail!E:E,MATCH(D847,Detail!H:H,0))</f>
        <v>Gg. Rungkut Industri No. 00</v>
      </c>
      <c r="U847" t="str">
        <f>INDEX(Detail!B:B,MATCH(D847,Detail!H:H,0))</f>
        <v>A-</v>
      </c>
      <c r="V847" t="str">
        <f>VLOOKUP(C847,Dosen!$A$3:$E$8,MATCH(Main!A847,Dosen!$A$2:$E$2,1),FALSE)</f>
        <v>Bu Dwi</v>
      </c>
    </row>
    <row r="848" spans="1:22" x14ac:dyDescent="0.3">
      <c r="A848">
        <v>846</v>
      </c>
      <c r="B848" t="str">
        <f>CONCATENATE(VLOOKUP(C848,Helper!$A$1:$B$7,2,FALSE),TEXT(A848,"0000"))</f>
        <v>D0846</v>
      </c>
      <c r="C848" t="s">
        <v>1013</v>
      </c>
      <c r="D848" t="str">
        <f>INDEX(Detail!H:H,MATCH(B848,Detail!G:G,0))</f>
        <v>Cawisadi Laksita</v>
      </c>
      <c r="E848">
        <v>77</v>
      </c>
      <c r="F848">
        <v>60</v>
      </c>
      <c r="G848">
        <v>55</v>
      </c>
      <c r="H848">
        <v>53</v>
      </c>
      <c r="I848">
        <v>66</v>
      </c>
      <c r="J848">
        <v>82</v>
      </c>
      <c r="K848">
        <v>64</v>
      </c>
      <c r="L848" s="36" t="str">
        <f>IFERROR(VLOOKUP(B848,Absen!$A$1:$B$501,2,FALSE),"No")</f>
        <v>No</v>
      </c>
      <c r="M848" s="44">
        <f t="shared" si="40"/>
        <v>64</v>
      </c>
      <c r="N848" s="44">
        <f t="shared" si="41"/>
        <v>65.800000000000011</v>
      </c>
      <c r="O848" s="44" t="str">
        <f t="shared" si="42"/>
        <v>C</v>
      </c>
      <c r="P848" s="36">
        <f>INDEX(Detail!A:A,MATCH(D848,Detail!H:H,0))</f>
        <v>37876</v>
      </c>
      <c r="Q848" t="str">
        <f>INDEX(Detail!F:F,MATCH(D848,Detail!H:H,0))</f>
        <v>Makassar</v>
      </c>
      <c r="R848">
        <f>INDEX(Detail!C:C,MATCH(D848,Detail!H:H,0))</f>
        <v>160</v>
      </c>
      <c r="S848">
        <f>INDEX(Detail!D:D,MATCH(D848,Detail!H:H,0))</f>
        <v>50</v>
      </c>
      <c r="T848" t="str">
        <f>INDEX(Detail!E:E,MATCH(D848,Detail!H:H,0))</f>
        <v>Jalan Stasiun Wonokromo No. 12</v>
      </c>
      <c r="U848" t="str">
        <f>INDEX(Detail!B:B,MATCH(D848,Detail!H:H,0))</f>
        <v>AB-</v>
      </c>
      <c r="V848" t="str">
        <f>VLOOKUP(C848,Dosen!$A$3:$E$8,MATCH(Main!A848,Dosen!$A$2:$E$2,1),FALSE)</f>
        <v>Bu Made</v>
      </c>
    </row>
    <row r="849" spans="1:22" x14ac:dyDescent="0.3">
      <c r="A849">
        <v>847</v>
      </c>
      <c r="B849" t="str">
        <f>CONCATENATE(VLOOKUP(C849,Helper!$A$1:$B$7,2,FALSE),TEXT(A849,"0000"))</f>
        <v>B0847</v>
      </c>
      <c r="C849" t="s">
        <v>1014</v>
      </c>
      <c r="D849" t="str">
        <f>INDEX(Detail!H:H,MATCH(B849,Detail!G:G,0))</f>
        <v>Endah Purwanti</v>
      </c>
      <c r="E849">
        <v>71</v>
      </c>
      <c r="F849">
        <v>60</v>
      </c>
      <c r="G849">
        <v>80</v>
      </c>
      <c r="H849">
        <v>60</v>
      </c>
      <c r="I849">
        <v>52</v>
      </c>
      <c r="J849">
        <v>55</v>
      </c>
      <c r="K849">
        <v>91</v>
      </c>
      <c r="L849" s="36">
        <f>IFERROR(VLOOKUP(B849,Absen!$A$1:$B$501,2,FALSE),"No")</f>
        <v>44867</v>
      </c>
      <c r="M849" s="44">
        <f t="shared" si="40"/>
        <v>81</v>
      </c>
      <c r="N849" s="44">
        <f t="shared" si="41"/>
        <v>65.474999999999994</v>
      </c>
      <c r="O849" s="44" t="str">
        <f t="shared" si="42"/>
        <v>C</v>
      </c>
      <c r="P849" s="36">
        <f>INDEX(Detail!A:A,MATCH(D849,Detail!H:H,0))</f>
        <v>38363</v>
      </c>
      <c r="Q849" t="str">
        <f>INDEX(Detail!F:F,MATCH(D849,Detail!H:H,0))</f>
        <v>Cilegon</v>
      </c>
      <c r="R849">
        <f>INDEX(Detail!C:C,MATCH(D849,Detail!H:H,0))</f>
        <v>179</v>
      </c>
      <c r="S849">
        <f>INDEX(Detail!D:D,MATCH(D849,Detail!H:H,0))</f>
        <v>90</v>
      </c>
      <c r="T849" t="str">
        <f>INDEX(Detail!E:E,MATCH(D849,Detail!H:H,0))</f>
        <v>Jalan Pelajar Pejuang No. 01</v>
      </c>
      <c r="U849" t="str">
        <f>INDEX(Detail!B:B,MATCH(D849,Detail!H:H,0))</f>
        <v>AB+</v>
      </c>
      <c r="V849" t="str">
        <f>VLOOKUP(C849,Dosen!$A$3:$E$8,MATCH(Main!A849,Dosen!$A$2:$E$2,1),FALSE)</f>
        <v>Pak Budi</v>
      </c>
    </row>
    <row r="850" spans="1:22" x14ac:dyDescent="0.3">
      <c r="A850">
        <v>848</v>
      </c>
      <c r="B850" t="str">
        <f>CONCATENATE(VLOOKUP(C850,Helper!$A$1:$B$7,2,FALSE),TEXT(A850,"0000"))</f>
        <v>E0848</v>
      </c>
      <c r="C850" t="s">
        <v>1010</v>
      </c>
      <c r="D850" t="str">
        <f>INDEX(Detail!H:H,MATCH(B850,Detail!G:G,0))</f>
        <v>Shania Pertiwi</v>
      </c>
      <c r="E850">
        <v>92</v>
      </c>
      <c r="F850">
        <v>58</v>
      </c>
      <c r="G850">
        <v>47</v>
      </c>
      <c r="H850">
        <v>54</v>
      </c>
      <c r="I850">
        <v>51</v>
      </c>
      <c r="J850">
        <v>79</v>
      </c>
      <c r="K850">
        <v>71</v>
      </c>
      <c r="L850" s="36">
        <f>IFERROR(VLOOKUP(B850,Absen!$A$1:$B$501,2,FALSE),"No")</f>
        <v>44811</v>
      </c>
      <c r="M850" s="44">
        <f t="shared" si="40"/>
        <v>61</v>
      </c>
      <c r="N850" s="44">
        <f t="shared" si="41"/>
        <v>63.175000000000004</v>
      </c>
      <c r="O850" s="44" t="str">
        <f t="shared" si="42"/>
        <v>C</v>
      </c>
      <c r="P850" s="36">
        <f>INDEX(Detail!A:A,MATCH(D850,Detail!H:H,0))</f>
        <v>37259</v>
      </c>
      <c r="Q850" t="str">
        <f>INDEX(Detail!F:F,MATCH(D850,Detail!H:H,0))</f>
        <v>Surakarta</v>
      </c>
      <c r="R850">
        <f>INDEX(Detail!C:C,MATCH(D850,Detail!H:H,0))</f>
        <v>155</v>
      </c>
      <c r="S850">
        <f>INDEX(Detail!D:D,MATCH(D850,Detail!H:H,0))</f>
        <v>82</v>
      </c>
      <c r="T850" t="str">
        <f>INDEX(Detail!E:E,MATCH(D850,Detail!H:H,0))</f>
        <v>Jl. Bangka Raya No. 78</v>
      </c>
      <c r="U850" t="str">
        <f>INDEX(Detail!B:B,MATCH(D850,Detail!H:H,0))</f>
        <v>AB+</v>
      </c>
      <c r="V850" t="str">
        <f>VLOOKUP(C850,Dosen!$A$3:$E$8,MATCH(Main!A850,Dosen!$A$2:$E$2,1),FALSE)</f>
        <v>Bu Ratna</v>
      </c>
    </row>
    <row r="851" spans="1:22" x14ac:dyDescent="0.3">
      <c r="A851">
        <v>849</v>
      </c>
      <c r="B851" t="str">
        <f>CONCATENATE(VLOOKUP(C851,Helper!$A$1:$B$7,2,FALSE),TEXT(A851,"0000"))</f>
        <v>D0849</v>
      </c>
      <c r="C851" t="s">
        <v>1013</v>
      </c>
      <c r="D851" t="str">
        <f>INDEX(Detail!H:H,MATCH(B851,Detail!G:G,0))</f>
        <v>Tugiman Hassanah</v>
      </c>
      <c r="E851">
        <v>74</v>
      </c>
      <c r="F851">
        <v>71</v>
      </c>
      <c r="G851">
        <v>79</v>
      </c>
      <c r="H851">
        <v>70</v>
      </c>
      <c r="I851">
        <v>82</v>
      </c>
      <c r="J851">
        <v>87</v>
      </c>
      <c r="K851">
        <v>73</v>
      </c>
      <c r="L851" s="36">
        <f>IFERROR(VLOOKUP(B851,Absen!$A$1:$B$501,2,FALSE),"No")</f>
        <v>44896</v>
      </c>
      <c r="M851" s="44">
        <f t="shared" si="40"/>
        <v>63</v>
      </c>
      <c r="N851" s="44">
        <f t="shared" si="41"/>
        <v>76.625</v>
      </c>
      <c r="O851" s="44" t="str">
        <f t="shared" si="42"/>
        <v>B</v>
      </c>
      <c r="P851" s="36">
        <f>INDEX(Detail!A:A,MATCH(D851,Detail!H:H,0))</f>
        <v>37904</v>
      </c>
      <c r="Q851" t="str">
        <f>INDEX(Detail!F:F,MATCH(D851,Detail!H:H,0))</f>
        <v>Bandung</v>
      </c>
      <c r="R851">
        <f>INDEX(Detail!C:C,MATCH(D851,Detail!H:H,0))</f>
        <v>153</v>
      </c>
      <c r="S851">
        <f>INDEX(Detail!D:D,MATCH(D851,Detail!H:H,0))</f>
        <v>50</v>
      </c>
      <c r="T851" t="str">
        <f>INDEX(Detail!E:E,MATCH(D851,Detail!H:H,0))</f>
        <v>Gang HOS. Cokroaminoto No. 33</v>
      </c>
      <c r="U851" t="str">
        <f>INDEX(Detail!B:B,MATCH(D851,Detail!H:H,0))</f>
        <v>A-</v>
      </c>
      <c r="V851" t="str">
        <f>VLOOKUP(C851,Dosen!$A$3:$E$8,MATCH(Main!A851,Dosen!$A$2:$E$2,1),FALSE)</f>
        <v>Bu Made</v>
      </c>
    </row>
    <row r="852" spans="1:22" x14ac:dyDescent="0.3">
      <c r="A852">
        <v>850</v>
      </c>
      <c r="B852" t="str">
        <f>CONCATENATE(VLOOKUP(C852,Helper!$A$1:$B$7,2,FALSE),TEXT(A852,"0000"))</f>
        <v>D0850</v>
      </c>
      <c r="C852" t="s">
        <v>1013</v>
      </c>
      <c r="D852" t="str">
        <f>INDEX(Detail!H:H,MATCH(B852,Detail!G:G,0))</f>
        <v>Kania Irawan</v>
      </c>
      <c r="E852">
        <v>67</v>
      </c>
      <c r="F852">
        <v>41</v>
      </c>
      <c r="G852">
        <v>49</v>
      </c>
      <c r="H852">
        <v>68</v>
      </c>
      <c r="I852">
        <v>87</v>
      </c>
      <c r="J852">
        <v>53</v>
      </c>
      <c r="K852">
        <v>92</v>
      </c>
      <c r="L852" s="36" t="str">
        <f>IFERROR(VLOOKUP(B852,Absen!$A$1:$B$501,2,FALSE),"No")</f>
        <v>No</v>
      </c>
      <c r="M852" s="44">
        <f t="shared" si="40"/>
        <v>92</v>
      </c>
      <c r="N852" s="44">
        <f t="shared" si="41"/>
        <v>62.475000000000009</v>
      </c>
      <c r="O852" s="44" t="str">
        <f t="shared" si="42"/>
        <v>C</v>
      </c>
      <c r="P852" s="36">
        <f>INDEX(Detail!A:A,MATCH(D852,Detail!H:H,0))</f>
        <v>38006</v>
      </c>
      <c r="Q852" t="str">
        <f>INDEX(Detail!F:F,MATCH(D852,Detail!H:H,0))</f>
        <v>Lubuklinggau</v>
      </c>
      <c r="R852">
        <f>INDEX(Detail!C:C,MATCH(D852,Detail!H:H,0))</f>
        <v>155</v>
      </c>
      <c r="S852">
        <f>INDEX(Detail!D:D,MATCH(D852,Detail!H:H,0))</f>
        <v>62</v>
      </c>
      <c r="T852" t="str">
        <f>INDEX(Detail!E:E,MATCH(D852,Detail!H:H,0))</f>
        <v xml:space="preserve">Jl. S. Parman No. 4
</v>
      </c>
      <c r="U852" t="str">
        <f>INDEX(Detail!B:B,MATCH(D852,Detail!H:H,0))</f>
        <v>AB-</v>
      </c>
      <c r="V852" t="str">
        <f>VLOOKUP(C852,Dosen!$A$3:$E$8,MATCH(Main!A852,Dosen!$A$2:$E$2,1),FALSE)</f>
        <v>Bu Made</v>
      </c>
    </row>
    <row r="853" spans="1:22" x14ac:dyDescent="0.3">
      <c r="A853">
        <v>851</v>
      </c>
      <c r="B853" t="str">
        <f>CONCATENATE(VLOOKUP(C853,Helper!$A$1:$B$7,2,FALSE),TEXT(A853,"0000"))</f>
        <v>E0851</v>
      </c>
      <c r="C853" t="s">
        <v>1010</v>
      </c>
      <c r="D853" t="str">
        <f>INDEX(Detail!H:H,MATCH(B853,Detail!G:G,0))</f>
        <v>Darmaji Budiman</v>
      </c>
      <c r="E853">
        <v>58</v>
      </c>
      <c r="F853">
        <v>55</v>
      </c>
      <c r="G853">
        <v>78</v>
      </c>
      <c r="H853">
        <v>62</v>
      </c>
      <c r="I853">
        <v>65</v>
      </c>
      <c r="J853">
        <v>99</v>
      </c>
      <c r="K853">
        <v>88</v>
      </c>
      <c r="L853" s="36" t="str">
        <f>IFERROR(VLOOKUP(B853,Absen!$A$1:$B$501,2,FALSE),"No")</f>
        <v>No</v>
      </c>
      <c r="M853" s="44">
        <f t="shared" si="40"/>
        <v>88</v>
      </c>
      <c r="N853" s="44">
        <f t="shared" si="41"/>
        <v>74.2</v>
      </c>
      <c r="O853" s="44" t="str">
        <f t="shared" si="42"/>
        <v>B</v>
      </c>
      <c r="P853" s="36">
        <f>INDEX(Detail!A:A,MATCH(D853,Detail!H:H,0))</f>
        <v>37598</v>
      </c>
      <c r="Q853" t="str">
        <f>INDEX(Detail!F:F,MATCH(D853,Detail!H:H,0))</f>
        <v>Pontianak</v>
      </c>
      <c r="R853">
        <f>INDEX(Detail!C:C,MATCH(D853,Detail!H:H,0))</f>
        <v>157</v>
      </c>
      <c r="S853">
        <f>INDEX(Detail!D:D,MATCH(D853,Detail!H:H,0))</f>
        <v>88</v>
      </c>
      <c r="T853" t="str">
        <f>INDEX(Detail!E:E,MATCH(D853,Detail!H:H,0))</f>
        <v>Gg. Joyoboyo No. 46</v>
      </c>
      <c r="U853" t="str">
        <f>INDEX(Detail!B:B,MATCH(D853,Detail!H:H,0))</f>
        <v>AB+</v>
      </c>
      <c r="V853" t="str">
        <f>VLOOKUP(C853,Dosen!$A$3:$E$8,MATCH(Main!A853,Dosen!$A$2:$E$2,1),FALSE)</f>
        <v>Bu Ratna</v>
      </c>
    </row>
    <row r="854" spans="1:22" x14ac:dyDescent="0.3">
      <c r="A854">
        <v>852</v>
      </c>
      <c r="B854" t="str">
        <f>CONCATENATE(VLOOKUP(C854,Helper!$A$1:$B$7,2,FALSE),TEXT(A854,"0000"))</f>
        <v>E0852</v>
      </c>
      <c r="C854" t="s">
        <v>1010</v>
      </c>
      <c r="D854" t="str">
        <f>INDEX(Detail!H:H,MATCH(B854,Detail!G:G,0))</f>
        <v>Bambang Haryanto</v>
      </c>
      <c r="E854">
        <v>78</v>
      </c>
      <c r="F854">
        <v>65</v>
      </c>
      <c r="G854">
        <v>69</v>
      </c>
      <c r="H854">
        <v>73</v>
      </c>
      <c r="I854">
        <v>90</v>
      </c>
      <c r="J854">
        <v>66</v>
      </c>
      <c r="K854">
        <v>89</v>
      </c>
      <c r="L854" s="36">
        <f>IFERROR(VLOOKUP(B854,Absen!$A$1:$B$501,2,FALSE),"No")</f>
        <v>44811</v>
      </c>
      <c r="M854" s="44">
        <f t="shared" si="40"/>
        <v>79</v>
      </c>
      <c r="N854" s="44">
        <f t="shared" si="41"/>
        <v>73.150000000000006</v>
      </c>
      <c r="O854" s="44" t="str">
        <f t="shared" si="42"/>
        <v>B</v>
      </c>
      <c r="P854" s="36">
        <f>INDEX(Detail!A:A,MATCH(D854,Detail!H:H,0))</f>
        <v>37466</v>
      </c>
      <c r="Q854" t="str">
        <f>INDEX(Detail!F:F,MATCH(D854,Detail!H:H,0))</f>
        <v>Bau-Bau</v>
      </c>
      <c r="R854">
        <f>INDEX(Detail!C:C,MATCH(D854,Detail!H:H,0))</f>
        <v>157</v>
      </c>
      <c r="S854">
        <f>INDEX(Detail!D:D,MATCH(D854,Detail!H:H,0))</f>
        <v>60</v>
      </c>
      <c r="T854" t="str">
        <f>INDEX(Detail!E:E,MATCH(D854,Detail!H:H,0))</f>
        <v>Gg. Astana Anyar No. 64</v>
      </c>
      <c r="U854" t="str">
        <f>INDEX(Detail!B:B,MATCH(D854,Detail!H:H,0))</f>
        <v>AB+</v>
      </c>
      <c r="V854" t="str">
        <f>VLOOKUP(C854,Dosen!$A$3:$E$8,MATCH(Main!A854,Dosen!$A$2:$E$2,1),FALSE)</f>
        <v>Bu Ratna</v>
      </c>
    </row>
    <row r="855" spans="1:22" x14ac:dyDescent="0.3">
      <c r="A855">
        <v>853</v>
      </c>
      <c r="B855" t="str">
        <f>CONCATENATE(VLOOKUP(C855,Helper!$A$1:$B$7,2,FALSE),TEXT(A855,"0000"))</f>
        <v>F0853</v>
      </c>
      <c r="C855" t="s">
        <v>1011</v>
      </c>
      <c r="D855" t="str">
        <f>INDEX(Detail!H:H,MATCH(B855,Detail!G:G,0))</f>
        <v>Leo Halim</v>
      </c>
      <c r="E855">
        <v>80</v>
      </c>
      <c r="F855">
        <v>74</v>
      </c>
      <c r="G855">
        <v>95</v>
      </c>
      <c r="H855">
        <v>54</v>
      </c>
      <c r="I855">
        <v>88</v>
      </c>
      <c r="J855">
        <v>94</v>
      </c>
      <c r="K855">
        <v>61</v>
      </c>
      <c r="L855" s="36">
        <f>IFERROR(VLOOKUP(B855,Absen!$A$1:$B$501,2,FALSE),"No")</f>
        <v>44783</v>
      </c>
      <c r="M855" s="44">
        <f t="shared" si="40"/>
        <v>51</v>
      </c>
      <c r="N855" s="44">
        <f t="shared" si="41"/>
        <v>79.900000000000006</v>
      </c>
      <c r="O855" s="44" t="str">
        <f t="shared" si="42"/>
        <v>B</v>
      </c>
      <c r="P855" s="36">
        <f>INDEX(Detail!A:A,MATCH(D855,Detail!H:H,0))</f>
        <v>37886</v>
      </c>
      <c r="Q855" t="str">
        <f>INDEX(Detail!F:F,MATCH(D855,Detail!H:H,0))</f>
        <v>Palopo</v>
      </c>
      <c r="R855">
        <f>INDEX(Detail!C:C,MATCH(D855,Detail!H:H,0))</f>
        <v>174</v>
      </c>
      <c r="S855">
        <f>INDEX(Detail!D:D,MATCH(D855,Detail!H:H,0))</f>
        <v>53</v>
      </c>
      <c r="T855" t="str">
        <f>INDEX(Detail!E:E,MATCH(D855,Detail!H:H,0))</f>
        <v>Jalan Sukajadi No. 48</v>
      </c>
      <c r="U855" t="str">
        <f>INDEX(Detail!B:B,MATCH(D855,Detail!H:H,0))</f>
        <v>A+</v>
      </c>
      <c r="V855" t="str">
        <f>VLOOKUP(C855,Dosen!$A$3:$E$8,MATCH(Main!A855,Dosen!$A$2:$E$2,1),FALSE)</f>
        <v>Bu Dwi</v>
      </c>
    </row>
    <row r="856" spans="1:22" x14ac:dyDescent="0.3">
      <c r="A856">
        <v>854</v>
      </c>
      <c r="B856" t="str">
        <f>CONCATENATE(VLOOKUP(C856,Helper!$A$1:$B$7,2,FALSE),TEXT(A856,"0000"))</f>
        <v>A0854</v>
      </c>
      <c r="C856" t="s">
        <v>1015</v>
      </c>
      <c r="D856" t="str">
        <f>INDEX(Detail!H:H,MATCH(B856,Detail!G:G,0))</f>
        <v>Diah Saptono</v>
      </c>
      <c r="E856">
        <v>79</v>
      </c>
      <c r="F856">
        <v>56</v>
      </c>
      <c r="G856">
        <v>73</v>
      </c>
      <c r="H856">
        <v>72</v>
      </c>
      <c r="I856">
        <v>90</v>
      </c>
      <c r="J856">
        <v>46</v>
      </c>
      <c r="K856">
        <v>85</v>
      </c>
      <c r="L856" s="36">
        <f>IFERROR(VLOOKUP(B856,Absen!$A$1:$B$501,2,FALSE),"No")</f>
        <v>44880</v>
      </c>
      <c r="M856" s="44">
        <f t="shared" si="40"/>
        <v>75</v>
      </c>
      <c r="N856" s="44">
        <f t="shared" si="41"/>
        <v>68.424999999999997</v>
      </c>
      <c r="O856" s="44" t="str">
        <f t="shared" si="42"/>
        <v>C</v>
      </c>
      <c r="P856" s="36">
        <f>INDEX(Detail!A:A,MATCH(D856,Detail!H:H,0))</f>
        <v>37469</v>
      </c>
      <c r="Q856" t="str">
        <f>INDEX(Detail!F:F,MATCH(D856,Detail!H:H,0))</f>
        <v>Bandar Lampung</v>
      </c>
      <c r="R856">
        <f>INDEX(Detail!C:C,MATCH(D856,Detail!H:H,0))</f>
        <v>165</v>
      </c>
      <c r="S856">
        <f>INDEX(Detail!D:D,MATCH(D856,Detail!H:H,0))</f>
        <v>71</v>
      </c>
      <c r="T856" t="str">
        <f>INDEX(Detail!E:E,MATCH(D856,Detail!H:H,0))</f>
        <v>Gg. Veteran No. 48</v>
      </c>
      <c r="U856" t="str">
        <f>INDEX(Detail!B:B,MATCH(D856,Detail!H:H,0))</f>
        <v>A-</v>
      </c>
      <c r="V856" t="str">
        <f>VLOOKUP(C856,Dosen!$A$3:$E$8,MATCH(Main!A856,Dosen!$A$2:$E$2,1),FALSE)</f>
        <v>Pak Krisna</v>
      </c>
    </row>
    <row r="857" spans="1:22" x14ac:dyDescent="0.3">
      <c r="A857">
        <v>855</v>
      </c>
      <c r="B857" t="str">
        <f>CONCATENATE(VLOOKUP(C857,Helper!$A$1:$B$7,2,FALSE),TEXT(A857,"0000"))</f>
        <v>B0855</v>
      </c>
      <c r="C857" t="s">
        <v>1014</v>
      </c>
      <c r="D857" t="str">
        <f>INDEX(Detail!H:H,MATCH(B857,Detail!G:G,0))</f>
        <v>Rudi Zulkarnain</v>
      </c>
      <c r="E857">
        <v>59</v>
      </c>
      <c r="F857">
        <v>42</v>
      </c>
      <c r="G857">
        <v>71</v>
      </c>
      <c r="H857">
        <v>74</v>
      </c>
      <c r="I857">
        <v>50</v>
      </c>
      <c r="J857">
        <v>70</v>
      </c>
      <c r="K857">
        <v>77</v>
      </c>
      <c r="L857" s="36">
        <f>IFERROR(VLOOKUP(B857,Absen!$A$1:$B$501,2,FALSE),"No")</f>
        <v>44897</v>
      </c>
      <c r="M857" s="44">
        <f t="shared" si="40"/>
        <v>67</v>
      </c>
      <c r="N857" s="44">
        <f t="shared" si="41"/>
        <v>63.025000000000006</v>
      </c>
      <c r="O857" s="44" t="str">
        <f t="shared" si="42"/>
        <v>C</v>
      </c>
      <c r="P857" s="36">
        <f>INDEX(Detail!A:A,MATCH(D857,Detail!H:H,0))</f>
        <v>37672</v>
      </c>
      <c r="Q857" t="str">
        <f>INDEX(Detail!F:F,MATCH(D857,Detail!H:H,0))</f>
        <v>Pasuruan</v>
      </c>
      <c r="R857">
        <f>INDEX(Detail!C:C,MATCH(D857,Detail!H:H,0))</f>
        <v>156</v>
      </c>
      <c r="S857">
        <f>INDEX(Detail!D:D,MATCH(D857,Detail!H:H,0))</f>
        <v>90</v>
      </c>
      <c r="T857" t="str">
        <f>INDEX(Detail!E:E,MATCH(D857,Detail!H:H,0))</f>
        <v xml:space="preserve">Jalan Antapani Lama No. 6
</v>
      </c>
      <c r="U857" t="str">
        <f>INDEX(Detail!B:B,MATCH(D857,Detail!H:H,0))</f>
        <v>AB+</v>
      </c>
      <c r="V857" t="str">
        <f>VLOOKUP(C857,Dosen!$A$3:$E$8,MATCH(Main!A857,Dosen!$A$2:$E$2,1),FALSE)</f>
        <v>Pak Budi</v>
      </c>
    </row>
    <row r="858" spans="1:22" x14ac:dyDescent="0.3">
      <c r="A858">
        <v>856</v>
      </c>
      <c r="B858" t="str">
        <f>CONCATENATE(VLOOKUP(C858,Helper!$A$1:$B$7,2,FALSE),TEXT(A858,"0000"))</f>
        <v>F0856</v>
      </c>
      <c r="C858" t="s">
        <v>1011</v>
      </c>
      <c r="D858" t="str">
        <f>INDEX(Detail!H:H,MATCH(B858,Detail!G:G,0))</f>
        <v>Maryadi Natsir</v>
      </c>
      <c r="E858">
        <v>76</v>
      </c>
      <c r="F858">
        <v>62</v>
      </c>
      <c r="G858">
        <v>79</v>
      </c>
      <c r="H858">
        <v>64</v>
      </c>
      <c r="I858">
        <v>95</v>
      </c>
      <c r="J858">
        <v>71</v>
      </c>
      <c r="K858">
        <v>91</v>
      </c>
      <c r="L858" s="36">
        <f>IFERROR(VLOOKUP(B858,Absen!$A$1:$B$501,2,FALSE),"No")</f>
        <v>44832</v>
      </c>
      <c r="M858" s="44">
        <f t="shared" si="40"/>
        <v>81</v>
      </c>
      <c r="N858" s="44">
        <f t="shared" si="41"/>
        <v>75.224999999999994</v>
      </c>
      <c r="O858" s="44" t="str">
        <f t="shared" si="42"/>
        <v>B</v>
      </c>
      <c r="P858" s="36">
        <f>INDEX(Detail!A:A,MATCH(D858,Detail!H:H,0))</f>
        <v>37912</v>
      </c>
      <c r="Q858" t="str">
        <f>INDEX(Detail!F:F,MATCH(D858,Detail!H:H,0))</f>
        <v>Pematangsiantar</v>
      </c>
      <c r="R858">
        <f>INDEX(Detail!C:C,MATCH(D858,Detail!H:H,0))</f>
        <v>178</v>
      </c>
      <c r="S858">
        <f>INDEX(Detail!D:D,MATCH(D858,Detail!H:H,0))</f>
        <v>81</v>
      </c>
      <c r="T858" t="str">
        <f>INDEX(Detail!E:E,MATCH(D858,Detail!H:H,0))</f>
        <v xml:space="preserve">Jl. Merdeka No. 4
</v>
      </c>
      <c r="U858" t="str">
        <f>INDEX(Detail!B:B,MATCH(D858,Detail!H:H,0))</f>
        <v>O+</v>
      </c>
      <c r="V858" t="str">
        <f>VLOOKUP(C858,Dosen!$A$3:$E$8,MATCH(Main!A858,Dosen!$A$2:$E$2,1),FALSE)</f>
        <v>Bu Dwi</v>
      </c>
    </row>
    <row r="859" spans="1:22" x14ac:dyDescent="0.3">
      <c r="A859">
        <v>857</v>
      </c>
      <c r="B859" t="str">
        <f>CONCATENATE(VLOOKUP(C859,Helper!$A$1:$B$7,2,FALSE),TEXT(A859,"0000"))</f>
        <v>B0857</v>
      </c>
      <c r="C859" t="s">
        <v>1014</v>
      </c>
      <c r="D859" t="str">
        <f>INDEX(Detail!H:H,MATCH(B859,Detail!G:G,0))</f>
        <v>Waluyo Riyanti</v>
      </c>
      <c r="E859">
        <v>62</v>
      </c>
      <c r="F859">
        <v>45</v>
      </c>
      <c r="G859">
        <v>35</v>
      </c>
      <c r="H859">
        <v>57</v>
      </c>
      <c r="I859">
        <v>95</v>
      </c>
      <c r="J859">
        <v>44</v>
      </c>
      <c r="K859">
        <v>96</v>
      </c>
      <c r="L859" s="36" t="str">
        <f>IFERROR(VLOOKUP(B859,Absen!$A$1:$B$501,2,FALSE),"No")</f>
        <v>No</v>
      </c>
      <c r="M859" s="44">
        <f t="shared" si="40"/>
        <v>96</v>
      </c>
      <c r="N859" s="44">
        <f t="shared" si="41"/>
        <v>57.774999999999999</v>
      </c>
      <c r="O859" s="44" t="str">
        <f t="shared" si="42"/>
        <v>D</v>
      </c>
      <c r="P859" s="36">
        <f>INDEX(Detail!A:A,MATCH(D859,Detail!H:H,0))</f>
        <v>37200</v>
      </c>
      <c r="Q859" t="str">
        <f>INDEX(Detail!F:F,MATCH(D859,Detail!H:H,0))</f>
        <v>Blitar</v>
      </c>
      <c r="R859">
        <f>INDEX(Detail!C:C,MATCH(D859,Detail!H:H,0))</f>
        <v>154</v>
      </c>
      <c r="S859">
        <f>INDEX(Detail!D:D,MATCH(D859,Detail!H:H,0))</f>
        <v>50</v>
      </c>
      <c r="T859" t="str">
        <f>INDEX(Detail!E:E,MATCH(D859,Detail!H:H,0))</f>
        <v xml:space="preserve">Gg. Kutisari Selatan No. 5
</v>
      </c>
      <c r="U859" t="str">
        <f>INDEX(Detail!B:B,MATCH(D859,Detail!H:H,0))</f>
        <v>B+</v>
      </c>
      <c r="V859" t="str">
        <f>VLOOKUP(C859,Dosen!$A$3:$E$8,MATCH(Main!A859,Dosen!$A$2:$E$2,1),FALSE)</f>
        <v>Pak Budi</v>
      </c>
    </row>
    <row r="860" spans="1:22" x14ac:dyDescent="0.3">
      <c r="A860">
        <v>858</v>
      </c>
      <c r="B860" t="str">
        <f>CONCATENATE(VLOOKUP(C860,Helper!$A$1:$B$7,2,FALSE),TEXT(A860,"0000"))</f>
        <v>C0858</v>
      </c>
      <c r="C860" t="s">
        <v>1012</v>
      </c>
      <c r="D860" t="str">
        <f>INDEX(Detail!H:H,MATCH(B860,Detail!G:G,0))</f>
        <v>Yance Winarno</v>
      </c>
      <c r="E860">
        <v>78</v>
      </c>
      <c r="F860">
        <v>74</v>
      </c>
      <c r="G860">
        <v>41</v>
      </c>
      <c r="H860">
        <v>53</v>
      </c>
      <c r="I860">
        <v>92</v>
      </c>
      <c r="J860">
        <v>72</v>
      </c>
      <c r="K860">
        <v>63</v>
      </c>
      <c r="L860" s="36">
        <f>IFERROR(VLOOKUP(B860,Absen!$A$1:$B$501,2,FALSE),"No")</f>
        <v>44842</v>
      </c>
      <c r="M860" s="44">
        <f t="shared" si="40"/>
        <v>53</v>
      </c>
      <c r="N860" s="44">
        <f t="shared" si="41"/>
        <v>65.025000000000006</v>
      </c>
      <c r="O860" s="44" t="str">
        <f t="shared" si="42"/>
        <v>C</v>
      </c>
      <c r="P860" s="36">
        <f>INDEX(Detail!A:A,MATCH(D860,Detail!H:H,0))</f>
        <v>37647</v>
      </c>
      <c r="Q860" t="str">
        <f>INDEX(Detail!F:F,MATCH(D860,Detail!H:H,0))</f>
        <v>Sibolga</v>
      </c>
      <c r="R860">
        <f>INDEX(Detail!C:C,MATCH(D860,Detail!H:H,0))</f>
        <v>170</v>
      </c>
      <c r="S860">
        <f>INDEX(Detail!D:D,MATCH(D860,Detail!H:H,0))</f>
        <v>81</v>
      </c>
      <c r="T860" t="str">
        <f>INDEX(Detail!E:E,MATCH(D860,Detail!H:H,0))</f>
        <v xml:space="preserve">Jalan Veteran No. 9
</v>
      </c>
      <c r="U860" t="str">
        <f>INDEX(Detail!B:B,MATCH(D860,Detail!H:H,0))</f>
        <v>O-</v>
      </c>
      <c r="V860" t="str">
        <f>VLOOKUP(C860,Dosen!$A$3:$E$8,MATCH(Main!A860,Dosen!$A$2:$E$2,1),FALSE)</f>
        <v>Pak Andi</v>
      </c>
    </row>
    <row r="861" spans="1:22" x14ac:dyDescent="0.3">
      <c r="A861">
        <v>859</v>
      </c>
      <c r="B861" t="str">
        <f>CONCATENATE(VLOOKUP(C861,Helper!$A$1:$B$7,2,FALSE),TEXT(A861,"0000"))</f>
        <v>C0859</v>
      </c>
      <c r="C861" t="s">
        <v>1012</v>
      </c>
      <c r="D861" t="str">
        <f>INDEX(Detail!H:H,MATCH(B861,Detail!G:G,0))</f>
        <v>Soleh Uyainah</v>
      </c>
      <c r="E861">
        <v>57</v>
      </c>
      <c r="F861">
        <v>72</v>
      </c>
      <c r="G861">
        <v>71</v>
      </c>
      <c r="H861">
        <v>67</v>
      </c>
      <c r="I861">
        <v>78</v>
      </c>
      <c r="J861">
        <v>63</v>
      </c>
      <c r="K861">
        <v>94</v>
      </c>
      <c r="L861" s="36">
        <f>IFERROR(VLOOKUP(B861,Absen!$A$1:$B$501,2,FALSE),"No")</f>
        <v>44908</v>
      </c>
      <c r="M861" s="44">
        <f t="shared" si="40"/>
        <v>84</v>
      </c>
      <c r="N861" s="44">
        <f t="shared" si="41"/>
        <v>69.45</v>
      </c>
      <c r="O861" s="44" t="str">
        <f t="shared" si="42"/>
        <v>C</v>
      </c>
      <c r="P861" s="36">
        <f>INDEX(Detail!A:A,MATCH(D861,Detail!H:H,0))</f>
        <v>37222</v>
      </c>
      <c r="Q861" t="str">
        <f>INDEX(Detail!F:F,MATCH(D861,Detail!H:H,0))</f>
        <v>Tomohon</v>
      </c>
      <c r="R861">
        <f>INDEX(Detail!C:C,MATCH(D861,Detail!H:H,0))</f>
        <v>160</v>
      </c>
      <c r="S861">
        <f>INDEX(Detail!D:D,MATCH(D861,Detail!H:H,0))</f>
        <v>58</v>
      </c>
      <c r="T861" t="str">
        <f>INDEX(Detail!E:E,MATCH(D861,Detail!H:H,0))</f>
        <v>Jalan KH Amin Jasuta No. 68</v>
      </c>
      <c r="U861" t="str">
        <f>INDEX(Detail!B:B,MATCH(D861,Detail!H:H,0))</f>
        <v>O+</v>
      </c>
      <c r="V861" t="str">
        <f>VLOOKUP(C861,Dosen!$A$3:$E$8,MATCH(Main!A861,Dosen!$A$2:$E$2,1),FALSE)</f>
        <v>Pak Andi</v>
      </c>
    </row>
    <row r="862" spans="1:22" x14ac:dyDescent="0.3">
      <c r="A862">
        <v>860</v>
      </c>
      <c r="B862" t="str">
        <f>CONCATENATE(VLOOKUP(C862,Helper!$A$1:$B$7,2,FALSE),TEXT(A862,"0000"))</f>
        <v>C0860</v>
      </c>
      <c r="C862" t="s">
        <v>1012</v>
      </c>
      <c r="D862" t="str">
        <f>INDEX(Detail!H:H,MATCH(B862,Detail!G:G,0))</f>
        <v>Aswani Maryati</v>
      </c>
      <c r="E862">
        <v>63</v>
      </c>
      <c r="F862">
        <v>48</v>
      </c>
      <c r="G862">
        <v>46</v>
      </c>
      <c r="H862">
        <v>68</v>
      </c>
      <c r="I862">
        <v>90</v>
      </c>
      <c r="J862">
        <v>72</v>
      </c>
      <c r="K862">
        <v>87</v>
      </c>
      <c r="L862" s="36" t="str">
        <f>IFERROR(VLOOKUP(B862,Absen!$A$1:$B$501,2,FALSE),"No")</f>
        <v>No</v>
      </c>
      <c r="M862" s="44">
        <f t="shared" si="40"/>
        <v>87</v>
      </c>
      <c r="N862" s="44">
        <f t="shared" si="41"/>
        <v>65.924999999999997</v>
      </c>
      <c r="O862" s="44" t="str">
        <f t="shared" si="42"/>
        <v>C</v>
      </c>
      <c r="P862" s="36">
        <f>INDEX(Detail!A:A,MATCH(D862,Detail!H:H,0))</f>
        <v>37836</v>
      </c>
      <c r="Q862" t="str">
        <f>INDEX(Detail!F:F,MATCH(D862,Detail!H:H,0))</f>
        <v>Meulaboh</v>
      </c>
      <c r="R862">
        <f>INDEX(Detail!C:C,MATCH(D862,Detail!H:H,0))</f>
        <v>154</v>
      </c>
      <c r="S862">
        <f>INDEX(Detail!D:D,MATCH(D862,Detail!H:H,0))</f>
        <v>85</v>
      </c>
      <c r="T862" t="str">
        <f>INDEX(Detail!E:E,MATCH(D862,Detail!H:H,0))</f>
        <v xml:space="preserve">Gg. Raya Setiabudhi No. 7
</v>
      </c>
      <c r="U862" t="str">
        <f>INDEX(Detail!B:B,MATCH(D862,Detail!H:H,0))</f>
        <v>O+</v>
      </c>
      <c r="V862" t="str">
        <f>VLOOKUP(C862,Dosen!$A$3:$E$8,MATCH(Main!A862,Dosen!$A$2:$E$2,1),FALSE)</f>
        <v>Pak Andi</v>
      </c>
    </row>
    <row r="863" spans="1:22" x14ac:dyDescent="0.3">
      <c r="A863">
        <v>861</v>
      </c>
      <c r="B863" t="str">
        <f>CONCATENATE(VLOOKUP(C863,Helper!$A$1:$B$7,2,FALSE),TEXT(A863,"0000"))</f>
        <v>A0861</v>
      </c>
      <c r="C863" t="s">
        <v>1015</v>
      </c>
      <c r="D863" t="str">
        <f>INDEX(Detail!H:H,MATCH(B863,Detail!G:G,0))</f>
        <v>Elvina Usamah</v>
      </c>
      <c r="E863">
        <v>91</v>
      </c>
      <c r="F863">
        <v>40</v>
      </c>
      <c r="G863">
        <v>37</v>
      </c>
      <c r="H863">
        <v>60</v>
      </c>
      <c r="I863">
        <v>60</v>
      </c>
      <c r="J863">
        <v>56</v>
      </c>
      <c r="K863">
        <v>63</v>
      </c>
      <c r="L863" s="36" t="str">
        <f>IFERROR(VLOOKUP(B863,Absen!$A$1:$B$501,2,FALSE),"No")</f>
        <v>No</v>
      </c>
      <c r="M863" s="44">
        <f t="shared" si="40"/>
        <v>63</v>
      </c>
      <c r="N863" s="44">
        <f t="shared" si="41"/>
        <v>56.275000000000006</v>
      </c>
      <c r="O863" s="44" t="str">
        <f t="shared" si="42"/>
        <v>D</v>
      </c>
      <c r="P863" s="36">
        <f>INDEX(Detail!A:A,MATCH(D863,Detail!H:H,0))</f>
        <v>37630</v>
      </c>
      <c r="Q863" t="str">
        <f>INDEX(Detail!F:F,MATCH(D863,Detail!H:H,0))</f>
        <v>Binjai</v>
      </c>
      <c r="R863">
        <f>INDEX(Detail!C:C,MATCH(D863,Detail!H:H,0))</f>
        <v>152</v>
      </c>
      <c r="S863">
        <f>INDEX(Detail!D:D,MATCH(D863,Detail!H:H,0))</f>
        <v>63</v>
      </c>
      <c r="T863" t="str">
        <f>INDEX(Detail!E:E,MATCH(D863,Detail!H:H,0))</f>
        <v>Gg. Rajawali Barat No. 45</v>
      </c>
      <c r="U863" t="str">
        <f>INDEX(Detail!B:B,MATCH(D863,Detail!H:H,0))</f>
        <v>AB-</v>
      </c>
      <c r="V863" t="str">
        <f>VLOOKUP(C863,Dosen!$A$3:$E$8,MATCH(Main!A863,Dosen!$A$2:$E$2,1),FALSE)</f>
        <v>Pak Krisna</v>
      </c>
    </row>
    <row r="864" spans="1:22" x14ac:dyDescent="0.3">
      <c r="A864">
        <v>862</v>
      </c>
      <c r="B864" t="str">
        <f>CONCATENATE(VLOOKUP(C864,Helper!$A$1:$B$7,2,FALSE),TEXT(A864,"0000"))</f>
        <v>A0862</v>
      </c>
      <c r="C864" t="s">
        <v>1015</v>
      </c>
      <c r="D864" t="str">
        <f>INDEX(Detail!H:H,MATCH(B864,Detail!G:G,0))</f>
        <v>Arta Ardianto</v>
      </c>
      <c r="E864">
        <v>87</v>
      </c>
      <c r="F864">
        <v>74</v>
      </c>
      <c r="G864">
        <v>72</v>
      </c>
      <c r="H864">
        <v>54</v>
      </c>
      <c r="I864">
        <v>82</v>
      </c>
      <c r="J864">
        <v>84</v>
      </c>
      <c r="K864">
        <v>85</v>
      </c>
      <c r="L864" s="36" t="str">
        <f>IFERROR(VLOOKUP(B864,Absen!$A$1:$B$501,2,FALSE),"No")</f>
        <v>No</v>
      </c>
      <c r="M864" s="44">
        <f t="shared" si="40"/>
        <v>85</v>
      </c>
      <c r="N864" s="44">
        <f t="shared" si="41"/>
        <v>76.825000000000003</v>
      </c>
      <c r="O864" s="44" t="str">
        <f t="shared" si="42"/>
        <v>B</v>
      </c>
      <c r="P864" s="36">
        <f>INDEX(Detail!A:A,MATCH(D864,Detail!H:H,0))</f>
        <v>37896</v>
      </c>
      <c r="Q864" t="str">
        <f>INDEX(Detail!F:F,MATCH(D864,Detail!H:H,0))</f>
        <v>Gorontalo</v>
      </c>
      <c r="R864">
        <f>INDEX(Detail!C:C,MATCH(D864,Detail!H:H,0))</f>
        <v>150</v>
      </c>
      <c r="S864">
        <f>INDEX(Detail!D:D,MATCH(D864,Detail!H:H,0))</f>
        <v>63</v>
      </c>
      <c r="T864" t="str">
        <f>INDEX(Detail!E:E,MATCH(D864,Detail!H:H,0))</f>
        <v>Jalan Suniaraja No. 30</v>
      </c>
      <c r="U864" t="str">
        <f>INDEX(Detail!B:B,MATCH(D864,Detail!H:H,0))</f>
        <v>O-</v>
      </c>
      <c r="V864" t="str">
        <f>VLOOKUP(C864,Dosen!$A$3:$E$8,MATCH(Main!A864,Dosen!$A$2:$E$2,1),FALSE)</f>
        <v>Pak Krisna</v>
      </c>
    </row>
    <row r="865" spans="1:22" x14ac:dyDescent="0.3">
      <c r="A865">
        <v>863</v>
      </c>
      <c r="B865" t="str">
        <f>CONCATENATE(VLOOKUP(C865,Helper!$A$1:$B$7,2,FALSE),TEXT(A865,"0000"))</f>
        <v>C0863</v>
      </c>
      <c r="C865" t="s">
        <v>1012</v>
      </c>
      <c r="D865" t="str">
        <f>INDEX(Detail!H:H,MATCH(B865,Detail!G:G,0))</f>
        <v>Gina Irawan</v>
      </c>
      <c r="E865">
        <v>65</v>
      </c>
      <c r="F865">
        <v>59</v>
      </c>
      <c r="G865">
        <v>79</v>
      </c>
      <c r="H865">
        <v>67</v>
      </c>
      <c r="I865">
        <v>58</v>
      </c>
      <c r="J865">
        <v>61</v>
      </c>
      <c r="K865">
        <v>71</v>
      </c>
      <c r="L865" s="36" t="str">
        <f>IFERROR(VLOOKUP(B865,Absen!$A$1:$B$501,2,FALSE),"No")</f>
        <v>No</v>
      </c>
      <c r="M865" s="44">
        <f t="shared" si="40"/>
        <v>71</v>
      </c>
      <c r="N865" s="44">
        <f t="shared" si="41"/>
        <v>66.224999999999994</v>
      </c>
      <c r="O865" s="44" t="str">
        <f t="shared" si="42"/>
        <v>C</v>
      </c>
      <c r="P865" s="36">
        <f>INDEX(Detail!A:A,MATCH(D865,Detail!H:H,0))</f>
        <v>37628</v>
      </c>
      <c r="Q865" t="str">
        <f>INDEX(Detail!F:F,MATCH(D865,Detail!H:H,0))</f>
        <v>Pontianak</v>
      </c>
      <c r="R865">
        <f>INDEX(Detail!C:C,MATCH(D865,Detail!H:H,0))</f>
        <v>161</v>
      </c>
      <c r="S865">
        <f>INDEX(Detail!D:D,MATCH(D865,Detail!H:H,0))</f>
        <v>86</v>
      </c>
      <c r="T865" t="str">
        <f>INDEX(Detail!E:E,MATCH(D865,Detail!H:H,0))</f>
        <v>Jalan Rajawali Timur No. 33</v>
      </c>
      <c r="U865" t="str">
        <f>INDEX(Detail!B:B,MATCH(D865,Detail!H:H,0))</f>
        <v>B-</v>
      </c>
      <c r="V865" t="str">
        <f>VLOOKUP(C865,Dosen!$A$3:$E$8,MATCH(Main!A865,Dosen!$A$2:$E$2,1),FALSE)</f>
        <v>Pak Andi</v>
      </c>
    </row>
    <row r="866" spans="1:22" x14ac:dyDescent="0.3">
      <c r="A866">
        <v>864</v>
      </c>
      <c r="B866" t="str">
        <f>CONCATENATE(VLOOKUP(C866,Helper!$A$1:$B$7,2,FALSE),TEXT(A866,"0000"))</f>
        <v>B0864</v>
      </c>
      <c r="C866" t="s">
        <v>1014</v>
      </c>
      <c r="D866" t="str">
        <f>INDEX(Detail!H:H,MATCH(B866,Detail!G:G,0))</f>
        <v>Vanesa Agustina</v>
      </c>
      <c r="E866">
        <v>93</v>
      </c>
      <c r="F866">
        <v>47</v>
      </c>
      <c r="G866">
        <v>59</v>
      </c>
      <c r="H866">
        <v>55</v>
      </c>
      <c r="I866">
        <v>56</v>
      </c>
      <c r="J866">
        <v>65</v>
      </c>
      <c r="K866">
        <v>78</v>
      </c>
      <c r="L866" s="36">
        <f>IFERROR(VLOOKUP(B866,Absen!$A$1:$B$501,2,FALSE),"No")</f>
        <v>44844</v>
      </c>
      <c r="M866" s="44">
        <f t="shared" si="40"/>
        <v>68</v>
      </c>
      <c r="N866" s="44">
        <f t="shared" si="41"/>
        <v>62.974999999999994</v>
      </c>
      <c r="O866" s="44" t="str">
        <f t="shared" si="42"/>
        <v>C</v>
      </c>
      <c r="P866" s="36">
        <f>INDEX(Detail!A:A,MATCH(D866,Detail!H:H,0))</f>
        <v>37478</v>
      </c>
      <c r="Q866" t="str">
        <f>INDEX(Detail!F:F,MATCH(D866,Detail!H:H,0))</f>
        <v>Cimahi</v>
      </c>
      <c r="R866">
        <f>INDEX(Detail!C:C,MATCH(D866,Detail!H:H,0))</f>
        <v>178</v>
      </c>
      <c r="S866">
        <f>INDEX(Detail!D:D,MATCH(D866,Detail!H:H,0))</f>
        <v>51</v>
      </c>
      <c r="T866" t="str">
        <f>INDEX(Detail!E:E,MATCH(D866,Detail!H:H,0))</f>
        <v xml:space="preserve">Gang Moch. Ramdan No. 0
</v>
      </c>
      <c r="U866" t="str">
        <f>INDEX(Detail!B:B,MATCH(D866,Detail!H:H,0))</f>
        <v>O+</v>
      </c>
      <c r="V866" t="str">
        <f>VLOOKUP(C866,Dosen!$A$3:$E$8,MATCH(Main!A866,Dosen!$A$2:$E$2,1),FALSE)</f>
        <v>Pak Budi</v>
      </c>
    </row>
    <row r="867" spans="1:22" x14ac:dyDescent="0.3">
      <c r="A867">
        <v>865</v>
      </c>
      <c r="B867" t="str">
        <f>CONCATENATE(VLOOKUP(C867,Helper!$A$1:$B$7,2,FALSE),TEXT(A867,"0000"))</f>
        <v>C0865</v>
      </c>
      <c r="C867" t="s">
        <v>1012</v>
      </c>
      <c r="D867" t="str">
        <f>INDEX(Detail!H:H,MATCH(B867,Detail!G:G,0))</f>
        <v>Yunita Siregar</v>
      </c>
      <c r="E867">
        <v>80</v>
      </c>
      <c r="F867">
        <v>73</v>
      </c>
      <c r="G867">
        <v>82</v>
      </c>
      <c r="H867">
        <v>62</v>
      </c>
      <c r="I867">
        <v>93</v>
      </c>
      <c r="J867">
        <v>94</v>
      </c>
      <c r="K867">
        <v>72</v>
      </c>
      <c r="L867" s="36">
        <f>IFERROR(VLOOKUP(B867,Absen!$A$1:$B$501,2,FALSE),"No")</f>
        <v>44848</v>
      </c>
      <c r="M867" s="44">
        <f t="shared" si="40"/>
        <v>62</v>
      </c>
      <c r="N867" s="44">
        <f t="shared" si="41"/>
        <v>79.900000000000006</v>
      </c>
      <c r="O867" s="44" t="str">
        <f t="shared" si="42"/>
        <v>B</v>
      </c>
      <c r="P867" s="36">
        <f>INDEX(Detail!A:A,MATCH(D867,Detail!H:H,0))</f>
        <v>37597</v>
      </c>
      <c r="Q867" t="str">
        <f>INDEX(Detail!F:F,MATCH(D867,Detail!H:H,0))</f>
        <v>Sibolga</v>
      </c>
      <c r="R867">
        <f>INDEX(Detail!C:C,MATCH(D867,Detail!H:H,0))</f>
        <v>151</v>
      </c>
      <c r="S867">
        <f>INDEX(Detail!D:D,MATCH(D867,Detail!H:H,0))</f>
        <v>65</v>
      </c>
      <c r="T867" t="str">
        <f>INDEX(Detail!E:E,MATCH(D867,Detail!H:H,0))</f>
        <v>Jl. Kapten Muslihat No. 27</v>
      </c>
      <c r="U867" t="str">
        <f>INDEX(Detail!B:B,MATCH(D867,Detail!H:H,0))</f>
        <v>B+</v>
      </c>
      <c r="V867" t="str">
        <f>VLOOKUP(C867,Dosen!$A$3:$E$8,MATCH(Main!A867,Dosen!$A$2:$E$2,1),FALSE)</f>
        <v>Pak Andi</v>
      </c>
    </row>
    <row r="868" spans="1:22" x14ac:dyDescent="0.3">
      <c r="A868">
        <v>866</v>
      </c>
      <c r="B868" t="str">
        <f>CONCATENATE(VLOOKUP(C868,Helper!$A$1:$B$7,2,FALSE),TEXT(A868,"0000"))</f>
        <v>F0866</v>
      </c>
      <c r="C868" t="s">
        <v>1011</v>
      </c>
      <c r="D868" t="str">
        <f>INDEX(Detail!H:H,MATCH(B868,Detail!G:G,0))</f>
        <v>Hesti Saptono</v>
      </c>
      <c r="E868">
        <v>70</v>
      </c>
      <c r="F868">
        <v>58</v>
      </c>
      <c r="G868">
        <v>48</v>
      </c>
      <c r="H868">
        <v>58</v>
      </c>
      <c r="I868">
        <v>79</v>
      </c>
      <c r="J868">
        <v>55</v>
      </c>
      <c r="K868">
        <v>88</v>
      </c>
      <c r="L868" s="36">
        <f>IFERROR(VLOOKUP(B868,Absen!$A$1:$B$501,2,FALSE),"No")</f>
        <v>44754</v>
      </c>
      <c r="M868" s="44">
        <f t="shared" si="40"/>
        <v>78</v>
      </c>
      <c r="N868" s="44">
        <f t="shared" si="41"/>
        <v>61.525000000000006</v>
      </c>
      <c r="O868" s="44" t="str">
        <f t="shared" si="42"/>
        <v>C</v>
      </c>
      <c r="P868" s="36">
        <f>INDEX(Detail!A:A,MATCH(D868,Detail!H:H,0))</f>
        <v>38461</v>
      </c>
      <c r="Q868" t="str">
        <f>INDEX(Detail!F:F,MATCH(D868,Detail!H:H,0))</f>
        <v>Gorontalo</v>
      </c>
      <c r="R868">
        <f>INDEX(Detail!C:C,MATCH(D868,Detail!H:H,0))</f>
        <v>168</v>
      </c>
      <c r="S868">
        <f>INDEX(Detail!D:D,MATCH(D868,Detail!H:H,0))</f>
        <v>74</v>
      </c>
      <c r="T868" t="str">
        <f>INDEX(Detail!E:E,MATCH(D868,Detail!H:H,0))</f>
        <v>Jalan Ahmad Dahlan No. 26</v>
      </c>
      <c r="U868" t="str">
        <f>INDEX(Detail!B:B,MATCH(D868,Detail!H:H,0))</f>
        <v>AB-</v>
      </c>
      <c r="V868" t="str">
        <f>VLOOKUP(C868,Dosen!$A$3:$E$8,MATCH(Main!A868,Dosen!$A$2:$E$2,1),FALSE)</f>
        <v>Bu Dwi</v>
      </c>
    </row>
    <row r="869" spans="1:22" x14ac:dyDescent="0.3">
      <c r="A869">
        <v>867</v>
      </c>
      <c r="B869" t="str">
        <f>CONCATENATE(VLOOKUP(C869,Helper!$A$1:$B$7,2,FALSE),TEXT(A869,"0000"))</f>
        <v>F0867</v>
      </c>
      <c r="C869" t="s">
        <v>1011</v>
      </c>
      <c r="D869" t="str">
        <f>INDEX(Detail!H:H,MATCH(B869,Detail!G:G,0))</f>
        <v>Aditya Pangestu</v>
      </c>
      <c r="E869">
        <v>69</v>
      </c>
      <c r="F869">
        <v>67</v>
      </c>
      <c r="G869">
        <v>51</v>
      </c>
      <c r="H869">
        <v>71</v>
      </c>
      <c r="I869">
        <v>64</v>
      </c>
      <c r="J869">
        <v>53</v>
      </c>
      <c r="K869">
        <v>86</v>
      </c>
      <c r="L869" s="36" t="str">
        <f>IFERROR(VLOOKUP(B869,Absen!$A$1:$B$501,2,FALSE),"No")</f>
        <v>No</v>
      </c>
      <c r="M869" s="44">
        <f t="shared" si="40"/>
        <v>86</v>
      </c>
      <c r="N869" s="44">
        <f t="shared" si="41"/>
        <v>63.274999999999999</v>
      </c>
      <c r="O869" s="44" t="str">
        <f t="shared" si="42"/>
        <v>C</v>
      </c>
      <c r="P869" s="36">
        <f>INDEX(Detail!A:A,MATCH(D869,Detail!H:H,0))</f>
        <v>37596</v>
      </c>
      <c r="Q869" t="str">
        <f>INDEX(Detail!F:F,MATCH(D869,Detail!H:H,0))</f>
        <v>Salatiga</v>
      </c>
      <c r="R869">
        <f>INDEX(Detail!C:C,MATCH(D869,Detail!H:H,0))</f>
        <v>176</v>
      </c>
      <c r="S869">
        <f>INDEX(Detail!D:D,MATCH(D869,Detail!H:H,0))</f>
        <v>90</v>
      </c>
      <c r="T869" t="str">
        <f>INDEX(Detail!E:E,MATCH(D869,Detail!H:H,0))</f>
        <v>Jl. Sadang Serang No. 14</v>
      </c>
      <c r="U869" t="str">
        <f>INDEX(Detail!B:B,MATCH(D869,Detail!H:H,0))</f>
        <v>A-</v>
      </c>
      <c r="V869" t="str">
        <f>VLOOKUP(C869,Dosen!$A$3:$E$8,MATCH(Main!A869,Dosen!$A$2:$E$2,1),FALSE)</f>
        <v>Bu Dwi</v>
      </c>
    </row>
    <row r="870" spans="1:22" x14ac:dyDescent="0.3">
      <c r="A870">
        <v>868</v>
      </c>
      <c r="B870" t="str">
        <f>CONCATENATE(VLOOKUP(C870,Helper!$A$1:$B$7,2,FALSE),TEXT(A870,"0000"))</f>
        <v>A0868</v>
      </c>
      <c r="C870" t="s">
        <v>1015</v>
      </c>
      <c r="D870" t="str">
        <f>INDEX(Detail!H:H,MATCH(B870,Detail!G:G,0))</f>
        <v>Tantri Nasyiah</v>
      </c>
      <c r="E870">
        <v>69</v>
      </c>
      <c r="F870">
        <v>61</v>
      </c>
      <c r="G870">
        <v>60</v>
      </c>
      <c r="H870">
        <v>67</v>
      </c>
      <c r="I870">
        <v>65</v>
      </c>
      <c r="J870">
        <v>66</v>
      </c>
      <c r="K870">
        <v>98</v>
      </c>
      <c r="L870" s="36">
        <f>IFERROR(VLOOKUP(B870,Absen!$A$1:$B$501,2,FALSE),"No")</f>
        <v>44867</v>
      </c>
      <c r="M870" s="44">
        <f t="shared" si="40"/>
        <v>88</v>
      </c>
      <c r="N870" s="44">
        <f t="shared" si="41"/>
        <v>66.75</v>
      </c>
      <c r="O870" s="44" t="str">
        <f t="shared" si="42"/>
        <v>C</v>
      </c>
      <c r="P870" s="36">
        <f>INDEX(Detail!A:A,MATCH(D870,Detail!H:H,0))</f>
        <v>38462</v>
      </c>
      <c r="Q870" t="str">
        <f>INDEX(Detail!F:F,MATCH(D870,Detail!H:H,0))</f>
        <v>Kupang</v>
      </c>
      <c r="R870">
        <f>INDEX(Detail!C:C,MATCH(D870,Detail!H:H,0))</f>
        <v>159</v>
      </c>
      <c r="S870">
        <f>INDEX(Detail!D:D,MATCH(D870,Detail!H:H,0))</f>
        <v>63</v>
      </c>
      <c r="T870" t="str">
        <f>INDEX(Detail!E:E,MATCH(D870,Detail!H:H,0))</f>
        <v>Gang Jayawijaya No. 00</v>
      </c>
      <c r="U870" t="str">
        <f>INDEX(Detail!B:B,MATCH(D870,Detail!H:H,0))</f>
        <v>O-</v>
      </c>
      <c r="V870" t="str">
        <f>VLOOKUP(C870,Dosen!$A$3:$E$8,MATCH(Main!A870,Dosen!$A$2:$E$2,1),FALSE)</f>
        <v>Pak Krisna</v>
      </c>
    </row>
    <row r="871" spans="1:22" x14ac:dyDescent="0.3">
      <c r="A871">
        <v>869</v>
      </c>
      <c r="B871" t="str">
        <f>CONCATENATE(VLOOKUP(C871,Helper!$A$1:$B$7,2,FALSE),TEXT(A871,"0000"))</f>
        <v>D0869</v>
      </c>
      <c r="C871" t="s">
        <v>1013</v>
      </c>
      <c r="D871" t="str">
        <f>INDEX(Detail!H:H,MATCH(B871,Detail!G:G,0))</f>
        <v>Dacin Sinaga</v>
      </c>
      <c r="E871">
        <v>69</v>
      </c>
      <c r="F871">
        <v>47</v>
      </c>
      <c r="G871">
        <v>39</v>
      </c>
      <c r="H871">
        <v>55</v>
      </c>
      <c r="I871">
        <v>92</v>
      </c>
      <c r="J871">
        <v>49</v>
      </c>
      <c r="K871">
        <v>71</v>
      </c>
      <c r="L871" s="36" t="str">
        <f>IFERROR(VLOOKUP(B871,Absen!$A$1:$B$501,2,FALSE),"No")</f>
        <v>No</v>
      </c>
      <c r="M871" s="44">
        <f t="shared" si="40"/>
        <v>71</v>
      </c>
      <c r="N871" s="44">
        <f t="shared" si="41"/>
        <v>57.575000000000003</v>
      </c>
      <c r="O871" s="44" t="str">
        <f t="shared" si="42"/>
        <v>D</v>
      </c>
      <c r="P871" s="36">
        <f>INDEX(Detail!A:A,MATCH(D871,Detail!H:H,0))</f>
        <v>37393</v>
      </c>
      <c r="Q871" t="str">
        <f>INDEX(Detail!F:F,MATCH(D871,Detail!H:H,0))</f>
        <v>Cimahi</v>
      </c>
      <c r="R871">
        <f>INDEX(Detail!C:C,MATCH(D871,Detail!H:H,0))</f>
        <v>160</v>
      </c>
      <c r="S871">
        <f>INDEX(Detail!D:D,MATCH(D871,Detail!H:H,0))</f>
        <v>47</v>
      </c>
      <c r="T871" t="str">
        <f>INDEX(Detail!E:E,MATCH(D871,Detail!H:H,0))</f>
        <v xml:space="preserve">Gg. Rumah Sakit No. 4
</v>
      </c>
      <c r="U871" t="str">
        <f>INDEX(Detail!B:B,MATCH(D871,Detail!H:H,0))</f>
        <v>O+</v>
      </c>
      <c r="V871" t="str">
        <f>VLOOKUP(C871,Dosen!$A$3:$E$8,MATCH(Main!A871,Dosen!$A$2:$E$2,1),FALSE)</f>
        <v>Bu Made</v>
      </c>
    </row>
    <row r="872" spans="1:22" x14ac:dyDescent="0.3">
      <c r="A872">
        <v>870</v>
      </c>
      <c r="B872" t="str">
        <f>CONCATENATE(VLOOKUP(C872,Helper!$A$1:$B$7,2,FALSE),TEXT(A872,"0000"))</f>
        <v>D0870</v>
      </c>
      <c r="C872" t="s">
        <v>1013</v>
      </c>
      <c r="D872" t="str">
        <f>INDEX(Detail!H:H,MATCH(B872,Detail!G:G,0))</f>
        <v>Okto Lestari</v>
      </c>
      <c r="E872">
        <v>88</v>
      </c>
      <c r="F872">
        <v>65</v>
      </c>
      <c r="G872">
        <v>56</v>
      </c>
      <c r="H872">
        <v>57</v>
      </c>
      <c r="I872">
        <v>74</v>
      </c>
      <c r="J872">
        <v>56</v>
      </c>
      <c r="K872">
        <v>63</v>
      </c>
      <c r="L872" s="36" t="str">
        <f>IFERROR(VLOOKUP(B872,Absen!$A$1:$B$501,2,FALSE),"No")</f>
        <v>No</v>
      </c>
      <c r="M872" s="44">
        <f t="shared" si="40"/>
        <v>63</v>
      </c>
      <c r="N872" s="44">
        <f t="shared" si="41"/>
        <v>64.2</v>
      </c>
      <c r="O872" s="44" t="str">
        <f t="shared" si="42"/>
        <v>C</v>
      </c>
      <c r="P872" s="36">
        <f>INDEX(Detail!A:A,MATCH(D872,Detail!H:H,0))</f>
        <v>37567</v>
      </c>
      <c r="Q872" t="str">
        <f>INDEX(Detail!F:F,MATCH(D872,Detail!H:H,0))</f>
        <v>Dumai</v>
      </c>
      <c r="R872">
        <f>INDEX(Detail!C:C,MATCH(D872,Detail!H:H,0))</f>
        <v>177</v>
      </c>
      <c r="S872">
        <f>INDEX(Detail!D:D,MATCH(D872,Detail!H:H,0))</f>
        <v>68</v>
      </c>
      <c r="T872" t="str">
        <f>INDEX(Detail!E:E,MATCH(D872,Detail!H:H,0))</f>
        <v>Gg. Raya Ujungberung No. 99</v>
      </c>
      <c r="U872" t="str">
        <f>INDEX(Detail!B:B,MATCH(D872,Detail!H:H,0))</f>
        <v>B+</v>
      </c>
      <c r="V872" t="str">
        <f>VLOOKUP(C872,Dosen!$A$3:$E$8,MATCH(Main!A872,Dosen!$A$2:$E$2,1),FALSE)</f>
        <v>Bu Made</v>
      </c>
    </row>
    <row r="873" spans="1:22" x14ac:dyDescent="0.3">
      <c r="A873">
        <v>871</v>
      </c>
      <c r="B873" t="str">
        <f>CONCATENATE(VLOOKUP(C873,Helper!$A$1:$B$7,2,FALSE),TEXT(A873,"0000"))</f>
        <v>A0871</v>
      </c>
      <c r="C873" t="s">
        <v>1015</v>
      </c>
      <c r="D873" t="str">
        <f>INDEX(Detail!H:H,MATCH(B873,Detail!G:G,0))</f>
        <v>Kuncara Kurniawan</v>
      </c>
      <c r="E873">
        <v>55</v>
      </c>
      <c r="F873">
        <v>59</v>
      </c>
      <c r="G873">
        <v>95</v>
      </c>
      <c r="H873">
        <v>64</v>
      </c>
      <c r="I873">
        <v>69</v>
      </c>
      <c r="J873">
        <v>98</v>
      </c>
      <c r="K873">
        <v>81</v>
      </c>
      <c r="L873" s="36">
        <f>IFERROR(VLOOKUP(B873,Absen!$A$1:$B$501,2,FALSE),"No")</f>
        <v>44834</v>
      </c>
      <c r="M873" s="44">
        <f t="shared" si="40"/>
        <v>71</v>
      </c>
      <c r="N873" s="44">
        <f t="shared" si="41"/>
        <v>76.574999999999989</v>
      </c>
      <c r="O873" s="44" t="str">
        <f t="shared" si="42"/>
        <v>B</v>
      </c>
      <c r="P873" s="36">
        <f>INDEX(Detail!A:A,MATCH(D873,Detail!H:H,0))</f>
        <v>37650</v>
      </c>
      <c r="Q873" t="str">
        <f>INDEX(Detail!F:F,MATCH(D873,Detail!H:H,0))</f>
        <v>Ambon</v>
      </c>
      <c r="R873">
        <f>INDEX(Detail!C:C,MATCH(D873,Detail!H:H,0))</f>
        <v>170</v>
      </c>
      <c r="S873">
        <f>INDEX(Detail!D:D,MATCH(D873,Detail!H:H,0))</f>
        <v>73</v>
      </c>
      <c r="T873" t="str">
        <f>INDEX(Detail!E:E,MATCH(D873,Detail!H:H,0))</f>
        <v>Jalan Sukajadi No. 65</v>
      </c>
      <c r="U873" t="str">
        <f>INDEX(Detail!B:B,MATCH(D873,Detail!H:H,0))</f>
        <v>AB-</v>
      </c>
      <c r="V873" t="str">
        <f>VLOOKUP(C873,Dosen!$A$3:$E$8,MATCH(Main!A873,Dosen!$A$2:$E$2,1),FALSE)</f>
        <v>Pak Krisna</v>
      </c>
    </row>
    <row r="874" spans="1:22" x14ac:dyDescent="0.3">
      <c r="A874">
        <v>872</v>
      </c>
      <c r="B874" t="str">
        <f>CONCATENATE(VLOOKUP(C874,Helper!$A$1:$B$7,2,FALSE),TEXT(A874,"0000"))</f>
        <v>D0872</v>
      </c>
      <c r="C874" t="s">
        <v>1013</v>
      </c>
      <c r="D874" t="str">
        <f>INDEX(Detail!H:H,MATCH(B874,Detail!G:G,0))</f>
        <v>Tri Sihombing</v>
      </c>
      <c r="E874">
        <v>66</v>
      </c>
      <c r="F874">
        <v>41</v>
      </c>
      <c r="G874">
        <v>94</v>
      </c>
      <c r="H874">
        <v>70</v>
      </c>
      <c r="I874">
        <v>84</v>
      </c>
      <c r="J874">
        <v>83</v>
      </c>
      <c r="K874">
        <v>96</v>
      </c>
      <c r="L874" s="36">
        <f>IFERROR(VLOOKUP(B874,Absen!$A$1:$B$501,2,FALSE),"No")</f>
        <v>44914</v>
      </c>
      <c r="M874" s="44">
        <f t="shared" si="40"/>
        <v>86</v>
      </c>
      <c r="N874" s="44">
        <f t="shared" si="41"/>
        <v>76.625</v>
      </c>
      <c r="O874" s="44" t="str">
        <f t="shared" si="42"/>
        <v>B</v>
      </c>
      <c r="P874" s="36">
        <f>INDEX(Detail!A:A,MATCH(D874,Detail!H:H,0))</f>
        <v>37572</v>
      </c>
      <c r="Q874" t="str">
        <f>INDEX(Detail!F:F,MATCH(D874,Detail!H:H,0))</f>
        <v>Dumai</v>
      </c>
      <c r="R874">
        <f>INDEX(Detail!C:C,MATCH(D874,Detail!H:H,0))</f>
        <v>175</v>
      </c>
      <c r="S874">
        <f>INDEX(Detail!D:D,MATCH(D874,Detail!H:H,0))</f>
        <v>77</v>
      </c>
      <c r="T874" t="str">
        <f>INDEX(Detail!E:E,MATCH(D874,Detail!H:H,0))</f>
        <v>Jl. Moch. Toha No. 55</v>
      </c>
      <c r="U874" t="str">
        <f>INDEX(Detail!B:B,MATCH(D874,Detail!H:H,0))</f>
        <v>AB+</v>
      </c>
      <c r="V874" t="str">
        <f>VLOOKUP(C874,Dosen!$A$3:$E$8,MATCH(Main!A874,Dosen!$A$2:$E$2,1),FALSE)</f>
        <v>Bu Made</v>
      </c>
    </row>
    <row r="875" spans="1:22" x14ac:dyDescent="0.3">
      <c r="A875">
        <v>873</v>
      </c>
      <c r="B875" t="str">
        <f>CONCATENATE(VLOOKUP(C875,Helper!$A$1:$B$7,2,FALSE),TEXT(A875,"0000"))</f>
        <v>C0873</v>
      </c>
      <c r="C875" t="s">
        <v>1012</v>
      </c>
      <c r="D875" t="str">
        <f>INDEX(Detail!H:H,MATCH(B875,Detail!G:G,0))</f>
        <v>Balapati Tamba</v>
      </c>
      <c r="E875">
        <v>74</v>
      </c>
      <c r="F875">
        <v>45</v>
      </c>
      <c r="G875">
        <v>32</v>
      </c>
      <c r="H875">
        <v>68</v>
      </c>
      <c r="I875">
        <v>94</v>
      </c>
      <c r="J875">
        <v>46</v>
      </c>
      <c r="K875">
        <v>82</v>
      </c>
      <c r="L875" s="36">
        <f>IFERROR(VLOOKUP(B875,Absen!$A$1:$B$501,2,FALSE),"No")</f>
        <v>44755</v>
      </c>
      <c r="M875" s="44">
        <f t="shared" si="40"/>
        <v>72</v>
      </c>
      <c r="N875" s="44">
        <f t="shared" si="41"/>
        <v>57.925000000000004</v>
      </c>
      <c r="O875" s="44" t="str">
        <f t="shared" si="42"/>
        <v>D</v>
      </c>
      <c r="P875" s="36">
        <f>INDEX(Detail!A:A,MATCH(D875,Detail!H:H,0))</f>
        <v>38039</v>
      </c>
      <c r="Q875" t="str">
        <f>INDEX(Detail!F:F,MATCH(D875,Detail!H:H,0))</f>
        <v>Bau-Bau</v>
      </c>
      <c r="R875">
        <f>INDEX(Detail!C:C,MATCH(D875,Detail!H:H,0))</f>
        <v>152</v>
      </c>
      <c r="S875">
        <f>INDEX(Detail!D:D,MATCH(D875,Detail!H:H,0))</f>
        <v>93</v>
      </c>
      <c r="T875" t="str">
        <f>INDEX(Detail!E:E,MATCH(D875,Detail!H:H,0))</f>
        <v>Jl. Jamika No. 09</v>
      </c>
      <c r="U875" t="str">
        <f>INDEX(Detail!B:B,MATCH(D875,Detail!H:H,0))</f>
        <v>B-</v>
      </c>
      <c r="V875" t="str">
        <f>VLOOKUP(C875,Dosen!$A$3:$E$8,MATCH(Main!A875,Dosen!$A$2:$E$2,1),FALSE)</f>
        <v>Pak Andi</v>
      </c>
    </row>
    <row r="876" spans="1:22" x14ac:dyDescent="0.3">
      <c r="A876">
        <v>874</v>
      </c>
      <c r="B876" t="str">
        <f>CONCATENATE(VLOOKUP(C876,Helper!$A$1:$B$7,2,FALSE),TEXT(A876,"0000"))</f>
        <v>E0874</v>
      </c>
      <c r="C876" t="s">
        <v>1010</v>
      </c>
      <c r="D876" t="str">
        <f>INDEX(Detail!H:H,MATCH(B876,Detail!G:G,0))</f>
        <v>Danu Mulyani</v>
      </c>
      <c r="E876">
        <v>55</v>
      </c>
      <c r="F876">
        <v>48</v>
      </c>
      <c r="G876">
        <v>48</v>
      </c>
      <c r="H876">
        <v>72</v>
      </c>
      <c r="I876">
        <v>54</v>
      </c>
      <c r="J876">
        <v>82</v>
      </c>
      <c r="K876">
        <v>97</v>
      </c>
      <c r="L876" s="36" t="str">
        <f>IFERROR(VLOOKUP(B876,Absen!$A$1:$B$501,2,FALSE),"No")</f>
        <v>No</v>
      </c>
      <c r="M876" s="44">
        <f t="shared" si="40"/>
        <v>97</v>
      </c>
      <c r="N876" s="44">
        <f t="shared" si="41"/>
        <v>64.325000000000003</v>
      </c>
      <c r="O876" s="44" t="str">
        <f t="shared" si="42"/>
        <v>C</v>
      </c>
      <c r="P876" s="36">
        <f>INDEX(Detail!A:A,MATCH(D876,Detail!H:H,0))</f>
        <v>37674</v>
      </c>
      <c r="Q876" t="str">
        <f>INDEX(Detail!F:F,MATCH(D876,Detail!H:H,0))</f>
        <v>Pariaman</v>
      </c>
      <c r="R876">
        <f>INDEX(Detail!C:C,MATCH(D876,Detail!H:H,0))</f>
        <v>160</v>
      </c>
      <c r="S876">
        <f>INDEX(Detail!D:D,MATCH(D876,Detail!H:H,0))</f>
        <v>57</v>
      </c>
      <c r="T876" t="str">
        <f>INDEX(Detail!E:E,MATCH(D876,Detail!H:H,0))</f>
        <v>Jalan Ronggowarsito No. 39</v>
      </c>
      <c r="U876" t="str">
        <f>INDEX(Detail!B:B,MATCH(D876,Detail!H:H,0))</f>
        <v>B+</v>
      </c>
      <c r="V876" t="str">
        <f>VLOOKUP(C876,Dosen!$A$3:$E$8,MATCH(Main!A876,Dosen!$A$2:$E$2,1),FALSE)</f>
        <v>Bu Ratna</v>
      </c>
    </row>
    <row r="877" spans="1:22" x14ac:dyDescent="0.3">
      <c r="A877">
        <v>875</v>
      </c>
      <c r="B877" t="str">
        <f>CONCATENATE(VLOOKUP(C877,Helper!$A$1:$B$7,2,FALSE),TEXT(A877,"0000"))</f>
        <v>D0875</v>
      </c>
      <c r="C877" t="s">
        <v>1013</v>
      </c>
      <c r="D877" t="str">
        <f>INDEX(Detail!H:H,MATCH(B877,Detail!G:G,0))</f>
        <v>Pangeran Samosir</v>
      </c>
      <c r="E877">
        <v>67</v>
      </c>
      <c r="F877">
        <v>41</v>
      </c>
      <c r="G877">
        <v>43</v>
      </c>
      <c r="H877">
        <v>57</v>
      </c>
      <c r="I877">
        <v>95</v>
      </c>
      <c r="J877">
        <v>69</v>
      </c>
      <c r="K877">
        <v>67</v>
      </c>
      <c r="L877" s="36" t="str">
        <f>IFERROR(VLOOKUP(B877,Absen!$A$1:$B$501,2,FALSE),"No")</f>
        <v>No</v>
      </c>
      <c r="M877" s="44">
        <f t="shared" si="40"/>
        <v>67</v>
      </c>
      <c r="N877" s="44">
        <f t="shared" si="41"/>
        <v>61.600000000000009</v>
      </c>
      <c r="O877" s="44" t="str">
        <f t="shared" si="42"/>
        <v>C</v>
      </c>
      <c r="P877" s="36">
        <f>INDEX(Detail!A:A,MATCH(D877,Detail!H:H,0))</f>
        <v>37517</v>
      </c>
      <c r="Q877" t="str">
        <f>INDEX(Detail!F:F,MATCH(D877,Detail!H:H,0))</f>
        <v>Payakumbuh</v>
      </c>
      <c r="R877">
        <f>INDEX(Detail!C:C,MATCH(D877,Detail!H:H,0))</f>
        <v>158</v>
      </c>
      <c r="S877">
        <f>INDEX(Detail!D:D,MATCH(D877,Detail!H:H,0))</f>
        <v>62</v>
      </c>
      <c r="T877" t="str">
        <f>INDEX(Detail!E:E,MATCH(D877,Detail!H:H,0))</f>
        <v>Jalan Wonoayu No. 31</v>
      </c>
      <c r="U877" t="str">
        <f>INDEX(Detail!B:B,MATCH(D877,Detail!H:H,0))</f>
        <v>O+</v>
      </c>
      <c r="V877" t="str">
        <f>VLOOKUP(C877,Dosen!$A$3:$E$8,MATCH(Main!A877,Dosen!$A$2:$E$2,1),FALSE)</f>
        <v>Bu Made</v>
      </c>
    </row>
    <row r="878" spans="1:22" x14ac:dyDescent="0.3">
      <c r="A878">
        <v>876</v>
      </c>
      <c r="B878" t="str">
        <f>CONCATENATE(VLOOKUP(C878,Helper!$A$1:$B$7,2,FALSE),TEXT(A878,"0000"))</f>
        <v>A0876</v>
      </c>
      <c r="C878" t="s">
        <v>1015</v>
      </c>
      <c r="D878" t="str">
        <f>INDEX(Detail!H:H,MATCH(B878,Detail!G:G,0))</f>
        <v>Citra Sitorus</v>
      </c>
      <c r="E878">
        <v>51</v>
      </c>
      <c r="F878">
        <v>65</v>
      </c>
      <c r="G878">
        <v>42</v>
      </c>
      <c r="H878">
        <v>55</v>
      </c>
      <c r="I878">
        <v>66</v>
      </c>
      <c r="J878">
        <v>52</v>
      </c>
      <c r="K878">
        <v>75</v>
      </c>
      <c r="L878" s="36">
        <f>IFERROR(VLOOKUP(B878,Absen!$A$1:$B$501,2,FALSE),"No")</f>
        <v>44835</v>
      </c>
      <c r="M878" s="44">
        <f t="shared" si="40"/>
        <v>65</v>
      </c>
      <c r="N878" s="44">
        <f t="shared" si="41"/>
        <v>54.924999999999997</v>
      </c>
      <c r="O878" s="44" t="str">
        <f t="shared" si="42"/>
        <v>D</v>
      </c>
      <c r="P878" s="36">
        <f>INDEX(Detail!A:A,MATCH(D878,Detail!H:H,0))</f>
        <v>38426</v>
      </c>
      <c r="Q878" t="str">
        <f>INDEX(Detail!F:F,MATCH(D878,Detail!H:H,0))</f>
        <v>Pontianak</v>
      </c>
      <c r="R878">
        <f>INDEX(Detail!C:C,MATCH(D878,Detail!H:H,0))</f>
        <v>154</v>
      </c>
      <c r="S878">
        <f>INDEX(Detail!D:D,MATCH(D878,Detail!H:H,0))</f>
        <v>66</v>
      </c>
      <c r="T878" t="str">
        <f>INDEX(Detail!E:E,MATCH(D878,Detail!H:H,0))</f>
        <v xml:space="preserve">Gang Rawamangun No. 3
</v>
      </c>
      <c r="U878" t="str">
        <f>INDEX(Detail!B:B,MATCH(D878,Detail!H:H,0))</f>
        <v>A-</v>
      </c>
      <c r="V878" t="str">
        <f>VLOOKUP(C878,Dosen!$A$3:$E$8,MATCH(Main!A878,Dosen!$A$2:$E$2,1),FALSE)</f>
        <v>Pak Krisna</v>
      </c>
    </row>
    <row r="879" spans="1:22" x14ac:dyDescent="0.3">
      <c r="A879">
        <v>877</v>
      </c>
      <c r="B879" t="str">
        <f>CONCATENATE(VLOOKUP(C879,Helper!$A$1:$B$7,2,FALSE),TEXT(A879,"0000"))</f>
        <v>C0877</v>
      </c>
      <c r="C879" t="s">
        <v>1012</v>
      </c>
      <c r="D879" t="str">
        <f>INDEX(Detail!H:H,MATCH(B879,Detail!G:G,0))</f>
        <v>Jail Usada</v>
      </c>
      <c r="E879">
        <v>78</v>
      </c>
      <c r="F879">
        <v>65</v>
      </c>
      <c r="G879">
        <v>48</v>
      </c>
      <c r="H879">
        <v>68</v>
      </c>
      <c r="I879">
        <v>83</v>
      </c>
      <c r="J879">
        <v>64</v>
      </c>
      <c r="K879">
        <v>100</v>
      </c>
      <c r="L879" s="36">
        <f>IFERROR(VLOOKUP(B879,Absen!$A$1:$B$501,2,FALSE),"No")</f>
        <v>44913</v>
      </c>
      <c r="M879" s="44">
        <f t="shared" si="40"/>
        <v>90</v>
      </c>
      <c r="N879" s="44">
        <f t="shared" si="41"/>
        <v>68.150000000000006</v>
      </c>
      <c r="O879" s="44" t="str">
        <f t="shared" si="42"/>
        <v>C</v>
      </c>
      <c r="P879" s="36">
        <f>INDEX(Detail!A:A,MATCH(D879,Detail!H:H,0))</f>
        <v>38436</v>
      </c>
      <c r="Q879" t="str">
        <f>INDEX(Detail!F:F,MATCH(D879,Detail!H:H,0))</f>
        <v>Kota Administrasi Jakarta Utara</v>
      </c>
      <c r="R879">
        <f>INDEX(Detail!C:C,MATCH(D879,Detail!H:H,0))</f>
        <v>154</v>
      </c>
      <c r="S879">
        <f>INDEX(Detail!D:D,MATCH(D879,Detail!H:H,0))</f>
        <v>83</v>
      </c>
      <c r="T879" t="str">
        <f>INDEX(Detail!E:E,MATCH(D879,Detail!H:H,0))</f>
        <v>Gang Ahmad Dahlan No. 96</v>
      </c>
      <c r="U879" t="str">
        <f>INDEX(Detail!B:B,MATCH(D879,Detail!H:H,0))</f>
        <v>A+</v>
      </c>
      <c r="V879" t="str">
        <f>VLOOKUP(C879,Dosen!$A$3:$E$8,MATCH(Main!A879,Dosen!$A$2:$E$2,1),FALSE)</f>
        <v>Pak Andi</v>
      </c>
    </row>
    <row r="880" spans="1:22" x14ac:dyDescent="0.3">
      <c r="A880">
        <v>878</v>
      </c>
      <c r="B880" t="str">
        <f>CONCATENATE(VLOOKUP(C880,Helper!$A$1:$B$7,2,FALSE),TEXT(A880,"0000"))</f>
        <v>F0878</v>
      </c>
      <c r="C880" t="s">
        <v>1011</v>
      </c>
      <c r="D880" t="str">
        <f>INDEX(Detail!H:H,MATCH(B880,Detail!G:G,0))</f>
        <v>Salimah Wijaya</v>
      </c>
      <c r="E880">
        <v>55</v>
      </c>
      <c r="F880">
        <v>43</v>
      </c>
      <c r="G880">
        <v>60</v>
      </c>
      <c r="H880">
        <v>72</v>
      </c>
      <c r="I880">
        <v>67</v>
      </c>
      <c r="J880">
        <v>41</v>
      </c>
      <c r="K880">
        <v>75</v>
      </c>
      <c r="L880" s="36">
        <f>IFERROR(VLOOKUP(B880,Absen!$A$1:$B$501,2,FALSE),"No")</f>
        <v>44791</v>
      </c>
      <c r="M880" s="44">
        <f t="shared" si="40"/>
        <v>65</v>
      </c>
      <c r="N880" s="44">
        <f t="shared" si="41"/>
        <v>56.325000000000003</v>
      </c>
      <c r="O880" s="44" t="str">
        <f t="shared" si="42"/>
        <v>D</v>
      </c>
      <c r="P880" s="36">
        <f>INDEX(Detail!A:A,MATCH(D880,Detail!H:H,0))</f>
        <v>38299</v>
      </c>
      <c r="Q880" t="str">
        <f>INDEX(Detail!F:F,MATCH(D880,Detail!H:H,0))</f>
        <v>Denpasar</v>
      </c>
      <c r="R880">
        <f>INDEX(Detail!C:C,MATCH(D880,Detail!H:H,0))</f>
        <v>172</v>
      </c>
      <c r="S880">
        <f>INDEX(Detail!D:D,MATCH(D880,Detail!H:H,0))</f>
        <v>51</v>
      </c>
      <c r="T880" t="str">
        <f>INDEX(Detail!E:E,MATCH(D880,Detail!H:H,0))</f>
        <v>Gang Moch. Toha No. 06</v>
      </c>
      <c r="U880" t="str">
        <f>INDEX(Detail!B:B,MATCH(D880,Detail!H:H,0))</f>
        <v>A+</v>
      </c>
      <c r="V880" t="str">
        <f>VLOOKUP(C880,Dosen!$A$3:$E$8,MATCH(Main!A880,Dosen!$A$2:$E$2,1),FALSE)</f>
        <v>Bu Dwi</v>
      </c>
    </row>
    <row r="881" spans="1:22" x14ac:dyDescent="0.3">
      <c r="A881">
        <v>879</v>
      </c>
      <c r="B881" t="str">
        <f>CONCATENATE(VLOOKUP(C881,Helper!$A$1:$B$7,2,FALSE),TEXT(A881,"0000"))</f>
        <v>A0879</v>
      </c>
      <c r="C881" t="s">
        <v>1015</v>
      </c>
      <c r="D881" t="str">
        <f>INDEX(Detail!H:H,MATCH(B881,Detail!G:G,0))</f>
        <v>Irsad Kusmawati</v>
      </c>
      <c r="E881">
        <v>70</v>
      </c>
      <c r="F881">
        <v>58</v>
      </c>
      <c r="G881">
        <v>84</v>
      </c>
      <c r="H881">
        <v>50</v>
      </c>
      <c r="I881">
        <v>87</v>
      </c>
      <c r="J881">
        <v>65</v>
      </c>
      <c r="K881">
        <v>74</v>
      </c>
      <c r="L881" s="36" t="str">
        <f>IFERROR(VLOOKUP(B881,Absen!$A$1:$B$501,2,FALSE),"No")</f>
        <v>No</v>
      </c>
      <c r="M881" s="44">
        <f t="shared" si="40"/>
        <v>74</v>
      </c>
      <c r="N881" s="44">
        <f t="shared" si="41"/>
        <v>70.325000000000003</v>
      </c>
      <c r="O881" s="44" t="str">
        <f t="shared" si="42"/>
        <v>B</v>
      </c>
      <c r="P881" s="36">
        <f>INDEX(Detail!A:A,MATCH(D881,Detail!H:H,0))</f>
        <v>37995</v>
      </c>
      <c r="Q881" t="str">
        <f>INDEX(Detail!F:F,MATCH(D881,Detail!H:H,0))</f>
        <v>Tegal</v>
      </c>
      <c r="R881">
        <f>INDEX(Detail!C:C,MATCH(D881,Detail!H:H,0))</f>
        <v>158</v>
      </c>
      <c r="S881">
        <f>INDEX(Detail!D:D,MATCH(D881,Detail!H:H,0))</f>
        <v>68</v>
      </c>
      <c r="T881" t="str">
        <f>INDEX(Detail!E:E,MATCH(D881,Detail!H:H,0))</f>
        <v xml:space="preserve">Gang Jend. A. Yani No. 5
</v>
      </c>
      <c r="U881" t="str">
        <f>INDEX(Detail!B:B,MATCH(D881,Detail!H:H,0))</f>
        <v>AB-</v>
      </c>
      <c r="V881" t="str">
        <f>VLOOKUP(C881,Dosen!$A$3:$E$8,MATCH(Main!A881,Dosen!$A$2:$E$2,1),FALSE)</f>
        <v>Pak Krisna</v>
      </c>
    </row>
    <row r="882" spans="1:22" x14ac:dyDescent="0.3">
      <c r="A882">
        <v>880</v>
      </c>
      <c r="B882" t="str">
        <f>CONCATENATE(VLOOKUP(C882,Helper!$A$1:$B$7,2,FALSE),TEXT(A882,"0000"))</f>
        <v>A0880</v>
      </c>
      <c r="C882" t="s">
        <v>1015</v>
      </c>
      <c r="D882" t="str">
        <f>INDEX(Detail!H:H,MATCH(B882,Detail!G:G,0))</f>
        <v>Marsito Nasyiah</v>
      </c>
      <c r="E882">
        <v>73</v>
      </c>
      <c r="F882">
        <v>69</v>
      </c>
      <c r="G882">
        <v>58</v>
      </c>
      <c r="H882">
        <v>71</v>
      </c>
      <c r="I882">
        <v>85</v>
      </c>
      <c r="J882">
        <v>58</v>
      </c>
      <c r="K882">
        <v>86</v>
      </c>
      <c r="L882" s="36">
        <f>IFERROR(VLOOKUP(B882,Absen!$A$1:$B$501,2,FALSE),"No")</f>
        <v>44858</v>
      </c>
      <c r="M882" s="44">
        <f t="shared" si="40"/>
        <v>76</v>
      </c>
      <c r="N882" s="44">
        <f t="shared" si="41"/>
        <v>68.05</v>
      </c>
      <c r="O882" s="44" t="str">
        <f t="shared" si="42"/>
        <v>C</v>
      </c>
      <c r="P882" s="36">
        <f>INDEX(Detail!A:A,MATCH(D882,Detail!H:H,0))</f>
        <v>38105</v>
      </c>
      <c r="Q882" t="str">
        <f>INDEX(Detail!F:F,MATCH(D882,Detail!H:H,0))</f>
        <v>Tidore Kepulauan</v>
      </c>
      <c r="R882">
        <f>INDEX(Detail!C:C,MATCH(D882,Detail!H:H,0))</f>
        <v>171</v>
      </c>
      <c r="S882">
        <f>INDEX(Detail!D:D,MATCH(D882,Detail!H:H,0))</f>
        <v>80</v>
      </c>
      <c r="T882" t="str">
        <f>INDEX(Detail!E:E,MATCH(D882,Detail!H:H,0))</f>
        <v xml:space="preserve">Jl. Yos Sudarso No. 5
</v>
      </c>
      <c r="U882" t="str">
        <f>INDEX(Detail!B:B,MATCH(D882,Detail!H:H,0))</f>
        <v>AB+</v>
      </c>
      <c r="V882" t="str">
        <f>VLOOKUP(C882,Dosen!$A$3:$E$8,MATCH(Main!A882,Dosen!$A$2:$E$2,1),FALSE)</f>
        <v>Pak Krisna</v>
      </c>
    </row>
    <row r="883" spans="1:22" x14ac:dyDescent="0.3">
      <c r="A883">
        <v>881</v>
      </c>
      <c r="B883" t="str">
        <f>CONCATENATE(VLOOKUP(C883,Helper!$A$1:$B$7,2,FALSE),TEXT(A883,"0000"))</f>
        <v>B0881</v>
      </c>
      <c r="C883" t="s">
        <v>1014</v>
      </c>
      <c r="D883" t="str">
        <f>INDEX(Detail!H:H,MATCH(B883,Detail!G:G,0))</f>
        <v>Raihan Nasyiah</v>
      </c>
      <c r="E883">
        <v>69</v>
      </c>
      <c r="F883">
        <v>50</v>
      </c>
      <c r="G883">
        <v>45</v>
      </c>
      <c r="H883">
        <v>60</v>
      </c>
      <c r="I883">
        <v>73</v>
      </c>
      <c r="J883">
        <v>99</v>
      </c>
      <c r="K883">
        <v>85</v>
      </c>
      <c r="L883" s="36" t="str">
        <f>IFERROR(VLOOKUP(B883,Absen!$A$1:$B$501,2,FALSE),"No")</f>
        <v>No</v>
      </c>
      <c r="M883" s="44">
        <f t="shared" si="40"/>
        <v>85</v>
      </c>
      <c r="N883" s="44">
        <f t="shared" si="41"/>
        <v>68.8</v>
      </c>
      <c r="O883" s="44" t="str">
        <f t="shared" si="42"/>
        <v>C</v>
      </c>
      <c r="P883" s="36">
        <f>INDEX(Detail!A:A,MATCH(D883,Detail!H:H,0))</f>
        <v>37676</v>
      </c>
      <c r="Q883" t="str">
        <f>INDEX(Detail!F:F,MATCH(D883,Detail!H:H,0))</f>
        <v>Bau-Bau</v>
      </c>
      <c r="R883">
        <f>INDEX(Detail!C:C,MATCH(D883,Detail!H:H,0))</f>
        <v>161</v>
      </c>
      <c r="S883">
        <f>INDEX(Detail!D:D,MATCH(D883,Detail!H:H,0))</f>
        <v>51</v>
      </c>
      <c r="T883" t="str">
        <f>INDEX(Detail!E:E,MATCH(D883,Detail!H:H,0))</f>
        <v xml:space="preserve">Jl. Laswi No. 8
</v>
      </c>
      <c r="U883" t="str">
        <f>INDEX(Detail!B:B,MATCH(D883,Detail!H:H,0))</f>
        <v>A+</v>
      </c>
      <c r="V883" t="str">
        <f>VLOOKUP(C883,Dosen!$A$3:$E$8,MATCH(Main!A883,Dosen!$A$2:$E$2,1),FALSE)</f>
        <v>Pak Budi</v>
      </c>
    </row>
    <row r="884" spans="1:22" x14ac:dyDescent="0.3">
      <c r="A884">
        <v>882</v>
      </c>
      <c r="B884" t="str">
        <f>CONCATENATE(VLOOKUP(C884,Helper!$A$1:$B$7,2,FALSE),TEXT(A884,"0000"))</f>
        <v>C0882</v>
      </c>
      <c r="C884" t="s">
        <v>1012</v>
      </c>
      <c r="D884" t="str">
        <f>INDEX(Detail!H:H,MATCH(B884,Detail!G:G,0))</f>
        <v>Cawuk Sihotang</v>
      </c>
      <c r="E884">
        <v>85</v>
      </c>
      <c r="F884">
        <v>59</v>
      </c>
      <c r="G884">
        <v>68</v>
      </c>
      <c r="H884">
        <v>72</v>
      </c>
      <c r="I884">
        <v>81</v>
      </c>
      <c r="J884">
        <v>87</v>
      </c>
      <c r="K884">
        <v>62</v>
      </c>
      <c r="L884" s="36">
        <f>IFERROR(VLOOKUP(B884,Absen!$A$1:$B$501,2,FALSE),"No")</f>
        <v>44845</v>
      </c>
      <c r="M884" s="44">
        <f t="shared" si="40"/>
        <v>52</v>
      </c>
      <c r="N884" s="44">
        <f t="shared" si="41"/>
        <v>73.325000000000003</v>
      </c>
      <c r="O884" s="44" t="str">
        <f t="shared" si="42"/>
        <v>B</v>
      </c>
      <c r="P884" s="36">
        <f>INDEX(Detail!A:A,MATCH(D884,Detail!H:H,0))</f>
        <v>38445</v>
      </c>
      <c r="Q884" t="str">
        <f>INDEX(Detail!F:F,MATCH(D884,Detail!H:H,0))</f>
        <v>Padangpanjang</v>
      </c>
      <c r="R884">
        <f>INDEX(Detail!C:C,MATCH(D884,Detail!H:H,0))</f>
        <v>174</v>
      </c>
      <c r="S884">
        <f>INDEX(Detail!D:D,MATCH(D884,Detail!H:H,0))</f>
        <v>69</v>
      </c>
      <c r="T884" t="str">
        <f>INDEX(Detail!E:E,MATCH(D884,Detail!H:H,0))</f>
        <v xml:space="preserve">Gang Moch. Ramdan No. 3
</v>
      </c>
      <c r="U884" t="str">
        <f>INDEX(Detail!B:B,MATCH(D884,Detail!H:H,0))</f>
        <v>AB+</v>
      </c>
      <c r="V884" t="str">
        <f>VLOOKUP(C884,Dosen!$A$3:$E$8,MATCH(Main!A884,Dosen!$A$2:$E$2,1),FALSE)</f>
        <v>Pak Andi</v>
      </c>
    </row>
    <row r="885" spans="1:22" x14ac:dyDescent="0.3">
      <c r="A885">
        <v>883</v>
      </c>
      <c r="B885" t="str">
        <f>CONCATENATE(VLOOKUP(C885,Helper!$A$1:$B$7,2,FALSE),TEXT(A885,"0000"))</f>
        <v>C0883</v>
      </c>
      <c r="C885" t="s">
        <v>1012</v>
      </c>
      <c r="D885" t="str">
        <f>INDEX(Detail!H:H,MATCH(B885,Detail!G:G,0))</f>
        <v>Lanjar Utami</v>
      </c>
      <c r="E885">
        <v>53</v>
      </c>
      <c r="F885">
        <v>73</v>
      </c>
      <c r="G885">
        <v>70</v>
      </c>
      <c r="H885">
        <v>67</v>
      </c>
      <c r="I885">
        <v>52</v>
      </c>
      <c r="J885">
        <v>87</v>
      </c>
      <c r="K885">
        <v>84</v>
      </c>
      <c r="L885" s="36" t="str">
        <f>IFERROR(VLOOKUP(B885,Absen!$A$1:$B$501,2,FALSE),"No")</f>
        <v>No</v>
      </c>
      <c r="M885" s="44">
        <f t="shared" si="40"/>
        <v>84</v>
      </c>
      <c r="N885" s="44">
        <f t="shared" si="41"/>
        <v>70.425000000000011</v>
      </c>
      <c r="O885" s="44" t="str">
        <f t="shared" si="42"/>
        <v>B</v>
      </c>
      <c r="P885" s="36">
        <f>INDEX(Detail!A:A,MATCH(D885,Detail!H:H,0))</f>
        <v>37967</v>
      </c>
      <c r="Q885" t="str">
        <f>INDEX(Detail!F:F,MATCH(D885,Detail!H:H,0))</f>
        <v>Lhokseumawe</v>
      </c>
      <c r="R885">
        <f>INDEX(Detail!C:C,MATCH(D885,Detail!H:H,0))</f>
        <v>159</v>
      </c>
      <c r="S885">
        <f>INDEX(Detail!D:D,MATCH(D885,Detail!H:H,0))</f>
        <v>62</v>
      </c>
      <c r="T885" t="str">
        <f>INDEX(Detail!E:E,MATCH(D885,Detail!H:H,0))</f>
        <v xml:space="preserve">Jl. Erlangga No. 5
</v>
      </c>
      <c r="U885" t="str">
        <f>INDEX(Detail!B:B,MATCH(D885,Detail!H:H,0))</f>
        <v>A-</v>
      </c>
      <c r="V885" t="str">
        <f>VLOOKUP(C885,Dosen!$A$3:$E$8,MATCH(Main!A885,Dosen!$A$2:$E$2,1),FALSE)</f>
        <v>Pak Andi</v>
      </c>
    </row>
    <row r="886" spans="1:22" x14ac:dyDescent="0.3">
      <c r="A886">
        <v>884</v>
      </c>
      <c r="B886" t="str">
        <f>CONCATENATE(VLOOKUP(C886,Helper!$A$1:$B$7,2,FALSE),TEXT(A886,"0000"))</f>
        <v>D0884</v>
      </c>
      <c r="C886" t="s">
        <v>1013</v>
      </c>
      <c r="D886" t="str">
        <f>INDEX(Detail!H:H,MATCH(B886,Detail!G:G,0))</f>
        <v>Jail Budiman</v>
      </c>
      <c r="E886">
        <v>77</v>
      </c>
      <c r="F886">
        <v>75</v>
      </c>
      <c r="G886">
        <v>85</v>
      </c>
      <c r="H886">
        <v>55</v>
      </c>
      <c r="I886">
        <v>88</v>
      </c>
      <c r="J886">
        <v>66</v>
      </c>
      <c r="K886">
        <v>92</v>
      </c>
      <c r="L886" s="36" t="str">
        <f>IFERROR(VLOOKUP(B886,Absen!$A$1:$B$501,2,FALSE),"No")</f>
        <v>No</v>
      </c>
      <c r="M886" s="44">
        <f t="shared" si="40"/>
        <v>92</v>
      </c>
      <c r="N886" s="44">
        <f t="shared" si="41"/>
        <v>76.275000000000006</v>
      </c>
      <c r="O886" s="44" t="str">
        <f t="shared" si="42"/>
        <v>B</v>
      </c>
      <c r="P886" s="36">
        <f>INDEX(Detail!A:A,MATCH(D886,Detail!H:H,0))</f>
        <v>38153</v>
      </c>
      <c r="Q886" t="str">
        <f>INDEX(Detail!F:F,MATCH(D886,Detail!H:H,0))</f>
        <v>Tomohon</v>
      </c>
      <c r="R886">
        <f>INDEX(Detail!C:C,MATCH(D886,Detail!H:H,0))</f>
        <v>158</v>
      </c>
      <c r="S886">
        <f>INDEX(Detail!D:D,MATCH(D886,Detail!H:H,0))</f>
        <v>46</v>
      </c>
      <c r="T886" t="str">
        <f>INDEX(Detail!E:E,MATCH(D886,Detail!H:H,0))</f>
        <v>Gang Rajawali Barat No. 01</v>
      </c>
      <c r="U886" t="str">
        <f>INDEX(Detail!B:B,MATCH(D886,Detail!H:H,0))</f>
        <v>B-</v>
      </c>
      <c r="V886" t="str">
        <f>VLOOKUP(C886,Dosen!$A$3:$E$8,MATCH(Main!A886,Dosen!$A$2:$E$2,1),FALSE)</f>
        <v>Bu Made</v>
      </c>
    </row>
    <row r="887" spans="1:22" x14ac:dyDescent="0.3">
      <c r="A887">
        <v>885</v>
      </c>
      <c r="B887" t="str">
        <f>CONCATENATE(VLOOKUP(C887,Helper!$A$1:$B$7,2,FALSE),TEXT(A887,"0000"))</f>
        <v>B0885</v>
      </c>
      <c r="C887" t="s">
        <v>1014</v>
      </c>
      <c r="D887" t="str">
        <f>INDEX(Detail!H:H,MATCH(B887,Detail!G:G,0))</f>
        <v>Karsa Padmasari</v>
      </c>
      <c r="E887">
        <v>72</v>
      </c>
      <c r="F887">
        <v>69</v>
      </c>
      <c r="G887">
        <v>94</v>
      </c>
      <c r="H887">
        <v>68</v>
      </c>
      <c r="I887">
        <v>76</v>
      </c>
      <c r="J887">
        <v>77</v>
      </c>
      <c r="K887">
        <v>87</v>
      </c>
      <c r="L887" s="36" t="str">
        <f>IFERROR(VLOOKUP(B887,Absen!$A$1:$B$501,2,FALSE),"No")</f>
        <v>No</v>
      </c>
      <c r="M887" s="44">
        <f t="shared" si="40"/>
        <v>87</v>
      </c>
      <c r="N887" s="44">
        <f t="shared" si="41"/>
        <v>78.525000000000006</v>
      </c>
      <c r="O887" s="44" t="str">
        <f t="shared" si="42"/>
        <v>B</v>
      </c>
      <c r="P887" s="36">
        <f>INDEX(Detail!A:A,MATCH(D887,Detail!H:H,0))</f>
        <v>37566</v>
      </c>
      <c r="Q887" t="str">
        <f>INDEX(Detail!F:F,MATCH(D887,Detail!H:H,0))</f>
        <v>Mataram</v>
      </c>
      <c r="R887">
        <f>INDEX(Detail!C:C,MATCH(D887,Detail!H:H,0))</f>
        <v>170</v>
      </c>
      <c r="S887">
        <f>INDEX(Detail!D:D,MATCH(D887,Detail!H:H,0))</f>
        <v>52</v>
      </c>
      <c r="T887" t="str">
        <f>INDEX(Detail!E:E,MATCH(D887,Detail!H:H,0))</f>
        <v xml:space="preserve">Gg. Cikutra Barat No. 2
</v>
      </c>
      <c r="U887" t="str">
        <f>INDEX(Detail!B:B,MATCH(D887,Detail!H:H,0))</f>
        <v>O-</v>
      </c>
      <c r="V887" t="str">
        <f>VLOOKUP(C887,Dosen!$A$3:$E$8,MATCH(Main!A887,Dosen!$A$2:$E$2,1),FALSE)</f>
        <v>Pak Budi</v>
      </c>
    </row>
    <row r="888" spans="1:22" x14ac:dyDescent="0.3">
      <c r="A888">
        <v>886</v>
      </c>
      <c r="B888" t="str">
        <f>CONCATENATE(VLOOKUP(C888,Helper!$A$1:$B$7,2,FALSE),TEXT(A888,"0000"))</f>
        <v>B0886</v>
      </c>
      <c r="C888" t="s">
        <v>1014</v>
      </c>
      <c r="D888" t="str">
        <f>INDEX(Detail!H:H,MATCH(B888,Detail!G:G,0))</f>
        <v>Muhammad Wijaya</v>
      </c>
      <c r="E888">
        <v>64</v>
      </c>
      <c r="F888">
        <v>63</v>
      </c>
      <c r="G888">
        <v>35</v>
      </c>
      <c r="H888">
        <v>63</v>
      </c>
      <c r="I888">
        <v>54</v>
      </c>
      <c r="J888">
        <v>77</v>
      </c>
      <c r="K888">
        <v>82</v>
      </c>
      <c r="L888" s="36" t="str">
        <f>IFERROR(VLOOKUP(B888,Absen!$A$1:$B$501,2,FALSE),"No")</f>
        <v>No</v>
      </c>
      <c r="M888" s="44">
        <f t="shared" si="40"/>
        <v>82</v>
      </c>
      <c r="N888" s="44">
        <f t="shared" si="41"/>
        <v>61.100000000000009</v>
      </c>
      <c r="O888" s="44" t="str">
        <f t="shared" si="42"/>
        <v>C</v>
      </c>
      <c r="P888" s="36">
        <f>INDEX(Detail!A:A,MATCH(D888,Detail!H:H,0))</f>
        <v>37583</v>
      </c>
      <c r="Q888" t="str">
        <f>INDEX(Detail!F:F,MATCH(D888,Detail!H:H,0))</f>
        <v>Bogor</v>
      </c>
      <c r="R888">
        <f>INDEX(Detail!C:C,MATCH(D888,Detail!H:H,0))</f>
        <v>168</v>
      </c>
      <c r="S888">
        <f>INDEX(Detail!D:D,MATCH(D888,Detail!H:H,0))</f>
        <v>87</v>
      </c>
      <c r="T888" t="str">
        <f>INDEX(Detail!E:E,MATCH(D888,Detail!H:H,0))</f>
        <v xml:space="preserve">Gang Laswi No. 2
</v>
      </c>
      <c r="U888" t="str">
        <f>INDEX(Detail!B:B,MATCH(D888,Detail!H:H,0))</f>
        <v>B+</v>
      </c>
      <c r="V888" t="str">
        <f>VLOOKUP(C888,Dosen!$A$3:$E$8,MATCH(Main!A888,Dosen!$A$2:$E$2,1),FALSE)</f>
        <v>Pak Budi</v>
      </c>
    </row>
    <row r="889" spans="1:22" x14ac:dyDescent="0.3">
      <c r="A889">
        <v>887</v>
      </c>
      <c r="B889" t="str">
        <f>CONCATENATE(VLOOKUP(C889,Helper!$A$1:$B$7,2,FALSE),TEXT(A889,"0000"))</f>
        <v>B0887</v>
      </c>
      <c r="C889" t="s">
        <v>1014</v>
      </c>
      <c r="D889" t="str">
        <f>INDEX(Detail!H:H,MATCH(B889,Detail!G:G,0))</f>
        <v>Cemplunk Rajata</v>
      </c>
      <c r="E889">
        <v>69</v>
      </c>
      <c r="F889">
        <v>68</v>
      </c>
      <c r="G889">
        <v>77</v>
      </c>
      <c r="H889">
        <v>74</v>
      </c>
      <c r="I889">
        <v>90</v>
      </c>
      <c r="J889">
        <v>41</v>
      </c>
      <c r="K889">
        <v>87</v>
      </c>
      <c r="L889" s="36">
        <f>IFERROR(VLOOKUP(B889,Absen!$A$1:$B$501,2,FALSE),"No")</f>
        <v>44754</v>
      </c>
      <c r="M889" s="44">
        <f t="shared" si="40"/>
        <v>77</v>
      </c>
      <c r="N889" s="44">
        <f t="shared" si="41"/>
        <v>68.924999999999997</v>
      </c>
      <c r="O889" s="44" t="str">
        <f t="shared" si="42"/>
        <v>C</v>
      </c>
      <c r="P889" s="36">
        <f>INDEX(Detail!A:A,MATCH(D889,Detail!H:H,0))</f>
        <v>37355</v>
      </c>
      <c r="Q889" t="str">
        <f>INDEX(Detail!F:F,MATCH(D889,Detail!H:H,0))</f>
        <v>Tidore Kepulauan</v>
      </c>
      <c r="R889">
        <f>INDEX(Detail!C:C,MATCH(D889,Detail!H:H,0))</f>
        <v>178</v>
      </c>
      <c r="S889">
        <f>INDEX(Detail!D:D,MATCH(D889,Detail!H:H,0))</f>
        <v>69</v>
      </c>
      <c r="T889" t="str">
        <f>INDEX(Detail!E:E,MATCH(D889,Detail!H:H,0))</f>
        <v>Jalan Ronggowarsito No. 42</v>
      </c>
      <c r="U889" t="str">
        <f>INDEX(Detail!B:B,MATCH(D889,Detail!H:H,0))</f>
        <v>O-</v>
      </c>
      <c r="V889" t="str">
        <f>VLOOKUP(C889,Dosen!$A$3:$E$8,MATCH(Main!A889,Dosen!$A$2:$E$2,1),FALSE)</f>
        <v>Pak Budi</v>
      </c>
    </row>
    <row r="890" spans="1:22" x14ac:dyDescent="0.3">
      <c r="A890">
        <v>888</v>
      </c>
      <c r="B890" t="str">
        <f>CONCATENATE(VLOOKUP(C890,Helper!$A$1:$B$7,2,FALSE),TEXT(A890,"0000"))</f>
        <v>F0888</v>
      </c>
      <c r="C890" t="s">
        <v>1011</v>
      </c>
      <c r="D890" t="str">
        <f>INDEX(Detail!H:H,MATCH(B890,Detail!G:G,0))</f>
        <v>Hartaka Utami</v>
      </c>
      <c r="E890">
        <v>83</v>
      </c>
      <c r="F890">
        <v>74</v>
      </c>
      <c r="G890">
        <v>39</v>
      </c>
      <c r="H890">
        <v>75</v>
      </c>
      <c r="I890">
        <v>92</v>
      </c>
      <c r="J890">
        <v>44</v>
      </c>
      <c r="K890">
        <v>78</v>
      </c>
      <c r="L890" s="36" t="str">
        <f>IFERROR(VLOOKUP(B890,Absen!$A$1:$B$501,2,FALSE),"No")</f>
        <v>No</v>
      </c>
      <c r="M890" s="44">
        <f t="shared" si="40"/>
        <v>78</v>
      </c>
      <c r="N890" s="44">
        <f t="shared" si="41"/>
        <v>64.900000000000006</v>
      </c>
      <c r="O890" s="44" t="str">
        <f t="shared" si="42"/>
        <v>C</v>
      </c>
      <c r="P890" s="36">
        <f>INDEX(Detail!A:A,MATCH(D890,Detail!H:H,0))</f>
        <v>37530</v>
      </c>
      <c r="Q890" t="str">
        <f>INDEX(Detail!F:F,MATCH(D890,Detail!H:H,0))</f>
        <v>Bontang</v>
      </c>
      <c r="R890">
        <f>INDEX(Detail!C:C,MATCH(D890,Detail!H:H,0))</f>
        <v>174</v>
      </c>
      <c r="S890">
        <f>INDEX(Detail!D:D,MATCH(D890,Detail!H:H,0))</f>
        <v>59</v>
      </c>
      <c r="T890" t="str">
        <f>INDEX(Detail!E:E,MATCH(D890,Detail!H:H,0))</f>
        <v>Jalan Monginsidi No. 10</v>
      </c>
      <c r="U890" t="str">
        <f>INDEX(Detail!B:B,MATCH(D890,Detail!H:H,0))</f>
        <v>B+</v>
      </c>
      <c r="V890" t="str">
        <f>VLOOKUP(C890,Dosen!$A$3:$E$8,MATCH(Main!A890,Dosen!$A$2:$E$2,1),FALSE)</f>
        <v>Bu Dwi</v>
      </c>
    </row>
    <row r="891" spans="1:22" x14ac:dyDescent="0.3">
      <c r="A891">
        <v>889</v>
      </c>
      <c r="B891" t="str">
        <f>CONCATENATE(VLOOKUP(C891,Helper!$A$1:$B$7,2,FALSE),TEXT(A891,"0000"))</f>
        <v>F0889</v>
      </c>
      <c r="C891" t="s">
        <v>1011</v>
      </c>
      <c r="D891" t="str">
        <f>INDEX(Detail!H:H,MATCH(B891,Detail!G:G,0))</f>
        <v>Radit Kuswandari</v>
      </c>
      <c r="E891">
        <v>94</v>
      </c>
      <c r="F891">
        <v>54</v>
      </c>
      <c r="G891">
        <v>45</v>
      </c>
      <c r="H891">
        <v>67</v>
      </c>
      <c r="I891">
        <v>62</v>
      </c>
      <c r="J891">
        <v>72</v>
      </c>
      <c r="K891">
        <v>70</v>
      </c>
      <c r="L891" s="36" t="str">
        <f>IFERROR(VLOOKUP(B891,Absen!$A$1:$B$501,2,FALSE),"No")</f>
        <v>No</v>
      </c>
      <c r="M891" s="44">
        <f t="shared" si="40"/>
        <v>70</v>
      </c>
      <c r="N891" s="44">
        <f t="shared" si="41"/>
        <v>65.025000000000006</v>
      </c>
      <c r="O891" s="44" t="str">
        <f t="shared" si="42"/>
        <v>C</v>
      </c>
      <c r="P891" s="36">
        <f>INDEX(Detail!A:A,MATCH(D891,Detail!H:H,0))</f>
        <v>37273</v>
      </c>
      <c r="Q891" t="str">
        <f>INDEX(Detail!F:F,MATCH(D891,Detail!H:H,0))</f>
        <v>Ambon</v>
      </c>
      <c r="R891">
        <f>INDEX(Detail!C:C,MATCH(D891,Detail!H:H,0))</f>
        <v>159</v>
      </c>
      <c r="S891">
        <f>INDEX(Detail!D:D,MATCH(D891,Detail!H:H,0))</f>
        <v>53</v>
      </c>
      <c r="T891" t="str">
        <f>INDEX(Detail!E:E,MATCH(D891,Detail!H:H,0))</f>
        <v xml:space="preserve">Gg. Stasiun Wonokromo No. 8
</v>
      </c>
      <c r="U891" t="str">
        <f>INDEX(Detail!B:B,MATCH(D891,Detail!H:H,0))</f>
        <v>AB-</v>
      </c>
      <c r="V891" t="str">
        <f>VLOOKUP(C891,Dosen!$A$3:$E$8,MATCH(Main!A891,Dosen!$A$2:$E$2,1),FALSE)</f>
        <v>Bu Dwi</v>
      </c>
    </row>
    <row r="892" spans="1:22" x14ac:dyDescent="0.3">
      <c r="A892">
        <v>890</v>
      </c>
      <c r="B892" t="str">
        <f>CONCATENATE(VLOOKUP(C892,Helper!$A$1:$B$7,2,FALSE),TEXT(A892,"0000"))</f>
        <v>F0890</v>
      </c>
      <c r="C892" t="s">
        <v>1011</v>
      </c>
      <c r="D892" t="str">
        <f>INDEX(Detail!H:H,MATCH(B892,Detail!G:G,0))</f>
        <v>Asmadi Prabowo</v>
      </c>
      <c r="E892">
        <v>64</v>
      </c>
      <c r="F892">
        <v>66</v>
      </c>
      <c r="G892">
        <v>87</v>
      </c>
      <c r="H892">
        <v>65</v>
      </c>
      <c r="I892">
        <v>94</v>
      </c>
      <c r="J892">
        <v>78</v>
      </c>
      <c r="K892">
        <v>77</v>
      </c>
      <c r="L892" s="36" t="str">
        <f>IFERROR(VLOOKUP(B892,Absen!$A$1:$B$501,2,FALSE),"No")</f>
        <v>No</v>
      </c>
      <c r="M892" s="44">
        <f t="shared" si="40"/>
        <v>77</v>
      </c>
      <c r="N892" s="44">
        <f t="shared" si="41"/>
        <v>76.825000000000003</v>
      </c>
      <c r="O892" s="44" t="str">
        <f t="shared" si="42"/>
        <v>B</v>
      </c>
      <c r="P892" s="36">
        <f>INDEX(Detail!A:A,MATCH(D892,Detail!H:H,0))</f>
        <v>37222</v>
      </c>
      <c r="Q892" t="str">
        <f>INDEX(Detail!F:F,MATCH(D892,Detail!H:H,0))</f>
        <v>Lubuklinggau</v>
      </c>
      <c r="R892">
        <f>INDEX(Detail!C:C,MATCH(D892,Detail!H:H,0))</f>
        <v>178</v>
      </c>
      <c r="S892">
        <f>INDEX(Detail!D:D,MATCH(D892,Detail!H:H,0))</f>
        <v>91</v>
      </c>
      <c r="T892" t="str">
        <f>INDEX(Detail!E:E,MATCH(D892,Detail!H:H,0))</f>
        <v>Gang Raya Setiabudhi No. 60</v>
      </c>
      <c r="U892" t="str">
        <f>INDEX(Detail!B:B,MATCH(D892,Detail!H:H,0))</f>
        <v>B+</v>
      </c>
      <c r="V892" t="str">
        <f>VLOOKUP(C892,Dosen!$A$3:$E$8,MATCH(Main!A892,Dosen!$A$2:$E$2,1),FALSE)</f>
        <v>Bu Dwi</v>
      </c>
    </row>
    <row r="893" spans="1:22" x14ac:dyDescent="0.3">
      <c r="A893">
        <v>891</v>
      </c>
      <c r="B893" t="str">
        <f>CONCATENATE(VLOOKUP(C893,Helper!$A$1:$B$7,2,FALSE),TEXT(A893,"0000"))</f>
        <v>B0891</v>
      </c>
      <c r="C893" t="s">
        <v>1014</v>
      </c>
      <c r="D893" t="str">
        <f>INDEX(Detail!H:H,MATCH(B893,Detail!G:G,0))</f>
        <v>Artawan Zulaika</v>
      </c>
      <c r="E893">
        <v>63</v>
      </c>
      <c r="F893">
        <v>43</v>
      </c>
      <c r="G893">
        <v>86</v>
      </c>
      <c r="H893">
        <v>58</v>
      </c>
      <c r="I893">
        <v>86</v>
      </c>
      <c r="J893">
        <v>76</v>
      </c>
      <c r="K893">
        <v>69</v>
      </c>
      <c r="L893" s="36" t="str">
        <f>IFERROR(VLOOKUP(B893,Absen!$A$1:$B$501,2,FALSE),"No")</f>
        <v>No</v>
      </c>
      <c r="M893" s="44">
        <f t="shared" si="40"/>
        <v>69</v>
      </c>
      <c r="N893" s="44">
        <f t="shared" si="41"/>
        <v>70.55</v>
      </c>
      <c r="O893" s="44" t="str">
        <f t="shared" si="42"/>
        <v>B</v>
      </c>
      <c r="P893" s="36">
        <f>INDEX(Detail!A:A,MATCH(D893,Detail!H:H,0))</f>
        <v>38431</v>
      </c>
      <c r="Q893" t="str">
        <f>INDEX(Detail!F:F,MATCH(D893,Detail!H:H,0))</f>
        <v>Gorontalo</v>
      </c>
      <c r="R893">
        <f>INDEX(Detail!C:C,MATCH(D893,Detail!H:H,0))</f>
        <v>159</v>
      </c>
      <c r="S893">
        <f>INDEX(Detail!D:D,MATCH(D893,Detail!H:H,0))</f>
        <v>86</v>
      </c>
      <c r="T893" t="str">
        <f>INDEX(Detail!E:E,MATCH(D893,Detail!H:H,0))</f>
        <v xml:space="preserve">Gang W.R. Supratman No. 6
</v>
      </c>
      <c r="U893" t="str">
        <f>INDEX(Detail!B:B,MATCH(D893,Detail!H:H,0))</f>
        <v>O+</v>
      </c>
      <c r="V893" t="str">
        <f>VLOOKUP(C893,Dosen!$A$3:$E$8,MATCH(Main!A893,Dosen!$A$2:$E$2,1),FALSE)</f>
        <v>Pak Budi</v>
      </c>
    </row>
    <row r="894" spans="1:22" x14ac:dyDescent="0.3">
      <c r="A894">
        <v>892</v>
      </c>
      <c r="B894" t="str">
        <f>CONCATENATE(VLOOKUP(C894,Helper!$A$1:$B$7,2,FALSE),TEXT(A894,"0000"))</f>
        <v>C0892</v>
      </c>
      <c r="C894" t="s">
        <v>1012</v>
      </c>
      <c r="D894" t="str">
        <f>INDEX(Detail!H:H,MATCH(B894,Detail!G:G,0))</f>
        <v>Mahdi Mangunsong</v>
      </c>
      <c r="E894">
        <v>66</v>
      </c>
      <c r="F894">
        <v>74</v>
      </c>
      <c r="G894">
        <v>93</v>
      </c>
      <c r="H894">
        <v>50</v>
      </c>
      <c r="I894">
        <v>87</v>
      </c>
      <c r="J894">
        <v>91</v>
      </c>
      <c r="K894">
        <v>100</v>
      </c>
      <c r="L894" s="36" t="str">
        <f>IFERROR(VLOOKUP(B894,Absen!$A$1:$B$501,2,FALSE),"No")</f>
        <v>No</v>
      </c>
      <c r="M894" s="44">
        <f t="shared" si="40"/>
        <v>100</v>
      </c>
      <c r="N894" s="44">
        <f t="shared" si="41"/>
        <v>81.425000000000011</v>
      </c>
      <c r="O894" s="44" t="str">
        <f t="shared" si="42"/>
        <v>A</v>
      </c>
      <c r="P894" s="36">
        <f>INDEX(Detail!A:A,MATCH(D894,Detail!H:H,0))</f>
        <v>38237</v>
      </c>
      <c r="Q894" t="str">
        <f>INDEX(Detail!F:F,MATCH(D894,Detail!H:H,0))</f>
        <v>Sibolga</v>
      </c>
      <c r="R894">
        <f>INDEX(Detail!C:C,MATCH(D894,Detail!H:H,0))</f>
        <v>176</v>
      </c>
      <c r="S894">
        <f>INDEX(Detail!D:D,MATCH(D894,Detail!H:H,0))</f>
        <v>93</v>
      </c>
      <c r="T894" t="str">
        <f>INDEX(Detail!E:E,MATCH(D894,Detail!H:H,0))</f>
        <v xml:space="preserve">Jalan Ahmad Yani No. 3
</v>
      </c>
      <c r="U894" t="str">
        <f>INDEX(Detail!B:B,MATCH(D894,Detail!H:H,0))</f>
        <v>A+</v>
      </c>
      <c r="V894" t="str">
        <f>VLOOKUP(C894,Dosen!$A$3:$E$8,MATCH(Main!A894,Dosen!$A$2:$E$2,1),FALSE)</f>
        <v>Pak Andi</v>
      </c>
    </row>
    <row r="895" spans="1:22" x14ac:dyDescent="0.3">
      <c r="A895">
        <v>893</v>
      </c>
      <c r="B895" t="str">
        <f>CONCATENATE(VLOOKUP(C895,Helper!$A$1:$B$7,2,FALSE),TEXT(A895,"0000"))</f>
        <v>B0893</v>
      </c>
      <c r="C895" t="s">
        <v>1014</v>
      </c>
      <c r="D895" t="str">
        <f>INDEX(Detail!H:H,MATCH(B895,Detail!G:G,0))</f>
        <v>Sari Wulandari</v>
      </c>
      <c r="E895">
        <v>77</v>
      </c>
      <c r="F895">
        <v>44</v>
      </c>
      <c r="G895">
        <v>46</v>
      </c>
      <c r="H895">
        <v>75</v>
      </c>
      <c r="I895">
        <v>52</v>
      </c>
      <c r="J895">
        <v>59</v>
      </c>
      <c r="K895">
        <v>82</v>
      </c>
      <c r="L895" s="36">
        <f>IFERROR(VLOOKUP(B895,Absen!$A$1:$B$501,2,FALSE),"No")</f>
        <v>44837</v>
      </c>
      <c r="M895" s="44">
        <f t="shared" si="40"/>
        <v>72</v>
      </c>
      <c r="N895" s="44">
        <f t="shared" si="41"/>
        <v>59.2</v>
      </c>
      <c r="O895" s="44" t="str">
        <f t="shared" si="42"/>
        <v>D</v>
      </c>
      <c r="P895" s="36">
        <f>INDEX(Detail!A:A,MATCH(D895,Detail!H:H,0))</f>
        <v>37429</v>
      </c>
      <c r="Q895" t="str">
        <f>INDEX(Detail!F:F,MATCH(D895,Detail!H:H,0))</f>
        <v>Medan</v>
      </c>
      <c r="R895">
        <f>INDEX(Detail!C:C,MATCH(D895,Detail!H:H,0))</f>
        <v>153</v>
      </c>
      <c r="S895">
        <f>INDEX(Detail!D:D,MATCH(D895,Detail!H:H,0))</f>
        <v>89</v>
      </c>
      <c r="T895" t="str">
        <f>INDEX(Detail!E:E,MATCH(D895,Detail!H:H,0))</f>
        <v xml:space="preserve">Gg. Monginsidi No. 5
</v>
      </c>
      <c r="U895" t="str">
        <f>INDEX(Detail!B:B,MATCH(D895,Detail!H:H,0))</f>
        <v>B-</v>
      </c>
      <c r="V895" t="str">
        <f>VLOOKUP(C895,Dosen!$A$3:$E$8,MATCH(Main!A895,Dosen!$A$2:$E$2,1),FALSE)</f>
        <v>Pak Budi</v>
      </c>
    </row>
    <row r="896" spans="1:22" x14ac:dyDescent="0.3">
      <c r="A896">
        <v>894</v>
      </c>
      <c r="B896" t="str">
        <f>CONCATENATE(VLOOKUP(C896,Helper!$A$1:$B$7,2,FALSE),TEXT(A896,"0000"))</f>
        <v>E0894</v>
      </c>
      <c r="C896" t="s">
        <v>1010</v>
      </c>
      <c r="D896" t="str">
        <f>INDEX(Detail!H:H,MATCH(B896,Detail!G:G,0))</f>
        <v>Harimurti Iswahyudi</v>
      </c>
      <c r="E896">
        <v>67</v>
      </c>
      <c r="F896">
        <v>65</v>
      </c>
      <c r="G896">
        <v>65</v>
      </c>
      <c r="H896">
        <v>60</v>
      </c>
      <c r="I896">
        <v>63</v>
      </c>
      <c r="J896">
        <v>99</v>
      </c>
      <c r="K896">
        <v>96</v>
      </c>
      <c r="L896" s="36" t="str">
        <f>IFERROR(VLOOKUP(B896,Absen!$A$1:$B$501,2,FALSE),"No")</f>
        <v>No</v>
      </c>
      <c r="M896" s="44">
        <f t="shared" si="40"/>
        <v>96</v>
      </c>
      <c r="N896" s="44">
        <f t="shared" si="41"/>
        <v>74.275000000000006</v>
      </c>
      <c r="O896" s="44" t="str">
        <f t="shared" si="42"/>
        <v>B</v>
      </c>
      <c r="P896" s="36">
        <f>INDEX(Detail!A:A,MATCH(D896,Detail!H:H,0))</f>
        <v>37754</v>
      </c>
      <c r="Q896" t="str">
        <f>INDEX(Detail!F:F,MATCH(D896,Detail!H:H,0))</f>
        <v>Magelang</v>
      </c>
      <c r="R896">
        <f>INDEX(Detail!C:C,MATCH(D896,Detail!H:H,0))</f>
        <v>163</v>
      </c>
      <c r="S896">
        <f>INDEX(Detail!D:D,MATCH(D896,Detail!H:H,0))</f>
        <v>76</v>
      </c>
      <c r="T896" t="str">
        <f>INDEX(Detail!E:E,MATCH(D896,Detail!H:H,0))</f>
        <v xml:space="preserve">Gg. Kebonjati No. 4
</v>
      </c>
      <c r="U896" t="str">
        <f>INDEX(Detail!B:B,MATCH(D896,Detail!H:H,0))</f>
        <v>A-</v>
      </c>
      <c r="V896" t="str">
        <f>VLOOKUP(C896,Dosen!$A$3:$E$8,MATCH(Main!A896,Dosen!$A$2:$E$2,1),FALSE)</f>
        <v>Bu Ratna</v>
      </c>
    </row>
    <row r="897" spans="1:22" x14ac:dyDescent="0.3">
      <c r="A897">
        <v>895</v>
      </c>
      <c r="B897" t="str">
        <f>CONCATENATE(VLOOKUP(C897,Helper!$A$1:$B$7,2,FALSE),TEXT(A897,"0000"))</f>
        <v>F0895</v>
      </c>
      <c r="C897" t="s">
        <v>1011</v>
      </c>
      <c r="D897" t="str">
        <f>INDEX(Detail!H:H,MATCH(B897,Detail!G:G,0))</f>
        <v>Ian Prasetya</v>
      </c>
      <c r="E897">
        <v>54</v>
      </c>
      <c r="F897">
        <v>58</v>
      </c>
      <c r="G897">
        <v>76</v>
      </c>
      <c r="H897">
        <v>59</v>
      </c>
      <c r="I897">
        <v>51</v>
      </c>
      <c r="J897">
        <v>66</v>
      </c>
      <c r="K897">
        <v>73</v>
      </c>
      <c r="L897" s="36">
        <f>IFERROR(VLOOKUP(B897,Absen!$A$1:$B$501,2,FALSE),"No")</f>
        <v>44842</v>
      </c>
      <c r="M897" s="44">
        <f t="shared" si="40"/>
        <v>63</v>
      </c>
      <c r="N897" s="44">
        <f t="shared" si="41"/>
        <v>62.45</v>
      </c>
      <c r="O897" s="44" t="str">
        <f t="shared" si="42"/>
        <v>C</v>
      </c>
      <c r="P897" s="36">
        <f>INDEX(Detail!A:A,MATCH(D897,Detail!H:H,0))</f>
        <v>38419</v>
      </c>
      <c r="Q897" t="str">
        <f>INDEX(Detail!F:F,MATCH(D897,Detail!H:H,0))</f>
        <v>Cimahi</v>
      </c>
      <c r="R897">
        <f>INDEX(Detail!C:C,MATCH(D897,Detail!H:H,0))</f>
        <v>158</v>
      </c>
      <c r="S897">
        <f>INDEX(Detail!D:D,MATCH(D897,Detail!H:H,0))</f>
        <v>56</v>
      </c>
      <c r="T897" t="str">
        <f>INDEX(Detail!E:E,MATCH(D897,Detail!H:H,0))</f>
        <v>Gg. Kiaracondong No. 32</v>
      </c>
      <c r="U897" t="str">
        <f>INDEX(Detail!B:B,MATCH(D897,Detail!H:H,0))</f>
        <v>A-</v>
      </c>
      <c r="V897" t="str">
        <f>VLOOKUP(C897,Dosen!$A$3:$E$8,MATCH(Main!A897,Dosen!$A$2:$E$2,1),FALSE)</f>
        <v>Bu Dwi</v>
      </c>
    </row>
    <row r="898" spans="1:22" x14ac:dyDescent="0.3">
      <c r="A898">
        <v>896</v>
      </c>
      <c r="B898" t="str">
        <f>CONCATENATE(VLOOKUP(C898,Helper!$A$1:$B$7,2,FALSE),TEXT(A898,"0000"))</f>
        <v>C0896</v>
      </c>
      <c r="C898" t="s">
        <v>1012</v>
      </c>
      <c r="D898" t="str">
        <f>INDEX(Detail!H:H,MATCH(B898,Detail!G:G,0))</f>
        <v>Hana Hutagalung</v>
      </c>
      <c r="E898">
        <v>70</v>
      </c>
      <c r="F898">
        <v>59</v>
      </c>
      <c r="G898">
        <v>48</v>
      </c>
      <c r="H898">
        <v>63</v>
      </c>
      <c r="I898">
        <v>84</v>
      </c>
      <c r="J898">
        <v>55</v>
      </c>
      <c r="K898">
        <v>61</v>
      </c>
      <c r="L898" s="36" t="str">
        <f>IFERROR(VLOOKUP(B898,Absen!$A$1:$B$501,2,FALSE),"No")</f>
        <v>No</v>
      </c>
      <c r="M898" s="44">
        <f t="shared" si="40"/>
        <v>61</v>
      </c>
      <c r="N898" s="44">
        <f t="shared" si="41"/>
        <v>61.2</v>
      </c>
      <c r="O898" s="44" t="str">
        <f t="shared" si="42"/>
        <v>C</v>
      </c>
      <c r="P898" s="36">
        <f>INDEX(Detail!A:A,MATCH(D898,Detail!H:H,0))</f>
        <v>37712</v>
      </c>
      <c r="Q898" t="str">
        <f>INDEX(Detail!F:F,MATCH(D898,Detail!H:H,0))</f>
        <v>Denpasar</v>
      </c>
      <c r="R898">
        <f>INDEX(Detail!C:C,MATCH(D898,Detail!H:H,0))</f>
        <v>168</v>
      </c>
      <c r="S898">
        <f>INDEX(Detail!D:D,MATCH(D898,Detail!H:H,0))</f>
        <v>82</v>
      </c>
      <c r="T898" t="str">
        <f>INDEX(Detail!E:E,MATCH(D898,Detail!H:H,0))</f>
        <v xml:space="preserve">Gg. Stasiun Wonokromo No. 6
</v>
      </c>
      <c r="U898" t="str">
        <f>INDEX(Detail!B:B,MATCH(D898,Detail!H:H,0))</f>
        <v>B-</v>
      </c>
      <c r="V898" t="str">
        <f>VLOOKUP(C898,Dosen!$A$3:$E$8,MATCH(Main!A898,Dosen!$A$2:$E$2,1),FALSE)</f>
        <v>Pak Andi</v>
      </c>
    </row>
    <row r="899" spans="1:22" x14ac:dyDescent="0.3">
      <c r="A899">
        <v>897</v>
      </c>
      <c r="B899" t="str">
        <f>CONCATENATE(VLOOKUP(C899,Helper!$A$1:$B$7,2,FALSE),TEXT(A899,"0000"))</f>
        <v>D0897</v>
      </c>
      <c r="C899" t="s">
        <v>1013</v>
      </c>
      <c r="D899" t="str">
        <f>INDEX(Detail!H:H,MATCH(B899,Detail!G:G,0))</f>
        <v>Nadia Puspasari</v>
      </c>
      <c r="E899">
        <v>84</v>
      </c>
      <c r="F899">
        <v>55</v>
      </c>
      <c r="G899">
        <v>32</v>
      </c>
      <c r="H899">
        <v>64</v>
      </c>
      <c r="I899">
        <v>68</v>
      </c>
      <c r="J899">
        <v>53</v>
      </c>
      <c r="K899">
        <v>62</v>
      </c>
      <c r="L899" s="36">
        <f>IFERROR(VLOOKUP(B899,Absen!$A$1:$B$501,2,FALSE),"No")</f>
        <v>44853</v>
      </c>
      <c r="M899" s="44">
        <f t="shared" si="40"/>
        <v>52</v>
      </c>
      <c r="N899" s="44">
        <f t="shared" si="41"/>
        <v>56.075000000000003</v>
      </c>
      <c r="O899" s="44" t="str">
        <f t="shared" si="42"/>
        <v>D</v>
      </c>
      <c r="P899" s="36">
        <f>INDEX(Detail!A:A,MATCH(D899,Detail!H:H,0))</f>
        <v>37435</v>
      </c>
      <c r="Q899" t="str">
        <f>INDEX(Detail!F:F,MATCH(D899,Detail!H:H,0))</f>
        <v>Sorong</v>
      </c>
      <c r="R899">
        <f>INDEX(Detail!C:C,MATCH(D899,Detail!H:H,0))</f>
        <v>166</v>
      </c>
      <c r="S899">
        <f>INDEX(Detail!D:D,MATCH(D899,Detail!H:H,0))</f>
        <v>73</v>
      </c>
      <c r="T899" t="str">
        <f>INDEX(Detail!E:E,MATCH(D899,Detail!H:H,0))</f>
        <v>Gang Gardujati No. 55</v>
      </c>
      <c r="U899" t="str">
        <f>INDEX(Detail!B:B,MATCH(D899,Detail!H:H,0))</f>
        <v>O-</v>
      </c>
      <c r="V899" t="str">
        <f>VLOOKUP(C899,Dosen!$A$3:$E$8,MATCH(Main!A899,Dosen!$A$2:$E$2,1),FALSE)</f>
        <v>Bu Made</v>
      </c>
    </row>
    <row r="900" spans="1:22" x14ac:dyDescent="0.3">
      <c r="A900">
        <v>898</v>
      </c>
      <c r="B900" t="str">
        <f>CONCATENATE(VLOOKUP(C900,Helper!$A$1:$B$7,2,FALSE),TEXT(A900,"0000"))</f>
        <v>D0898</v>
      </c>
      <c r="C900" t="s">
        <v>1013</v>
      </c>
      <c r="D900" t="str">
        <f>INDEX(Detail!H:H,MATCH(B900,Detail!G:G,0))</f>
        <v>Jamil Handayani</v>
      </c>
      <c r="E900">
        <v>83</v>
      </c>
      <c r="F900">
        <v>60</v>
      </c>
      <c r="G900">
        <v>57</v>
      </c>
      <c r="H900">
        <v>65</v>
      </c>
      <c r="I900">
        <v>67</v>
      </c>
      <c r="J900">
        <v>75</v>
      </c>
      <c r="K900">
        <v>67</v>
      </c>
      <c r="L900" s="36" t="str">
        <f>IFERROR(VLOOKUP(B900,Absen!$A$1:$B$501,2,FALSE),"No")</f>
        <v>No</v>
      </c>
      <c r="M900" s="44">
        <f t="shared" ref="M900:M963" si="43">IF(L900="No",K900,K900-10)</f>
        <v>67</v>
      </c>
      <c r="N900" s="44">
        <f t="shared" ref="N900:N963" si="44">((E900+F900+H900+I900)*0.125)+((G900+J900)*0.2)+(M900*0.1)</f>
        <v>67.475000000000009</v>
      </c>
      <c r="O900" s="44" t="str">
        <f t="shared" ref="O900:O963" si="45">IF(N900&gt;90,"A+",IF(N900&gt;80,"A",IF(N900&gt;70,"B",IF(N900&gt;60,"C",IF(N900&gt;40,"D","E")))))</f>
        <v>C</v>
      </c>
      <c r="P900" s="36">
        <f>INDEX(Detail!A:A,MATCH(D900,Detail!H:H,0))</f>
        <v>37873</v>
      </c>
      <c r="Q900" t="str">
        <f>INDEX(Detail!F:F,MATCH(D900,Detail!H:H,0))</f>
        <v>Blitar</v>
      </c>
      <c r="R900">
        <f>INDEX(Detail!C:C,MATCH(D900,Detail!H:H,0))</f>
        <v>151</v>
      </c>
      <c r="S900">
        <f>INDEX(Detail!D:D,MATCH(D900,Detail!H:H,0))</f>
        <v>48</v>
      </c>
      <c r="T900" t="str">
        <f>INDEX(Detail!E:E,MATCH(D900,Detail!H:H,0))</f>
        <v>Jl. Gedebage Selatan No. 60</v>
      </c>
      <c r="U900" t="str">
        <f>INDEX(Detail!B:B,MATCH(D900,Detail!H:H,0))</f>
        <v>O-</v>
      </c>
      <c r="V900" t="str">
        <f>VLOOKUP(C900,Dosen!$A$3:$E$8,MATCH(Main!A900,Dosen!$A$2:$E$2,1),FALSE)</f>
        <v>Bu Made</v>
      </c>
    </row>
    <row r="901" spans="1:22" x14ac:dyDescent="0.3">
      <c r="A901">
        <v>899</v>
      </c>
      <c r="B901" t="str">
        <f>CONCATENATE(VLOOKUP(C901,Helper!$A$1:$B$7,2,FALSE),TEXT(A901,"0000"))</f>
        <v>C0899</v>
      </c>
      <c r="C901" t="s">
        <v>1012</v>
      </c>
      <c r="D901" t="str">
        <f>INDEX(Detail!H:H,MATCH(B901,Detail!G:G,0))</f>
        <v>Pranawa Melani</v>
      </c>
      <c r="E901">
        <v>77</v>
      </c>
      <c r="F901">
        <v>59</v>
      </c>
      <c r="G901">
        <v>31</v>
      </c>
      <c r="H901">
        <v>72</v>
      </c>
      <c r="I901">
        <v>85</v>
      </c>
      <c r="J901">
        <v>92</v>
      </c>
      <c r="K901">
        <v>91</v>
      </c>
      <c r="L901" s="36" t="str">
        <f>IFERROR(VLOOKUP(B901,Absen!$A$1:$B$501,2,FALSE),"No")</f>
        <v>No</v>
      </c>
      <c r="M901" s="44">
        <f t="shared" si="43"/>
        <v>91</v>
      </c>
      <c r="N901" s="44">
        <f t="shared" si="44"/>
        <v>70.325000000000003</v>
      </c>
      <c r="O901" s="44" t="str">
        <f t="shared" si="45"/>
        <v>B</v>
      </c>
      <c r="P901" s="36">
        <f>INDEX(Detail!A:A,MATCH(D901,Detail!H:H,0))</f>
        <v>37897</v>
      </c>
      <c r="Q901" t="str">
        <f>INDEX(Detail!F:F,MATCH(D901,Detail!H:H,0))</f>
        <v>Bogor</v>
      </c>
      <c r="R901">
        <f>INDEX(Detail!C:C,MATCH(D901,Detail!H:H,0))</f>
        <v>180</v>
      </c>
      <c r="S901">
        <f>INDEX(Detail!D:D,MATCH(D901,Detail!H:H,0))</f>
        <v>85</v>
      </c>
      <c r="T901" t="str">
        <f>INDEX(Detail!E:E,MATCH(D901,Detail!H:H,0))</f>
        <v xml:space="preserve">Jalan Pasirkoja No. 0
</v>
      </c>
      <c r="U901" t="str">
        <f>INDEX(Detail!B:B,MATCH(D901,Detail!H:H,0))</f>
        <v>A+</v>
      </c>
      <c r="V901" t="str">
        <f>VLOOKUP(C901,Dosen!$A$3:$E$8,MATCH(Main!A901,Dosen!$A$2:$E$2,1),FALSE)</f>
        <v>Pak Andi</v>
      </c>
    </row>
    <row r="902" spans="1:22" x14ac:dyDescent="0.3">
      <c r="A902">
        <v>900</v>
      </c>
      <c r="B902" t="str">
        <f>CONCATENATE(VLOOKUP(C902,Helper!$A$1:$B$7,2,FALSE),TEXT(A902,"0000"))</f>
        <v>C0900</v>
      </c>
      <c r="C902" t="s">
        <v>1012</v>
      </c>
      <c r="D902" t="str">
        <f>INDEX(Detail!H:H,MATCH(B902,Detail!G:G,0))</f>
        <v>Kasim Natsir</v>
      </c>
      <c r="E902">
        <v>83</v>
      </c>
      <c r="F902">
        <v>46</v>
      </c>
      <c r="G902">
        <v>59</v>
      </c>
      <c r="H902">
        <v>57</v>
      </c>
      <c r="I902">
        <v>56</v>
      </c>
      <c r="J902">
        <v>95</v>
      </c>
      <c r="K902">
        <v>95</v>
      </c>
      <c r="L902" s="36" t="str">
        <f>IFERROR(VLOOKUP(B902,Absen!$A$1:$B$501,2,FALSE),"No")</f>
        <v>No</v>
      </c>
      <c r="M902" s="44">
        <f t="shared" si="43"/>
        <v>95</v>
      </c>
      <c r="N902" s="44">
        <f t="shared" si="44"/>
        <v>70.55</v>
      </c>
      <c r="O902" s="44" t="str">
        <f t="shared" si="45"/>
        <v>B</v>
      </c>
      <c r="P902" s="36">
        <f>INDEX(Detail!A:A,MATCH(D902,Detail!H:H,0))</f>
        <v>37022</v>
      </c>
      <c r="Q902" t="str">
        <f>INDEX(Detail!F:F,MATCH(D902,Detail!H:H,0))</f>
        <v>Pagaralam</v>
      </c>
      <c r="R902">
        <f>INDEX(Detail!C:C,MATCH(D902,Detail!H:H,0))</f>
        <v>161</v>
      </c>
      <c r="S902">
        <f>INDEX(Detail!D:D,MATCH(D902,Detail!H:H,0))</f>
        <v>58</v>
      </c>
      <c r="T902" t="str">
        <f>INDEX(Detail!E:E,MATCH(D902,Detail!H:H,0))</f>
        <v xml:space="preserve">Jl. Abdul Muis No. 4
</v>
      </c>
      <c r="U902" t="str">
        <f>INDEX(Detail!B:B,MATCH(D902,Detail!H:H,0))</f>
        <v>O-</v>
      </c>
      <c r="V902" t="str">
        <f>VLOOKUP(C902,Dosen!$A$3:$E$8,MATCH(Main!A902,Dosen!$A$2:$E$2,1),FALSE)</f>
        <v>Pak Andi</v>
      </c>
    </row>
    <row r="903" spans="1:22" x14ac:dyDescent="0.3">
      <c r="A903">
        <v>901</v>
      </c>
      <c r="B903" t="str">
        <f>CONCATENATE(VLOOKUP(C903,Helper!$A$1:$B$7,2,FALSE),TEXT(A903,"0000"))</f>
        <v>F0901</v>
      </c>
      <c r="C903" t="s">
        <v>1011</v>
      </c>
      <c r="D903" t="str">
        <f>INDEX(Detail!H:H,MATCH(B903,Detail!G:G,0))</f>
        <v>Adika Prastuti</v>
      </c>
      <c r="E903">
        <v>91</v>
      </c>
      <c r="F903">
        <v>68</v>
      </c>
      <c r="G903">
        <v>53</v>
      </c>
      <c r="H903">
        <v>65</v>
      </c>
      <c r="I903">
        <v>80</v>
      </c>
      <c r="J903">
        <v>76</v>
      </c>
      <c r="K903">
        <v>93</v>
      </c>
      <c r="L903" s="36" t="str">
        <f>IFERROR(VLOOKUP(B903,Absen!$A$1:$B$501,2,FALSE),"No")</f>
        <v>No</v>
      </c>
      <c r="M903" s="44">
        <f t="shared" si="43"/>
        <v>93</v>
      </c>
      <c r="N903" s="44">
        <f t="shared" si="44"/>
        <v>73.099999999999994</v>
      </c>
      <c r="O903" s="44" t="str">
        <f t="shared" si="45"/>
        <v>B</v>
      </c>
      <c r="P903" s="36">
        <f>INDEX(Detail!A:A,MATCH(D903,Detail!H:H,0))</f>
        <v>37684</v>
      </c>
      <c r="Q903" t="str">
        <f>INDEX(Detail!F:F,MATCH(D903,Detail!H:H,0))</f>
        <v>Padang</v>
      </c>
      <c r="R903">
        <f>INDEX(Detail!C:C,MATCH(D903,Detail!H:H,0))</f>
        <v>150</v>
      </c>
      <c r="S903">
        <f>INDEX(Detail!D:D,MATCH(D903,Detail!H:H,0))</f>
        <v>47</v>
      </c>
      <c r="T903" t="str">
        <f>INDEX(Detail!E:E,MATCH(D903,Detail!H:H,0))</f>
        <v>Gang Rajawali Timur No. 36</v>
      </c>
      <c r="U903" t="str">
        <f>INDEX(Detail!B:B,MATCH(D903,Detail!H:H,0))</f>
        <v>A-</v>
      </c>
      <c r="V903" t="str">
        <f>VLOOKUP(C903,Dosen!$A$3:$E$8,MATCH(Main!A903,Dosen!$A$2:$E$2,1),FALSE)</f>
        <v>Bu Dwi</v>
      </c>
    </row>
    <row r="904" spans="1:22" x14ac:dyDescent="0.3">
      <c r="A904">
        <v>902</v>
      </c>
      <c r="B904" t="str">
        <f>CONCATENATE(VLOOKUP(C904,Helper!$A$1:$B$7,2,FALSE),TEXT(A904,"0000"))</f>
        <v>D0902</v>
      </c>
      <c r="C904" t="s">
        <v>1013</v>
      </c>
      <c r="D904" t="str">
        <f>INDEX(Detail!H:H,MATCH(B904,Detail!G:G,0))</f>
        <v>Tirtayasa Nuraini</v>
      </c>
      <c r="E904">
        <v>58</v>
      </c>
      <c r="F904">
        <v>68</v>
      </c>
      <c r="G904">
        <v>86</v>
      </c>
      <c r="H904">
        <v>67</v>
      </c>
      <c r="I904">
        <v>54</v>
      </c>
      <c r="J904">
        <v>47</v>
      </c>
      <c r="K904">
        <v>97</v>
      </c>
      <c r="L904" s="36" t="str">
        <f>IFERROR(VLOOKUP(B904,Absen!$A$1:$B$501,2,FALSE),"No")</f>
        <v>No</v>
      </c>
      <c r="M904" s="44">
        <f t="shared" si="43"/>
        <v>97</v>
      </c>
      <c r="N904" s="44">
        <f t="shared" si="44"/>
        <v>67.174999999999997</v>
      </c>
      <c r="O904" s="44" t="str">
        <f t="shared" si="45"/>
        <v>C</v>
      </c>
      <c r="P904" s="36">
        <f>INDEX(Detail!A:A,MATCH(D904,Detail!H:H,0))</f>
        <v>37482</v>
      </c>
      <c r="Q904" t="str">
        <f>INDEX(Detail!F:F,MATCH(D904,Detail!H:H,0))</f>
        <v>Kendari</v>
      </c>
      <c r="R904">
        <f>INDEX(Detail!C:C,MATCH(D904,Detail!H:H,0))</f>
        <v>157</v>
      </c>
      <c r="S904">
        <f>INDEX(Detail!D:D,MATCH(D904,Detail!H:H,0))</f>
        <v>70</v>
      </c>
      <c r="T904" t="str">
        <f>INDEX(Detail!E:E,MATCH(D904,Detail!H:H,0))</f>
        <v>Gang Otto Iskandardinata No. 68</v>
      </c>
      <c r="U904" t="str">
        <f>INDEX(Detail!B:B,MATCH(D904,Detail!H:H,0))</f>
        <v>A-</v>
      </c>
      <c r="V904" t="str">
        <f>VLOOKUP(C904,Dosen!$A$3:$E$8,MATCH(Main!A904,Dosen!$A$2:$E$2,1),FALSE)</f>
        <v>Bu Made</v>
      </c>
    </row>
    <row r="905" spans="1:22" x14ac:dyDescent="0.3">
      <c r="A905">
        <v>903</v>
      </c>
      <c r="B905" t="str">
        <f>CONCATENATE(VLOOKUP(C905,Helper!$A$1:$B$7,2,FALSE),TEXT(A905,"0000"))</f>
        <v>D0903</v>
      </c>
      <c r="C905" t="s">
        <v>1013</v>
      </c>
      <c r="D905" t="str">
        <f>INDEX(Detail!H:H,MATCH(B905,Detail!G:G,0))</f>
        <v>Hendra Halimah</v>
      </c>
      <c r="E905">
        <v>76</v>
      </c>
      <c r="F905">
        <v>71</v>
      </c>
      <c r="G905">
        <v>52</v>
      </c>
      <c r="H905">
        <v>64</v>
      </c>
      <c r="I905">
        <v>84</v>
      </c>
      <c r="J905">
        <v>65</v>
      </c>
      <c r="K905">
        <v>81</v>
      </c>
      <c r="L905" s="36" t="str">
        <f>IFERROR(VLOOKUP(B905,Absen!$A$1:$B$501,2,FALSE),"No")</f>
        <v>No</v>
      </c>
      <c r="M905" s="44">
        <f t="shared" si="43"/>
        <v>81</v>
      </c>
      <c r="N905" s="44">
        <f t="shared" si="44"/>
        <v>68.375</v>
      </c>
      <c r="O905" s="44" t="str">
        <f t="shared" si="45"/>
        <v>C</v>
      </c>
      <c r="P905" s="36">
        <f>INDEX(Detail!A:A,MATCH(D905,Detail!H:H,0))</f>
        <v>37708</v>
      </c>
      <c r="Q905" t="str">
        <f>INDEX(Detail!F:F,MATCH(D905,Detail!H:H,0))</f>
        <v>Subulussalam</v>
      </c>
      <c r="R905">
        <f>INDEX(Detail!C:C,MATCH(D905,Detail!H:H,0))</f>
        <v>162</v>
      </c>
      <c r="S905">
        <f>INDEX(Detail!D:D,MATCH(D905,Detail!H:H,0))</f>
        <v>63</v>
      </c>
      <c r="T905" t="str">
        <f>INDEX(Detail!E:E,MATCH(D905,Detail!H:H,0))</f>
        <v>Gg. Pacuan Kuda No. 56</v>
      </c>
      <c r="U905" t="str">
        <f>INDEX(Detail!B:B,MATCH(D905,Detail!H:H,0))</f>
        <v>A+</v>
      </c>
      <c r="V905" t="str">
        <f>VLOOKUP(C905,Dosen!$A$3:$E$8,MATCH(Main!A905,Dosen!$A$2:$E$2,1),FALSE)</f>
        <v>Bu Made</v>
      </c>
    </row>
    <row r="906" spans="1:22" x14ac:dyDescent="0.3">
      <c r="A906">
        <v>904</v>
      </c>
      <c r="B906" t="str">
        <f>CONCATENATE(VLOOKUP(C906,Helper!$A$1:$B$7,2,FALSE),TEXT(A906,"0000"))</f>
        <v>A0904</v>
      </c>
      <c r="C906" t="s">
        <v>1015</v>
      </c>
      <c r="D906" t="str">
        <f>INDEX(Detail!H:H,MATCH(B906,Detail!G:G,0))</f>
        <v>Mujur Wibisono</v>
      </c>
      <c r="E906">
        <v>65</v>
      </c>
      <c r="F906">
        <v>51</v>
      </c>
      <c r="G906">
        <v>38</v>
      </c>
      <c r="H906">
        <v>72</v>
      </c>
      <c r="I906">
        <v>90</v>
      </c>
      <c r="J906">
        <v>91</v>
      </c>
      <c r="K906">
        <v>95</v>
      </c>
      <c r="L906" s="36" t="str">
        <f>IFERROR(VLOOKUP(B906,Absen!$A$1:$B$501,2,FALSE),"No")</f>
        <v>No</v>
      </c>
      <c r="M906" s="44">
        <f t="shared" si="43"/>
        <v>95</v>
      </c>
      <c r="N906" s="44">
        <f t="shared" si="44"/>
        <v>70.05</v>
      </c>
      <c r="O906" s="44" t="str">
        <f t="shared" si="45"/>
        <v>B</v>
      </c>
      <c r="P906" s="36">
        <f>INDEX(Detail!A:A,MATCH(D906,Detail!H:H,0))</f>
        <v>37387</v>
      </c>
      <c r="Q906" t="str">
        <f>INDEX(Detail!F:F,MATCH(D906,Detail!H:H,0))</f>
        <v>Bengkulu</v>
      </c>
      <c r="R906">
        <f>INDEX(Detail!C:C,MATCH(D906,Detail!H:H,0))</f>
        <v>166</v>
      </c>
      <c r="S906">
        <f>INDEX(Detail!D:D,MATCH(D906,Detail!H:H,0))</f>
        <v>74</v>
      </c>
      <c r="T906" t="str">
        <f>INDEX(Detail!E:E,MATCH(D906,Detail!H:H,0))</f>
        <v xml:space="preserve">Jalan H.J Maemunah No. 0
</v>
      </c>
      <c r="U906" t="str">
        <f>INDEX(Detail!B:B,MATCH(D906,Detail!H:H,0))</f>
        <v>A-</v>
      </c>
      <c r="V906" t="str">
        <f>VLOOKUP(C906,Dosen!$A$3:$E$8,MATCH(Main!A906,Dosen!$A$2:$E$2,1),FALSE)</f>
        <v>Pak Krisna</v>
      </c>
    </row>
    <row r="907" spans="1:22" x14ac:dyDescent="0.3">
      <c r="A907">
        <v>905</v>
      </c>
      <c r="B907" t="str">
        <f>CONCATENATE(VLOOKUP(C907,Helper!$A$1:$B$7,2,FALSE),TEXT(A907,"0000"))</f>
        <v>A0905</v>
      </c>
      <c r="C907" t="s">
        <v>1015</v>
      </c>
      <c r="D907" t="str">
        <f>INDEX(Detail!H:H,MATCH(B907,Detail!G:G,0))</f>
        <v>Bambang Yuniar</v>
      </c>
      <c r="E907">
        <v>60</v>
      </c>
      <c r="F907">
        <v>41</v>
      </c>
      <c r="G907">
        <v>74</v>
      </c>
      <c r="H907">
        <v>68</v>
      </c>
      <c r="I907">
        <v>85</v>
      </c>
      <c r="J907">
        <v>88</v>
      </c>
      <c r="K907">
        <v>81</v>
      </c>
      <c r="L907" s="36" t="str">
        <f>IFERROR(VLOOKUP(B907,Absen!$A$1:$B$501,2,FALSE),"No")</f>
        <v>No</v>
      </c>
      <c r="M907" s="44">
        <f t="shared" si="43"/>
        <v>81</v>
      </c>
      <c r="N907" s="44">
        <f t="shared" si="44"/>
        <v>72.25</v>
      </c>
      <c r="O907" s="44" t="str">
        <f t="shared" si="45"/>
        <v>B</v>
      </c>
      <c r="P907" s="36">
        <f>INDEX(Detail!A:A,MATCH(D907,Detail!H:H,0))</f>
        <v>37464</v>
      </c>
      <c r="Q907" t="str">
        <f>INDEX(Detail!F:F,MATCH(D907,Detail!H:H,0))</f>
        <v>Banjar</v>
      </c>
      <c r="R907">
        <f>INDEX(Detail!C:C,MATCH(D907,Detail!H:H,0))</f>
        <v>173</v>
      </c>
      <c r="S907">
        <f>INDEX(Detail!D:D,MATCH(D907,Detail!H:H,0))</f>
        <v>77</v>
      </c>
      <c r="T907" t="str">
        <f>INDEX(Detail!E:E,MATCH(D907,Detail!H:H,0))</f>
        <v>Gg. Tubagus Ismail No. 99</v>
      </c>
      <c r="U907" t="str">
        <f>INDEX(Detail!B:B,MATCH(D907,Detail!H:H,0))</f>
        <v>AB+</v>
      </c>
      <c r="V907" t="str">
        <f>VLOOKUP(C907,Dosen!$A$3:$E$8,MATCH(Main!A907,Dosen!$A$2:$E$2,1),FALSE)</f>
        <v>Pak Krisna</v>
      </c>
    </row>
    <row r="908" spans="1:22" x14ac:dyDescent="0.3">
      <c r="A908">
        <v>906</v>
      </c>
      <c r="B908" t="str">
        <f>CONCATENATE(VLOOKUP(C908,Helper!$A$1:$B$7,2,FALSE),TEXT(A908,"0000"))</f>
        <v>D0906</v>
      </c>
      <c r="C908" t="s">
        <v>1013</v>
      </c>
      <c r="D908" t="str">
        <f>INDEX(Detail!H:H,MATCH(B908,Detail!G:G,0))</f>
        <v>Jessica Zulaika</v>
      </c>
      <c r="E908">
        <v>63</v>
      </c>
      <c r="F908">
        <v>46</v>
      </c>
      <c r="G908">
        <v>69</v>
      </c>
      <c r="H908">
        <v>56</v>
      </c>
      <c r="I908">
        <v>51</v>
      </c>
      <c r="J908">
        <v>98</v>
      </c>
      <c r="K908">
        <v>89</v>
      </c>
      <c r="L908" s="36" t="str">
        <f>IFERROR(VLOOKUP(B908,Absen!$A$1:$B$501,2,FALSE),"No")</f>
        <v>No</v>
      </c>
      <c r="M908" s="44">
        <f t="shared" si="43"/>
        <v>89</v>
      </c>
      <c r="N908" s="44">
        <f t="shared" si="44"/>
        <v>69.3</v>
      </c>
      <c r="O908" s="44" t="str">
        <f t="shared" si="45"/>
        <v>C</v>
      </c>
      <c r="P908" s="36">
        <f>INDEX(Detail!A:A,MATCH(D908,Detail!H:H,0))</f>
        <v>37408</v>
      </c>
      <c r="Q908" t="str">
        <f>INDEX(Detail!F:F,MATCH(D908,Detail!H:H,0))</f>
        <v>Lubuklinggau</v>
      </c>
      <c r="R908">
        <f>INDEX(Detail!C:C,MATCH(D908,Detail!H:H,0))</f>
        <v>156</v>
      </c>
      <c r="S908">
        <f>INDEX(Detail!D:D,MATCH(D908,Detail!H:H,0))</f>
        <v>77</v>
      </c>
      <c r="T908" t="str">
        <f>INDEX(Detail!E:E,MATCH(D908,Detail!H:H,0))</f>
        <v xml:space="preserve">Gang Cihampelas No. 8
</v>
      </c>
      <c r="U908" t="str">
        <f>INDEX(Detail!B:B,MATCH(D908,Detail!H:H,0))</f>
        <v>A-</v>
      </c>
      <c r="V908" t="str">
        <f>VLOOKUP(C908,Dosen!$A$3:$E$8,MATCH(Main!A908,Dosen!$A$2:$E$2,1),FALSE)</f>
        <v>Bu Made</v>
      </c>
    </row>
    <row r="909" spans="1:22" x14ac:dyDescent="0.3">
      <c r="A909">
        <v>907</v>
      </c>
      <c r="B909" t="str">
        <f>CONCATENATE(VLOOKUP(C909,Helper!$A$1:$B$7,2,FALSE),TEXT(A909,"0000"))</f>
        <v>C0907</v>
      </c>
      <c r="C909" t="s">
        <v>1012</v>
      </c>
      <c r="D909" t="str">
        <f>INDEX(Detail!H:H,MATCH(B909,Detail!G:G,0))</f>
        <v>Carla Padmasari</v>
      </c>
      <c r="E909">
        <v>56</v>
      </c>
      <c r="F909">
        <v>63</v>
      </c>
      <c r="G909">
        <v>84</v>
      </c>
      <c r="H909">
        <v>52</v>
      </c>
      <c r="I909">
        <v>58</v>
      </c>
      <c r="J909">
        <v>80</v>
      </c>
      <c r="K909">
        <v>70</v>
      </c>
      <c r="L909" s="36" t="str">
        <f>IFERROR(VLOOKUP(B909,Absen!$A$1:$B$501,2,FALSE),"No")</f>
        <v>No</v>
      </c>
      <c r="M909" s="44">
        <f t="shared" si="43"/>
        <v>70</v>
      </c>
      <c r="N909" s="44">
        <f t="shared" si="44"/>
        <v>68.425000000000011</v>
      </c>
      <c r="O909" s="44" t="str">
        <f t="shared" si="45"/>
        <v>C</v>
      </c>
      <c r="P909" s="36">
        <f>INDEX(Detail!A:A,MATCH(D909,Detail!H:H,0))</f>
        <v>37077</v>
      </c>
      <c r="Q909" t="str">
        <f>INDEX(Detail!F:F,MATCH(D909,Detail!H:H,0))</f>
        <v>Bukittinggi</v>
      </c>
      <c r="R909">
        <f>INDEX(Detail!C:C,MATCH(D909,Detail!H:H,0))</f>
        <v>159</v>
      </c>
      <c r="S909">
        <f>INDEX(Detail!D:D,MATCH(D909,Detail!H:H,0))</f>
        <v>83</v>
      </c>
      <c r="T909" t="str">
        <f>INDEX(Detail!E:E,MATCH(D909,Detail!H:H,0))</f>
        <v>Jl. Ahmad Yani No. 72</v>
      </c>
      <c r="U909" t="str">
        <f>INDEX(Detail!B:B,MATCH(D909,Detail!H:H,0))</f>
        <v>A-</v>
      </c>
      <c r="V909" t="str">
        <f>VLOOKUP(C909,Dosen!$A$3:$E$8,MATCH(Main!A909,Dosen!$A$2:$E$2,1),FALSE)</f>
        <v>Pak Andi</v>
      </c>
    </row>
    <row r="910" spans="1:22" x14ac:dyDescent="0.3">
      <c r="A910">
        <v>908</v>
      </c>
      <c r="B910" t="str">
        <f>CONCATENATE(VLOOKUP(C910,Helper!$A$1:$B$7,2,FALSE),TEXT(A910,"0000"))</f>
        <v>C0908</v>
      </c>
      <c r="C910" t="s">
        <v>1012</v>
      </c>
      <c r="D910" t="str">
        <f>INDEX(Detail!H:H,MATCH(B910,Detail!G:G,0))</f>
        <v>Indra Nasyiah</v>
      </c>
      <c r="E910">
        <v>89</v>
      </c>
      <c r="F910">
        <v>59</v>
      </c>
      <c r="G910">
        <v>40</v>
      </c>
      <c r="H910">
        <v>57</v>
      </c>
      <c r="I910">
        <v>92</v>
      </c>
      <c r="J910">
        <v>46</v>
      </c>
      <c r="K910">
        <v>66</v>
      </c>
      <c r="L910" s="36">
        <f>IFERROR(VLOOKUP(B910,Absen!$A$1:$B$501,2,FALSE),"No")</f>
        <v>44753</v>
      </c>
      <c r="M910" s="44">
        <f t="shared" si="43"/>
        <v>56</v>
      </c>
      <c r="N910" s="44">
        <f t="shared" si="44"/>
        <v>59.925000000000004</v>
      </c>
      <c r="O910" s="44" t="str">
        <f t="shared" si="45"/>
        <v>D</v>
      </c>
      <c r="P910" s="36">
        <f>INDEX(Detail!A:A,MATCH(D910,Detail!H:H,0))</f>
        <v>37503</v>
      </c>
      <c r="Q910" t="str">
        <f>INDEX(Detail!F:F,MATCH(D910,Detail!H:H,0))</f>
        <v>Bengkulu</v>
      </c>
      <c r="R910">
        <f>INDEX(Detail!C:C,MATCH(D910,Detail!H:H,0))</f>
        <v>150</v>
      </c>
      <c r="S910">
        <f>INDEX(Detail!D:D,MATCH(D910,Detail!H:H,0))</f>
        <v>81</v>
      </c>
      <c r="T910" t="str">
        <f>INDEX(Detail!E:E,MATCH(D910,Detail!H:H,0))</f>
        <v>Gg. Pacuan Kuda No. 19</v>
      </c>
      <c r="U910" t="str">
        <f>INDEX(Detail!B:B,MATCH(D910,Detail!H:H,0))</f>
        <v>A+</v>
      </c>
      <c r="V910" t="str">
        <f>VLOOKUP(C910,Dosen!$A$3:$E$8,MATCH(Main!A910,Dosen!$A$2:$E$2,1),FALSE)</f>
        <v>Pak Andi</v>
      </c>
    </row>
    <row r="911" spans="1:22" x14ac:dyDescent="0.3">
      <c r="A911">
        <v>909</v>
      </c>
      <c r="B911" t="str">
        <f>CONCATENATE(VLOOKUP(C911,Helper!$A$1:$B$7,2,FALSE),TEXT(A911,"0000"))</f>
        <v>E0909</v>
      </c>
      <c r="C911" t="s">
        <v>1010</v>
      </c>
      <c r="D911" t="str">
        <f>INDEX(Detail!H:H,MATCH(B911,Detail!G:G,0))</f>
        <v>Dariati Samosir</v>
      </c>
      <c r="E911">
        <v>52</v>
      </c>
      <c r="F911">
        <v>45</v>
      </c>
      <c r="G911">
        <v>36</v>
      </c>
      <c r="H911">
        <v>57</v>
      </c>
      <c r="I911">
        <v>82</v>
      </c>
      <c r="J911">
        <v>57</v>
      </c>
      <c r="K911">
        <v>69</v>
      </c>
      <c r="L911" s="36" t="str">
        <f>IFERROR(VLOOKUP(B911,Absen!$A$1:$B$501,2,FALSE),"No")</f>
        <v>No</v>
      </c>
      <c r="M911" s="44">
        <f t="shared" si="43"/>
        <v>69</v>
      </c>
      <c r="N911" s="44">
        <f t="shared" si="44"/>
        <v>55</v>
      </c>
      <c r="O911" s="44" t="str">
        <f t="shared" si="45"/>
        <v>D</v>
      </c>
      <c r="P911" s="36">
        <f>INDEX(Detail!A:A,MATCH(D911,Detail!H:H,0))</f>
        <v>37425</v>
      </c>
      <c r="Q911" t="str">
        <f>INDEX(Detail!F:F,MATCH(D911,Detail!H:H,0))</f>
        <v>Semarang</v>
      </c>
      <c r="R911">
        <f>INDEX(Detail!C:C,MATCH(D911,Detail!H:H,0))</f>
        <v>170</v>
      </c>
      <c r="S911">
        <f>INDEX(Detail!D:D,MATCH(D911,Detail!H:H,0))</f>
        <v>65</v>
      </c>
      <c r="T911" t="str">
        <f>INDEX(Detail!E:E,MATCH(D911,Detail!H:H,0))</f>
        <v xml:space="preserve">Gang Sukajadi No. 1
</v>
      </c>
      <c r="U911" t="str">
        <f>INDEX(Detail!B:B,MATCH(D911,Detail!H:H,0))</f>
        <v>O-</v>
      </c>
      <c r="V911" t="str">
        <f>VLOOKUP(C911,Dosen!$A$3:$E$8,MATCH(Main!A911,Dosen!$A$2:$E$2,1),FALSE)</f>
        <v>Bu Ratna</v>
      </c>
    </row>
    <row r="912" spans="1:22" x14ac:dyDescent="0.3">
      <c r="A912">
        <v>910</v>
      </c>
      <c r="B912" t="str">
        <f>CONCATENATE(VLOOKUP(C912,Helper!$A$1:$B$7,2,FALSE),TEXT(A912,"0000"))</f>
        <v>B0910</v>
      </c>
      <c r="C912" t="s">
        <v>1014</v>
      </c>
      <c r="D912" t="str">
        <f>INDEX(Detail!H:H,MATCH(B912,Detail!G:G,0))</f>
        <v>Parman Kurniawan</v>
      </c>
      <c r="E912">
        <v>57</v>
      </c>
      <c r="F912">
        <v>60</v>
      </c>
      <c r="G912">
        <v>60</v>
      </c>
      <c r="H912">
        <v>55</v>
      </c>
      <c r="I912">
        <v>68</v>
      </c>
      <c r="J912">
        <v>97</v>
      </c>
      <c r="K912">
        <v>97</v>
      </c>
      <c r="L912" s="36" t="str">
        <f>IFERROR(VLOOKUP(B912,Absen!$A$1:$B$501,2,FALSE),"No")</f>
        <v>No</v>
      </c>
      <c r="M912" s="44">
        <f t="shared" si="43"/>
        <v>97</v>
      </c>
      <c r="N912" s="44">
        <f t="shared" si="44"/>
        <v>71.100000000000009</v>
      </c>
      <c r="O912" s="44" t="str">
        <f t="shared" si="45"/>
        <v>B</v>
      </c>
      <c r="P912" s="36">
        <f>INDEX(Detail!A:A,MATCH(D912,Detail!H:H,0))</f>
        <v>37117</v>
      </c>
      <c r="Q912" t="str">
        <f>INDEX(Detail!F:F,MATCH(D912,Detail!H:H,0))</f>
        <v>Meulaboh</v>
      </c>
      <c r="R912">
        <f>INDEX(Detail!C:C,MATCH(D912,Detail!H:H,0))</f>
        <v>163</v>
      </c>
      <c r="S912">
        <f>INDEX(Detail!D:D,MATCH(D912,Detail!H:H,0))</f>
        <v>93</v>
      </c>
      <c r="T912" t="str">
        <f>INDEX(Detail!E:E,MATCH(D912,Detail!H:H,0))</f>
        <v>Gg. Ciwastra No. 36</v>
      </c>
      <c r="U912" t="str">
        <f>INDEX(Detail!B:B,MATCH(D912,Detail!H:H,0))</f>
        <v>AB+</v>
      </c>
      <c r="V912" t="str">
        <f>VLOOKUP(C912,Dosen!$A$3:$E$8,MATCH(Main!A912,Dosen!$A$2:$E$2,1),FALSE)</f>
        <v>Pak Budi</v>
      </c>
    </row>
    <row r="913" spans="1:22" x14ac:dyDescent="0.3">
      <c r="A913">
        <v>911</v>
      </c>
      <c r="B913" t="str">
        <f>CONCATENATE(VLOOKUP(C913,Helper!$A$1:$B$7,2,FALSE),TEXT(A913,"0000"))</f>
        <v>D0911</v>
      </c>
      <c r="C913" t="s">
        <v>1013</v>
      </c>
      <c r="D913" t="str">
        <f>INDEX(Detail!H:H,MATCH(B913,Detail!G:G,0))</f>
        <v>Dimaz Prasetyo</v>
      </c>
      <c r="E913">
        <v>95</v>
      </c>
      <c r="F913">
        <v>45</v>
      </c>
      <c r="G913">
        <v>50</v>
      </c>
      <c r="H913">
        <v>74</v>
      </c>
      <c r="I913">
        <v>86</v>
      </c>
      <c r="J913">
        <v>86</v>
      </c>
      <c r="K913">
        <v>76</v>
      </c>
      <c r="L913" s="36">
        <f>IFERROR(VLOOKUP(B913,Absen!$A$1:$B$501,2,FALSE),"No")</f>
        <v>44889</v>
      </c>
      <c r="M913" s="44">
        <f t="shared" si="43"/>
        <v>66</v>
      </c>
      <c r="N913" s="44">
        <f t="shared" si="44"/>
        <v>71.3</v>
      </c>
      <c r="O913" s="44" t="str">
        <f t="shared" si="45"/>
        <v>B</v>
      </c>
      <c r="P913" s="36">
        <f>INDEX(Detail!A:A,MATCH(D913,Detail!H:H,0))</f>
        <v>37040</v>
      </c>
      <c r="Q913" t="str">
        <f>INDEX(Detail!F:F,MATCH(D913,Detail!H:H,0))</f>
        <v>Banjarmasin</v>
      </c>
      <c r="R913">
        <f>INDEX(Detail!C:C,MATCH(D913,Detail!H:H,0))</f>
        <v>164</v>
      </c>
      <c r="S913">
        <f>INDEX(Detail!D:D,MATCH(D913,Detail!H:H,0))</f>
        <v>74</v>
      </c>
      <c r="T913" t="str">
        <f>INDEX(Detail!E:E,MATCH(D913,Detail!H:H,0))</f>
        <v xml:space="preserve">Gg. Pacuan Kuda No. 6
</v>
      </c>
      <c r="U913" t="str">
        <f>INDEX(Detail!B:B,MATCH(D913,Detail!H:H,0))</f>
        <v>B-</v>
      </c>
      <c r="V913" t="str">
        <f>VLOOKUP(C913,Dosen!$A$3:$E$8,MATCH(Main!A913,Dosen!$A$2:$E$2,1),FALSE)</f>
        <v>Bu Made</v>
      </c>
    </row>
    <row r="914" spans="1:22" x14ac:dyDescent="0.3">
      <c r="A914">
        <v>912</v>
      </c>
      <c r="B914" t="str">
        <f>CONCATENATE(VLOOKUP(C914,Helper!$A$1:$B$7,2,FALSE),TEXT(A914,"0000"))</f>
        <v>F0912</v>
      </c>
      <c r="C914" t="s">
        <v>1011</v>
      </c>
      <c r="D914" t="str">
        <f>INDEX(Detail!H:H,MATCH(B914,Detail!G:G,0))</f>
        <v>Kayla Rajata</v>
      </c>
      <c r="E914">
        <v>92</v>
      </c>
      <c r="F914">
        <v>75</v>
      </c>
      <c r="G914">
        <v>69</v>
      </c>
      <c r="H914">
        <v>53</v>
      </c>
      <c r="I914">
        <v>52</v>
      </c>
      <c r="J914">
        <v>54</v>
      </c>
      <c r="K914">
        <v>97</v>
      </c>
      <c r="L914" s="36">
        <f>IFERROR(VLOOKUP(B914,Absen!$A$1:$B$501,2,FALSE),"No")</f>
        <v>44816</v>
      </c>
      <c r="M914" s="44">
        <f t="shared" si="43"/>
        <v>87</v>
      </c>
      <c r="N914" s="44">
        <f t="shared" si="44"/>
        <v>67.3</v>
      </c>
      <c r="O914" s="44" t="str">
        <f t="shared" si="45"/>
        <v>C</v>
      </c>
      <c r="P914" s="36">
        <f>INDEX(Detail!A:A,MATCH(D914,Detail!H:H,0))</f>
        <v>37671</v>
      </c>
      <c r="Q914" t="str">
        <f>INDEX(Detail!F:F,MATCH(D914,Detail!H:H,0))</f>
        <v>Batu</v>
      </c>
      <c r="R914">
        <f>INDEX(Detail!C:C,MATCH(D914,Detail!H:H,0))</f>
        <v>178</v>
      </c>
      <c r="S914">
        <f>INDEX(Detail!D:D,MATCH(D914,Detail!H:H,0))</f>
        <v>47</v>
      </c>
      <c r="T914" t="str">
        <f>INDEX(Detail!E:E,MATCH(D914,Detail!H:H,0))</f>
        <v>Gang Dipenogoro No. 04</v>
      </c>
      <c r="U914" t="str">
        <f>INDEX(Detail!B:B,MATCH(D914,Detail!H:H,0))</f>
        <v>A+</v>
      </c>
      <c r="V914" t="str">
        <f>VLOOKUP(C914,Dosen!$A$3:$E$8,MATCH(Main!A914,Dosen!$A$2:$E$2,1),FALSE)</f>
        <v>Bu Dwi</v>
      </c>
    </row>
    <row r="915" spans="1:22" x14ac:dyDescent="0.3">
      <c r="A915">
        <v>913</v>
      </c>
      <c r="B915" t="str">
        <f>CONCATENATE(VLOOKUP(C915,Helper!$A$1:$B$7,2,FALSE),TEXT(A915,"0000"))</f>
        <v>F0913</v>
      </c>
      <c r="C915" t="s">
        <v>1011</v>
      </c>
      <c r="D915" t="str">
        <f>INDEX(Detail!H:H,MATCH(B915,Detail!G:G,0))</f>
        <v>Jatmiko Uwais</v>
      </c>
      <c r="E915">
        <v>57</v>
      </c>
      <c r="F915">
        <v>71</v>
      </c>
      <c r="G915">
        <v>77</v>
      </c>
      <c r="H915">
        <v>71</v>
      </c>
      <c r="I915">
        <v>59</v>
      </c>
      <c r="J915">
        <v>94</v>
      </c>
      <c r="K915">
        <v>77</v>
      </c>
      <c r="L915" s="36">
        <f>IFERROR(VLOOKUP(B915,Absen!$A$1:$B$501,2,FALSE),"No")</f>
        <v>44761</v>
      </c>
      <c r="M915" s="44">
        <f t="shared" si="43"/>
        <v>67</v>
      </c>
      <c r="N915" s="44">
        <f t="shared" si="44"/>
        <v>73.150000000000006</v>
      </c>
      <c r="O915" s="44" t="str">
        <f t="shared" si="45"/>
        <v>B</v>
      </c>
      <c r="P915" s="36">
        <f>INDEX(Detail!A:A,MATCH(D915,Detail!H:H,0))</f>
        <v>38373</v>
      </c>
      <c r="Q915" t="str">
        <f>INDEX(Detail!F:F,MATCH(D915,Detail!H:H,0))</f>
        <v>Malang</v>
      </c>
      <c r="R915">
        <f>INDEX(Detail!C:C,MATCH(D915,Detail!H:H,0))</f>
        <v>151</v>
      </c>
      <c r="S915">
        <f>INDEX(Detail!D:D,MATCH(D915,Detail!H:H,0))</f>
        <v>78</v>
      </c>
      <c r="T915" t="str">
        <f>INDEX(Detail!E:E,MATCH(D915,Detail!H:H,0))</f>
        <v>Gg. Kutai No. 84</v>
      </c>
      <c r="U915" t="str">
        <f>INDEX(Detail!B:B,MATCH(D915,Detail!H:H,0))</f>
        <v>B-</v>
      </c>
      <c r="V915" t="str">
        <f>VLOOKUP(C915,Dosen!$A$3:$E$8,MATCH(Main!A915,Dosen!$A$2:$E$2,1),FALSE)</f>
        <v>Bu Dwi</v>
      </c>
    </row>
    <row r="916" spans="1:22" x14ac:dyDescent="0.3">
      <c r="A916">
        <v>914</v>
      </c>
      <c r="B916" t="str">
        <f>CONCATENATE(VLOOKUP(C916,Helper!$A$1:$B$7,2,FALSE),TEXT(A916,"0000"))</f>
        <v>F0914</v>
      </c>
      <c r="C916" t="s">
        <v>1011</v>
      </c>
      <c r="D916" t="str">
        <f>INDEX(Detail!H:H,MATCH(B916,Detail!G:G,0))</f>
        <v>Eja Yulianti</v>
      </c>
      <c r="E916">
        <v>84</v>
      </c>
      <c r="F916">
        <v>46</v>
      </c>
      <c r="G916">
        <v>47</v>
      </c>
      <c r="H916">
        <v>60</v>
      </c>
      <c r="I916">
        <v>70</v>
      </c>
      <c r="J916">
        <v>59</v>
      </c>
      <c r="K916">
        <v>60</v>
      </c>
      <c r="L916" s="36">
        <f>IFERROR(VLOOKUP(B916,Absen!$A$1:$B$501,2,FALSE),"No")</f>
        <v>44788</v>
      </c>
      <c r="M916" s="44">
        <f t="shared" si="43"/>
        <v>50</v>
      </c>
      <c r="N916" s="44">
        <f t="shared" si="44"/>
        <v>58.7</v>
      </c>
      <c r="O916" s="44" t="str">
        <f t="shared" si="45"/>
        <v>D</v>
      </c>
      <c r="P916" s="36">
        <f>INDEX(Detail!A:A,MATCH(D916,Detail!H:H,0))</f>
        <v>37125</v>
      </c>
      <c r="Q916" t="str">
        <f>INDEX(Detail!F:F,MATCH(D916,Detail!H:H,0))</f>
        <v>Tual</v>
      </c>
      <c r="R916">
        <f>INDEX(Detail!C:C,MATCH(D916,Detail!H:H,0))</f>
        <v>164</v>
      </c>
      <c r="S916">
        <f>INDEX(Detail!D:D,MATCH(D916,Detail!H:H,0))</f>
        <v>76</v>
      </c>
      <c r="T916" t="str">
        <f>INDEX(Detail!E:E,MATCH(D916,Detail!H:H,0))</f>
        <v>Gg. K.H. Wahid Hasyim No. 78</v>
      </c>
      <c r="U916" t="str">
        <f>INDEX(Detail!B:B,MATCH(D916,Detail!H:H,0))</f>
        <v>O-</v>
      </c>
      <c r="V916" t="str">
        <f>VLOOKUP(C916,Dosen!$A$3:$E$8,MATCH(Main!A916,Dosen!$A$2:$E$2,1),FALSE)</f>
        <v>Bu Dwi</v>
      </c>
    </row>
    <row r="917" spans="1:22" x14ac:dyDescent="0.3">
      <c r="A917">
        <v>915</v>
      </c>
      <c r="B917" t="str">
        <f>CONCATENATE(VLOOKUP(C917,Helper!$A$1:$B$7,2,FALSE),TEXT(A917,"0000"))</f>
        <v>A0915</v>
      </c>
      <c r="C917" t="s">
        <v>1015</v>
      </c>
      <c r="D917" t="str">
        <f>INDEX(Detail!H:H,MATCH(B917,Detail!G:G,0))</f>
        <v>Limar Mangunsong</v>
      </c>
      <c r="E917">
        <v>92</v>
      </c>
      <c r="F917">
        <v>42</v>
      </c>
      <c r="G917">
        <v>63</v>
      </c>
      <c r="H917">
        <v>65</v>
      </c>
      <c r="I917">
        <v>81</v>
      </c>
      <c r="J917">
        <v>100</v>
      </c>
      <c r="K917">
        <v>80</v>
      </c>
      <c r="L917" s="36" t="str">
        <f>IFERROR(VLOOKUP(B917,Absen!$A$1:$B$501,2,FALSE),"No")</f>
        <v>No</v>
      </c>
      <c r="M917" s="44">
        <f t="shared" si="43"/>
        <v>80</v>
      </c>
      <c r="N917" s="44">
        <f t="shared" si="44"/>
        <v>75.599999999999994</v>
      </c>
      <c r="O917" s="44" t="str">
        <f t="shared" si="45"/>
        <v>B</v>
      </c>
      <c r="P917" s="36">
        <f>INDEX(Detail!A:A,MATCH(D917,Detail!H:H,0))</f>
        <v>37120</v>
      </c>
      <c r="Q917" t="str">
        <f>INDEX(Detail!F:F,MATCH(D917,Detail!H:H,0))</f>
        <v>Salatiga</v>
      </c>
      <c r="R917">
        <f>INDEX(Detail!C:C,MATCH(D917,Detail!H:H,0))</f>
        <v>153</v>
      </c>
      <c r="S917">
        <f>INDEX(Detail!D:D,MATCH(D917,Detail!H:H,0))</f>
        <v>61</v>
      </c>
      <c r="T917" t="str">
        <f>INDEX(Detail!E:E,MATCH(D917,Detail!H:H,0))</f>
        <v>Gang PHH. Mustofa No. 71</v>
      </c>
      <c r="U917" t="str">
        <f>INDEX(Detail!B:B,MATCH(D917,Detail!H:H,0))</f>
        <v>AB-</v>
      </c>
      <c r="V917" t="str">
        <f>VLOOKUP(C917,Dosen!$A$3:$E$8,MATCH(Main!A917,Dosen!$A$2:$E$2,1),FALSE)</f>
        <v>Pak Krisna</v>
      </c>
    </row>
    <row r="918" spans="1:22" x14ac:dyDescent="0.3">
      <c r="A918">
        <v>916</v>
      </c>
      <c r="B918" t="str">
        <f>CONCATENATE(VLOOKUP(C918,Helper!$A$1:$B$7,2,FALSE),TEXT(A918,"0000"))</f>
        <v>A0916</v>
      </c>
      <c r="C918" t="s">
        <v>1015</v>
      </c>
      <c r="D918" t="str">
        <f>INDEX(Detail!H:H,MATCH(B918,Detail!G:G,0))</f>
        <v>Zulaikha Kusumo</v>
      </c>
      <c r="E918">
        <v>81</v>
      </c>
      <c r="F918">
        <v>55</v>
      </c>
      <c r="G918">
        <v>57</v>
      </c>
      <c r="H918">
        <v>63</v>
      </c>
      <c r="I918">
        <v>85</v>
      </c>
      <c r="J918">
        <v>55</v>
      </c>
      <c r="K918">
        <v>66</v>
      </c>
      <c r="L918" s="36">
        <f>IFERROR(VLOOKUP(B918,Absen!$A$1:$B$501,2,FALSE),"No")</f>
        <v>44905</v>
      </c>
      <c r="M918" s="44">
        <f t="shared" si="43"/>
        <v>56</v>
      </c>
      <c r="N918" s="44">
        <f t="shared" si="44"/>
        <v>63.500000000000007</v>
      </c>
      <c r="O918" s="44" t="str">
        <f t="shared" si="45"/>
        <v>C</v>
      </c>
      <c r="P918" s="36">
        <f>INDEX(Detail!A:A,MATCH(D918,Detail!H:H,0))</f>
        <v>38253</v>
      </c>
      <c r="Q918" t="str">
        <f>INDEX(Detail!F:F,MATCH(D918,Detail!H:H,0))</f>
        <v>Pontianak</v>
      </c>
      <c r="R918">
        <f>INDEX(Detail!C:C,MATCH(D918,Detail!H:H,0))</f>
        <v>178</v>
      </c>
      <c r="S918">
        <f>INDEX(Detail!D:D,MATCH(D918,Detail!H:H,0))</f>
        <v>51</v>
      </c>
      <c r="T918" t="str">
        <f>INDEX(Detail!E:E,MATCH(D918,Detail!H:H,0))</f>
        <v>Jl. Jakarta No. 26</v>
      </c>
      <c r="U918" t="str">
        <f>INDEX(Detail!B:B,MATCH(D918,Detail!H:H,0))</f>
        <v>A-</v>
      </c>
      <c r="V918" t="str">
        <f>VLOOKUP(C918,Dosen!$A$3:$E$8,MATCH(Main!A918,Dosen!$A$2:$E$2,1),FALSE)</f>
        <v>Pak Krisna</v>
      </c>
    </row>
    <row r="919" spans="1:22" x14ac:dyDescent="0.3">
      <c r="A919">
        <v>917</v>
      </c>
      <c r="B919" t="str">
        <f>CONCATENATE(VLOOKUP(C919,Helper!$A$1:$B$7,2,FALSE),TEXT(A919,"0000"))</f>
        <v>F0917</v>
      </c>
      <c r="C919" t="s">
        <v>1011</v>
      </c>
      <c r="D919" t="str">
        <f>INDEX(Detail!H:H,MATCH(B919,Detail!G:G,0))</f>
        <v>Marsudi Haryanti</v>
      </c>
      <c r="E919">
        <v>82</v>
      </c>
      <c r="F919">
        <v>46</v>
      </c>
      <c r="G919">
        <v>94</v>
      </c>
      <c r="H919">
        <v>71</v>
      </c>
      <c r="I919">
        <v>76</v>
      </c>
      <c r="J919">
        <v>88</v>
      </c>
      <c r="K919">
        <v>62</v>
      </c>
      <c r="L919" s="36">
        <f>IFERROR(VLOOKUP(B919,Absen!$A$1:$B$501,2,FALSE),"No")</f>
        <v>44879</v>
      </c>
      <c r="M919" s="44">
        <f t="shared" si="43"/>
        <v>52</v>
      </c>
      <c r="N919" s="44">
        <f t="shared" si="44"/>
        <v>75.975000000000009</v>
      </c>
      <c r="O919" s="44" t="str">
        <f t="shared" si="45"/>
        <v>B</v>
      </c>
      <c r="P919" s="36">
        <f>INDEX(Detail!A:A,MATCH(D919,Detail!H:H,0))</f>
        <v>37341</v>
      </c>
      <c r="Q919" t="str">
        <f>INDEX(Detail!F:F,MATCH(D919,Detail!H:H,0))</f>
        <v>Mojokerto</v>
      </c>
      <c r="R919">
        <f>INDEX(Detail!C:C,MATCH(D919,Detail!H:H,0))</f>
        <v>159</v>
      </c>
      <c r="S919">
        <f>INDEX(Detail!D:D,MATCH(D919,Detail!H:H,0))</f>
        <v>47</v>
      </c>
      <c r="T919" t="str">
        <f>INDEX(Detail!E:E,MATCH(D919,Detail!H:H,0))</f>
        <v>Jalan Dipenogoro No. 30</v>
      </c>
      <c r="U919" t="str">
        <f>INDEX(Detail!B:B,MATCH(D919,Detail!H:H,0))</f>
        <v>AB+</v>
      </c>
      <c r="V919" t="str">
        <f>VLOOKUP(C919,Dosen!$A$3:$E$8,MATCH(Main!A919,Dosen!$A$2:$E$2,1),FALSE)</f>
        <v>Bu Dwi</v>
      </c>
    </row>
    <row r="920" spans="1:22" x14ac:dyDescent="0.3">
      <c r="A920">
        <v>918</v>
      </c>
      <c r="B920" t="str">
        <f>CONCATENATE(VLOOKUP(C920,Helper!$A$1:$B$7,2,FALSE),TEXT(A920,"0000"))</f>
        <v>D0918</v>
      </c>
      <c r="C920" t="s">
        <v>1013</v>
      </c>
      <c r="D920" t="str">
        <f>INDEX(Detail!H:H,MATCH(B920,Detail!G:G,0))</f>
        <v>Banawa Saputra</v>
      </c>
      <c r="E920">
        <v>52</v>
      </c>
      <c r="F920">
        <v>61</v>
      </c>
      <c r="G920">
        <v>71</v>
      </c>
      <c r="H920">
        <v>56</v>
      </c>
      <c r="I920">
        <v>94</v>
      </c>
      <c r="J920">
        <v>71</v>
      </c>
      <c r="K920">
        <v>78</v>
      </c>
      <c r="L920" s="36" t="str">
        <f>IFERROR(VLOOKUP(B920,Absen!$A$1:$B$501,2,FALSE),"No")</f>
        <v>No</v>
      </c>
      <c r="M920" s="44">
        <f t="shared" si="43"/>
        <v>78</v>
      </c>
      <c r="N920" s="44">
        <f t="shared" si="44"/>
        <v>69.075000000000003</v>
      </c>
      <c r="O920" s="44" t="str">
        <f t="shared" si="45"/>
        <v>C</v>
      </c>
      <c r="P920" s="36">
        <f>INDEX(Detail!A:A,MATCH(D920,Detail!H:H,0))</f>
        <v>38339</v>
      </c>
      <c r="Q920" t="str">
        <f>INDEX(Detail!F:F,MATCH(D920,Detail!H:H,0))</f>
        <v>Lhokseumawe</v>
      </c>
      <c r="R920">
        <f>INDEX(Detail!C:C,MATCH(D920,Detail!H:H,0))</f>
        <v>152</v>
      </c>
      <c r="S920">
        <f>INDEX(Detail!D:D,MATCH(D920,Detail!H:H,0))</f>
        <v>66</v>
      </c>
      <c r="T920" t="str">
        <f>INDEX(Detail!E:E,MATCH(D920,Detail!H:H,0))</f>
        <v>Jl. Dipatiukur No. 38</v>
      </c>
      <c r="U920" t="str">
        <f>INDEX(Detail!B:B,MATCH(D920,Detail!H:H,0))</f>
        <v>B-</v>
      </c>
      <c r="V920" t="str">
        <f>VLOOKUP(C920,Dosen!$A$3:$E$8,MATCH(Main!A920,Dosen!$A$2:$E$2,1),FALSE)</f>
        <v>Bu Made</v>
      </c>
    </row>
    <row r="921" spans="1:22" x14ac:dyDescent="0.3">
      <c r="A921">
        <v>919</v>
      </c>
      <c r="B921" t="str">
        <f>CONCATENATE(VLOOKUP(C921,Helper!$A$1:$B$7,2,FALSE),TEXT(A921,"0000"))</f>
        <v>E0919</v>
      </c>
      <c r="C921" t="s">
        <v>1010</v>
      </c>
      <c r="D921" t="str">
        <f>INDEX(Detail!H:H,MATCH(B921,Detail!G:G,0))</f>
        <v>Karman Hidayat</v>
      </c>
      <c r="E921">
        <v>75</v>
      </c>
      <c r="F921">
        <v>56</v>
      </c>
      <c r="G921">
        <v>56</v>
      </c>
      <c r="H921">
        <v>52</v>
      </c>
      <c r="I921">
        <v>76</v>
      </c>
      <c r="J921">
        <v>75</v>
      </c>
      <c r="K921">
        <v>72</v>
      </c>
      <c r="L921" s="36">
        <f>IFERROR(VLOOKUP(B921,Absen!$A$1:$B$501,2,FALSE),"No")</f>
        <v>44857</v>
      </c>
      <c r="M921" s="44">
        <f t="shared" si="43"/>
        <v>62</v>
      </c>
      <c r="N921" s="44">
        <f t="shared" si="44"/>
        <v>64.775000000000006</v>
      </c>
      <c r="O921" s="44" t="str">
        <f t="shared" si="45"/>
        <v>C</v>
      </c>
      <c r="P921" s="36">
        <f>INDEX(Detail!A:A,MATCH(D921,Detail!H:H,0))</f>
        <v>37921</v>
      </c>
      <c r="Q921" t="str">
        <f>INDEX(Detail!F:F,MATCH(D921,Detail!H:H,0))</f>
        <v>Kota Administrasi Jakarta Pusat</v>
      </c>
      <c r="R921">
        <f>INDEX(Detail!C:C,MATCH(D921,Detail!H:H,0))</f>
        <v>154</v>
      </c>
      <c r="S921">
        <f>INDEX(Detail!D:D,MATCH(D921,Detail!H:H,0))</f>
        <v>73</v>
      </c>
      <c r="T921" t="str">
        <f>INDEX(Detail!E:E,MATCH(D921,Detail!H:H,0))</f>
        <v>Jalan Rajawali Timur No. 19</v>
      </c>
      <c r="U921" t="str">
        <f>INDEX(Detail!B:B,MATCH(D921,Detail!H:H,0))</f>
        <v>O+</v>
      </c>
      <c r="V921" t="str">
        <f>VLOOKUP(C921,Dosen!$A$3:$E$8,MATCH(Main!A921,Dosen!$A$2:$E$2,1),FALSE)</f>
        <v>Bu Ratna</v>
      </c>
    </row>
    <row r="922" spans="1:22" x14ac:dyDescent="0.3">
      <c r="A922">
        <v>920</v>
      </c>
      <c r="B922" t="str">
        <f>CONCATENATE(VLOOKUP(C922,Helper!$A$1:$B$7,2,FALSE),TEXT(A922,"0000"))</f>
        <v>B0920</v>
      </c>
      <c r="C922" t="s">
        <v>1014</v>
      </c>
      <c r="D922" t="str">
        <f>INDEX(Detail!H:H,MATCH(B922,Detail!G:G,0))</f>
        <v>Jaswadi Dabukke</v>
      </c>
      <c r="E922">
        <v>68</v>
      </c>
      <c r="F922">
        <v>56</v>
      </c>
      <c r="G922">
        <v>75</v>
      </c>
      <c r="H922">
        <v>59</v>
      </c>
      <c r="I922">
        <v>70</v>
      </c>
      <c r="J922">
        <v>63</v>
      </c>
      <c r="K922">
        <v>63</v>
      </c>
      <c r="L922" s="36" t="str">
        <f>IFERROR(VLOOKUP(B922,Absen!$A$1:$B$501,2,FALSE),"No")</f>
        <v>No</v>
      </c>
      <c r="M922" s="44">
        <f t="shared" si="43"/>
        <v>63</v>
      </c>
      <c r="N922" s="44">
        <f t="shared" si="44"/>
        <v>65.525000000000006</v>
      </c>
      <c r="O922" s="44" t="str">
        <f t="shared" si="45"/>
        <v>C</v>
      </c>
      <c r="P922" s="36">
        <f>INDEX(Detail!A:A,MATCH(D922,Detail!H:H,0))</f>
        <v>38060</v>
      </c>
      <c r="Q922" t="str">
        <f>INDEX(Detail!F:F,MATCH(D922,Detail!H:H,0))</f>
        <v>Banda Aceh</v>
      </c>
      <c r="R922">
        <f>INDEX(Detail!C:C,MATCH(D922,Detail!H:H,0))</f>
        <v>168</v>
      </c>
      <c r="S922">
        <f>INDEX(Detail!D:D,MATCH(D922,Detail!H:H,0))</f>
        <v>49</v>
      </c>
      <c r="T922" t="str">
        <f>INDEX(Detail!E:E,MATCH(D922,Detail!H:H,0))</f>
        <v xml:space="preserve">Jalan Cempaka No. 8
</v>
      </c>
      <c r="U922" t="str">
        <f>INDEX(Detail!B:B,MATCH(D922,Detail!H:H,0))</f>
        <v>AB-</v>
      </c>
      <c r="V922" t="str">
        <f>VLOOKUP(C922,Dosen!$A$3:$E$8,MATCH(Main!A922,Dosen!$A$2:$E$2,1),FALSE)</f>
        <v>Pak Budi</v>
      </c>
    </row>
    <row r="923" spans="1:22" x14ac:dyDescent="0.3">
      <c r="A923">
        <v>921</v>
      </c>
      <c r="B923" t="str">
        <f>CONCATENATE(VLOOKUP(C923,Helper!$A$1:$B$7,2,FALSE),TEXT(A923,"0000"))</f>
        <v>B0921</v>
      </c>
      <c r="C923" t="s">
        <v>1014</v>
      </c>
      <c r="D923" t="str">
        <f>INDEX(Detail!H:H,MATCH(B923,Detail!G:G,0))</f>
        <v>Warta Astuti</v>
      </c>
      <c r="E923">
        <v>58</v>
      </c>
      <c r="F923">
        <v>48</v>
      </c>
      <c r="G923">
        <v>49</v>
      </c>
      <c r="H923">
        <v>59</v>
      </c>
      <c r="I923">
        <v>76</v>
      </c>
      <c r="J923">
        <v>56</v>
      </c>
      <c r="K923">
        <v>67</v>
      </c>
      <c r="L923" s="36">
        <f>IFERROR(VLOOKUP(B923,Absen!$A$1:$B$501,2,FALSE),"No")</f>
        <v>44908</v>
      </c>
      <c r="M923" s="44">
        <f t="shared" si="43"/>
        <v>57</v>
      </c>
      <c r="N923" s="44">
        <f t="shared" si="44"/>
        <v>56.825000000000003</v>
      </c>
      <c r="O923" s="44" t="str">
        <f t="shared" si="45"/>
        <v>D</v>
      </c>
      <c r="P923" s="36">
        <f>INDEX(Detail!A:A,MATCH(D923,Detail!H:H,0))</f>
        <v>37357</v>
      </c>
      <c r="Q923" t="str">
        <f>INDEX(Detail!F:F,MATCH(D923,Detail!H:H,0))</f>
        <v>Ambon</v>
      </c>
      <c r="R923">
        <f>INDEX(Detail!C:C,MATCH(D923,Detail!H:H,0))</f>
        <v>157</v>
      </c>
      <c r="S923">
        <f>INDEX(Detail!D:D,MATCH(D923,Detail!H:H,0))</f>
        <v>56</v>
      </c>
      <c r="T923" t="str">
        <f>INDEX(Detail!E:E,MATCH(D923,Detail!H:H,0))</f>
        <v>Jl. Pacuan Kuda No. 72</v>
      </c>
      <c r="U923" t="str">
        <f>INDEX(Detail!B:B,MATCH(D923,Detail!H:H,0))</f>
        <v>AB-</v>
      </c>
      <c r="V923" t="str">
        <f>VLOOKUP(C923,Dosen!$A$3:$E$8,MATCH(Main!A923,Dosen!$A$2:$E$2,1),FALSE)</f>
        <v>Pak Budi</v>
      </c>
    </row>
    <row r="924" spans="1:22" x14ac:dyDescent="0.3">
      <c r="A924">
        <v>922</v>
      </c>
      <c r="B924" t="str">
        <f>CONCATENATE(VLOOKUP(C924,Helper!$A$1:$B$7,2,FALSE),TEXT(A924,"0000"))</f>
        <v>A0922</v>
      </c>
      <c r="C924" t="s">
        <v>1015</v>
      </c>
      <c r="D924" t="str">
        <f>INDEX(Detail!H:H,MATCH(B924,Detail!G:G,0))</f>
        <v>Karsana Wijaya</v>
      </c>
      <c r="E924">
        <v>66</v>
      </c>
      <c r="F924">
        <v>64</v>
      </c>
      <c r="G924">
        <v>72</v>
      </c>
      <c r="H924">
        <v>71</v>
      </c>
      <c r="I924">
        <v>73</v>
      </c>
      <c r="J924">
        <v>68</v>
      </c>
      <c r="K924">
        <v>66</v>
      </c>
      <c r="L924" s="36">
        <f>IFERROR(VLOOKUP(B924,Absen!$A$1:$B$501,2,FALSE),"No")</f>
        <v>44752</v>
      </c>
      <c r="M924" s="44">
        <f t="shared" si="43"/>
        <v>56</v>
      </c>
      <c r="N924" s="44">
        <f t="shared" si="44"/>
        <v>67.849999999999994</v>
      </c>
      <c r="O924" s="44" t="str">
        <f t="shared" si="45"/>
        <v>C</v>
      </c>
      <c r="P924" s="36">
        <f>INDEX(Detail!A:A,MATCH(D924,Detail!H:H,0))</f>
        <v>37497</v>
      </c>
      <c r="Q924" t="str">
        <f>INDEX(Detail!F:F,MATCH(D924,Detail!H:H,0))</f>
        <v>Palembang</v>
      </c>
      <c r="R924">
        <f>INDEX(Detail!C:C,MATCH(D924,Detail!H:H,0))</f>
        <v>151</v>
      </c>
      <c r="S924">
        <f>INDEX(Detail!D:D,MATCH(D924,Detail!H:H,0))</f>
        <v>87</v>
      </c>
      <c r="T924" t="str">
        <f>INDEX(Detail!E:E,MATCH(D924,Detail!H:H,0))</f>
        <v xml:space="preserve">Jl. Pasir Koja No. 2
</v>
      </c>
      <c r="U924" t="str">
        <f>INDEX(Detail!B:B,MATCH(D924,Detail!H:H,0))</f>
        <v>O+</v>
      </c>
      <c r="V924" t="str">
        <f>VLOOKUP(C924,Dosen!$A$3:$E$8,MATCH(Main!A924,Dosen!$A$2:$E$2,1),FALSE)</f>
        <v>Pak Krisna</v>
      </c>
    </row>
    <row r="925" spans="1:22" x14ac:dyDescent="0.3">
      <c r="A925">
        <v>923</v>
      </c>
      <c r="B925" t="str">
        <f>CONCATENATE(VLOOKUP(C925,Helper!$A$1:$B$7,2,FALSE),TEXT(A925,"0000"))</f>
        <v>D0923</v>
      </c>
      <c r="C925" t="s">
        <v>1013</v>
      </c>
      <c r="D925" t="str">
        <f>INDEX(Detail!H:H,MATCH(B925,Detail!G:G,0))</f>
        <v>Kawaca Hutagalung</v>
      </c>
      <c r="E925">
        <v>82</v>
      </c>
      <c r="F925">
        <v>50</v>
      </c>
      <c r="G925">
        <v>57</v>
      </c>
      <c r="H925">
        <v>66</v>
      </c>
      <c r="I925">
        <v>52</v>
      </c>
      <c r="J925">
        <v>97</v>
      </c>
      <c r="K925">
        <v>92</v>
      </c>
      <c r="L925" s="36">
        <f>IFERROR(VLOOKUP(B925,Absen!$A$1:$B$501,2,FALSE),"No")</f>
        <v>44749</v>
      </c>
      <c r="M925" s="44">
        <f t="shared" si="43"/>
        <v>82</v>
      </c>
      <c r="N925" s="44">
        <f t="shared" si="44"/>
        <v>70.25</v>
      </c>
      <c r="O925" s="44" t="str">
        <f t="shared" si="45"/>
        <v>B</v>
      </c>
      <c r="P925" s="36">
        <f>INDEX(Detail!A:A,MATCH(D925,Detail!H:H,0))</f>
        <v>37326</v>
      </c>
      <c r="Q925" t="str">
        <f>INDEX(Detail!F:F,MATCH(D925,Detail!H:H,0))</f>
        <v>Bogor</v>
      </c>
      <c r="R925">
        <f>INDEX(Detail!C:C,MATCH(D925,Detail!H:H,0))</f>
        <v>162</v>
      </c>
      <c r="S925">
        <f>INDEX(Detail!D:D,MATCH(D925,Detail!H:H,0))</f>
        <v>94</v>
      </c>
      <c r="T925" t="str">
        <f>INDEX(Detail!E:E,MATCH(D925,Detail!H:H,0))</f>
        <v>Jl. Tubagus Ismail No. 10</v>
      </c>
      <c r="U925" t="str">
        <f>INDEX(Detail!B:B,MATCH(D925,Detail!H:H,0))</f>
        <v>B+</v>
      </c>
      <c r="V925" t="str">
        <f>VLOOKUP(C925,Dosen!$A$3:$E$8,MATCH(Main!A925,Dosen!$A$2:$E$2,1),FALSE)</f>
        <v>Bu Made</v>
      </c>
    </row>
    <row r="926" spans="1:22" x14ac:dyDescent="0.3">
      <c r="A926">
        <v>924</v>
      </c>
      <c r="B926" t="str">
        <f>CONCATENATE(VLOOKUP(C926,Helper!$A$1:$B$7,2,FALSE),TEXT(A926,"0000"))</f>
        <v>B0924</v>
      </c>
      <c r="C926" t="s">
        <v>1014</v>
      </c>
      <c r="D926" t="str">
        <f>INDEX(Detail!H:H,MATCH(B926,Detail!G:G,0))</f>
        <v>Cindy Januar</v>
      </c>
      <c r="E926">
        <v>51</v>
      </c>
      <c r="F926">
        <v>45</v>
      </c>
      <c r="G926">
        <v>84</v>
      </c>
      <c r="H926">
        <v>71</v>
      </c>
      <c r="I926">
        <v>85</v>
      </c>
      <c r="J926">
        <v>62</v>
      </c>
      <c r="K926">
        <v>82</v>
      </c>
      <c r="L926" s="36" t="str">
        <f>IFERROR(VLOOKUP(B926,Absen!$A$1:$B$501,2,FALSE),"No")</f>
        <v>No</v>
      </c>
      <c r="M926" s="44">
        <f t="shared" si="43"/>
        <v>82</v>
      </c>
      <c r="N926" s="44">
        <f t="shared" si="44"/>
        <v>68.900000000000006</v>
      </c>
      <c r="O926" s="44" t="str">
        <f t="shared" si="45"/>
        <v>C</v>
      </c>
      <c r="P926" s="36">
        <f>INDEX(Detail!A:A,MATCH(D926,Detail!H:H,0))</f>
        <v>38304</v>
      </c>
      <c r="Q926" t="str">
        <f>INDEX(Detail!F:F,MATCH(D926,Detail!H:H,0))</f>
        <v>Medan</v>
      </c>
      <c r="R926">
        <f>INDEX(Detail!C:C,MATCH(D926,Detail!H:H,0))</f>
        <v>178</v>
      </c>
      <c r="S926">
        <f>INDEX(Detail!D:D,MATCH(D926,Detail!H:H,0))</f>
        <v>59</v>
      </c>
      <c r="T926" t="str">
        <f>INDEX(Detail!E:E,MATCH(D926,Detail!H:H,0))</f>
        <v xml:space="preserve">Gang Cempaka No. 2
</v>
      </c>
      <c r="U926" t="str">
        <f>INDEX(Detail!B:B,MATCH(D926,Detail!H:H,0))</f>
        <v>O-</v>
      </c>
      <c r="V926" t="str">
        <f>VLOOKUP(C926,Dosen!$A$3:$E$8,MATCH(Main!A926,Dosen!$A$2:$E$2,1),FALSE)</f>
        <v>Pak Budi</v>
      </c>
    </row>
    <row r="927" spans="1:22" x14ac:dyDescent="0.3">
      <c r="A927">
        <v>925</v>
      </c>
      <c r="B927" t="str">
        <f>CONCATENATE(VLOOKUP(C927,Helper!$A$1:$B$7,2,FALSE),TEXT(A927,"0000"))</f>
        <v>B0925</v>
      </c>
      <c r="C927" t="s">
        <v>1014</v>
      </c>
      <c r="D927" t="str">
        <f>INDEX(Detail!H:H,MATCH(B927,Detail!G:G,0))</f>
        <v>Olivia Anggraini</v>
      </c>
      <c r="E927">
        <v>62</v>
      </c>
      <c r="F927">
        <v>51</v>
      </c>
      <c r="G927">
        <v>57</v>
      </c>
      <c r="H927">
        <v>60</v>
      </c>
      <c r="I927">
        <v>67</v>
      </c>
      <c r="J927">
        <v>59</v>
      </c>
      <c r="K927">
        <v>82</v>
      </c>
      <c r="L927" s="36" t="str">
        <f>IFERROR(VLOOKUP(B927,Absen!$A$1:$B$501,2,FALSE),"No")</f>
        <v>No</v>
      </c>
      <c r="M927" s="44">
        <f t="shared" si="43"/>
        <v>82</v>
      </c>
      <c r="N927" s="44">
        <f t="shared" si="44"/>
        <v>61.400000000000006</v>
      </c>
      <c r="O927" s="44" t="str">
        <f t="shared" si="45"/>
        <v>C</v>
      </c>
      <c r="P927" s="36">
        <f>INDEX(Detail!A:A,MATCH(D927,Detail!H:H,0))</f>
        <v>37331</v>
      </c>
      <c r="Q927" t="str">
        <f>INDEX(Detail!F:F,MATCH(D927,Detail!H:H,0))</f>
        <v>Sorong</v>
      </c>
      <c r="R927">
        <f>INDEX(Detail!C:C,MATCH(D927,Detail!H:H,0))</f>
        <v>173</v>
      </c>
      <c r="S927">
        <f>INDEX(Detail!D:D,MATCH(D927,Detail!H:H,0))</f>
        <v>57</v>
      </c>
      <c r="T927" t="str">
        <f>INDEX(Detail!E:E,MATCH(D927,Detail!H:H,0))</f>
        <v>Gang Kendalsari No. 85</v>
      </c>
      <c r="U927" t="str">
        <f>INDEX(Detail!B:B,MATCH(D927,Detail!H:H,0))</f>
        <v>A+</v>
      </c>
      <c r="V927" t="str">
        <f>VLOOKUP(C927,Dosen!$A$3:$E$8,MATCH(Main!A927,Dosen!$A$2:$E$2,1),FALSE)</f>
        <v>Pak Budi</v>
      </c>
    </row>
    <row r="928" spans="1:22" x14ac:dyDescent="0.3">
      <c r="A928">
        <v>926</v>
      </c>
      <c r="B928" t="str">
        <f>CONCATENATE(VLOOKUP(C928,Helper!$A$1:$B$7,2,FALSE),TEXT(A928,"0000"))</f>
        <v>A0926</v>
      </c>
      <c r="C928" t="s">
        <v>1015</v>
      </c>
      <c r="D928" t="str">
        <f>INDEX(Detail!H:H,MATCH(B928,Detail!G:G,0))</f>
        <v>Putri Thamrin</v>
      </c>
      <c r="E928">
        <v>83</v>
      </c>
      <c r="F928">
        <v>48</v>
      </c>
      <c r="G928">
        <v>43</v>
      </c>
      <c r="H928">
        <v>55</v>
      </c>
      <c r="I928">
        <v>63</v>
      </c>
      <c r="J928">
        <v>97</v>
      </c>
      <c r="K928">
        <v>87</v>
      </c>
      <c r="L928" s="36">
        <f>IFERROR(VLOOKUP(B928,Absen!$A$1:$B$501,2,FALSE),"No")</f>
        <v>44795</v>
      </c>
      <c r="M928" s="44">
        <f t="shared" si="43"/>
        <v>77</v>
      </c>
      <c r="N928" s="44">
        <f t="shared" si="44"/>
        <v>66.825000000000003</v>
      </c>
      <c r="O928" s="44" t="str">
        <f t="shared" si="45"/>
        <v>C</v>
      </c>
      <c r="P928" s="36">
        <f>INDEX(Detail!A:A,MATCH(D928,Detail!H:H,0))</f>
        <v>37335</v>
      </c>
      <c r="Q928" t="str">
        <f>INDEX(Detail!F:F,MATCH(D928,Detail!H:H,0))</f>
        <v>Surabaya</v>
      </c>
      <c r="R928">
        <f>INDEX(Detail!C:C,MATCH(D928,Detail!H:H,0))</f>
        <v>153</v>
      </c>
      <c r="S928">
        <f>INDEX(Detail!D:D,MATCH(D928,Detail!H:H,0))</f>
        <v>70</v>
      </c>
      <c r="T928" t="str">
        <f>INDEX(Detail!E:E,MATCH(D928,Detail!H:H,0))</f>
        <v>Gg. Rawamangun No. 80</v>
      </c>
      <c r="U928" t="str">
        <f>INDEX(Detail!B:B,MATCH(D928,Detail!H:H,0))</f>
        <v>O+</v>
      </c>
      <c r="V928" t="str">
        <f>VLOOKUP(C928,Dosen!$A$3:$E$8,MATCH(Main!A928,Dosen!$A$2:$E$2,1),FALSE)</f>
        <v>Pak Krisna</v>
      </c>
    </row>
    <row r="929" spans="1:22" x14ac:dyDescent="0.3">
      <c r="A929">
        <v>927</v>
      </c>
      <c r="B929" t="str">
        <f>CONCATENATE(VLOOKUP(C929,Helper!$A$1:$B$7,2,FALSE),TEXT(A929,"0000"))</f>
        <v>C0927</v>
      </c>
      <c r="C929" t="s">
        <v>1012</v>
      </c>
      <c r="D929" t="str">
        <f>INDEX(Detail!H:H,MATCH(B929,Detail!G:G,0))</f>
        <v>Narji Haryanto</v>
      </c>
      <c r="E929">
        <v>68</v>
      </c>
      <c r="F929">
        <v>57</v>
      </c>
      <c r="G929">
        <v>65</v>
      </c>
      <c r="H929">
        <v>60</v>
      </c>
      <c r="I929">
        <v>72</v>
      </c>
      <c r="J929">
        <v>58</v>
      </c>
      <c r="K929">
        <v>98</v>
      </c>
      <c r="L929" s="36" t="str">
        <f>IFERROR(VLOOKUP(B929,Absen!$A$1:$B$501,2,FALSE),"No")</f>
        <v>No</v>
      </c>
      <c r="M929" s="44">
        <f t="shared" si="43"/>
        <v>98</v>
      </c>
      <c r="N929" s="44">
        <f t="shared" si="44"/>
        <v>66.525000000000006</v>
      </c>
      <c r="O929" s="44" t="str">
        <f t="shared" si="45"/>
        <v>C</v>
      </c>
      <c r="P929" s="36">
        <f>INDEX(Detail!A:A,MATCH(D929,Detail!H:H,0))</f>
        <v>37053</v>
      </c>
      <c r="Q929" t="str">
        <f>INDEX(Detail!F:F,MATCH(D929,Detail!H:H,0))</f>
        <v>Kotamobagu</v>
      </c>
      <c r="R929">
        <f>INDEX(Detail!C:C,MATCH(D929,Detail!H:H,0))</f>
        <v>152</v>
      </c>
      <c r="S929">
        <f>INDEX(Detail!D:D,MATCH(D929,Detail!H:H,0))</f>
        <v>58</v>
      </c>
      <c r="T929" t="str">
        <f>INDEX(Detail!E:E,MATCH(D929,Detail!H:H,0))</f>
        <v>Gang Jamika No. 17</v>
      </c>
      <c r="U929" t="str">
        <f>INDEX(Detail!B:B,MATCH(D929,Detail!H:H,0))</f>
        <v>B+</v>
      </c>
      <c r="V929" t="str">
        <f>VLOOKUP(C929,Dosen!$A$3:$E$8,MATCH(Main!A929,Dosen!$A$2:$E$2,1),FALSE)</f>
        <v>Pak Andi</v>
      </c>
    </row>
    <row r="930" spans="1:22" x14ac:dyDescent="0.3">
      <c r="A930">
        <v>928</v>
      </c>
      <c r="B930" t="str">
        <f>CONCATENATE(VLOOKUP(C930,Helper!$A$1:$B$7,2,FALSE),TEXT(A930,"0000"))</f>
        <v>D0928</v>
      </c>
      <c r="C930" t="s">
        <v>1013</v>
      </c>
      <c r="D930" t="str">
        <f>INDEX(Detail!H:H,MATCH(B930,Detail!G:G,0))</f>
        <v>Tedi Aryani</v>
      </c>
      <c r="E930">
        <v>52</v>
      </c>
      <c r="F930">
        <v>61</v>
      </c>
      <c r="G930">
        <v>89</v>
      </c>
      <c r="H930">
        <v>58</v>
      </c>
      <c r="I930">
        <v>77</v>
      </c>
      <c r="J930">
        <v>53</v>
      </c>
      <c r="K930">
        <v>98</v>
      </c>
      <c r="L930" s="36" t="str">
        <f>IFERROR(VLOOKUP(B930,Absen!$A$1:$B$501,2,FALSE),"No")</f>
        <v>No</v>
      </c>
      <c r="M930" s="44">
        <f t="shared" si="43"/>
        <v>98</v>
      </c>
      <c r="N930" s="44">
        <f t="shared" si="44"/>
        <v>69.2</v>
      </c>
      <c r="O930" s="44" t="str">
        <f t="shared" si="45"/>
        <v>C</v>
      </c>
      <c r="P930" s="36">
        <f>INDEX(Detail!A:A,MATCH(D930,Detail!H:H,0))</f>
        <v>38251</v>
      </c>
      <c r="Q930" t="str">
        <f>INDEX(Detail!F:F,MATCH(D930,Detail!H:H,0))</f>
        <v>Pangkalpinang</v>
      </c>
      <c r="R930">
        <f>INDEX(Detail!C:C,MATCH(D930,Detail!H:H,0))</f>
        <v>169</v>
      </c>
      <c r="S930">
        <f>INDEX(Detail!D:D,MATCH(D930,Detail!H:H,0))</f>
        <v>79</v>
      </c>
      <c r="T930" t="str">
        <f>INDEX(Detail!E:E,MATCH(D930,Detail!H:H,0))</f>
        <v xml:space="preserve">Jl. Pelajar Pejuang No. 0
</v>
      </c>
      <c r="U930" t="str">
        <f>INDEX(Detail!B:B,MATCH(D930,Detail!H:H,0))</f>
        <v>AB+</v>
      </c>
      <c r="V930" t="str">
        <f>VLOOKUP(C930,Dosen!$A$3:$E$8,MATCH(Main!A930,Dosen!$A$2:$E$2,1),FALSE)</f>
        <v>Bu Made</v>
      </c>
    </row>
    <row r="931" spans="1:22" x14ac:dyDescent="0.3">
      <c r="A931">
        <v>929</v>
      </c>
      <c r="B931" t="str">
        <f>CONCATENATE(VLOOKUP(C931,Helper!$A$1:$B$7,2,FALSE),TEXT(A931,"0000"))</f>
        <v>C0929</v>
      </c>
      <c r="C931" t="s">
        <v>1012</v>
      </c>
      <c r="D931" t="str">
        <f>INDEX(Detail!H:H,MATCH(B931,Detail!G:G,0))</f>
        <v>Prayoga Nurdiyanti</v>
      </c>
      <c r="E931">
        <v>56</v>
      </c>
      <c r="F931">
        <v>61</v>
      </c>
      <c r="G931">
        <v>94</v>
      </c>
      <c r="H931">
        <v>50</v>
      </c>
      <c r="I931">
        <v>83</v>
      </c>
      <c r="J931">
        <v>43</v>
      </c>
      <c r="K931">
        <v>91</v>
      </c>
      <c r="L931" s="36" t="str">
        <f>IFERROR(VLOOKUP(B931,Absen!$A$1:$B$501,2,FALSE),"No")</f>
        <v>No</v>
      </c>
      <c r="M931" s="44">
        <f t="shared" si="43"/>
        <v>91</v>
      </c>
      <c r="N931" s="44">
        <f t="shared" si="44"/>
        <v>67.75</v>
      </c>
      <c r="O931" s="44" t="str">
        <f t="shared" si="45"/>
        <v>C</v>
      </c>
      <c r="P931" s="36">
        <f>INDEX(Detail!A:A,MATCH(D931,Detail!H:H,0))</f>
        <v>38221</v>
      </c>
      <c r="Q931" t="str">
        <f>INDEX(Detail!F:F,MATCH(D931,Detail!H:H,0))</f>
        <v>Palu</v>
      </c>
      <c r="R931">
        <f>INDEX(Detail!C:C,MATCH(D931,Detail!H:H,0))</f>
        <v>160</v>
      </c>
      <c r="S931">
        <f>INDEX(Detail!D:D,MATCH(D931,Detail!H:H,0))</f>
        <v>72</v>
      </c>
      <c r="T931" t="str">
        <f>INDEX(Detail!E:E,MATCH(D931,Detail!H:H,0))</f>
        <v xml:space="preserve">Jalan Otto Iskandardinata No. 9
</v>
      </c>
      <c r="U931" t="str">
        <f>INDEX(Detail!B:B,MATCH(D931,Detail!H:H,0))</f>
        <v>B+</v>
      </c>
      <c r="V931" t="str">
        <f>VLOOKUP(C931,Dosen!$A$3:$E$8,MATCH(Main!A931,Dosen!$A$2:$E$2,1),FALSE)</f>
        <v>Pak Andi</v>
      </c>
    </row>
    <row r="932" spans="1:22" x14ac:dyDescent="0.3">
      <c r="A932">
        <v>930</v>
      </c>
      <c r="B932" t="str">
        <f>CONCATENATE(VLOOKUP(C932,Helper!$A$1:$B$7,2,FALSE),TEXT(A932,"0000"))</f>
        <v>F0930</v>
      </c>
      <c r="C932" t="s">
        <v>1011</v>
      </c>
      <c r="D932" t="str">
        <f>INDEX(Detail!H:H,MATCH(B932,Detail!G:G,0))</f>
        <v>Irfan Usamah</v>
      </c>
      <c r="E932">
        <v>66</v>
      </c>
      <c r="F932">
        <v>74</v>
      </c>
      <c r="G932">
        <v>81</v>
      </c>
      <c r="H932">
        <v>71</v>
      </c>
      <c r="I932">
        <v>67</v>
      </c>
      <c r="J932">
        <v>50</v>
      </c>
      <c r="K932">
        <v>83</v>
      </c>
      <c r="L932" s="36" t="str">
        <f>IFERROR(VLOOKUP(B932,Absen!$A$1:$B$501,2,FALSE),"No")</f>
        <v>No</v>
      </c>
      <c r="M932" s="44">
        <f t="shared" si="43"/>
        <v>83</v>
      </c>
      <c r="N932" s="44">
        <f t="shared" si="44"/>
        <v>69.25</v>
      </c>
      <c r="O932" s="44" t="str">
        <f t="shared" si="45"/>
        <v>C</v>
      </c>
      <c r="P932" s="36">
        <f>INDEX(Detail!A:A,MATCH(D932,Detail!H:H,0))</f>
        <v>37517</v>
      </c>
      <c r="Q932" t="str">
        <f>INDEX(Detail!F:F,MATCH(D932,Detail!H:H,0))</f>
        <v>Solok</v>
      </c>
      <c r="R932">
        <f>INDEX(Detail!C:C,MATCH(D932,Detail!H:H,0))</f>
        <v>172</v>
      </c>
      <c r="S932">
        <f>INDEX(Detail!D:D,MATCH(D932,Detail!H:H,0))</f>
        <v>55</v>
      </c>
      <c r="T932" t="str">
        <f>INDEX(Detail!E:E,MATCH(D932,Detail!H:H,0))</f>
        <v xml:space="preserve">Gg. Rajawali Barat No. 5
</v>
      </c>
      <c r="U932" t="str">
        <f>INDEX(Detail!B:B,MATCH(D932,Detail!H:H,0))</f>
        <v>O+</v>
      </c>
      <c r="V932" t="str">
        <f>VLOOKUP(C932,Dosen!$A$3:$E$8,MATCH(Main!A932,Dosen!$A$2:$E$2,1),FALSE)</f>
        <v>Bu Dwi</v>
      </c>
    </row>
    <row r="933" spans="1:22" x14ac:dyDescent="0.3">
      <c r="A933">
        <v>931</v>
      </c>
      <c r="B933" t="str">
        <f>CONCATENATE(VLOOKUP(C933,Helper!$A$1:$B$7,2,FALSE),TEXT(A933,"0000"))</f>
        <v>A0931</v>
      </c>
      <c r="C933" t="s">
        <v>1015</v>
      </c>
      <c r="D933" t="str">
        <f>INDEX(Detail!H:H,MATCH(B933,Detail!G:G,0))</f>
        <v>Mustofa Narpati</v>
      </c>
      <c r="E933">
        <v>60</v>
      </c>
      <c r="F933">
        <v>41</v>
      </c>
      <c r="G933">
        <v>72</v>
      </c>
      <c r="H933">
        <v>58</v>
      </c>
      <c r="I933">
        <v>92</v>
      </c>
      <c r="J933">
        <v>58</v>
      </c>
      <c r="K933">
        <v>100</v>
      </c>
      <c r="L933" s="36">
        <f>IFERROR(VLOOKUP(B933,Absen!$A$1:$B$501,2,FALSE),"No")</f>
        <v>44752</v>
      </c>
      <c r="M933" s="44">
        <f t="shared" si="43"/>
        <v>90</v>
      </c>
      <c r="N933" s="44">
        <f t="shared" si="44"/>
        <v>66.375</v>
      </c>
      <c r="O933" s="44" t="str">
        <f t="shared" si="45"/>
        <v>C</v>
      </c>
      <c r="P933" s="36">
        <f>INDEX(Detail!A:A,MATCH(D933,Detail!H:H,0))</f>
        <v>37900</v>
      </c>
      <c r="Q933" t="str">
        <f>INDEX(Detail!F:F,MATCH(D933,Detail!H:H,0))</f>
        <v>Mojokerto</v>
      </c>
      <c r="R933">
        <f>INDEX(Detail!C:C,MATCH(D933,Detail!H:H,0))</f>
        <v>162</v>
      </c>
      <c r="S933">
        <f>INDEX(Detail!D:D,MATCH(D933,Detail!H:H,0))</f>
        <v>57</v>
      </c>
      <c r="T933" t="str">
        <f>INDEX(Detail!E:E,MATCH(D933,Detail!H:H,0))</f>
        <v>Jl. Joyoboyo No. 20</v>
      </c>
      <c r="U933" t="str">
        <f>INDEX(Detail!B:B,MATCH(D933,Detail!H:H,0))</f>
        <v>O-</v>
      </c>
      <c r="V933" t="str">
        <f>VLOOKUP(C933,Dosen!$A$3:$E$8,MATCH(Main!A933,Dosen!$A$2:$E$2,1),FALSE)</f>
        <v>Pak Krisna</v>
      </c>
    </row>
    <row r="934" spans="1:22" x14ac:dyDescent="0.3">
      <c r="A934">
        <v>932</v>
      </c>
      <c r="B934" t="str">
        <f>CONCATENATE(VLOOKUP(C934,Helper!$A$1:$B$7,2,FALSE),TEXT(A934,"0000"))</f>
        <v>C0932</v>
      </c>
      <c r="C934" t="s">
        <v>1012</v>
      </c>
      <c r="D934" t="str">
        <f>INDEX(Detail!H:H,MATCH(B934,Detail!G:G,0))</f>
        <v>Purwadi Palastri</v>
      </c>
      <c r="E934">
        <v>61</v>
      </c>
      <c r="F934">
        <v>74</v>
      </c>
      <c r="G934">
        <v>63</v>
      </c>
      <c r="H934">
        <v>53</v>
      </c>
      <c r="I934">
        <v>89</v>
      </c>
      <c r="J934">
        <v>98</v>
      </c>
      <c r="K934">
        <v>62</v>
      </c>
      <c r="L934" s="36">
        <f>IFERROR(VLOOKUP(B934,Absen!$A$1:$B$501,2,FALSE),"No")</f>
        <v>44790</v>
      </c>
      <c r="M934" s="44">
        <f t="shared" si="43"/>
        <v>52</v>
      </c>
      <c r="N934" s="44">
        <f t="shared" si="44"/>
        <v>72.025000000000006</v>
      </c>
      <c r="O934" s="44" t="str">
        <f t="shared" si="45"/>
        <v>B</v>
      </c>
      <c r="P934" s="36">
        <f>INDEX(Detail!A:A,MATCH(D934,Detail!H:H,0))</f>
        <v>37422</v>
      </c>
      <c r="Q934" t="str">
        <f>INDEX(Detail!F:F,MATCH(D934,Detail!H:H,0))</f>
        <v>Mataram</v>
      </c>
      <c r="R934">
        <f>INDEX(Detail!C:C,MATCH(D934,Detail!H:H,0))</f>
        <v>150</v>
      </c>
      <c r="S934">
        <f>INDEX(Detail!D:D,MATCH(D934,Detail!H:H,0))</f>
        <v>68</v>
      </c>
      <c r="T934" t="str">
        <f>INDEX(Detail!E:E,MATCH(D934,Detail!H:H,0))</f>
        <v>Gg. Siliwangi No. 53</v>
      </c>
      <c r="U934" t="str">
        <f>INDEX(Detail!B:B,MATCH(D934,Detail!H:H,0))</f>
        <v>O-</v>
      </c>
      <c r="V934" t="str">
        <f>VLOOKUP(C934,Dosen!$A$3:$E$8,MATCH(Main!A934,Dosen!$A$2:$E$2,1),FALSE)</f>
        <v>Pak Andi</v>
      </c>
    </row>
    <row r="935" spans="1:22" x14ac:dyDescent="0.3">
      <c r="A935">
        <v>933</v>
      </c>
      <c r="B935" t="str">
        <f>CONCATENATE(VLOOKUP(C935,Helper!$A$1:$B$7,2,FALSE),TEXT(A935,"0000"))</f>
        <v>E0933</v>
      </c>
      <c r="C935" t="s">
        <v>1010</v>
      </c>
      <c r="D935" t="str">
        <f>INDEX(Detail!H:H,MATCH(B935,Detail!G:G,0))</f>
        <v>Prima Saefullah</v>
      </c>
      <c r="E935">
        <v>59</v>
      </c>
      <c r="F935">
        <v>69</v>
      </c>
      <c r="G935">
        <v>47</v>
      </c>
      <c r="H935">
        <v>58</v>
      </c>
      <c r="I935">
        <v>85</v>
      </c>
      <c r="J935">
        <v>46</v>
      </c>
      <c r="K935">
        <v>77</v>
      </c>
      <c r="L935" s="36" t="str">
        <f>IFERROR(VLOOKUP(B935,Absen!$A$1:$B$501,2,FALSE),"No")</f>
        <v>No</v>
      </c>
      <c r="M935" s="44">
        <f t="shared" si="43"/>
        <v>77</v>
      </c>
      <c r="N935" s="44">
        <f t="shared" si="44"/>
        <v>60.175000000000004</v>
      </c>
      <c r="O935" s="44" t="str">
        <f t="shared" si="45"/>
        <v>C</v>
      </c>
      <c r="P935" s="36">
        <f>INDEX(Detail!A:A,MATCH(D935,Detail!H:H,0))</f>
        <v>37672</v>
      </c>
      <c r="Q935" t="str">
        <f>INDEX(Detail!F:F,MATCH(D935,Detail!H:H,0))</f>
        <v>Pagaralam</v>
      </c>
      <c r="R935">
        <f>INDEX(Detail!C:C,MATCH(D935,Detail!H:H,0))</f>
        <v>176</v>
      </c>
      <c r="S935">
        <f>INDEX(Detail!D:D,MATCH(D935,Detail!H:H,0))</f>
        <v>72</v>
      </c>
      <c r="T935" t="str">
        <f>INDEX(Detail!E:E,MATCH(D935,Detail!H:H,0))</f>
        <v>Jalan Cihampelas No. 50</v>
      </c>
      <c r="U935" t="str">
        <f>INDEX(Detail!B:B,MATCH(D935,Detail!H:H,0))</f>
        <v>AB+</v>
      </c>
      <c r="V935" t="str">
        <f>VLOOKUP(C935,Dosen!$A$3:$E$8,MATCH(Main!A935,Dosen!$A$2:$E$2,1),FALSE)</f>
        <v>Bu Ratna</v>
      </c>
    </row>
    <row r="936" spans="1:22" x14ac:dyDescent="0.3">
      <c r="A936">
        <v>934</v>
      </c>
      <c r="B936" t="str">
        <f>CONCATENATE(VLOOKUP(C936,Helper!$A$1:$B$7,2,FALSE),TEXT(A936,"0000"))</f>
        <v>D0934</v>
      </c>
      <c r="C936" t="s">
        <v>1013</v>
      </c>
      <c r="D936" t="str">
        <f>INDEX(Detail!H:H,MATCH(B936,Detail!G:G,0))</f>
        <v>Darman Permata</v>
      </c>
      <c r="E936">
        <v>90</v>
      </c>
      <c r="F936">
        <v>67</v>
      </c>
      <c r="G936">
        <v>69</v>
      </c>
      <c r="H936">
        <v>66</v>
      </c>
      <c r="I936">
        <v>69</v>
      </c>
      <c r="J936">
        <v>57</v>
      </c>
      <c r="K936">
        <v>83</v>
      </c>
      <c r="L936" s="36">
        <f>IFERROR(VLOOKUP(B936,Absen!$A$1:$B$501,2,FALSE),"No")</f>
        <v>44772</v>
      </c>
      <c r="M936" s="44">
        <f t="shared" si="43"/>
        <v>73</v>
      </c>
      <c r="N936" s="44">
        <f t="shared" si="44"/>
        <v>69</v>
      </c>
      <c r="O936" s="44" t="str">
        <f t="shared" si="45"/>
        <v>C</v>
      </c>
      <c r="P936" s="36">
        <f>INDEX(Detail!A:A,MATCH(D936,Detail!H:H,0))</f>
        <v>38449</v>
      </c>
      <c r="Q936" t="str">
        <f>INDEX(Detail!F:F,MATCH(D936,Detail!H:H,0))</f>
        <v>Jambi</v>
      </c>
      <c r="R936">
        <f>INDEX(Detail!C:C,MATCH(D936,Detail!H:H,0))</f>
        <v>171</v>
      </c>
      <c r="S936">
        <f>INDEX(Detail!D:D,MATCH(D936,Detail!H:H,0))</f>
        <v>94</v>
      </c>
      <c r="T936" t="str">
        <f>INDEX(Detail!E:E,MATCH(D936,Detail!H:H,0))</f>
        <v xml:space="preserve">Gg. Stasiun Wonokromo No. 1
</v>
      </c>
      <c r="U936" t="str">
        <f>INDEX(Detail!B:B,MATCH(D936,Detail!H:H,0))</f>
        <v>B-</v>
      </c>
      <c r="V936" t="str">
        <f>VLOOKUP(C936,Dosen!$A$3:$E$8,MATCH(Main!A936,Dosen!$A$2:$E$2,1),FALSE)</f>
        <v>Bu Made</v>
      </c>
    </row>
    <row r="937" spans="1:22" x14ac:dyDescent="0.3">
      <c r="A937">
        <v>935</v>
      </c>
      <c r="B937" t="str">
        <f>CONCATENATE(VLOOKUP(C937,Helper!$A$1:$B$7,2,FALSE),TEXT(A937,"0000"))</f>
        <v>B0935</v>
      </c>
      <c r="C937" t="s">
        <v>1014</v>
      </c>
      <c r="D937" t="str">
        <f>INDEX(Detail!H:H,MATCH(B937,Detail!G:G,0))</f>
        <v>Humaira Marpaung</v>
      </c>
      <c r="E937">
        <v>61</v>
      </c>
      <c r="F937">
        <v>64</v>
      </c>
      <c r="G937">
        <v>77</v>
      </c>
      <c r="H937">
        <v>61</v>
      </c>
      <c r="I937">
        <v>83</v>
      </c>
      <c r="J937">
        <v>83</v>
      </c>
      <c r="K937">
        <v>61</v>
      </c>
      <c r="L937" s="36">
        <f>IFERROR(VLOOKUP(B937,Absen!$A$1:$B$501,2,FALSE),"No")</f>
        <v>44883</v>
      </c>
      <c r="M937" s="44">
        <f t="shared" si="43"/>
        <v>51</v>
      </c>
      <c r="N937" s="44">
        <f t="shared" si="44"/>
        <v>70.724999999999994</v>
      </c>
      <c r="O937" s="44" t="str">
        <f t="shared" si="45"/>
        <v>B</v>
      </c>
      <c r="P937" s="36">
        <f>INDEX(Detail!A:A,MATCH(D937,Detail!H:H,0))</f>
        <v>37581</v>
      </c>
      <c r="Q937" t="str">
        <f>INDEX(Detail!F:F,MATCH(D937,Detail!H:H,0))</f>
        <v>Probolinggo</v>
      </c>
      <c r="R937">
        <f>INDEX(Detail!C:C,MATCH(D937,Detail!H:H,0))</f>
        <v>157</v>
      </c>
      <c r="S937">
        <f>INDEX(Detail!D:D,MATCH(D937,Detail!H:H,0))</f>
        <v>90</v>
      </c>
      <c r="T937" t="str">
        <f>INDEX(Detail!E:E,MATCH(D937,Detail!H:H,0))</f>
        <v xml:space="preserve">Gang K.H. Wahid Hasyim No. 1
</v>
      </c>
      <c r="U937" t="str">
        <f>INDEX(Detail!B:B,MATCH(D937,Detail!H:H,0))</f>
        <v>A+</v>
      </c>
      <c r="V937" t="str">
        <f>VLOOKUP(C937,Dosen!$A$3:$E$8,MATCH(Main!A937,Dosen!$A$2:$E$2,1),FALSE)</f>
        <v>Pak Budi</v>
      </c>
    </row>
    <row r="938" spans="1:22" x14ac:dyDescent="0.3">
      <c r="A938">
        <v>936</v>
      </c>
      <c r="B938" t="str">
        <f>CONCATENATE(VLOOKUP(C938,Helper!$A$1:$B$7,2,FALSE),TEXT(A938,"0000"))</f>
        <v>F0936</v>
      </c>
      <c r="C938" t="s">
        <v>1011</v>
      </c>
      <c r="D938" t="str">
        <f>INDEX(Detail!H:H,MATCH(B938,Detail!G:G,0))</f>
        <v>Vicky Widiastuti</v>
      </c>
      <c r="E938">
        <v>85</v>
      </c>
      <c r="F938">
        <v>62</v>
      </c>
      <c r="G938">
        <v>92</v>
      </c>
      <c r="H938">
        <v>72</v>
      </c>
      <c r="I938">
        <v>88</v>
      </c>
      <c r="J938">
        <v>86</v>
      </c>
      <c r="K938">
        <v>64</v>
      </c>
      <c r="L938" s="36">
        <f>IFERROR(VLOOKUP(B938,Absen!$A$1:$B$501,2,FALSE),"No")</f>
        <v>44814</v>
      </c>
      <c r="M938" s="44">
        <f t="shared" si="43"/>
        <v>54</v>
      </c>
      <c r="N938" s="44">
        <f t="shared" si="44"/>
        <v>79.375</v>
      </c>
      <c r="O938" s="44" t="str">
        <f t="shared" si="45"/>
        <v>B</v>
      </c>
      <c r="P938" s="36">
        <f>INDEX(Detail!A:A,MATCH(D938,Detail!H:H,0))</f>
        <v>37455</v>
      </c>
      <c r="Q938" t="str">
        <f>INDEX(Detail!F:F,MATCH(D938,Detail!H:H,0))</f>
        <v>Ambon</v>
      </c>
      <c r="R938">
        <f>INDEX(Detail!C:C,MATCH(D938,Detail!H:H,0))</f>
        <v>172</v>
      </c>
      <c r="S938">
        <f>INDEX(Detail!D:D,MATCH(D938,Detail!H:H,0))</f>
        <v>77</v>
      </c>
      <c r="T938" t="str">
        <f>INDEX(Detail!E:E,MATCH(D938,Detail!H:H,0))</f>
        <v xml:space="preserve">Gang Joyoboyo No. 8
</v>
      </c>
      <c r="U938" t="str">
        <f>INDEX(Detail!B:B,MATCH(D938,Detail!H:H,0))</f>
        <v>B+</v>
      </c>
      <c r="V938" t="str">
        <f>VLOOKUP(C938,Dosen!$A$3:$E$8,MATCH(Main!A938,Dosen!$A$2:$E$2,1),FALSE)</f>
        <v>Bu Dwi</v>
      </c>
    </row>
    <row r="939" spans="1:22" x14ac:dyDescent="0.3">
      <c r="A939">
        <v>937</v>
      </c>
      <c r="B939" t="str">
        <f>CONCATENATE(VLOOKUP(C939,Helper!$A$1:$B$7,2,FALSE),TEXT(A939,"0000"))</f>
        <v>F0937</v>
      </c>
      <c r="C939" t="s">
        <v>1011</v>
      </c>
      <c r="D939" t="str">
        <f>INDEX(Detail!H:H,MATCH(B939,Detail!G:G,0))</f>
        <v>Hasan Laksmiwati</v>
      </c>
      <c r="E939">
        <v>70</v>
      </c>
      <c r="F939">
        <v>46</v>
      </c>
      <c r="G939">
        <v>87</v>
      </c>
      <c r="H939">
        <v>72</v>
      </c>
      <c r="I939">
        <v>93</v>
      </c>
      <c r="J939">
        <v>61</v>
      </c>
      <c r="K939">
        <v>74</v>
      </c>
      <c r="L939" s="36" t="str">
        <f>IFERROR(VLOOKUP(B939,Absen!$A$1:$B$501,2,FALSE),"No")</f>
        <v>No</v>
      </c>
      <c r="M939" s="44">
        <f t="shared" si="43"/>
        <v>74</v>
      </c>
      <c r="N939" s="44">
        <f t="shared" si="44"/>
        <v>72.125</v>
      </c>
      <c r="O939" s="44" t="str">
        <f t="shared" si="45"/>
        <v>B</v>
      </c>
      <c r="P939" s="36">
        <f>INDEX(Detail!A:A,MATCH(D939,Detail!H:H,0))</f>
        <v>38325</v>
      </c>
      <c r="Q939" t="str">
        <f>INDEX(Detail!F:F,MATCH(D939,Detail!H:H,0))</f>
        <v>Pasuruan</v>
      </c>
      <c r="R939">
        <f>INDEX(Detail!C:C,MATCH(D939,Detail!H:H,0))</f>
        <v>169</v>
      </c>
      <c r="S939">
        <f>INDEX(Detail!D:D,MATCH(D939,Detail!H:H,0))</f>
        <v>53</v>
      </c>
      <c r="T939" t="str">
        <f>INDEX(Detail!E:E,MATCH(D939,Detail!H:H,0))</f>
        <v>Jl. Tubagus Ismail No. 55</v>
      </c>
      <c r="U939" t="str">
        <f>INDEX(Detail!B:B,MATCH(D939,Detail!H:H,0))</f>
        <v>B-</v>
      </c>
      <c r="V939" t="str">
        <f>VLOOKUP(C939,Dosen!$A$3:$E$8,MATCH(Main!A939,Dosen!$A$2:$E$2,1),FALSE)</f>
        <v>Bu Dwi</v>
      </c>
    </row>
    <row r="940" spans="1:22" x14ac:dyDescent="0.3">
      <c r="A940">
        <v>938</v>
      </c>
      <c r="B940" t="str">
        <f>CONCATENATE(VLOOKUP(C940,Helper!$A$1:$B$7,2,FALSE),TEXT(A940,"0000"))</f>
        <v>A0938</v>
      </c>
      <c r="C940" t="s">
        <v>1015</v>
      </c>
      <c r="D940" t="str">
        <f>INDEX(Detail!H:H,MATCH(B940,Detail!G:G,0))</f>
        <v>Melinda Megantara</v>
      </c>
      <c r="E940">
        <v>82</v>
      </c>
      <c r="F940">
        <v>52</v>
      </c>
      <c r="G940">
        <v>62</v>
      </c>
      <c r="H940">
        <v>59</v>
      </c>
      <c r="I940">
        <v>90</v>
      </c>
      <c r="J940">
        <v>97</v>
      </c>
      <c r="K940">
        <v>98</v>
      </c>
      <c r="L940" s="36" t="str">
        <f>IFERROR(VLOOKUP(B940,Absen!$A$1:$B$501,2,FALSE),"No")</f>
        <v>No</v>
      </c>
      <c r="M940" s="44">
        <f t="shared" si="43"/>
        <v>98</v>
      </c>
      <c r="N940" s="44">
        <f t="shared" si="44"/>
        <v>76.974999999999994</v>
      </c>
      <c r="O940" s="44" t="str">
        <f t="shared" si="45"/>
        <v>B</v>
      </c>
      <c r="P940" s="36">
        <f>INDEX(Detail!A:A,MATCH(D940,Detail!H:H,0))</f>
        <v>38262</v>
      </c>
      <c r="Q940" t="str">
        <f>INDEX(Detail!F:F,MATCH(D940,Detail!H:H,0))</f>
        <v>Balikpapan</v>
      </c>
      <c r="R940">
        <f>INDEX(Detail!C:C,MATCH(D940,Detail!H:H,0))</f>
        <v>160</v>
      </c>
      <c r="S940">
        <f>INDEX(Detail!D:D,MATCH(D940,Detail!H:H,0))</f>
        <v>50</v>
      </c>
      <c r="T940" t="str">
        <f>INDEX(Detail!E:E,MATCH(D940,Detail!H:H,0))</f>
        <v>Jalan Astana Anyar No. 45</v>
      </c>
      <c r="U940" t="str">
        <f>INDEX(Detail!B:B,MATCH(D940,Detail!H:H,0))</f>
        <v>AB-</v>
      </c>
      <c r="V940" t="str">
        <f>VLOOKUP(C940,Dosen!$A$3:$E$8,MATCH(Main!A940,Dosen!$A$2:$E$2,1),FALSE)</f>
        <v>Pak Krisna</v>
      </c>
    </row>
    <row r="941" spans="1:22" x14ac:dyDescent="0.3">
      <c r="A941">
        <v>939</v>
      </c>
      <c r="B941" t="str">
        <f>CONCATENATE(VLOOKUP(C941,Helper!$A$1:$B$7,2,FALSE),TEXT(A941,"0000"))</f>
        <v>B0939</v>
      </c>
      <c r="C941" t="s">
        <v>1014</v>
      </c>
      <c r="D941" t="str">
        <f>INDEX(Detail!H:H,MATCH(B941,Detail!G:G,0))</f>
        <v>Saka Hidayat</v>
      </c>
      <c r="E941">
        <v>74</v>
      </c>
      <c r="F941">
        <v>60</v>
      </c>
      <c r="G941">
        <v>87</v>
      </c>
      <c r="H941">
        <v>74</v>
      </c>
      <c r="I941">
        <v>87</v>
      </c>
      <c r="J941">
        <v>42</v>
      </c>
      <c r="K941">
        <v>99</v>
      </c>
      <c r="L941" s="36" t="str">
        <f>IFERROR(VLOOKUP(B941,Absen!$A$1:$B$501,2,FALSE),"No")</f>
        <v>No</v>
      </c>
      <c r="M941" s="44">
        <f t="shared" si="43"/>
        <v>99</v>
      </c>
      <c r="N941" s="44">
        <f t="shared" si="44"/>
        <v>72.575000000000003</v>
      </c>
      <c r="O941" s="44" t="str">
        <f t="shared" si="45"/>
        <v>B</v>
      </c>
      <c r="P941" s="36">
        <f>INDEX(Detail!A:A,MATCH(D941,Detail!H:H,0))</f>
        <v>38437</v>
      </c>
      <c r="Q941" t="str">
        <f>INDEX(Detail!F:F,MATCH(D941,Detail!H:H,0))</f>
        <v>Pekalongan</v>
      </c>
      <c r="R941">
        <f>INDEX(Detail!C:C,MATCH(D941,Detail!H:H,0))</f>
        <v>175</v>
      </c>
      <c r="S941">
        <f>INDEX(Detail!D:D,MATCH(D941,Detail!H:H,0))</f>
        <v>49</v>
      </c>
      <c r="T941" t="str">
        <f>INDEX(Detail!E:E,MATCH(D941,Detail!H:H,0))</f>
        <v>Jl. Indragiri No. 66</v>
      </c>
      <c r="U941" t="str">
        <f>INDEX(Detail!B:B,MATCH(D941,Detail!H:H,0))</f>
        <v>B+</v>
      </c>
      <c r="V941" t="str">
        <f>VLOOKUP(C941,Dosen!$A$3:$E$8,MATCH(Main!A941,Dosen!$A$2:$E$2,1),FALSE)</f>
        <v>Pak Budi</v>
      </c>
    </row>
    <row r="942" spans="1:22" x14ac:dyDescent="0.3">
      <c r="A942">
        <v>940</v>
      </c>
      <c r="B942" t="str">
        <f>CONCATENATE(VLOOKUP(C942,Helper!$A$1:$B$7,2,FALSE),TEXT(A942,"0000"))</f>
        <v>A0940</v>
      </c>
      <c r="C942" t="s">
        <v>1015</v>
      </c>
      <c r="D942" t="str">
        <f>INDEX(Detail!H:H,MATCH(B942,Detail!G:G,0))</f>
        <v>Sarah Nuraini</v>
      </c>
      <c r="E942">
        <v>87</v>
      </c>
      <c r="F942">
        <v>46</v>
      </c>
      <c r="G942">
        <v>57</v>
      </c>
      <c r="H942">
        <v>73</v>
      </c>
      <c r="I942">
        <v>64</v>
      </c>
      <c r="J942">
        <v>90</v>
      </c>
      <c r="K942">
        <v>96</v>
      </c>
      <c r="L942" s="36" t="str">
        <f>IFERROR(VLOOKUP(B942,Absen!$A$1:$B$501,2,FALSE),"No")</f>
        <v>No</v>
      </c>
      <c r="M942" s="44">
        <f t="shared" si="43"/>
        <v>96</v>
      </c>
      <c r="N942" s="44">
        <f t="shared" si="44"/>
        <v>72.75</v>
      </c>
      <c r="O942" s="44" t="str">
        <f t="shared" si="45"/>
        <v>B</v>
      </c>
      <c r="P942" s="36">
        <f>INDEX(Detail!A:A,MATCH(D942,Detail!H:H,0))</f>
        <v>37073</v>
      </c>
      <c r="Q942" t="str">
        <f>INDEX(Detail!F:F,MATCH(D942,Detail!H:H,0))</f>
        <v>Kupang</v>
      </c>
      <c r="R942">
        <f>INDEX(Detail!C:C,MATCH(D942,Detail!H:H,0))</f>
        <v>167</v>
      </c>
      <c r="S942">
        <f>INDEX(Detail!D:D,MATCH(D942,Detail!H:H,0))</f>
        <v>66</v>
      </c>
      <c r="T942" t="str">
        <f>INDEX(Detail!E:E,MATCH(D942,Detail!H:H,0))</f>
        <v xml:space="preserve">Jalan Yos Sudarso No. 8
</v>
      </c>
      <c r="U942" t="str">
        <f>INDEX(Detail!B:B,MATCH(D942,Detail!H:H,0))</f>
        <v>AB-</v>
      </c>
      <c r="V942" t="str">
        <f>VLOOKUP(C942,Dosen!$A$3:$E$8,MATCH(Main!A942,Dosen!$A$2:$E$2,1),FALSE)</f>
        <v>Pak Krisna</v>
      </c>
    </row>
    <row r="943" spans="1:22" x14ac:dyDescent="0.3">
      <c r="A943">
        <v>941</v>
      </c>
      <c r="B943" t="str">
        <f>CONCATENATE(VLOOKUP(C943,Helper!$A$1:$B$7,2,FALSE),TEXT(A943,"0000"))</f>
        <v>C0941</v>
      </c>
      <c r="C943" t="s">
        <v>1012</v>
      </c>
      <c r="D943" t="str">
        <f>INDEX(Detail!H:H,MATCH(B943,Detail!G:G,0))</f>
        <v>Kala Hassanah</v>
      </c>
      <c r="E943">
        <v>54</v>
      </c>
      <c r="F943">
        <v>64</v>
      </c>
      <c r="G943">
        <v>67</v>
      </c>
      <c r="H943">
        <v>66</v>
      </c>
      <c r="I943">
        <v>90</v>
      </c>
      <c r="J943">
        <v>88</v>
      </c>
      <c r="K943">
        <v>98</v>
      </c>
      <c r="L943" s="36" t="str">
        <f>IFERROR(VLOOKUP(B943,Absen!$A$1:$B$501,2,FALSE),"No")</f>
        <v>No</v>
      </c>
      <c r="M943" s="44">
        <f t="shared" si="43"/>
        <v>98</v>
      </c>
      <c r="N943" s="44">
        <f t="shared" si="44"/>
        <v>75.05</v>
      </c>
      <c r="O943" s="44" t="str">
        <f t="shared" si="45"/>
        <v>B</v>
      </c>
      <c r="P943" s="36">
        <f>INDEX(Detail!A:A,MATCH(D943,Detail!H:H,0))</f>
        <v>38279</v>
      </c>
      <c r="Q943" t="str">
        <f>INDEX(Detail!F:F,MATCH(D943,Detail!H:H,0))</f>
        <v>Tangerang Selatan</v>
      </c>
      <c r="R943">
        <f>INDEX(Detail!C:C,MATCH(D943,Detail!H:H,0))</f>
        <v>178</v>
      </c>
      <c r="S943">
        <f>INDEX(Detail!D:D,MATCH(D943,Detail!H:H,0))</f>
        <v>64</v>
      </c>
      <c r="T943" t="str">
        <f>INDEX(Detail!E:E,MATCH(D943,Detail!H:H,0))</f>
        <v xml:space="preserve">Gg. Rawamangun No. 9
</v>
      </c>
      <c r="U943" t="str">
        <f>INDEX(Detail!B:B,MATCH(D943,Detail!H:H,0))</f>
        <v>AB-</v>
      </c>
      <c r="V943" t="str">
        <f>VLOOKUP(C943,Dosen!$A$3:$E$8,MATCH(Main!A943,Dosen!$A$2:$E$2,1),FALSE)</f>
        <v>Pak Andi</v>
      </c>
    </row>
    <row r="944" spans="1:22" x14ac:dyDescent="0.3">
      <c r="A944">
        <v>942</v>
      </c>
      <c r="B944" t="str">
        <f>CONCATENATE(VLOOKUP(C944,Helper!$A$1:$B$7,2,FALSE),TEXT(A944,"0000"))</f>
        <v>D0942</v>
      </c>
      <c r="C944" t="s">
        <v>1013</v>
      </c>
      <c r="D944" t="str">
        <f>INDEX(Detail!H:H,MATCH(B944,Detail!G:G,0))</f>
        <v>Prakosa Halim</v>
      </c>
      <c r="E944">
        <v>94</v>
      </c>
      <c r="F944">
        <v>56</v>
      </c>
      <c r="G944">
        <v>43</v>
      </c>
      <c r="H944">
        <v>59</v>
      </c>
      <c r="I944">
        <v>86</v>
      </c>
      <c r="J944">
        <v>84</v>
      </c>
      <c r="K944">
        <v>84</v>
      </c>
      <c r="L944" s="36">
        <f>IFERROR(VLOOKUP(B944,Absen!$A$1:$B$501,2,FALSE),"No")</f>
        <v>44763</v>
      </c>
      <c r="M944" s="44">
        <f t="shared" si="43"/>
        <v>74</v>
      </c>
      <c r="N944" s="44">
        <f t="shared" si="44"/>
        <v>69.675000000000011</v>
      </c>
      <c r="O944" s="44" t="str">
        <f t="shared" si="45"/>
        <v>C</v>
      </c>
      <c r="P944" s="36">
        <f>INDEX(Detail!A:A,MATCH(D944,Detail!H:H,0))</f>
        <v>38050</v>
      </c>
      <c r="Q944" t="str">
        <f>INDEX(Detail!F:F,MATCH(D944,Detail!H:H,0))</f>
        <v>Kota Administrasi Jakarta Timur</v>
      </c>
      <c r="R944">
        <f>INDEX(Detail!C:C,MATCH(D944,Detail!H:H,0))</f>
        <v>165</v>
      </c>
      <c r="S944">
        <f>INDEX(Detail!D:D,MATCH(D944,Detail!H:H,0))</f>
        <v>56</v>
      </c>
      <c r="T944" t="str">
        <f>INDEX(Detail!E:E,MATCH(D944,Detail!H:H,0))</f>
        <v>Jalan Kendalsari No. 30</v>
      </c>
      <c r="U944" t="str">
        <f>INDEX(Detail!B:B,MATCH(D944,Detail!H:H,0))</f>
        <v>B-</v>
      </c>
      <c r="V944" t="str">
        <f>VLOOKUP(C944,Dosen!$A$3:$E$8,MATCH(Main!A944,Dosen!$A$2:$E$2,1),FALSE)</f>
        <v>Bu Made</v>
      </c>
    </row>
    <row r="945" spans="1:22" x14ac:dyDescent="0.3">
      <c r="A945">
        <v>943</v>
      </c>
      <c r="B945" t="str">
        <f>CONCATENATE(VLOOKUP(C945,Helper!$A$1:$B$7,2,FALSE),TEXT(A945,"0000"))</f>
        <v>B0943</v>
      </c>
      <c r="C945" t="s">
        <v>1014</v>
      </c>
      <c r="D945" t="str">
        <f>INDEX(Detail!H:H,MATCH(B945,Detail!G:G,0))</f>
        <v>Gawati Purwanti</v>
      </c>
      <c r="E945">
        <v>56</v>
      </c>
      <c r="F945">
        <v>63</v>
      </c>
      <c r="G945">
        <v>45</v>
      </c>
      <c r="H945">
        <v>74</v>
      </c>
      <c r="I945">
        <v>55</v>
      </c>
      <c r="J945">
        <v>54</v>
      </c>
      <c r="K945">
        <v>83</v>
      </c>
      <c r="L945" s="36">
        <f>IFERROR(VLOOKUP(B945,Absen!$A$1:$B$501,2,FALSE),"No")</f>
        <v>44828</v>
      </c>
      <c r="M945" s="44">
        <f t="shared" si="43"/>
        <v>73</v>
      </c>
      <c r="N945" s="44">
        <f t="shared" si="44"/>
        <v>58.099999999999994</v>
      </c>
      <c r="O945" s="44" t="str">
        <f t="shared" si="45"/>
        <v>D</v>
      </c>
      <c r="P945" s="36">
        <f>INDEX(Detail!A:A,MATCH(D945,Detail!H:H,0))</f>
        <v>38347</v>
      </c>
      <c r="Q945" t="str">
        <f>INDEX(Detail!F:F,MATCH(D945,Detail!H:H,0))</f>
        <v>Tegal</v>
      </c>
      <c r="R945">
        <f>INDEX(Detail!C:C,MATCH(D945,Detail!H:H,0))</f>
        <v>161</v>
      </c>
      <c r="S945">
        <f>INDEX(Detail!D:D,MATCH(D945,Detail!H:H,0))</f>
        <v>51</v>
      </c>
      <c r="T945" t="str">
        <f>INDEX(Detail!E:E,MATCH(D945,Detail!H:H,0))</f>
        <v>Gg. Monginsidi No. 39</v>
      </c>
      <c r="U945" t="str">
        <f>INDEX(Detail!B:B,MATCH(D945,Detail!H:H,0))</f>
        <v>AB+</v>
      </c>
      <c r="V945" t="str">
        <f>VLOOKUP(C945,Dosen!$A$3:$E$8,MATCH(Main!A945,Dosen!$A$2:$E$2,1),FALSE)</f>
        <v>Pak Budi</v>
      </c>
    </row>
    <row r="946" spans="1:22" x14ac:dyDescent="0.3">
      <c r="A946">
        <v>944</v>
      </c>
      <c r="B946" t="str">
        <f>CONCATENATE(VLOOKUP(C946,Helper!$A$1:$B$7,2,FALSE),TEXT(A946,"0000"))</f>
        <v>E0944</v>
      </c>
      <c r="C946" t="s">
        <v>1010</v>
      </c>
      <c r="D946" t="str">
        <f>INDEX(Detail!H:H,MATCH(B946,Detail!G:G,0))</f>
        <v>Ikhsan Maheswara</v>
      </c>
      <c r="E946">
        <v>81</v>
      </c>
      <c r="F946">
        <v>62</v>
      </c>
      <c r="G946">
        <v>65</v>
      </c>
      <c r="H946">
        <v>73</v>
      </c>
      <c r="I946">
        <v>55</v>
      </c>
      <c r="J946">
        <v>45</v>
      </c>
      <c r="K946">
        <v>74</v>
      </c>
      <c r="L946" s="36">
        <f>IFERROR(VLOOKUP(B946,Absen!$A$1:$B$501,2,FALSE),"No")</f>
        <v>44823</v>
      </c>
      <c r="M946" s="44">
        <f t="shared" si="43"/>
        <v>64</v>
      </c>
      <c r="N946" s="44">
        <f t="shared" si="44"/>
        <v>62.274999999999999</v>
      </c>
      <c r="O946" s="44" t="str">
        <f t="shared" si="45"/>
        <v>C</v>
      </c>
      <c r="P946" s="36">
        <f>INDEX(Detail!A:A,MATCH(D946,Detail!H:H,0))</f>
        <v>37972</v>
      </c>
      <c r="Q946" t="str">
        <f>INDEX(Detail!F:F,MATCH(D946,Detail!H:H,0))</f>
        <v>Jambi</v>
      </c>
      <c r="R946">
        <f>INDEX(Detail!C:C,MATCH(D946,Detail!H:H,0))</f>
        <v>175</v>
      </c>
      <c r="S946">
        <f>INDEX(Detail!D:D,MATCH(D946,Detail!H:H,0))</f>
        <v>48</v>
      </c>
      <c r="T946" t="str">
        <f>INDEX(Detail!E:E,MATCH(D946,Detail!H:H,0))</f>
        <v xml:space="preserve">Jalan H.J Maemunah No. 5
</v>
      </c>
      <c r="U946" t="str">
        <f>INDEX(Detail!B:B,MATCH(D946,Detail!H:H,0))</f>
        <v>A-</v>
      </c>
      <c r="V946" t="str">
        <f>VLOOKUP(C946,Dosen!$A$3:$E$8,MATCH(Main!A946,Dosen!$A$2:$E$2,1),FALSE)</f>
        <v>Bu Ratna</v>
      </c>
    </row>
    <row r="947" spans="1:22" x14ac:dyDescent="0.3">
      <c r="A947">
        <v>945</v>
      </c>
      <c r="B947" t="str">
        <f>CONCATENATE(VLOOKUP(C947,Helper!$A$1:$B$7,2,FALSE),TEXT(A947,"0000"))</f>
        <v>B0945</v>
      </c>
      <c r="C947" t="s">
        <v>1014</v>
      </c>
      <c r="D947" t="str">
        <f>INDEX(Detail!H:H,MATCH(B947,Detail!G:G,0))</f>
        <v>Jaeman Sinaga</v>
      </c>
      <c r="E947">
        <v>90</v>
      </c>
      <c r="F947">
        <v>45</v>
      </c>
      <c r="G947">
        <v>67</v>
      </c>
      <c r="H947">
        <v>70</v>
      </c>
      <c r="I947">
        <v>81</v>
      </c>
      <c r="J947">
        <v>74</v>
      </c>
      <c r="K947">
        <v>90</v>
      </c>
      <c r="L947" s="36" t="str">
        <f>IFERROR(VLOOKUP(B947,Absen!$A$1:$B$501,2,FALSE),"No")</f>
        <v>No</v>
      </c>
      <c r="M947" s="44">
        <f t="shared" si="43"/>
        <v>90</v>
      </c>
      <c r="N947" s="44">
        <f t="shared" si="44"/>
        <v>72.95</v>
      </c>
      <c r="O947" s="44" t="str">
        <f t="shared" si="45"/>
        <v>B</v>
      </c>
      <c r="P947" s="36">
        <f>INDEX(Detail!A:A,MATCH(D947,Detail!H:H,0))</f>
        <v>38185</v>
      </c>
      <c r="Q947" t="str">
        <f>INDEX(Detail!F:F,MATCH(D947,Detail!H:H,0))</f>
        <v>Kota Administrasi Jakarta Utara</v>
      </c>
      <c r="R947">
        <f>INDEX(Detail!C:C,MATCH(D947,Detail!H:H,0))</f>
        <v>171</v>
      </c>
      <c r="S947">
        <f>INDEX(Detail!D:D,MATCH(D947,Detail!H:H,0))</f>
        <v>58</v>
      </c>
      <c r="T947" t="str">
        <f>INDEX(Detail!E:E,MATCH(D947,Detail!H:H,0))</f>
        <v>Jl. Medokan Ayu No. 73</v>
      </c>
      <c r="U947" t="str">
        <f>INDEX(Detail!B:B,MATCH(D947,Detail!H:H,0))</f>
        <v>AB-</v>
      </c>
      <c r="V947" t="str">
        <f>VLOOKUP(C947,Dosen!$A$3:$E$8,MATCH(Main!A947,Dosen!$A$2:$E$2,1),FALSE)</f>
        <v>Pak Budi</v>
      </c>
    </row>
    <row r="948" spans="1:22" x14ac:dyDescent="0.3">
      <c r="A948">
        <v>946</v>
      </c>
      <c r="B948" t="str">
        <f>CONCATENATE(VLOOKUP(C948,Helper!$A$1:$B$7,2,FALSE),TEXT(A948,"0000"))</f>
        <v>F0946</v>
      </c>
      <c r="C948" t="s">
        <v>1011</v>
      </c>
      <c r="D948" t="str">
        <f>INDEX(Detail!H:H,MATCH(B948,Detail!G:G,0))</f>
        <v>Gandewa Sihombing</v>
      </c>
      <c r="E948">
        <v>56</v>
      </c>
      <c r="F948">
        <v>47</v>
      </c>
      <c r="G948">
        <v>88</v>
      </c>
      <c r="H948">
        <v>70</v>
      </c>
      <c r="I948">
        <v>84</v>
      </c>
      <c r="J948">
        <v>75</v>
      </c>
      <c r="K948">
        <v>95</v>
      </c>
      <c r="L948" s="36" t="str">
        <f>IFERROR(VLOOKUP(B948,Absen!$A$1:$B$501,2,FALSE),"No")</f>
        <v>No</v>
      </c>
      <c r="M948" s="44">
        <f t="shared" si="43"/>
        <v>95</v>
      </c>
      <c r="N948" s="44">
        <f t="shared" si="44"/>
        <v>74.224999999999994</v>
      </c>
      <c r="O948" s="44" t="str">
        <f t="shared" si="45"/>
        <v>B</v>
      </c>
      <c r="P948" s="36">
        <f>INDEX(Detail!A:A,MATCH(D948,Detail!H:H,0))</f>
        <v>37800</v>
      </c>
      <c r="Q948" t="str">
        <f>INDEX(Detail!F:F,MATCH(D948,Detail!H:H,0))</f>
        <v>Batam</v>
      </c>
      <c r="R948">
        <f>INDEX(Detail!C:C,MATCH(D948,Detail!H:H,0))</f>
        <v>175</v>
      </c>
      <c r="S948">
        <f>INDEX(Detail!D:D,MATCH(D948,Detail!H:H,0))</f>
        <v>70</v>
      </c>
      <c r="T948" t="str">
        <f>INDEX(Detail!E:E,MATCH(D948,Detail!H:H,0))</f>
        <v xml:space="preserve">Gg. Ahmad Yani No. 8
</v>
      </c>
      <c r="U948" t="str">
        <f>INDEX(Detail!B:B,MATCH(D948,Detail!H:H,0))</f>
        <v>B+</v>
      </c>
      <c r="V948" t="str">
        <f>VLOOKUP(C948,Dosen!$A$3:$E$8,MATCH(Main!A948,Dosen!$A$2:$E$2,1),FALSE)</f>
        <v>Bu Dwi</v>
      </c>
    </row>
    <row r="949" spans="1:22" x14ac:dyDescent="0.3">
      <c r="A949">
        <v>947</v>
      </c>
      <c r="B949" t="str">
        <f>CONCATENATE(VLOOKUP(C949,Helper!$A$1:$B$7,2,FALSE),TEXT(A949,"0000"))</f>
        <v>E0947</v>
      </c>
      <c r="C949" t="s">
        <v>1010</v>
      </c>
      <c r="D949" t="str">
        <f>INDEX(Detail!H:H,MATCH(B949,Detail!G:G,0))</f>
        <v>Labuh Purnawati</v>
      </c>
      <c r="E949">
        <v>93</v>
      </c>
      <c r="F949">
        <v>53</v>
      </c>
      <c r="G949">
        <v>39</v>
      </c>
      <c r="H949">
        <v>57</v>
      </c>
      <c r="I949">
        <v>70</v>
      </c>
      <c r="J949">
        <v>88</v>
      </c>
      <c r="K949">
        <v>69</v>
      </c>
      <c r="L949" s="36" t="str">
        <f>IFERROR(VLOOKUP(B949,Absen!$A$1:$B$501,2,FALSE),"No")</f>
        <v>No</v>
      </c>
      <c r="M949" s="44">
        <f t="shared" si="43"/>
        <v>69</v>
      </c>
      <c r="N949" s="44">
        <f t="shared" si="44"/>
        <v>66.425000000000011</v>
      </c>
      <c r="O949" s="44" t="str">
        <f t="shared" si="45"/>
        <v>C</v>
      </c>
      <c r="P949" s="36">
        <f>INDEX(Detail!A:A,MATCH(D949,Detail!H:H,0))</f>
        <v>37650</v>
      </c>
      <c r="Q949" t="str">
        <f>INDEX(Detail!F:F,MATCH(D949,Detail!H:H,0))</f>
        <v>Bitung</v>
      </c>
      <c r="R949">
        <f>INDEX(Detail!C:C,MATCH(D949,Detail!H:H,0))</f>
        <v>171</v>
      </c>
      <c r="S949">
        <f>INDEX(Detail!D:D,MATCH(D949,Detail!H:H,0))</f>
        <v>87</v>
      </c>
      <c r="T949" t="str">
        <f>INDEX(Detail!E:E,MATCH(D949,Detail!H:H,0))</f>
        <v>Gg. Yos Sudarso No. 38</v>
      </c>
      <c r="U949" t="str">
        <f>INDEX(Detail!B:B,MATCH(D949,Detail!H:H,0))</f>
        <v>B+</v>
      </c>
      <c r="V949" t="str">
        <f>VLOOKUP(C949,Dosen!$A$3:$E$8,MATCH(Main!A949,Dosen!$A$2:$E$2,1),FALSE)</f>
        <v>Bu Ratna</v>
      </c>
    </row>
    <row r="950" spans="1:22" x14ac:dyDescent="0.3">
      <c r="A950">
        <v>948</v>
      </c>
      <c r="B950" t="str">
        <f>CONCATENATE(VLOOKUP(C950,Helper!$A$1:$B$7,2,FALSE),TEXT(A950,"0000"))</f>
        <v>D0948</v>
      </c>
      <c r="C950" t="s">
        <v>1013</v>
      </c>
      <c r="D950" t="str">
        <f>INDEX(Detail!H:H,MATCH(B950,Detail!G:G,0))</f>
        <v>Tina Saputra</v>
      </c>
      <c r="E950">
        <v>83</v>
      </c>
      <c r="F950">
        <v>63</v>
      </c>
      <c r="G950">
        <v>53</v>
      </c>
      <c r="H950">
        <v>63</v>
      </c>
      <c r="I950">
        <v>88</v>
      </c>
      <c r="J950">
        <v>43</v>
      </c>
      <c r="K950">
        <v>77</v>
      </c>
      <c r="L950" s="36" t="str">
        <f>IFERROR(VLOOKUP(B950,Absen!$A$1:$B$501,2,FALSE),"No")</f>
        <v>No</v>
      </c>
      <c r="M950" s="44">
        <f t="shared" si="43"/>
        <v>77</v>
      </c>
      <c r="N950" s="44">
        <f t="shared" si="44"/>
        <v>64.025000000000006</v>
      </c>
      <c r="O950" s="44" t="str">
        <f t="shared" si="45"/>
        <v>C</v>
      </c>
      <c r="P950" s="36">
        <f>INDEX(Detail!A:A,MATCH(D950,Detail!H:H,0))</f>
        <v>37478</v>
      </c>
      <c r="Q950" t="str">
        <f>INDEX(Detail!F:F,MATCH(D950,Detail!H:H,0))</f>
        <v>Prabumulih</v>
      </c>
      <c r="R950">
        <f>INDEX(Detail!C:C,MATCH(D950,Detail!H:H,0))</f>
        <v>180</v>
      </c>
      <c r="S950">
        <f>INDEX(Detail!D:D,MATCH(D950,Detail!H:H,0))</f>
        <v>84</v>
      </c>
      <c r="T950" t="str">
        <f>INDEX(Detail!E:E,MATCH(D950,Detail!H:H,0))</f>
        <v>Gg. Waringin No. 37</v>
      </c>
      <c r="U950" t="str">
        <f>INDEX(Detail!B:B,MATCH(D950,Detail!H:H,0))</f>
        <v>O-</v>
      </c>
      <c r="V950" t="str">
        <f>VLOOKUP(C950,Dosen!$A$3:$E$8,MATCH(Main!A950,Dosen!$A$2:$E$2,1),FALSE)</f>
        <v>Bu Made</v>
      </c>
    </row>
    <row r="951" spans="1:22" x14ac:dyDescent="0.3">
      <c r="A951">
        <v>949</v>
      </c>
      <c r="B951" t="str">
        <f>CONCATENATE(VLOOKUP(C951,Helper!$A$1:$B$7,2,FALSE),TEXT(A951,"0000"))</f>
        <v>D0949</v>
      </c>
      <c r="C951" t="s">
        <v>1013</v>
      </c>
      <c r="D951" t="str">
        <f>INDEX(Detail!H:H,MATCH(B951,Detail!G:G,0))</f>
        <v>Respati Saptono</v>
      </c>
      <c r="E951">
        <v>57</v>
      </c>
      <c r="F951">
        <v>74</v>
      </c>
      <c r="G951">
        <v>87</v>
      </c>
      <c r="H951">
        <v>74</v>
      </c>
      <c r="I951">
        <v>57</v>
      </c>
      <c r="J951">
        <v>61</v>
      </c>
      <c r="K951">
        <v>94</v>
      </c>
      <c r="L951" s="36" t="str">
        <f>IFERROR(VLOOKUP(B951,Absen!$A$1:$B$501,2,FALSE),"No")</f>
        <v>No</v>
      </c>
      <c r="M951" s="44">
        <f t="shared" si="43"/>
        <v>94</v>
      </c>
      <c r="N951" s="44">
        <f t="shared" si="44"/>
        <v>71.75</v>
      </c>
      <c r="O951" s="44" t="str">
        <f t="shared" si="45"/>
        <v>B</v>
      </c>
      <c r="P951" s="36">
        <f>INDEX(Detail!A:A,MATCH(D951,Detail!H:H,0))</f>
        <v>37771</v>
      </c>
      <c r="Q951" t="str">
        <f>INDEX(Detail!F:F,MATCH(D951,Detail!H:H,0))</f>
        <v>Bandar Lampung</v>
      </c>
      <c r="R951">
        <f>INDEX(Detail!C:C,MATCH(D951,Detail!H:H,0))</f>
        <v>166</v>
      </c>
      <c r="S951">
        <f>INDEX(Detail!D:D,MATCH(D951,Detail!H:H,0))</f>
        <v>76</v>
      </c>
      <c r="T951" t="str">
        <f>INDEX(Detail!E:E,MATCH(D951,Detail!H:H,0))</f>
        <v>Jl. Laswi No. 49</v>
      </c>
      <c r="U951" t="str">
        <f>INDEX(Detail!B:B,MATCH(D951,Detail!H:H,0))</f>
        <v>A-</v>
      </c>
      <c r="V951" t="str">
        <f>VLOOKUP(C951,Dosen!$A$3:$E$8,MATCH(Main!A951,Dosen!$A$2:$E$2,1),FALSE)</f>
        <v>Bu Made</v>
      </c>
    </row>
    <row r="952" spans="1:22" x14ac:dyDescent="0.3">
      <c r="A952">
        <v>950</v>
      </c>
      <c r="B952" t="str">
        <f>CONCATENATE(VLOOKUP(C952,Helper!$A$1:$B$7,2,FALSE),TEXT(A952,"0000"))</f>
        <v>D0950</v>
      </c>
      <c r="C952" t="s">
        <v>1013</v>
      </c>
      <c r="D952" t="str">
        <f>INDEX(Detail!H:H,MATCH(B952,Detail!G:G,0))</f>
        <v>Rahmat Hutasoit</v>
      </c>
      <c r="E952">
        <v>75</v>
      </c>
      <c r="F952">
        <v>61</v>
      </c>
      <c r="G952">
        <v>74</v>
      </c>
      <c r="H952">
        <v>67</v>
      </c>
      <c r="I952">
        <v>95</v>
      </c>
      <c r="J952">
        <v>41</v>
      </c>
      <c r="K952">
        <v>64</v>
      </c>
      <c r="L952" s="36" t="str">
        <f>IFERROR(VLOOKUP(B952,Absen!$A$1:$B$501,2,FALSE),"No")</f>
        <v>No</v>
      </c>
      <c r="M952" s="44">
        <f t="shared" si="43"/>
        <v>64</v>
      </c>
      <c r="N952" s="44">
        <f t="shared" si="44"/>
        <v>66.650000000000006</v>
      </c>
      <c r="O952" s="44" t="str">
        <f t="shared" si="45"/>
        <v>C</v>
      </c>
      <c r="P952" s="36">
        <f>INDEX(Detail!A:A,MATCH(D952,Detail!H:H,0))</f>
        <v>38330</v>
      </c>
      <c r="Q952" t="str">
        <f>INDEX(Detail!F:F,MATCH(D952,Detail!H:H,0))</f>
        <v>Langsa</v>
      </c>
      <c r="R952">
        <f>INDEX(Detail!C:C,MATCH(D952,Detail!H:H,0))</f>
        <v>161</v>
      </c>
      <c r="S952">
        <f>INDEX(Detail!D:D,MATCH(D952,Detail!H:H,0))</f>
        <v>77</v>
      </c>
      <c r="T952" t="str">
        <f>INDEX(Detail!E:E,MATCH(D952,Detail!H:H,0))</f>
        <v xml:space="preserve">Gang Sentot Alibasa No. 6
</v>
      </c>
      <c r="U952" t="str">
        <f>INDEX(Detail!B:B,MATCH(D952,Detail!H:H,0))</f>
        <v>O-</v>
      </c>
      <c r="V952" t="str">
        <f>VLOOKUP(C952,Dosen!$A$3:$E$8,MATCH(Main!A952,Dosen!$A$2:$E$2,1),FALSE)</f>
        <v>Bu Made</v>
      </c>
    </row>
    <row r="953" spans="1:22" x14ac:dyDescent="0.3">
      <c r="A953">
        <v>951</v>
      </c>
      <c r="B953" t="str">
        <f>CONCATENATE(VLOOKUP(C953,Helper!$A$1:$B$7,2,FALSE),TEXT(A953,"0000"))</f>
        <v>C0951</v>
      </c>
      <c r="C953" t="s">
        <v>1012</v>
      </c>
      <c r="D953" t="str">
        <f>INDEX(Detail!H:H,MATCH(B953,Detail!G:G,0))</f>
        <v>Mahesa Maulana</v>
      </c>
      <c r="E953">
        <v>63</v>
      </c>
      <c r="F953">
        <v>48</v>
      </c>
      <c r="G953">
        <v>94</v>
      </c>
      <c r="H953">
        <v>54</v>
      </c>
      <c r="I953">
        <v>55</v>
      </c>
      <c r="J953">
        <v>99</v>
      </c>
      <c r="K953">
        <v>93</v>
      </c>
      <c r="L953" s="36">
        <f>IFERROR(VLOOKUP(B953,Absen!$A$1:$B$501,2,FALSE),"No")</f>
        <v>44780</v>
      </c>
      <c r="M953" s="44">
        <f t="shared" si="43"/>
        <v>83</v>
      </c>
      <c r="N953" s="44">
        <f t="shared" si="44"/>
        <v>74.399999999999991</v>
      </c>
      <c r="O953" s="44" t="str">
        <f t="shared" si="45"/>
        <v>B</v>
      </c>
      <c r="P953" s="36">
        <f>INDEX(Detail!A:A,MATCH(D953,Detail!H:H,0))</f>
        <v>38078</v>
      </c>
      <c r="Q953" t="str">
        <f>INDEX(Detail!F:F,MATCH(D953,Detail!H:H,0))</f>
        <v>Tidore Kepulauan</v>
      </c>
      <c r="R953">
        <f>INDEX(Detail!C:C,MATCH(D953,Detail!H:H,0))</f>
        <v>161</v>
      </c>
      <c r="S953">
        <f>INDEX(Detail!D:D,MATCH(D953,Detail!H:H,0))</f>
        <v>73</v>
      </c>
      <c r="T953" t="str">
        <f>INDEX(Detail!E:E,MATCH(D953,Detail!H:H,0))</f>
        <v xml:space="preserve">Gg. Jend. Sudirman No. 7
</v>
      </c>
      <c r="U953" t="str">
        <f>INDEX(Detail!B:B,MATCH(D953,Detail!H:H,0))</f>
        <v>A-</v>
      </c>
      <c r="V953" t="str">
        <f>VLOOKUP(C953,Dosen!$A$3:$E$8,MATCH(Main!A953,Dosen!$A$2:$E$2,1),FALSE)</f>
        <v>Pak Andi</v>
      </c>
    </row>
    <row r="954" spans="1:22" x14ac:dyDescent="0.3">
      <c r="A954">
        <v>952</v>
      </c>
      <c r="B954" t="str">
        <f>CONCATENATE(VLOOKUP(C954,Helper!$A$1:$B$7,2,FALSE),TEXT(A954,"0000"))</f>
        <v>C0952</v>
      </c>
      <c r="C954" t="s">
        <v>1012</v>
      </c>
      <c r="D954" t="str">
        <f>INDEX(Detail!H:H,MATCH(B954,Detail!G:G,0))</f>
        <v>Gantar Winarsih</v>
      </c>
      <c r="E954">
        <v>51</v>
      </c>
      <c r="F954">
        <v>47</v>
      </c>
      <c r="G954">
        <v>73</v>
      </c>
      <c r="H954">
        <v>53</v>
      </c>
      <c r="I954">
        <v>93</v>
      </c>
      <c r="J954">
        <v>93</v>
      </c>
      <c r="K954">
        <v>86</v>
      </c>
      <c r="L954" s="36" t="str">
        <f>IFERROR(VLOOKUP(B954,Absen!$A$1:$B$501,2,FALSE),"No")</f>
        <v>No</v>
      </c>
      <c r="M954" s="44">
        <f t="shared" si="43"/>
        <v>86</v>
      </c>
      <c r="N954" s="44">
        <f t="shared" si="44"/>
        <v>72.3</v>
      </c>
      <c r="O954" s="44" t="str">
        <f t="shared" si="45"/>
        <v>B</v>
      </c>
      <c r="P954" s="36">
        <f>INDEX(Detail!A:A,MATCH(D954,Detail!H:H,0))</f>
        <v>38407</v>
      </c>
      <c r="Q954" t="str">
        <f>INDEX(Detail!F:F,MATCH(D954,Detail!H:H,0))</f>
        <v>Kota Administrasi Jakarta Pusat</v>
      </c>
      <c r="R954">
        <f>INDEX(Detail!C:C,MATCH(D954,Detail!H:H,0))</f>
        <v>169</v>
      </c>
      <c r="S954">
        <f>INDEX(Detail!D:D,MATCH(D954,Detail!H:H,0))</f>
        <v>92</v>
      </c>
      <c r="T954" t="str">
        <f>INDEX(Detail!E:E,MATCH(D954,Detail!H:H,0))</f>
        <v>Gg. Antapani Lama No. 19</v>
      </c>
      <c r="U954" t="str">
        <f>INDEX(Detail!B:B,MATCH(D954,Detail!H:H,0))</f>
        <v>B-</v>
      </c>
      <c r="V954" t="str">
        <f>VLOOKUP(C954,Dosen!$A$3:$E$8,MATCH(Main!A954,Dosen!$A$2:$E$2,1),FALSE)</f>
        <v>Pak Andi</v>
      </c>
    </row>
    <row r="955" spans="1:22" x14ac:dyDescent="0.3">
      <c r="A955">
        <v>953</v>
      </c>
      <c r="B955" t="str">
        <f>CONCATENATE(VLOOKUP(C955,Helper!$A$1:$B$7,2,FALSE),TEXT(A955,"0000"))</f>
        <v>F0953</v>
      </c>
      <c r="C955" t="s">
        <v>1011</v>
      </c>
      <c r="D955" t="str">
        <f>INDEX(Detail!H:H,MATCH(B955,Detail!G:G,0))</f>
        <v>Sakti Prasetya</v>
      </c>
      <c r="E955">
        <v>52</v>
      </c>
      <c r="F955">
        <v>41</v>
      </c>
      <c r="G955">
        <v>57</v>
      </c>
      <c r="H955">
        <v>65</v>
      </c>
      <c r="I955">
        <v>85</v>
      </c>
      <c r="J955">
        <v>92</v>
      </c>
      <c r="K955">
        <v>97</v>
      </c>
      <c r="L955" s="36" t="str">
        <f>IFERROR(VLOOKUP(B955,Absen!$A$1:$B$501,2,FALSE),"No")</f>
        <v>No</v>
      </c>
      <c r="M955" s="44">
        <f t="shared" si="43"/>
        <v>97</v>
      </c>
      <c r="N955" s="44">
        <f t="shared" si="44"/>
        <v>69.875</v>
      </c>
      <c r="O955" s="44" t="str">
        <f t="shared" si="45"/>
        <v>C</v>
      </c>
      <c r="P955" s="36">
        <f>INDEX(Detail!A:A,MATCH(D955,Detail!H:H,0))</f>
        <v>38408</v>
      </c>
      <c r="Q955" t="str">
        <f>INDEX(Detail!F:F,MATCH(D955,Detail!H:H,0))</f>
        <v>Tanjungbalai</v>
      </c>
      <c r="R955">
        <f>INDEX(Detail!C:C,MATCH(D955,Detail!H:H,0))</f>
        <v>157</v>
      </c>
      <c r="S955">
        <f>INDEX(Detail!D:D,MATCH(D955,Detail!H:H,0))</f>
        <v>65</v>
      </c>
      <c r="T955" t="str">
        <f>INDEX(Detail!E:E,MATCH(D955,Detail!H:H,0))</f>
        <v>Jalan Asia Afrika No. 36</v>
      </c>
      <c r="U955" t="str">
        <f>INDEX(Detail!B:B,MATCH(D955,Detail!H:H,0))</f>
        <v>O+</v>
      </c>
      <c r="V955" t="str">
        <f>VLOOKUP(C955,Dosen!$A$3:$E$8,MATCH(Main!A955,Dosen!$A$2:$E$2,1),FALSE)</f>
        <v>Bu Dwi</v>
      </c>
    </row>
    <row r="956" spans="1:22" x14ac:dyDescent="0.3">
      <c r="A956">
        <v>954</v>
      </c>
      <c r="B956" t="str">
        <f>CONCATENATE(VLOOKUP(C956,Helper!$A$1:$B$7,2,FALSE),TEXT(A956,"0000"))</f>
        <v>B0954</v>
      </c>
      <c r="C956" t="s">
        <v>1014</v>
      </c>
      <c r="D956" t="str">
        <f>INDEX(Detail!H:H,MATCH(B956,Detail!G:G,0))</f>
        <v>Zamira Simanjuntak</v>
      </c>
      <c r="E956">
        <v>93</v>
      </c>
      <c r="F956">
        <v>73</v>
      </c>
      <c r="G956">
        <v>41</v>
      </c>
      <c r="H956">
        <v>50</v>
      </c>
      <c r="I956">
        <v>53</v>
      </c>
      <c r="J956">
        <v>82</v>
      </c>
      <c r="K956">
        <v>74</v>
      </c>
      <c r="L956" s="36" t="str">
        <f>IFERROR(VLOOKUP(B956,Absen!$A$1:$B$501,2,FALSE),"No")</f>
        <v>No</v>
      </c>
      <c r="M956" s="44">
        <f t="shared" si="43"/>
        <v>74</v>
      </c>
      <c r="N956" s="44">
        <f t="shared" si="44"/>
        <v>65.625</v>
      </c>
      <c r="O956" s="44" t="str">
        <f t="shared" si="45"/>
        <v>C</v>
      </c>
      <c r="P956" s="36">
        <f>INDEX(Detail!A:A,MATCH(D956,Detail!H:H,0))</f>
        <v>37996</v>
      </c>
      <c r="Q956" t="str">
        <f>INDEX(Detail!F:F,MATCH(D956,Detail!H:H,0))</f>
        <v>Pasuruan</v>
      </c>
      <c r="R956">
        <f>INDEX(Detail!C:C,MATCH(D956,Detail!H:H,0))</f>
        <v>150</v>
      </c>
      <c r="S956">
        <f>INDEX(Detail!D:D,MATCH(D956,Detail!H:H,0))</f>
        <v>86</v>
      </c>
      <c r="T956" t="str">
        <f>INDEX(Detail!E:E,MATCH(D956,Detail!H:H,0))</f>
        <v xml:space="preserve">Jalan Cihampelas No. 5
</v>
      </c>
      <c r="U956" t="str">
        <f>INDEX(Detail!B:B,MATCH(D956,Detail!H:H,0))</f>
        <v>A-</v>
      </c>
      <c r="V956" t="str">
        <f>VLOOKUP(C956,Dosen!$A$3:$E$8,MATCH(Main!A956,Dosen!$A$2:$E$2,1),FALSE)</f>
        <v>Pak Budi</v>
      </c>
    </row>
    <row r="957" spans="1:22" x14ac:dyDescent="0.3">
      <c r="A957">
        <v>955</v>
      </c>
      <c r="B957" t="str">
        <f>CONCATENATE(VLOOKUP(C957,Helper!$A$1:$B$7,2,FALSE),TEXT(A957,"0000"))</f>
        <v>B0955</v>
      </c>
      <c r="C957" t="s">
        <v>1014</v>
      </c>
      <c r="D957" t="str">
        <f>INDEX(Detail!H:H,MATCH(B957,Detail!G:G,0))</f>
        <v>Adhiarja Hartati</v>
      </c>
      <c r="E957">
        <v>82</v>
      </c>
      <c r="F957">
        <v>43</v>
      </c>
      <c r="G957">
        <v>86</v>
      </c>
      <c r="H957">
        <v>56</v>
      </c>
      <c r="I957">
        <v>50</v>
      </c>
      <c r="J957">
        <v>63</v>
      </c>
      <c r="K957">
        <v>94</v>
      </c>
      <c r="L957" s="36" t="str">
        <f>IFERROR(VLOOKUP(B957,Absen!$A$1:$B$501,2,FALSE),"No")</f>
        <v>No</v>
      </c>
      <c r="M957" s="44">
        <f t="shared" si="43"/>
        <v>94</v>
      </c>
      <c r="N957" s="44">
        <f t="shared" si="44"/>
        <v>68.075000000000003</v>
      </c>
      <c r="O957" s="44" t="str">
        <f t="shared" si="45"/>
        <v>C</v>
      </c>
      <c r="P957" s="36">
        <f>INDEX(Detail!A:A,MATCH(D957,Detail!H:H,0))</f>
        <v>37859</v>
      </c>
      <c r="Q957" t="str">
        <f>INDEX(Detail!F:F,MATCH(D957,Detail!H:H,0))</f>
        <v>Samarinda</v>
      </c>
      <c r="R957">
        <f>INDEX(Detail!C:C,MATCH(D957,Detail!H:H,0))</f>
        <v>162</v>
      </c>
      <c r="S957">
        <f>INDEX(Detail!D:D,MATCH(D957,Detail!H:H,0))</f>
        <v>86</v>
      </c>
      <c r="T957" t="str">
        <f>INDEX(Detail!E:E,MATCH(D957,Detail!H:H,0))</f>
        <v>Gg. Gedebage Selatan No. 16</v>
      </c>
      <c r="U957" t="str">
        <f>INDEX(Detail!B:B,MATCH(D957,Detail!H:H,0))</f>
        <v>A+</v>
      </c>
      <c r="V957" t="str">
        <f>VLOOKUP(C957,Dosen!$A$3:$E$8,MATCH(Main!A957,Dosen!$A$2:$E$2,1),FALSE)</f>
        <v>Pak Budi</v>
      </c>
    </row>
    <row r="958" spans="1:22" x14ac:dyDescent="0.3">
      <c r="A958">
        <v>956</v>
      </c>
      <c r="B958" t="str">
        <f>CONCATENATE(VLOOKUP(C958,Helper!$A$1:$B$7,2,FALSE),TEXT(A958,"0000"))</f>
        <v>B0956</v>
      </c>
      <c r="C958" t="s">
        <v>1014</v>
      </c>
      <c r="D958" t="str">
        <f>INDEX(Detail!H:H,MATCH(B958,Detail!G:G,0))</f>
        <v>Bahuwirya Novitasari</v>
      </c>
      <c r="E958">
        <v>65</v>
      </c>
      <c r="F958">
        <v>58</v>
      </c>
      <c r="G958">
        <v>77</v>
      </c>
      <c r="H958">
        <v>55</v>
      </c>
      <c r="I958">
        <v>88</v>
      </c>
      <c r="J958">
        <v>80</v>
      </c>
      <c r="K958">
        <v>80</v>
      </c>
      <c r="L958" s="36" t="str">
        <f>IFERROR(VLOOKUP(B958,Absen!$A$1:$B$501,2,FALSE),"No")</f>
        <v>No</v>
      </c>
      <c r="M958" s="44">
        <f t="shared" si="43"/>
        <v>80</v>
      </c>
      <c r="N958" s="44">
        <f t="shared" si="44"/>
        <v>72.650000000000006</v>
      </c>
      <c r="O958" s="44" t="str">
        <f t="shared" si="45"/>
        <v>B</v>
      </c>
      <c r="P958" s="36">
        <f>INDEX(Detail!A:A,MATCH(D958,Detail!H:H,0))</f>
        <v>37061</v>
      </c>
      <c r="Q958" t="str">
        <f>INDEX(Detail!F:F,MATCH(D958,Detail!H:H,0))</f>
        <v>Denpasar</v>
      </c>
      <c r="R958">
        <f>INDEX(Detail!C:C,MATCH(D958,Detail!H:H,0))</f>
        <v>177</v>
      </c>
      <c r="S958">
        <f>INDEX(Detail!D:D,MATCH(D958,Detail!H:H,0))</f>
        <v>93</v>
      </c>
      <c r="T958" t="str">
        <f>INDEX(Detail!E:E,MATCH(D958,Detail!H:H,0))</f>
        <v>Gang Cikutra Barat No. 03</v>
      </c>
      <c r="U958" t="str">
        <f>INDEX(Detail!B:B,MATCH(D958,Detail!H:H,0))</f>
        <v>AB-</v>
      </c>
      <c r="V958" t="str">
        <f>VLOOKUP(C958,Dosen!$A$3:$E$8,MATCH(Main!A958,Dosen!$A$2:$E$2,1),FALSE)</f>
        <v>Pak Budi</v>
      </c>
    </row>
    <row r="959" spans="1:22" x14ac:dyDescent="0.3">
      <c r="A959">
        <v>957</v>
      </c>
      <c r="B959" t="str">
        <f>CONCATENATE(VLOOKUP(C959,Helper!$A$1:$B$7,2,FALSE),TEXT(A959,"0000"))</f>
        <v>F0957</v>
      </c>
      <c r="C959" t="s">
        <v>1011</v>
      </c>
      <c r="D959" t="str">
        <f>INDEX(Detail!H:H,MATCH(B959,Detail!G:G,0))</f>
        <v>Taufan Widiastuti</v>
      </c>
      <c r="E959">
        <v>86</v>
      </c>
      <c r="F959">
        <v>61</v>
      </c>
      <c r="G959">
        <v>36</v>
      </c>
      <c r="H959">
        <v>53</v>
      </c>
      <c r="I959">
        <v>58</v>
      </c>
      <c r="J959">
        <v>53</v>
      </c>
      <c r="K959">
        <v>93</v>
      </c>
      <c r="L959" s="36">
        <f>IFERROR(VLOOKUP(B959,Absen!$A$1:$B$501,2,FALSE),"No")</f>
        <v>44864</v>
      </c>
      <c r="M959" s="44">
        <f t="shared" si="43"/>
        <v>83</v>
      </c>
      <c r="N959" s="44">
        <f t="shared" si="44"/>
        <v>58.349999999999994</v>
      </c>
      <c r="O959" s="44" t="str">
        <f t="shared" si="45"/>
        <v>D</v>
      </c>
      <c r="P959" s="36">
        <f>INDEX(Detail!A:A,MATCH(D959,Detail!H:H,0))</f>
        <v>38176</v>
      </c>
      <c r="Q959" t="str">
        <f>INDEX(Detail!F:F,MATCH(D959,Detail!H:H,0))</f>
        <v>Bontang</v>
      </c>
      <c r="R959">
        <f>INDEX(Detail!C:C,MATCH(D959,Detail!H:H,0))</f>
        <v>154</v>
      </c>
      <c r="S959">
        <f>INDEX(Detail!D:D,MATCH(D959,Detail!H:H,0))</f>
        <v>47</v>
      </c>
      <c r="T959" t="str">
        <f>INDEX(Detail!E:E,MATCH(D959,Detail!H:H,0))</f>
        <v xml:space="preserve">Jalan Kutisari Selatan No. 3
</v>
      </c>
      <c r="U959" t="str">
        <f>INDEX(Detail!B:B,MATCH(D959,Detail!H:H,0))</f>
        <v>B-</v>
      </c>
      <c r="V959" t="str">
        <f>VLOOKUP(C959,Dosen!$A$3:$E$8,MATCH(Main!A959,Dosen!$A$2:$E$2,1),FALSE)</f>
        <v>Bu Dwi</v>
      </c>
    </row>
    <row r="960" spans="1:22" x14ac:dyDescent="0.3">
      <c r="A960">
        <v>958</v>
      </c>
      <c r="B960" t="str">
        <f>CONCATENATE(VLOOKUP(C960,Helper!$A$1:$B$7,2,FALSE),TEXT(A960,"0000"))</f>
        <v>F0958</v>
      </c>
      <c r="C960" t="s">
        <v>1011</v>
      </c>
      <c r="D960" t="str">
        <f>INDEX(Detail!H:H,MATCH(B960,Detail!G:G,0))</f>
        <v>Warsita Putra</v>
      </c>
      <c r="E960">
        <v>67</v>
      </c>
      <c r="F960">
        <v>58</v>
      </c>
      <c r="G960">
        <v>86</v>
      </c>
      <c r="H960">
        <v>71</v>
      </c>
      <c r="I960">
        <v>83</v>
      </c>
      <c r="J960">
        <v>95</v>
      </c>
      <c r="K960">
        <v>61</v>
      </c>
      <c r="L960" s="36">
        <f>IFERROR(VLOOKUP(B960,Absen!$A$1:$B$501,2,FALSE),"No")</f>
        <v>44839</v>
      </c>
      <c r="M960" s="44">
        <f t="shared" si="43"/>
        <v>51</v>
      </c>
      <c r="N960" s="44">
        <f t="shared" si="44"/>
        <v>76.174999999999997</v>
      </c>
      <c r="O960" s="44" t="str">
        <f t="shared" si="45"/>
        <v>B</v>
      </c>
      <c r="P960" s="36">
        <f>INDEX(Detail!A:A,MATCH(D960,Detail!H:H,0))</f>
        <v>37153</v>
      </c>
      <c r="Q960" t="str">
        <f>INDEX(Detail!F:F,MATCH(D960,Detail!H:H,0))</f>
        <v>Sukabumi</v>
      </c>
      <c r="R960">
        <f>INDEX(Detail!C:C,MATCH(D960,Detail!H:H,0))</f>
        <v>180</v>
      </c>
      <c r="S960">
        <f>INDEX(Detail!D:D,MATCH(D960,Detail!H:H,0))</f>
        <v>73</v>
      </c>
      <c r="T960" t="str">
        <f>INDEX(Detail!E:E,MATCH(D960,Detail!H:H,0))</f>
        <v>Jalan Jamika No. 37</v>
      </c>
      <c r="U960" t="str">
        <f>INDEX(Detail!B:B,MATCH(D960,Detail!H:H,0))</f>
        <v>B+</v>
      </c>
      <c r="V960" t="str">
        <f>VLOOKUP(C960,Dosen!$A$3:$E$8,MATCH(Main!A960,Dosen!$A$2:$E$2,1),FALSE)</f>
        <v>Bu Dwi</v>
      </c>
    </row>
    <row r="961" spans="1:22" x14ac:dyDescent="0.3">
      <c r="A961">
        <v>959</v>
      </c>
      <c r="B961" t="str">
        <f>CONCATENATE(VLOOKUP(C961,Helper!$A$1:$B$7,2,FALSE),TEXT(A961,"0000"))</f>
        <v>D0959</v>
      </c>
      <c r="C961" t="s">
        <v>1013</v>
      </c>
      <c r="D961" t="str">
        <f>INDEX(Detail!H:H,MATCH(B961,Detail!G:G,0))</f>
        <v>Banawa Prasetyo</v>
      </c>
      <c r="E961">
        <v>59</v>
      </c>
      <c r="F961">
        <v>72</v>
      </c>
      <c r="G961">
        <v>75</v>
      </c>
      <c r="H961">
        <v>54</v>
      </c>
      <c r="I961">
        <v>71</v>
      </c>
      <c r="J961">
        <v>93</v>
      </c>
      <c r="K961">
        <v>94</v>
      </c>
      <c r="L961" s="36" t="str">
        <f>IFERROR(VLOOKUP(B961,Absen!$A$1:$B$501,2,FALSE),"No")</f>
        <v>No</v>
      </c>
      <c r="M961" s="44">
        <f t="shared" si="43"/>
        <v>94</v>
      </c>
      <c r="N961" s="44">
        <f t="shared" si="44"/>
        <v>75</v>
      </c>
      <c r="O961" s="44" t="str">
        <f t="shared" si="45"/>
        <v>B</v>
      </c>
      <c r="P961" s="36">
        <f>INDEX(Detail!A:A,MATCH(D961,Detail!H:H,0))</f>
        <v>38019</v>
      </c>
      <c r="Q961" t="str">
        <f>INDEX(Detail!F:F,MATCH(D961,Detail!H:H,0))</f>
        <v>Kota Administrasi Jakarta Utara</v>
      </c>
      <c r="R961">
        <f>INDEX(Detail!C:C,MATCH(D961,Detail!H:H,0))</f>
        <v>157</v>
      </c>
      <c r="S961">
        <f>INDEX(Detail!D:D,MATCH(D961,Detail!H:H,0))</f>
        <v>54</v>
      </c>
      <c r="T961" t="str">
        <f>INDEX(Detail!E:E,MATCH(D961,Detail!H:H,0))</f>
        <v xml:space="preserve">Gang Ahmad Yani No. 1
</v>
      </c>
      <c r="U961" t="str">
        <f>INDEX(Detail!B:B,MATCH(D961,Detail!H:H,0))</f>
        <v>AB+</v>
      </c>
      <c r="V961" t="str">
        <f>VLOOKUP(C961,Dosen!$A$3:$E$8,MATCH(Main!A961,Dosen!$A$2:$E$2,1),FALSE)</f>
        <v>Bu Made</v>
      </c>
    </row>
    <row r="962" spans="1:22" x14ac:dyDescent="0.3">
      <c r="A962">
        <v>960</v>
      </c>
      <c r="B962" t="str">
        <f>CONCATENATE(VLOOKUP(C962,Helper!$A$1:$B$7,2,FALSE),TEXT(A962,"0000"))</f>
        <v>B0960</v>
      </c>
      <c r="C962" t="s">
        <v>1014</v>
      </c>
      <c r="D962" t="str">
        <f>INDEX(Detail!H:H,MATCH(B962,Detail!G:G,0))</f>
        <v>Aris Purnawati</v>
      </c>
      <c r="E962">
        <v>94</v>
      </c>
      <c r="F962">
        <v>73</v>
      </c>
      <c r="G962">
        <v>59</v>
      </c>
      <c r="H962">
        <v>71</v>
      </c>
      <c r="I962">
        <v>95</v>
      </c>
      <c r="J962">
        <v>78</v>
      </c>
      <c r="K962">
        <v>98</v>
      </c>
      <c r="L962" s="36" t="str">
        <f>IFERROR(VLOOKUP(B962,Absen!$A$1:$B$501,2,FALSE),"No")</f>
        <v>No</v>
      </c>
      <c r="M962" s="44">
        <f t="shared" si="43"/>
        <v>98</v>
      </c>
      <c r="N962" s="44">
        <f t="shared" si="44"/>
        <v>78.825000000000003</v>
      </c>
      <c r="O962" s="44" t="str">
        <f t="shared" si="45"/>
        <v>B</v>
      </c>
      <c r="P962" s="36">
        <f>INDEX(Detail!A:A,MATCH(D962,Detail!H:H,0))</f>
        <v>38014</v>
      </c>
      <c r="Q962" t="str">
        <f>INDEX(Detail!F:F,MATCH(D962,Detail!H:H,0))</f>
        <v>Prabumulih</v>
      </c>
      <c r="R962">
        <f>INDEX(Detail!C:C,MATCH(D962,Detail!H:H,0))</f>
        <v>154</v>
      </c>
      <c r="S962">
        <f>INDEX(Detail!D:D,MATCH(D962,Detail!H:H,0))</f>
        <v>71</v>
      </c>
      <c r="T962" t="str">
        <f>INDEX(Detail!E:E,MATCH(D962,Detail!H:H,0))</f>
        <v>Gang HOS. Cokroaminoto No. 41</v>
      </c>
      <c r="U962" t="str">
        <f>INDEX(Detail!B:B,MATCH(D962,Detail!H:H,0))</f>
        <v>A-</v>
      </c>
      <c r="V962" t="str">
        <f>VLOOKUP(C962,Dosen!$A$3:$E$8,MATCH(Main!A962,Dosen!$A$2:$E$2,1),FALSE)</f>
        <v>Pak Budi</v>
      </c>
    </row>
    <row r="963" spans="1:22" x14ac:dyDescent="0.3">
      <c r="A963">
        <v>961</v>
      </c>
      <c r="B963" t="str">
        <f>CONCATENATE(VLOOKUP(C963,Helper!$A$1:$B$7,2,FALSE),TEXT(A963,"0000"))</f>
        <v>E0961</v>
      </c>
      <c r="C963" t="s">
        <v>1010</v>
      </c>
      <c r="D963" t="str">
        <f>INDEX(Detail!H:H,MATCH(B963,Detail!G:G,0))</f>
        <v>Gantar Prayoga</v>
      </c>
      <c r="E963">
        <v>54</v>
      </c>
      <c r="F963">
        <v>45</v>
      </c>
      <c r="G963">
        <v>32</v>
      </c>
      <c r="H963">
        <v>72</v>
      </c>
      <c r="I963">
        <v>80</v>
      </c>
      <c r="J963">
        <v>75</v>
      </c>
      <c r="K963">
        <v>95</v>
      </c>
      <c r="L963" s="36" t="str">
        <f>IFERROR(VLOOKUP(B963,Absen!$A$1:$B$501,2,FALSE),"No")</f>
        <v>No</v>
      </c>
      <c r="M963" s="44">
        <f t="shared" si="43"/>
        <v>95</v>
      </c>
      <c r="N963" s="44">
        <f t="shared" si="44"/>
        <v>62.275000000000006</v>
      </c>
      <c r="O963" s="44" t="str">
        <f t="shared" si="45"/>
        <v>C</v>
      </c>
      <c r="P963" s="36">
        <f>INDEX(Detail!A:A,MATCH(D963,Detail!H:H,0))</f>
        <v>37453</v>
      </c>
      <c r="Q963" t="str">
        <f>INDEX(Detail!F:F,MATCH(D963,Detail!H:H,0))</f>
        <v>Ambon</v>
      </c>
      <c r="R963">
        <f>INDEX(Detail!C:C,MATCH(D963,Detail!H:H,0))</f>
        <v>175</v>
      </c>
      <c r="S963">
        <f>INDEX(Detail!D:D,MATCH(D963,Detail!H:H,0))</f>
        <v>86</v>
      </c>
      <c r="T963" t="str">
        <f>INDEX(Detail!E:E,MATCH(D963,Detail!H:H,0))</f>
        <v xml:space="preserve">Jl. Abdul Muis No. 6
</v>
      </c>
      <c r="U963" t="str">
        <f>INDEX(Detail!B:B,MATCH(D963,Detail!H:H,0))</f>
        <v>B+</v>
      </c>
      <c r="V963" t="str">
        <f>VLOOKUP(C963,Dosen!$A$3:$E$8,MATCH(Main!A963,Dosen!$A$2:$E$2,1),FALSE)</f>
        <v>Bu Ratna</v>
      </c>
    </row>
    <row r="964" spans="1:22" x14ac:dyDescent="0.3">
      <c r="A964">
        <v>962</v>
      </c>
      <c r="B964" t="str">
        <f>CONCATENATE(VLOOKUP(C964,Helper!$A$1:$B$7,2,FALSE),TEXT(A964,"0000"))</f>
        <v>B0962</v>
      </c>
      <c r="C964" t="s">
        <v>1014</v>
      </c>
      <c r="D964" t="str">
        <f>INDEX(Detail!H:H,MATCH(B964,Detail!G:G,0))</f>
        <v>Damu Pradana</v>
      </c>
      <c r="E964">
        <v>64</v>
      </c>
      <c r="F964">
        <v>53</v>
      </c>
      <c r="G964">
        <v>49</v>
      </c>
      <c r="H964">
        <v>56</v>
      </c>
      <c r="I964">
        <v>74</v>
      </c>
      <c r="J964">
        <v>56</v>
      </c>
      <c r="K964">
        <v>84</v>
      </c>
      <c r="L964" s="36" t="str">
        <f>IFERROR(VLOOKUP(B964,Absen!$A$1:$B$501,2,FALSE),"No")</f>
        <v>No</v>
      </c>
      <c r="M964" s="44">
        <f t="shared" ref="M964:M1002" si="46">IF(L964="No",K964,K964-10)</f>
        <v>84</v>
      </c>
      <c r="N964" s="44">
        <f t="shared" ref="N964:N1002" si="47">((E964+F964+H964+I964)*0.125)+((G964+J964)*0.2)+(M964*0.1)</f>
        <v>60.274999999999999</v>
      </c>
      <c r="O964" s="44" t="str">
        <f t="shared" ref="O964:O1002" si="48">IF(N964&gt;90,"A+",IF(N964&gt;80,"A",IF(N964&gt;70,"B",IF(N964&gt;60,"C",IF(N964&gt;40,"D","E")))))</f>
        <v>C</v>
      </c>
      <c r="P964" s="36">
        <f>INDEX(Detail!A:A,MATCH(D964,Detail!H:H,0))</f>
        <v>37142</v>
      </c>
      <c r="Q964" t="str">
        <f>INDEX(Detail!F:F,MATCH(D964,Detail!H:H,0))</f>
        <v>Jayapura</v>
      </c>
      <c r="R964">
        <f>INDEX(Detail!C:C,MATCH(D964,Detail!H:H,0))</f>
        <v>177</v>
      </c>
      <c r="S964">
        <f>INDEX(Detail!D:D,MATCH(D964,Detail!H:H,0))</f>
        <v>80</v>
      </c>
      <c r="T964" t="str">
        <f>INDEX(Detail!E:E,MATCH(D964,Detail!H:H,0))</f>
        <v xml:space="preserve">Jl. M.T Haryono No. 0
</v>
      </c>
      <c r="U964" t="str">
        <f>INDEX(Detail!B:B,MATCH(D964,Detail!H:H,0))</f>
        <v>A-</v>
      </c>
      <c r="V964" t="str">
        <f>VLOOKUP(C964,Dosen!$A$3:$E$8,MATCH(Main!A964,Dosen!$A$2:$E$2,1),FALSE)</f>
        <v>Pak Budi</v>
      </c>
    </row>
    <row r="965" spans="1:22" x14ac:dyDescent="0.3">
      <c r="A965">
        <v>963</v>
      </c>
      <c r="B965" t="str">
        <f>CONCATENATE(VLOOKUP(C965,Helper!$A$1:$B$7,2,FALSE),TEXT(A965,"0000"))</f>
        <v>B0963</v>
      </c>
      <c r="C965" t="s">
        <v>1014</v>
      </c>
      <c r="D965" t="str">
        <f>INDEX(Detail!H:H,MATCH(B965,Detail!G:G,0))</f>
        <v>Alambana Purwanti</v>
      </c>
      <c r="E965">
        <v>82</v>
      </c>
      <c r="F965">
        <v>59</v>
      </c>
      <c r="G965">
        <v>61</v>
      </c>
      <c r="H965">
        <v>74</v>
      </c>
      <c r="I965">
        <v>53</v>
      </c>
      <c r="J965">
        <v>82</v>
      </c>
      <c r="K965">
        <v>78</v>
      </c>
      <c r="L965" s="36">
        <f>IFERROR(VLOOKUP(B965,Absen!$A$1:$B$501,2,FALSE),"No")</f>
        <v>44823</v>
      </c>
      <c r="M965" s="44">
        <f t="shared" si="46"/>
        <v>68</v>
      </c>
      <c r="N965" s="44">
        <f t="shared" si="47"/>
        <v>68.900000000000006</v>
      </c>
      <c r="O965" s="44" t="str">
        <f t="shared" si="48"/>
        <v>C</v>
      </c>
      <c r="P965" s="36">
        <f>INDEX(Detail!A:A,MATCH(D965,Detail!H:H,0))</f>
        <v>37219</v>
      </c>
      <c r="Q965" t="str">
        <f>INDEX(Detail!F:F,MATCH(D965,Detail!H:H,0))</f>
        <v>Tangerang</v>
      </c>
      <c r="R965">
        <f>INDEX(Detail!C:C,MATCH(D965,Detail!H:H,0))</f>
        <v>155</v>
      </c>
      <c r="S965">
        <f>INDEX(Detail!D:D,MATCH(D965,Detail!H:H,0))</f>
        <v>49</v>
      </c>
      <c r="T965" t="str">
        <f>INDEX(Detail!E:E,MATCH(D965,Detail!H:H,0))</f>
        <v>Jl. Sadang Serang No. 28</v>
      </c>
      <c r="U965" t="str">
        <f>INDEX(Detail!B:B,MATCH(D965,Detail!H:H,0))</f>
        <v>AB+</v>
      </c>
      <c r="V965" t="str">
        <f>VLOOKUP(C965,Dosen!$A$3:$E$8,MATCH(Main!A965,Dosen!$A$2:$E$2,1),FALSE)</f>
        <v>Pak Budi</v>
      </c>
    </row>
    <row r="966" spans="1:22" x14ac:dyDescent="0.3">
      <c r="A966">
        <v>964</v>
      </c>
      <c r="B966" t="str">
        <f>CONCATENATE(VLOOKUP(C966,Helper!$A$1:$B$7,2,FALSE),TEXT(A966,"0000"))</f>
        <v>A0964</v>
      </c>
      <c r="C966" t="s">
        <v>1015</v>
      </c>
      <c r="D966" t="str">
        <f>INDEX(Detail!H:H,MATCH(B966,Detail!G:G,0))</f>
        <v>Gaman Simbolon</v>
      </c>
      <c r="E966">
        <v>80</v>
      </c>
      <c r="F966">
        <v>65</v>
      </c>
      <c r="G966">
        <v>50</v>
      </c>
      <c r="H966">
        <v>63</v>
      </c>
      <c r="I966">
        <v>73</v>
      </c>
      <c r="J966">
        <v>45</v>
      </c>
      <c r="K966">
        <v>80</v>
      </c>
      <c r="L966" s="36" t="str">
        <f>IFERROR(VLOOKUP(B966,Absen!$A$1:$B$501,2,FALSE),"No")</f>
        <v>No</v>
      </c>
      <c r="M966" s="44">
        <f t="shared" si="46"/>
        <v>80</v>
      </c>
      <c r="N966" s="44">
        <f t="shared" si="47"/>
        <v>62.125</v>
      </c>
      <c r="O966" s="44" t="str">
        <f t="shared" si="48"/>
        <v>C</v>
      </c>
      <c r="P966" s="36">
        <f>INDEX(Detail!A:A,MATCH(D966,Detail!H:H,0))</f>
        <v>37515</v>
      </c>
      <c r="Q966" t="str">
        <f>INDEX(Detail!F:F,MATCH(D966,Detail!H:H,0))</f>
        <v>Kota Administrasi Jakarta Barat</v>
      </c>
      <c r="R966">
        <f>INDEX(Detail!C:C,MATCH(D966,Detail!H:H,0))</f>
        <v>161</v>
      </c>
      <c r="S966">
        <f>INDEX(Detail!D:D,MATCH(D966,Detail!H:H,0))</f>
        <v>54</v>
      </c>
      <c r="T966" t="str">
        <f>INDEX(Detail!E:E,MATCH(D966,Detail!H:H,0))</f>
        <v xml:space="preserve">Gang Kutai No. 1
</v>
      </c>
      <c r="U966" t="str">
        <f>INDEX(Detail!B:B,MATCH(D966,Detail!H:H,0))</f>
        <v>B-</v>
      </c>
      <c r="V966" t="str">
        <f>VLOOKUP(C966,Dosen!$A$3:$E$8,MATCH(Main!A966,Dosen!$A$2:$E$2,1),FALSE)</f>
        <v>Pak Krisna</v>
      </c>
    </row>
    <row r="967" spans="1:22" x14ac:dyDescent="0.3">
      <c r="A967">
        <v>965</v>
      </c>
      <c r="B967" t="str">
        <f>CONCATENATE(VLOOKUP(C967,Helper!$A$1:$B$7,2,FALSE),TEXT(A967,"0000"))</f>
        <v>D0965</v>
      </c>
      <c r="C967" t="s">
        <v>1013</v>
      </c>
      <c r="D967" t="str">
        <f>INDEX(Detail!H:H,MATCH(B967,Detail!G:G,0))</f>
        <v>Darsirah Habibi</v>
      </c>
      <c r="E967">
        <v>50</v>
      </c>
      <c r="F967">
        <v>47</v>
      </c>
      <c r="G967">
        <v>34</v>
      </c>
      <c r="H967">
        <v>75</v>
      </c>
      <c r="I967">
        <v>81</v>
      </c>
      <c r="J967">
        <v>52</v>
      </c>
      <c r="K967">
        <v>69</v>
      </c>
      <c r="L967" s="36" t="str">
        <f>IFERROR(VLOOKUP(B967,Absen!$A$1:$B$501,2,FALSE),"No")</f>
        <v>No</v>
      </c>
      <c r="M967" s="44">
        <f t="shared" si="46"/>
        <v>69</v>
      </c>
      <c r="N967" s="44">
        <f t="shared" si="47"/>
        <v>55.725000000000001</v>
      </c>
      <c r="O967" s="44" t="str">
        <f t="shared" si="48"/>
        <v>D</v>
      </c>
      <c r="P967" s="36">
        <f>INDEX(Detail!A:A,MATCH(D967,Detail!H:H,0))</f>
        <v>37062</v>
      </c>
      <c r="Q967" t="str">
        <f>INDEX(Detail!F:F,MATCH(D967,Detail!H:H,0))</f>
        <v>Metro</v>
      </c>
      <c r="R967">
        <f>INDEX(Detail!C:C,MATCH(D967,Detail!H:H,0))</f>
        <v>157</v>
      </c>
      <c r="S967">
        <f>INDEX(Detail!D:D,MATCH(D967,Detail!H:H,0))</f>
        <v>77</v>
      </c>
      <c r="T967" t="str">
        <f>INDEX(Detail!E:E,MATCH(D967,Detail!H:H,0))</f>
        <v xml:space="preserve">Gang Yos Sudarso No. 9
</v>
      </c>
      <c r="U967" t="str">
        <f>INDEX(Detail!B:B,MATCH(D967,Detail!H:H,0))</f>
        <v>AB-</v>
      </c>
      <c r="V967" t="str">
        <f>VLOOKUP(C967,Dosen!$A$3:$E$8,MATCH(Main!A967,Dosen!$A$2:$E$2,1),FALSE)</f>
        <v>Bu Made</v>
      </c>
    </row>
    <row r="968" spans="1:22" x14ac:dyDescent="0.3">
      <c r="A968">
        <v>966</v>
      </c>
      <c r="B968" t="str">
        <f>CONCATENATE(VLOOKUP(C968,Helper!$A$1:$B$7,2,FALSE),TEXT(A968,"0000"))</f>
        <v>A0966</v>
      </c>
      <c r="C968" t="s">
        <v>1015</v>
      </c>
      <c r="D968" t="str">
        <f>INDEX(Detail!H:H,MATCH(B968,Detail!G:G,0))</f>
        <v>Bambang Gunarto</v>
      </c>
      <c r="E968">
        <v>64</v>
      </c>
      <c r="F968">
        <v>64</v>
      </c>
      <c r="G968">
        <v>72</v>
      </c>
      <c r="H968">
        <v>73</v>
      </c>
      <c r="I968">
        <v>89</v>
      </c>
      <c r="J968">
        <v>54</v>
      </c>
      <c r="K968">
        <v>68</v>
      </c>
      <c r="L968" s="36">
        <f>IFERROR(VLOOKUP(B968,Absen!$A$1:$B$501,2,FALSE),"No")</f>
        <v>44907</v>
      </c>
      <c r="M968" s="44">
        <f t="shared" si="46"/>
        <v>58</v>
      </c>
      <c r="N968" s="44">
        <f t="shared" si="47"/>
        <v>67.25</v>
      </c>
      <c r="O968" s="44" t="str">
        <f t="shared" si="48"/>
        <v>C</v>
      </c>
      <c r="P968" s="36">
        <f>INDEX(Detail!A:A,MATCH(D968,Detail!H:H,0))</f>
        <v>37343</v>
      </c>
      <c r="Q968" t="str">
        <f>INDEX(Detail!F:F,MATCH(D968,Detail!H:H,0))</f>
        <v>Palembang</v>
      </c>
      <c r="R968">
        <f>INDEX(Detail!C:C,MATCH(D968,Detail!H:H,0))</f>
        <v>150</v>
      </c>
      <c r="S968">
        <f>INDEX(Detail!D:D,MATCH(D968,Detail!H:H,0))</f>
        <v>54</v>
      </c>
      <c r="T968" t="str">
        <f>INDEX(Detail!E:E,MATCH(D968,Detail!H:H,0))</f>
        <v xml:space="preserve">Gang Kiaracondong No. 8
</v>
      </c>
      <c r="U968" t="str">
        <f>INDEX(Detail!B:B,MATCH(D968,Detail!H:H,0))</f>
        <v>A+</v>
      </c>
      <c r="V968" t="str">
        <f>VLOOKUP(C968,Dosen!$A$3:$E$8,MATCH(Main!A968,Dosen!$A$2:$E$2,1),FALSE)</f>
        <v>Pak Krisna</v>
      </c>
    </row>
    <row r="969" spans="1:22" x14ac:dyDescent="0.3">
      <c r="A969">
        <v>967</v>
      </c>
      <c r="B969" t="str">
        <f>CONCATENATE(VLOOKUP(C969,Helper!$A$1:$B$7,2,FALSE),TEXT(A969,"0000"))</f>
        <v>E0967</v>
      </c>
      <c r="C969" t="s">
        <v>1010</v>
      </c>
      <c r="D969" t="str">
        <f>INDEX(Detail!H:H,MATCH(B969,Detail!G:G,0))</f>
        <v>Hana Prasetya</v>
      </c>
      <c r="E969">
        <v>83</v>
      </c>
      <c r="F969">
        <v>48</v>
      </c>
      <c r="G969">
        <v>39</v>
      </c>
      <c r="H969">
        <v>62</v>
      </c>
      <c r="I969">
        <v>62</v>
      </c>
      <c r="J969">
        <v>85</v>
      </c>
      <c r="K969">
        <v>91</v>
      </c>
      <c r="L969" s="36">
        <f>IFERROR(VLOOKUP(B969,Absen!$A$1:$B$501,2,FALSE),"No")</f>
        <v>44840</v>
      </c>
      <c r="M969" s="44">
        <f t="shared" si="46"/>
        <v>81</v>
      </c>
      <c r="N969" s="44">
        <f t="shared" si="47"/>
        <v>64.774999999999991</v>
      </c>
      <c r="O969" s="44" t="str">
        <f t="shared" si="48"/>
        <v>C</v>
      </c>
      <c r="P969" s="36">
        <f>INDEX(Detail!A:A,MATCH(D969,Detail!H:H,0))</f>
        <v>38134</v>
      </c>
      <c r="Q969" t="str">
        <f>INDEX(Detail!F:F,MATCH(D969,Detail!H:H,0))</f>
        <v>Bau-Bau</v>
      </c>
      <c r="R969">
        <f>INDEX(Detail!C:C,MATCH(D969,Detail!H:H,0))</f>
        <v>170</v>
      </c>
      <c r="S969">
        <f>INDEX(Detail!D:D,MATCH(D969,Detail!H:H,0))</f>
        <v>52</v>
      </c>
      <c r="T969" t="str">
        <f>INDEX(Detail!E:E,MATCH(D969,Detail!H:H,0))</f>
        <v xml:space="preserve">Gg. Bangka Raya No. 9
</v>
      </c>
      <c r="U969" t="str">
        <f>INDEX(Detail!B:B,MATCH(D969,Detail!H:H,0))</f>
        <v>B-</v>
      </c>
      <c r="V969" t="str">
        <f>VLOOKUP(C969,Dosen!$A$3:$E$8,MATCH(Main!A969,Dosen!$A$2:$E$2,1),FALSE)</f>
        <v>Bu Ratna</v>
      </c>
    </row>
    <row r="970" spans="1:22" x14ac:dyDescent="0.3">
      <c r="A970">
        <v>968</v>
      </c>
      <c r="B970" t="str">
        <f>CONCATENATE(VLOOKUP(C970,Helper!$A$1:$B$7,2,FALSE),TEXT(A970,"0000"))</f>
        <v>E0968</v>
      </c>
      <c r="C970" t="s">
        <v>1010</v>
      </c>
      <c r="D970" t="str">
        <f>INDEX(Detail!H:H,MATCH(B970,Detail!G:G,0))</f>
        <v>Eva Puspita</v>
      </c>
      <c r="E970">
        <v>88</v>
      </c>
      <c r="F970">
        <v>44</v>
      </c>
      <c r="G970">
        <v>85</v>
      </c>
      <c r="H970">
        <v>54</v>
      </c>
      <c r="I970">
        <v>55</v>
      </c>
      <c r="J970">
        <v>81</v>
      </c>
      <c r="K970">
        <v>64</v>
      </c>
      <c r="L970" s="36" t="str">
        <f>IFERROR(VLOOKUP(B970,Absen!$A$1:$B$501,2,FALSE),"No")</f>
        <v>No</v>
      </c>
      <c r="M970" s="44">
        <f t="shared" si="46"/>
        <v>64</v>
      </c>
      <c r="N970" s="44">
        <f t="shared" si="47"/>
        <v>69.725000000000009</v>
      </c>
      <c r="O970" s="44" t="str">
        <f t="shared" si="48"/>
        <v>C</v>
      </c>
      <c r="P970" s="36">
        <f>INDEX(Detail!A:A,MATCH(D970,Detail!H:H,0))</f>
        <v>37552</v>
      </c>
      <c r="Q970" t="str">
        <f>INDEX(Detail!F:F,MATCH(D970,Detail!H:H,0))</f>
        <v>Bau-Bau</v>
      </c>
      <c r="R970">
        <f>INDEX(Detail!C:C,MATCH(D970,Detail!H:H,0))</f>
        <v>160</v>
      </c>
      <c r="S970">
        <f>INDEX(Detail!D:D,MATCH(D970,Detail!H:H,0))</f>
        <v>51</v>
      </c>
      <c r="T970" t="str">
        <f>INDEX(Detail!E:E,MATCH(D970,Detail!H:H,0))</f>
        <v>Jl. Ir. H. Djuanda No. 77</v>
      </c>
      <c r="U970" t="str">
        <f>INDEX(Detail!B:B,MATCH(D970,Detail!H:H,0))</f>
        <v>O+</v>
      </c>
      <c r="V970" t="str">
        <f>VLOOKUP(C970,Dosen!$A$3:$E$8,MATCH(Main!A970,Dosen!$A$2:$E$2,1),FALSE)</f>
        <v>Bu Ratna</v>
      </c>
    </row>
    <row r="971" spans="1:22" x14ac:dyDescent="0.3">
      <c r="A971">
        <v>969</v>
      </c>
      <c r="B971" t="str">
        <f>CONCATENATE(VLOOKUP(C971,Helper!$A$1:$B$7,2,FALSE),TEXT(A971,"0000"))</f>
        <v>A0969</v>
      </c>
      <c r="C971" t="s">
        <v>1015</v>
      </c>
      <c r="D971" t="str">
        <f>INDEX(Detail!H:H,MATCH(B971,Detail!G:G,0))</f>
        <v>Fitriani Mulyani</v>
      </c>
      <c r="E971">
        <v>92</v>
      </c>
      <c r="F971">
        <v>57</v>
      </c>
      <c r="G971">
        <v>89</v>
      </c>
      <c r="H971">
        <v>73</v>
      </c>
      <c r="I971">
        <v>81</v>
      </c>
      <c r="J971">
        <v>74</v>
      </c>
      <c r="K971">
        <v>99</v>
      </c>
      <c r="L971" s="36" t="str">
        <f>IFERROR(VLOOKUP(B971,Absen!$A$1:$B$501,2,FALSE),"No")</f>
        <v>No</v>
      </c>
      <c r="M971" s="44">
        <f t="shared" si="46"/>
        <v>99</v>
      </c>
      <c r="N971" s="44">
        <f t="shared" si="47"/>
        <v>80.375</v>
      </c>
      <c r="O971" s="44" t="str">
        <f t="shared" si="48"/>
        <v>A</v>
      </c>
      <c r="P971" s="36">
        <f>INDEX(Detail!A:A,MATCH(D971,Detail!H:H,0))</f>
        <v>37571</v>
      </c>
      <c r="Q971" t="str">
        <f>INDEX(Detail!F:F,MATCH(D971,Detail!H:H,0))</f>
        <v>Bukittinggi</v>
      </c>
      <c r="R971">
        <f>INDEX(Detail!C:C,MATCH(D971,Detail!H:H,0))</f>
        <v>161</v>
      </c>
      <c r="S971">
        <f>INDEX(Detail!D:D,MATCH(D971,Detail!H:H,0))</f>
        <v>81</v>
      </c>
      <c r="T971" t="str">
        <f>INDEX(Detail!E:E,MATCH(D971,Detail!H:H,0))</f>
        <v>Jl. Laswi No. 87</v>
      </c>
      <c r="U971" t="str">
        <f>INDEX(Detail!B:B,MATCH(D971,Detail!H:H,0))</f>
        <v>AB+</v>
      </c>
      <c r="V971" t="str">
        <f>VLOOKUP(C971,Dosen!$A$3:$E$8,MATCH(Main!A971,Dosen!$A$2:$E$2,1),FALSE)</f>
        <v>Pak Krisna</v>
      </c>
    </row>
    <row r="972" spans="1:22" x14ac:dyDescent="0.3">
      <c r="A972">
        <v>970</v>
      </c>
      <c r="B972" t="str">
        <f>CONCATENATE(VLOOKUP(C972,Helper!$A$1:$B$7,2,FALSE),TEXT(A972,"0000"))</f>
        <v>A0970</v>
      </c>
      <c r="C972" t="s">
        <v>1015</v>
      </c>
      <c r="D972" t="str">
        <f>INDEX(Detail!H:H,MATCH(B972,Detail!G:G,0))</f>
        <v>Gangsa Iswahyudi</v>
      </c>
      <c r="E972">
        <v>69</v>
      </c>
      <c r="F972">
        <v>59</v>
      </c>
      <c r="G972">
        <v>61</v>
      </c>
      <c r="H972">
        <v>72</v>
      </c>
      <c r="I972">
        <v>73</v>
      </c>
      <c r="J972">
        <v>70</v>
      </c>
      <c r="K972">
        <v>80</v>
      </c>
      <c r="L972" s="36" t="str">
        <f>IFERROR(VLOOKUP(B972,Absen!$A$1:$B$501,2,FALSE),"No")</f>
        <v>No</v>
      </c>
      <c r="M972" s="44">
        <f t="shared" si="46"/>
        <v>80</v>
      </c>
      <c r="N972" s="44">
        <f t="shared" si="47"/>
        <v>68.325000000000003</v>
      </c>
      <c r="O972" s="44" t="str">
        <f t="shared" si="48"/>
        <v>C</v>
      </c>
      <c r="P972" s="36">
        <f>INDEX(Detail!A:A,MATCH(D972,Detail!H:H,0))</f>
        <v>37596</v>
      </c>
      <c r="Q972" t="str">
        <f>INDEX(Detail!F:F,MATCH(D972,Detail!H:H,0))</f>
        <v>Sorong</v>
      </c>
      <c r="R972">
        <f>INDEX(Detail!C:C,MATCH(D972,Detail!H:H,0))</f>
        <v>156</v>
      </c>
      <c r="S972">
        <f>INDEX(Detail!D:D,MATCH(D972,Detail!H:H,0))</f>
        <v>70</v>
      </c>
      <c r="T972" t="str">
        <f>INDEX(Detail!E:E,MATCH(D972,Detail!H:H,0))</f>
        <v>Gang M.T Haryono No. 25</v>
      </c>
      <c r="U972" t="str">
        <f>INDEX(Detail!B:B,MATCH(D972,Detail!H:H,0))</f>
        <v>B+</v>
      </c>
      <c r="V972" t="str">
        <f>VLOOKUP(C972,Dosen!$A$3:$E$8,MATCH(Main!A972,Dosen!$A$2:$E$2,1),FALSE)</f>
        <v>Pak Krisna</v>
      </c>
    </row>
    <row r="973" spans="1:22" x14ac:dyDescent="0.3">
      <c r="A973">
        <v>971</v>
      </c>
      <c r="B973" t="str">
        <f>CONCATENATE(VLOOKUP(C973,Helper!$A$1:$B$7,2,FALSE),TEXT(A973,"0000"))</f>
        <v>F0971</v>
      </c>
      <c r="C973" t="s">
        <v>1011</v>
      </c>
      <c r="D973" t="str">
        <f>INDEX(Detail!H:H,MATCH(B973,Detail!G:G,0))</f>
        <v>Dimas Rajasa</v>
      </c>
      <c r="E973">
        <v>94</v>
      </c>
      <c r="F973">
        <v>46</v>
      </c>
      <c r="G973">
        <v>93</v>
      </c>
      <c r="H973">
        <v>66</v>
      </c>
      <c r="I973">
        <v>57</v>
      </c>
      <c r="J973">
        <v>86</v>
      </c>
      <c r="K973">
        <v>69</v>
      </c>
      <c r="L973" s="36" t="str">
        <f>IFERROR(VLOOKUP(B973,Absen!$A$1:$B$501,2,FALSE),"No")</f>
        <v>No</v>
      </c>
      <c r="M973" s="44">
        <f t="shared" si="46"/>
        <v>69</v>
      </c>
      <c r="N973" s="44">
        <f t="shared" si="47"/>
        <v>75.575000000000017</v>
      </c>
      <c r="O973" s="44" t="str">
        <f t="shared" si="48"/>
        <v>B</v>
      </c>
      <c r="P973" s="36">
        <f>INDEX(Detail!A:A,MATCH(D973,Detail!H:H,0))</f>
        <v>37802</v>
      </c>
      <c r="Q973" t="str">
        <f>INDEX(Detail!F:F,MATCH(D973,Detail!H:H,0))</f>
        <v>Manado</v>
      </c>
      <c r="R973">
        <f>INDEX(Detail!C:C,MATCH(D973,Detail!H:H,0))</f>
        <v>154</v>
      </c>
      <c r="S973">
        <f>INDEX(Detail!D:D,MATCH(D973,Detail!H:H,0))</f>
        <v>60</v>
      </c>
      <c r="T973" t="str">
        <f>INDEX(Detail!E:E,MATCH(D973,Detail!H:H,0))</f>
        <v>Jl. Peta No. 76</v>
      </c>
      <c r="U973" t="str">
        <f>INDEX(Detail!B:B,MATCH(D973,Detail!H:H,0))</f>
        <v>B-</v>
      </c>
      <c r="V973" t="str">
        <f>VLOOKUP(C973,Dosen!$A$3:$E$8,MATCH(Main!A973,Dosen!$A$2:$E$2,1),FALSE)</f>
        <v>Bu Dwi</v>
      </c>
    </row>
    <row r="974" spans="1:22" x14ac:dyDescent="0.3">
      <c r="A974">
        <v>972</v>
      </c>
      <c r="B974" t="str">
        <f>CONCATENATE(VLOOKUP(C974,Helper!$A$1:$B$7,2,FALSE),TEXT(A974,"0000"))</f>
        <v>D0972</v>
      </c>
      <c r="C974" t="s">
        <v>1013</v>
      </c>
      <c r="D974" t="str">
        <f>INDEX(Detail!H:H,MATCH(B974,Detail!G:G,0))</f>
        <v>Hana Winarsih</v>
      </c>
      <c r="E974">
        <v>81</v>
      </c>
      <c r="F974">
        <v>47</v>
      </c>
      <c r="G974">
        <v>93</v>
      </c>
      <c r="H974">
        <v>50</v>
      </c>
      <c r="I974">
        <v>91</v>
      </c>
      <c r="J974">
        <v>74</v>
      </c>
      <c r="K974">
        <v>72</v>
      </c>
      <c r="L974" s="36">
        <f>IFERROR(VLOOKUP(B974,Absen!$A$1:$B$501,2,FALSE),"No")</f>
        <v>44822</v>
      </c>
      <c r="M974" s="44">
        <f t="shared" si="46"/>
        <v>62</v>
      </c>
      <c r="N974" s="44">
        <f t="shared" si="47"/>
        <v>73.225000000000009</v>
      </c>
      <c r="O974" s="44" t="str">
        <f t="shared" si="48"/>
        <v>B</v>
      </c>
      <c r="P974" s="36">
        <f>INDEX(Detail!A:A,MATCH(D974,Detail!H:H,0))</f>
        <v>37540</v>
      </c>
      <c r="Q974" t="str">
        <f>INDEX(Detail!F:F,MATCH(D974,Detail!H:H,0))</f>
        <v>Samarinda</v>
      </c>
      <c r="R974">
        <f>INDEX(Detail!C:C,MATCH(D974,Detail!H:H,0))</f>
        <v>170</v>
      </c>
      <c r="S974">
        <f>INDEX(Detail!D:D,MATCH(D974,Detail!H:H,0))</f>
        <v>63</v>
      </c>
      <c r="T974" t="str">
        <f>INDEX(Detail!E:E,MATCH(D974,Detail!H:H,0))</f>
        <v>Jl. KH Amin Jasuta No. 87</v>
      </c>
      <c r="U974" t="str">
        <f>INDEX(Detail!B:B,MATCH(D974,Detail!H:H,0))</f>
        <v>O-</v>
      </c>
      <c r="V974" t="str">
        <f>VLOOKUP(C974,Dosen!$A$3:$E$8,MATCH(Main!A974,Dosen!$A$2:$E$2,1),FALSE)</f>
        <v>Bu Made</v>
      </c>
    </row>
    <row r="975" spans="1:22" x14ac:dyDescent="0.3">
      <c r="A975">
        <v>973</v>
      </c>
      <c r="B975" t="str">
        <f>CONCATENATE(VLOOKUP(C975,Helper!$A$1:$B$7,2,FALSE),TEXT(A975,"0000"))</f>
        <v>B0973</v>
      </c>
      <c r="C975" t="s">
        <v>1014</v>
      </c>
      <c r="D975" t="str">
        <f>INDEX(Detail!H:H,MATCH(B975,Detail!G:G,0))</f>
        <v>Martani Mulyani</v>
      </c>
      <c r="E975">
        <v>91</v>
      </c>
      <c r="F975">
        <v>62</v>
      </c>
      <c r="G975">
        <v>68</v>
      </c>
      <c r="H975">
        <v>69</v>
      </c>
      <c r="I975">
        <v>72</v>
      </c>
      <c r="J975">
        <v>81</v>
      </c>
      <c r="K975">
        <v>71</v>
      </c>
      <c r="L975" s="36">
        <f>IFERROR(VLOOKUP(B975,Absen!$A$1:$B$501,2,FALSE),"No")</f>
        <v>44823</v>
      </c>
      <c r="M975" s="44">
        <f t="shared" si="46"/>
        <v>61</v>
      </c>
      <c r="N975" s="44">
        <f t="shared" si="47"/>
        <v>72.649999999999991</v>
      </c>
      <c r="O975" s="44" t="str">
        <f t="shared" si="48"/>
        <v>B</v>
      </c>
      <c r="P975" s="36">
        <f>INDEX(Detail!A:A,MATCH(D975,Detail!H:H,0))</f>
        <v>37924</v>
      </c>
      <c r="Q975" t="str">
        <f>INDEX(Detail!F:F,MATCH(D975,Detail!H:H,0))</f>
        <v>Tangerang Selatan</v>
      </c>
      <c r="R975">
        <f>INDEX(Detail!C:C,MATCH(D975,Detail!H:H,0))</f>
        <v>172</v>
      </c>
      <c r="S975">
        <f>INDEX(Detail!D:D,MATCH(D975,Detail!H:H,0))</f>
        <v>93</v>
      </c>
      <c r="T975" t="str">
        <f>INDEX(Detail!E:E,MATCH(D975,Detail!H:H,0))</f>
        <v xml:space="preserve">Gang Sadang Serang No. 5
</v>
      </c>
      <c r="U975" t="str">
        <f>INDEX(Detail!B:B,MATCH(D975,Detail!H:H,0))</f>
        <v>AB+</v>
      </c>
      <c r="V975" t="str">
        <f>VLOOKUP(C975,Dosen!$A$3:$E$8,MATCH(Main!A975,Dosen!$A$2:$E$2,1),FALSE)</f>
        <v>Pak Budi</v>
      </c>
    </row>
    <row r="976" spans="1:22" x14ac:dyDescent="0.3">
      <c r="A976">
        <v>974</v>
      </c>
      <c r="B976" t="str">
        <f>CONCATENATE(VLOOKUP(C976,Helper!$A$1:$B$7,2,FALSE),TEXT(A976,"0000"))</f>
        <v>F0974</v>
      </c>
      <c r="C976" t="s">
        <v>1011</v>
      </c>
      <c r="D976" t="str">
        <f>INDEX(Detail!H:H,MATCH(B976,Detail!G:G,0))</f>
        <v>Bakianto Marpaung</v>
      </c>
      <c r="E976">
        <v>70</v>
      </c>
      <c r="F976">
        <v>68</v>
      </c>
      <c r="G976">
        <v>42</v>
      </c>
      <c r="H976">
        <v>59</v>
      </c>
      <c r="I976">
        <v>93</v>
      </c>
      <c r="J976">
        <v>61</v>
      </c>
      <c r="K976">
        <v>60</v>
      </c>
      <c r="L976" s="36" t="str">
        <f>IFERROR(VLOOKUP(B976,Absen!$A$1:$B$501,2,FALSE),"No")</f>
        <v>No</v>
      </c>
      <c r="M976" s="44">
        <f t="shared" si="46"/>
        <v>60</v>
      </c>
      <c r="N976" s="44">
        <f t="shared" si="47"/>
        <v>62.85</v>
      </c>
      <c r="O976" s="44" t="str">
        <f t="shared" si="48"/>
        <v>C</v>
      </c>
      <c r="P976" s="36">
        <f>INDEX(Detail!A:A,MATCH(D976,Detail!H:H,0))</f>
        <v>37195</v>
      </c>
      <c r="Q976" t="str">
        <f>INDEX(Detail!F:F,MATCH(D976,Detail!H:H,0))</f>
        <v>Bontang</v>
      </c>
      <c r="R976">
        <f>INDEX(Detail!C:C,MATCH(D976,Detail!H:H,0))</f>
        <v>153</v>
      </c>
      <c r="S976">
        <f>INDEX(Detail!D:D,MATCH(D976,Detail!H:H,0))</f>
        <v>91</v>
      </c>
      <c r="T976" t="str">
        <f>INDEX(Detail!E:E,MATCH(D976,Detail!H:H,0))</f>
        <v>Gang Kutai No. 21</v>
      </c>
      <c r="U976" t="str">
        <f>INDEX(Detail!B:B,MATCH(D976,Detail!H:H,0))</f>
        <v>AB-</v>
      </c>
      <c r="V976" t="str">
        <f>VLOOKUP(C976,Dosen!$A$3:$E$8,MATCH(Main!A976,Dosen!$A$2:$E$2,1),FALSE)</f>
        <v>Bu Dwi</v>
      </c>
    </row>
    <row r="977" spans="1:22" x14ac:dyDescent="0.3">
      <c r="A977">
        <v>975</v>
      </c>
      <c r="B977" t="str">
        <f>CONCATENATE(VLOOKUP(C977,Helper!$A$1:$B$7,2,FALSE),TEXT(A977,"0000"))</f>
        <v>E0975</v>
      </c>
      <c r="C977" t="s">
        <v>1010</v>
      </c>
      <c r="D977" t="str">
        <f>INDEX(Detail!H:H,MATCH(B977,Detail!G:G,0))</f>
        <v>Simon Widiastuti</v>
      </c>
      <c r="E977">
        <v>65</v>
      </c>
      <c r="F977">
        <v>48</v>
      </c>
      <c r="G977">
        <v>85</v>
      </c>
      <c r="H977">
        <v>68</v>
      </c>
      <c r="I977">
        <v>84</v>
      </c>
      <c r="J977">
        <v>70</v>
      </c>
      <c r="K977">
        <v>64</v>
      </c>
      <c r="L977" s="36" t="str">
        <f>IFERROR(VLOOKUP(B977,Absen!$A$1:$B$501,2,FALSE),"No")</f>
        <v>No</v>
      </c>
      <c r="M977" s="44">
        <f t="shared" si="46"/>
        <v>64</v>
      </c>
      <c r="N977" s="44">
        <f t="shared" si="47"/>
        <v>70.525000000000006</v>
      </c>
      <c r="O977" s="44" t="str">
        <f t="shared" si="48"/>
        <v>B</v>
      </c>
      <c r="P977" s="36">
        <f>INDEX(Detail!A:A,MATCH(D977,Detail!H:H,0))</f>
        <v>38373</v>
      </c>
      <c r="Q977" t="str">
        <f>INDEX(Detail!F:F,MATCH(D977,Detail!H:H,0))</f>
        <v>Magelang</v>
      </c>
      <c r="R977">
        <f>INDEX(Detail!C:C,MATCH(D977,Detail!H:H,0))</f>
        <v>180</v>
      </c>
      <c r="S977">
        <f>INDEX(Detail!D:D,MATCH(D977,Detail!H:H,0))</f>
        <v>91</v>
      </c>
      <c r="T977" t="str">
        <f>INDEX(Detail!E:E,MATCH(D977,Detail!H:H,0))</f>
        <v>Jalan Rumah Sakit No. 66</v>
      </c>
      <c r="U977" t="str">
        <f>INDEX(Detail!B:B,MATCH(D977,Detail!H:H,0))</f>
        <v>A+</v>
      </c>
      <c r="V977" t="str">
        <f>VLOOKUP(C977,Dosen!$A$3:$E$8,MATCH(Main!A977,Dosen!$A$2:$E$2,1),FALSE)</f>
        <v>Bu Ratna</v>
      </c>
    </row>
    <row r="978" spans="1:22" x14ac:dyDescent="0.3">
      <c r="A978">
        <v>976</v>
      </c>
      <c r="B978" t="str">
        <f>CONCATENATE(VLOOKUP(C978,Helper!$A$1:$B$7,2,FALSE),TEXT(A978,"0000"))</f>
        <v>F0976</v>
      </c>
      <c r="C978" t="s">
        <v>1011</v>
      </c>
      <c r="D978" t="str">
        <f>INDEX(Detail!H:H,MATCH(B978,Detail!G:G,0))</f>
        <v>Jono Lazuardi</v>
      </c>
      <c r="E978">
        <v>92</v>
      </c>
      <c r="F978">
        <v>43</v>
      </c>
      <c r="G978">
        <v>34</v>
      </c>
      <c r="H978">
        <v>64</v>
      </c>
      <c r="I978">
        <v>92</v>
      </c>
      <c r="J978">
        <v>69</v>
      </c>
      <c r="K978">
        <v>83</v>
      </c>
      <c r="L978" s="36">
        <f>IFERROR(VLOOKUP(B978,Absen!$A$1:$B$501,2,FALSE),"No")</f>
        <v>44912</v>
      </c>
      <c r="M978" s="44">
        <f t="shared" si="46"/>
        <v>73</v>
      </c>
      <c r="N978" s="44">
        <f t="shared" si="47"/>
        <v>64.275000000000006</v>
      </c>
      <c r="O978" s="44" t="str">
        <f t="shared" si="48"/>
        <v>C</v>
      </c>
      <c r="P978" s="36">
        <f>INDEX(Detail!A:A,MATCH(D978,Detail!H:H,0))</f>
        <v>37545</v>
      </c>
      <c r="Q978" t="str">
        <f>INDEX(Detail!F:F,MATCH(D978,Detail!H:H,0))</f>
        <v>Banda Aceh</v>
      </c>
      <c r="R978">
        <f>INDEX(Detail!C:C,MATCH(D978,Detail!H:H,0))</f>
        <v>152</v>
      </c>
      <c r="S978">
        <f>INDEX(Detail!D:D,MATCH(D978,Detail!H:H,0))</f>
        <v>55</v>
      </c>
      <c r="T978" t="str">
        <f>INDEX(Detail!E:E,MATCH(D978,Detail!H:H,0))</f>
        <v>Jl. Cikapayang No. 81</v>
      </c>
      <c r="U978" t="str">
        <f>INDEX(Detail!B:B,MATCH(D978,Detail!H:H,0))</f>
        <v>AB+</v>
      </c>
      <c r="V978" t="str">
        <f>VLOOKUP(C978,Dosen!$A$3:$E$8,MATCH(Main!A978,Dosen!$A$2:$E$2,1),FALSE)</f>
        <v>Bu Dwi</v>
      </c>
    </row>
    <row r="979" spans="1:22" x14ac:dyDescent="0.3">
      <c r="A979">
        <v>977</v>
      </c>
      <c r="B979" t="str">
        <f>CONCATENATE(VLOOKUP(C979,Helper!$A$1:$B$7,2,FALSE),TEXT(A979,"0000"))</f>
        <v>A0977</v>
      </c>
      <c r="C979" t="s">
        <v>1015</v>
      </c>
      <c r="D979" t="str">
        <f>INDEX(Detail!H:H,MATCH(B979,Detail!G:G,0))</f>
        <v>Okta Sitorus</v>
      </c>
      <c r="E979">
        <v>80</v>
      </c>
      <c r="F979">
        <v>65</v>
      </c>
      <c r="G979">
        <v>69</v>
      </c>
      <c r="H979">
        <v>58</v>
      </c>
      <c r="I979">
        <v>63</v>
      </c>
      <c r="J979">
        <v>66</v>
      </c>
      <c r="K979">
        <v>66</v>
      </c>
      <c r="L979" s="36">
        <f>IFERROR(VLOOKUP(B979,Absen!$A$1:$B$501,2,FALSE),"No")</f>
        <v>44879</v>
      </c>
      <c r="M979" s="44">
        <f t="shared" si="46"/>
        <v>56</v>
      </c>
      <c r="N979" s="44">
        <f t="shared" si="47"/>
        <v>65.849999999999994</v>
      </c>
      <c r="O979" s="44" t="str">
        <f t="shared" si="48"/>
        <v>C</v>
      </c>
      <c r="P979" s="36">
        <f>INDEX(Detail!A:A,MATCH(D979,Detail!H:H,0))</f>
        <v>37834</v>
      </c>
      <c r="Q979" t="str">
        <f>INDEX(Detail!F:F,MATCH(D979,Detail!H:H,0))</f>
        <v>Sibolga</v>
      </c>
      <c r="R979">
        <f>INDEX(Detail!C:C,MATCH(D979,Detail!H:H,0))</f>
        <v>164</v>
      </c>
      <c r="S979">
        <f>INDEX(Detail!D:D,MATCH(D979,Detail!H:H,0))</f>
        <v>72</v>
      </c>
      <c r="T979" t="str">
        <f>INDEX(Detail!E:E,MATCH(D979,Detail!H:H,0))</f>
        <v xml:space="preserve">Jl. Antapani Lama No. 3
</v>
      </c>
      <c r="U979" t="str">
        <f>INDEX(Detail!B:B,MATCH(D979,Detail!H:H,0))</f>
        <v>A+</v>
      </c>
      <c r="V979" t="str">
        <f>VLOOKUP(C979,Dosen!$A$3:$E$8,MATCH(Main!A979,Dosen!$A$2:$E$2,1),FALSE)</f>
        <v>Pak Krisna</v>
      </c>
    </row>
    <row r="980" spans="1:22" x14ac:dyDescent="0.3">
      <c r="A980">
        <v>978</v>
      </c>
      <c r="B980" t="str">
        <f>CONCATENATE(VLOOKUP(C980,Helper!$A$1:$B$7,2,FALSE),TEXT(A980,"0000"))</f>
        <v>A0978</v>
      </c>
      <c r="C980" t="s">
        <v>1015</v>
      </c>
      <c r="D980" t="str">
        <f>INDEX(Detail!H:H,MATCH(B980,Detail!G:G,0))</f>
        <v>Emong Siregar</v>
      </c>
      <c r="E980">
        <v>83</v>
      </c>
      <c r="F980">
        <v>67</v>
      </c>
      <c r="G980">
        <v>93</v>
      </c>
      <c r="H980">
        <v>68</v>
      </c>
      <c r="I980">
        <v>61</v>
      </c>
      <c r="J980">
        <v>84</v>
      </c>
      <c r="K980">
        <v>91</v>
      </c>
      <c r="L980" s="36">
        <f>IFERROR(VLOOKUP(B980,Absen!$A$1:$B$501,2,FALSE),"No")</f>
        <v>44761</v>
      </c>
      <c r="M980" s="44">
        <f t="shared" si="46"/>
        <v>81</v>
      </c>
      <c r="N980" s="44">
        <f t="shared" si="47"/>
        <v>78.375</v>
      </c>
      <c r="O980" s="44" t="str">
        <f t="shared" si="48"/>
        <v>B</v>
      </c>
      <c r="P980" s="36">
        <f>INDEX(Detail!A:A,MATCH(D980,Detail!H:H,0))</f>
        <v>37438</v>
      </c>
      <c r="Q980" t="str">
        <f>INDEX(Detail!F:F,MATCH(D980,Detail!H:H,0))</f>
        <v>Padangpanjang</v>
      </c>
      <c r="R980">
        <f>INDEX(Detail!C:C,MATCH(D980,Detail!H:H,0))</f>
        <v>158</v>
      </c>
      <c r="S980">
        <f>INDEX(Detail!D:D,MATCH(D980,Detail!H:H,0))</f>
        <v>89</v>
      </c>
      <c r="T980" t="str">
        <f>INDEX(Detail!E:E,MATCH(D980,Detail!H:H,0))</f>
        <v>Gg. Otto Iskandardinata No. 43</v>
      </c>
      <c r="U980" t="str">
        <f>INDEX(Detail!B:B,MATCH(D980,Detail!H:H,0))</f>
        <v>O-</v>
      </c>
      <c r="V980" t="str">
        <f>VLOOKUP(C980,Dosen!$A$3:$E$8,MATCH(Main!A980,Dosen!$A$2:$E$2,1),FALSE)</f>
        <v>Pak Krisna</v>
      </c>
    </row>
    <row r="981" spans="1:22" x14ac:dyDescent="0.3">
      <c r="A981">
        <v>979</v>
      </c>
      <c r="B981" t="str">
        <f>CONCATENATE(VLOOKUP(C981,Helper!$A$1:$B$7,2,FALSE),TEXT(A981,"0000"))</f>
        <v>C0979</v>
      </c>
      <c r="C981" t="s">
        <v>1012</v>
      </c>
      <c r="D981" t="str">
        <f>INDEX(Detail!H:H,MATCH(B981,Detail!G:G,0))</f>
        <v>Kajen Budiman</v>
      </c>
      <c r="E981">
        <v>80</v>
      </c>
      <c r="F981">
        <v>43</v>
      </c>
      <c r="G981">
        <v>87</v>
      </c>
      <c r="H981">
        <v>67</v>
      </c>
      <c r="I981">
        <v>89</v>
      </c>
      <c r="J981">
        <v>83</v>
      </c>
      <c r="K981">
        <v>84</v>
      </c>
      <c r="L981" s="36">
        <f>IFERROR(VLOOKUP(B981,Absen!$A$1:$B$501,2,FALSE),"No")</f>
        <v>44811</v>
      </c>
      <c r="M981" s="44">
        <f t="shared" si="46"/>
        <v>74</v>
      </c>
      <c r="N981" s="44">
        <f t="shared" si="47"/>
        <v>76.275000000000006</v>
      </c>
      <c r="O981" s="44" t="str">
        <f t="shared" si="48"/>
        <v>B</v>
      </c>
      <c r="P981" s="36">
        <f>INDEX(Detail!A:A,MATCH(D981,Detail!H:H,0))</f>
        <v>38176</v>
      </c>
      <c r="Q981" t="str">
        <f>INDEX(Detail!F:F,MATCH(D981,Detail!H:H,0))</f>
        <v>Manado</v>
      </c>
      <c r="R981">
        <f>INDEX(Detail!C:C,MATCH(D981,Detail!H:H,0))</f>
        <v>153</v>
      </c>
      <c r="S981">
        <f>INDEX(Detail!D:D,MATCH(D981,Detail!H:H,0))</f>
        <v>75</v>
      </c>
      <c r="T981" t="str">
        <f>INDEX(Detail!E:E,MATCH(D981,Detail!H:H,0))</f>
        <v>Jl. M.H Thamrin No. 81</v>
      </c>
      <c r="U981" t="str">
        <f>INDEX(Detail!B:B,MATCH(D981,Detail!H:H,0))</f>
        <v>A+</v>
      </c>
      <c r="V981" t="str">
        <f>VLOOKUP(C981,Dosen!$A$3:$E$8,MATCH(Main!A981,Dosen!$A$2:$E$2,1),FALSE)</f>
        <v>Pak Andi</v>
      </c>
    </row>
    <row r="982" spans="1:22" x14ac:dyDescent="0.3">
      <c r="A982">
        <v>980</v>
      </c>
      <c r="B982" t="str">
        <f>CONCATENATE(VLOOKUP(C982,Helper!$A$1:$B$7,2,FALSE),TEXT(A982,"0000"))</f>
        <v>A0980</v>
      </c>
      <c r="C982" t="s">
        <v>1015</v>
      </c>
      <c r="D982" t="str">
        <f>INDEX(Detail!H:H,MATCH(B982,Detail!G:G,0))</f>
        <v>Ismail Nugroho</v>
      </c>
      <c r="E982">
        <v>65</v>
      </c>
      <c r="F982">
        <v>62</v>
      </c>
      <c r="G982">
        <v>86</v>
      </c>
      <c r="H982">
        <v>57</v>
      </c>
      <c r="I982">
        <v>69</v>
      </c>
      <c r="J982">
        <v>42</v>
      </c>
      <c r="K982">
        <v>95</v>
      </c>
      <c r="L982" s="36">
        <f>IFERROR(VLOOKUP(B982,Absen!$A$1:$B$501,2,FALSE),"No")</f>
        <v>44822</v>
      </c>
      <c r="M982" s="44">
        <f t="shared" si="46"/>
        <v>85</v>
      </c>
      <c r="N982" s="44">
        <f t="shared" si="47"/>
        <v>65.724999999999994</v>
      </c>
      <c r="O982" s="44" t="str">
        <f t="shared" si="48"/>
        <v>C</v>
      </c>
      <c r="P982" s="36">
        <f>INDEX(Detail!A:A,MATCH(D982,Detail!H:H,0))</f>
        <v>37519</v>
      </c>
      <c r="Q982" t="str">
        <f>INDEX(Detail!F:F,MATCH(D982,Detail!H:H,0))</f>
        <v>Prabumulih</v>
      </c>
      <c r="R982">
        <f>INDEX(Detail!C:C,MATCH(D982,Detail!H:H,0))</f>
        <v>159</v>
      </c>
      <c r="S982">
        <f>INDEX(Detail!D:D,MATCH(D982,Detail!H:H,0))</f>
        <v>69</v>
      </c>
      <c r="T982" t="str">
        <f>INDEX(Detail!E:E,MATCH(D982,Detail!H:H,0))</f>
        <v xml:space="preserve">Gang Moch. Toha No. 6
</v>
      </c>
      <c r="U982" t="str">
        <f>INDEX(Detail!B:B,MATCH(D982,Detail!H:H,0))</f>
        <v>A-</v>
      </c>
      <c r="V982" t="str">
        <f>VLOOKUP(C982,Dosen!$A$3:$E$8,MATCH(Main!A982,Dosen!$A$2:$E$2,1),FALSE)</f>
        <v>Pak Krisna</v>
      </c>
    </row>
    <row r="983" spans="1:22" x14ac:dyDescent="0.3">
      <c r="A983">
        <v>981</v>
      </c>
      <c r="B983" t="str">
        <f>CONCATENATE(VLOOKUP(C983,Helper!$A$1:$B$7,2,FALSE),TEXT(A983,"0000"))</f>
        <v>E0981</v>
      </c>
      <c r="C983" t="s">
        <v>1010</v>
      </c>
      <c r="D983" t="str">
        <f>INDEX(Detail!H:H,MATCH(B983,Detail!G:G,0))</f>
        <v>Amelia Manullang</v>
      </c>
      <c r="E983">
        <v>79</v>
      </c>
      <c r="F983">
        <v>41</v>
      </c>
      <c r="G983">
        <v>91</v>
      </c>
      <c r="H983">
        <v>57</v>
      </c>
      <c r="I983">
        <v>78</v>
      </c>
      <c r="J983">
        <v>89</v>
      </c>
      <c r="K983">
        <v>96</v>
      </c>
      <c r="L983" s="36" t="str">
        <f>IFERROR(VLOOKUP(B983,Absen!$A$1:$B$501,2,FALSE),"No")</f>
        <v>No</v>
      </c>
      <c r="M983" s="44">
        <f t="shared" si="46"/>
        <v>96</v>
      </c>
      <c r="N983" s="44">
        <f t="shared" si="47"/>
        <v>77.474999999999994</v>
      </c>
      <c r="O983" s="44" t="str">
        <f t="shared" si="48"/>
        <v>B</v>
      </c>
      <c r="P983" s="36">
        <f>INDEX(Detail!A:A,MATCH(D983,Detail!H:H,0))</f>
        <v>37267</v>
      </c>
      <c r="Q983" t="str">
        <f>INDEX(Detail!F:F,MATCH(D983,Detail!H:H,0))</f>
        <v>Solok</v>
      </c>
      <c r="R983">
        <f>INDEX(Detail!C:C,MATCH(D983,Detail!H:H,0))</f>
        <v>153</v>
      </c>
      <c r="S983">
        <f>INDEX(Detail!D:D,MATCH(D983,Detail!H:H,0))</f>
        <v>47</v>
      </c>
      <c r="T983" t="str">
        <f>INDEX(Detail!E:E,MATCH(D983,Detail!H:H,0))</f>
        <v>Gg. Gegerkalong Hilir No. 12</v>
      </c>
      <c r="U983" t="str">
        <f>INDEX(Detail!B:B,MATCH(D983,Detail!H:H,0))</f>
        <v>AB-</v>
      </c>
      <c r="V983" t="str">
        <f>VLOOKUP(C983,Dosen!$A$3:$E$8,MATCH(Main!A983,Dosen!$A$2:$E$2,1),FALSE)</f>
        <v>Bu Ratna</v>
      </c>
    </row>
    <row r="984" spans="1:22" x14ac:dyDescent="0.3">
      <c r="A984">
        <v>982</v>
      </c>
      <c r="B984" t="str">
        <f>CONCATENATE(VLOOKUP(C984,Helper!$A$1:$B$7,2,FALSE),TEXT(A984,"0000"))</f>
        <v>B0982</v>
      </c>
      <c r="C984" t="s">
        <v>1014</v>
      </c>
      <c r="D984" t="str">
        <f>INDEX(Detail!H:H,MATCH(B984,Detail!G:G,0))</f>
        <v>Damu Suwarno</v>
      </c>
      <c r="E984">
        <v>95</v>
      </c>
      <c r="F984">
        <v>45</v>
      </c>
      <c r="G984">
        <v>94</v>
      </c>
      <c r="H984">
        <v>66</v>
      </c>
      <c r="I984">
        <v>94</v>
      </c>
      <c r="J984">
        <v>90</v>
      </c>
      <c r="K984">
        <v>99</v>
      </c>
      <c r="L984" s="36">
        <f>IFERROR(VLOOKUP(B984,Absen!$A$1:$B$501,2,FALSE),"No")</f>
        <v>44859</v>
      </c>
      <c r="M984" s="44">
        <f t="shared" si="46"/>
        <v>89</v>
      </c>
      <c r="N984" s="44">
        <f t="shared" si="47"/>
        <v>83.200000000000017</v>
      </c>
      <c r="O984" s="44" t="str">
        <f t="shared" si="48"/>
        <v>A</v>
      </c>
      <c r="P984" s="36">
        <f>INDEX(Detail!A:A,MATCH(D984,Detail!H:H,0))</f>
        <v>37163</v>
      </c>
      <c r="Q984" t="str">
        <f>INDEX(Detail!F:F,MATCH(D984,Detail!H:H,0))</f>
        <v>Bontang</v>
      </c>
      <c r="R984">
        <f>INDEX(Detail!C:C,MATCH(D984,Detail!H:H,0))</f>
        <v>158</v>
      </c>
      <c r="S984">
        <f>INDEX(Detail!D:D,MATCH(D984,Detail!H:H,0))</f>
        <v>85</v>
      </c>
      <c r="T984" t="str">
        <f>INDEX(Detail!E:E,MATCH(D984,Detail!H:H,0))</f>
        <v>Gg. Ciumbuleuit No. 29</v>
      </c>
      <c r="U984" t="str">
        <f>INDEX(Detail!B:B,MATCH(D984,Detail!H:H,0))</f>
        <v>B-</v>
      </c>
      <c r="V984" t="str">
        <f>VLOOKUP(C984,Dosen!$A$3:$E$8,MATCH(Main!A984,Dosen!$A$2:$E$2,1),FALSE)</f>
        <v>Pak Budi</v>
      </c>
    </row>
    <row r="985" spans="1:22" x14ac:dyDescent="0.3">
      <c r="A985">
        <v>983</v>
      </c>
      <c r="B985" t="str">
        <f>CONCATENATE(VLOOKUP(C985,Helper!$A$1:$B$7,2,FALSE),TEXT(A985,"0000"))</f>
        <v>D0983</v>
      </c>
      <c r="C985" t="s">
        <v>1013</v>
      </c>
      <c r="D985" t="str">
        <f>INDEX(Detail!H:H,MATCH(B985,Detail!G:G,0))</f>
        <v>Ellis Prayoga</v>
      </c>
      <c r="E985">
        <v>78</v>
      </c>
      <c r="F985">
        <v>66</v>
      </c>
      <c r="G985">
        <v>91</v>
      </c>
      <c r="H985">
        <v>72</v>
      </c>
      <c r="I985">
        <v>59</v>
      </c>
      <c r="J985">
        <v>88</v>
      </c>
      <c r="K985">
        <v>60</v>
      </c>
      <c r="L985" s="36">
        <f>IFERROR(VLOOKUP(B985,Absen!$A$1:$B$501,2,FALSE),"No")</f>
        <v>44868</v>
      </c>
      <c r="M985" s="44">
        <f t="shared" si="46"/>
        <v>50</v>
      </c>
      <c r="N985" s="44">
        <f t="shared" si="47"/>
        <v>75.175000000000011</v>
      </c>
      <c r="O985" s="44" t="str">
        <f t="shared" si="48"/>
        <v>B</v>
      </c>
      <c r="P985" s="36">
        <f>INDEX(Detail!A:A,MATCH(D985,Detail!H:H,0))</f>
        <v>37872</v>
      </c>
      <c r="Q985" t="str">
        <f>INDEX(Detail!F:F,MATCH(D985,Detail!H:H,0))</f>
        <v>Banjarmasin</v>
      </c>
      <c r="R985">
        <f>INDEX(Detail!C:C,MATCH(D985,Detail!H:H,0))</f>
        <v>150</v>
      </c>
      <c r="S985">
        <f>INDEX(Detail!D:D,MATCH(D985,Detail!H:H,0))</f>
        <v>46</v>
      </c>
      <c r="T985" t="str">
        <f>INDEX(Detail!E:E,MATCH(D985,Detail!H:H,0))</f>
        <v xml:space="preserve">Gg. Tebet Barat Dalam No. 6
</v>
      </c>
      <c r="U985" t="str">
        <f>INDEX(Detail!B:B,MATCH(D985,Detail!H:H,0))</f>
        <v>AB-</v>
      </c>
      <c r="V985" t="str">
        <f>VLOOKUP(C985,Dosen!$A$3:$E$8,MATCH(Main!A985,Dosen!$A$2:$E$2,1),FALSE)</f>
        <v>Bu Made</v>
      </c>
    </row>
    <row r="986" spans="1:22" x14ac:dyDescent="0.3">
      <c r="A986">
        <v>984</v>
      </c>
      <c r="B986" t="str">
        <f>CONCATENATE(VLOOKUP(C986,Helper!$A$1:$B$7,2,FALSE),TEXT(A986,"0000"))</f>
        <v>D0984</v>
      </c>
      <c r="C986" t="s">
        <v>1013</v>
      </c>
      <c r="D986" t="str">
        <f>INDEX(Detail!H:H,MATCH(B986,Detail!G:G,0))</f>
        <v>Among Padmasari</v>
      </c>
      <c r="E986">
        <v>52</v>
      </c>
      <c r="F986">
        <v>57</v>
      </c>
      <c r="G986">
        <v>34</v>
      </c>
      <c r="H986">
        <v>73</v>
      </c>
      <c r="I986">
        <v>63</v>
      </c>
      <c r="J986">
        <v>92</v>
      </c>
      <c r="K986">
        <v>77</v>
      </c>
      <c r="L986" s="36">
        <f>IFERROR(VLOOKUP(B986,Absen!$A$1:$B$501,2,FALSE),"No")</f>
        <v>44838</v>
      </c>
      <c r="M986" s="44">
        <f t="shared" si="46"/>
        <v>67</v>
      </c>
      <c r="N986" s="44">
        <f t="shared" si="47"/>
        <v>62.525000000000006</v>
      </c>
      <c r="O986" s="44" t="str">
        <f t="shared" si="48"/>
        <v>C</v>
      </c>
      <c r="P986" s="36">
        <f>INDEX(Detail!A:A,MATCH(D986,Detail!H:H,0))</f>
        <v>37739</v>
      </c>
      <c r="Q986" t="str">
        <f>INDEX(Detail!F:F,MATCH(D986,Detail!H:H,0))</f>
        <v>Pekanbaru</v>
      </c>
      <c r="R986">
        <f>INDEX(Detail!C:C,MATCH(D986,Detail!H:H,0))</f>
        <v>159</v>
      </c>
      <c r="S986">
        <f>INDEX(Detail!D:D,MATCH(D986,Detail!H:H,0))</f>
        <v>77</v>
      </c>
      <c r="T986" t="str">
        <f>INDEX(Detail!E:E,MATCH(D986,Detail!H:H,0))</f>
        <v>Jl. Rajawali Barat No. 63</v>
      </c>
      <c r="U986" t="str">
        <f>INDEX(Detail!B:B,MATCH(D986,Detail!H:H,0))</f>
        <v>O-</v>
      </c>
      <c r="V986" t="str">
        <f>VLOOKUP(C986,Dosen!$A$3:$E$8,MATCH(Main!A986,Dosen!$A$2:$E$2,1),FALSE)</f>
        <v>Bu Made</v>
      </c>
    </row>
    <row r="987" spans="1:22" x14ac:dyDescent="0.3">
      <c r="A987">
        <v>985</v>
      </c>
      <c r="B987" t="str">
        <f>CONCATENATE(VLOOKUP(C987,Helper!$A$1:$B$7,2,FALSE),TEXT(A987,"0000"))</f>
        <v>C0985</v>
      </c>
      <c r="C987" t="s">
        <v>1012</v>
      </c>
      <c r="D987" t="str">
        <f>INDEX(Detail!H:H,MATCH(B987,Detail!G:G,0))</f>
        <v>Endra Waskita</v>
      </c>
      <c r="E987">
        <v>55</v>
      </c>
      <c r="F987">
        <v>73</v>
      </c>
      <c r="G987">
        <v>54</v>
      </c>
      <c r="H987">
        <v>62</v>
      </c>
      <c r="I987">
        <v>63</v>
      </c>
      <c r="J987">
        <v>70</v>
      </c>
      <c r="K987">
        <v>72</v>
      </c>
      <c r="L987" s="36">
        <f>IFERROR(VLOOKUP(B987,Absen!$A$1:$B$501,2,FALSE),"No")</f>
        <v>44754</v>
      </c>
      <c r="M987" s="44">
        <f t="shared" si="46"/>
        <v>62</v>
      </c>
      <c r="N987" s="44">
        <f t="shared" si="47"/>
        <v>62.625</v>
      </c>
      <c r="O987" s="44" t="str">
        <f t="shared" si="48"/>
        <v>C</v>
      </c>
      <c r="P987" s="36">
        <f>INDEX(Detail!A:A,MATCH(D987,Detail!H:H,0))</f>
        <v>37444</v>
      </c>
      <c r="Q987" t="str">
        <f>INDEX(Detail!F:F,MATCH(D987,Detail!H:H,0))</f>
        <v>Malang</v>
      </c>
      <c r="R987">
        <f>INDEX(Detail!C:C,MATCH(D987,Detail!H:H,0))</f>
        <v>171</v>
      </c>
      <c r="S987">
        <f>INDEX(Detail!D:D,MATCH(D987,Detail!H:H,0))</f>
        <v>49</v>
      </c>
      <c r="T987" t="str">
        <f>INDEX(Detail!E:E,MATCH(D987,Detail!H:H,0))</f>
        <v>Gg. Stasiun Wonokromo No. 34</v>
      </c>
      <c r="U987" t="str">
        <f>INDEX(Detail!B:B,MATCH(D987,Detail!H:H,0))</f>
        <v>A-</v>
      </c>
      <c r="V987" t="str">
        <f>VLOOKUP(C987,Dosen!$A$3:$E$8,MATCH(Main!A987,Dosen!$A$2:$E$2,1),FALSE)</f>
        <v>Pak Andi</v>
      </c>
    </row>
    <row r="988" spans="1:22" x14ac:dyDescent="0.3">
      <c r="A988">
        <v>986</v>
      </c>
      <c r="B988" t="str">
        <f>CONCATENATE(VLOOKUP(C988,Helper!$A$1:$B$7,2,FALSE),TEXT(A988,"0000"))</f>
        <v>F0986</v>
      </c>
      <c r="C988" t="s">
        <v>1011</v>
      </c>
      <c r="D988" t="str">
        <f>INDEX(Detail!H:H,MATCH(B988,Detail!G:G,0))</f>
        <v>Hasta Usada</v>
      </c>
      <c r="E988">
        <v>82</v>
      </c>
      <c r="F988">
        <v>61</v>
      </c>
      <c r="G988">
        <v>54</v>
      </c>
      <c r="H988">
        <v>68</v>
      </c>
      <c r="I988">
        <v>73</v>
      </c>
      <c r="J988">
        <v>92</v>
      </c>
      <c r="K988">
        <v>86</v>
      </c>
      <c r="L988" s="36">
        <f>IFERROR(VLOOKUP(B988,Absen!$A$1:$B$501,2,FALSE),"No")</f>
        <v>44781</v>
      </c>
      <c r="M988" s="44">
        <f t="shared" si="46"/>
        <v>76</v>
      </c>
      <c r="N988" s="44">
        <f t="shared" si="47"/>
        <v>72.3</v>
      </c>
      <c r="O988" s="44" t="str">
        <f t="shared" si="48"/>
        <v>B</v>
      </c>
      <c r="P988" s="36">
        <f>INDEX(Detail!A:A,MATCH(D988,Detail!H:H,0))</f>
        <v>37222</v>
      </c>
      <c r="Q988" t="str">
        <f>INDEX(Detail!F:F,MATCH(D988,Detail!H:H,0))</f>
        <v>Samarinda</v>
      </c>
      <c r="R988">
        <f>INDEX(Detail!C:C,MATCH(D988,Detail!H:H,0))</f>
        <v>153</v>
      </c>
      <c r="S988">
        <f>INDEX(Detail!D:D,MATCH(D988,Detail!H:H,0))</f>
        <v>58</v>
      </c>
      <c r="T988" t="str">
        <f>INDEX(Detail!E:E,MATCH(D988,Detail!H:H,0))</f>
        <v xml:space="preserve">Jalan Astana Anyar No. 5
</v>
      </c>
      <c r="U988" t="str">
        <f>INDEX(Detail!B:B,MATCH(D988,Detail!H:H,0))</f>
        <v>AB+</v>
      </c>
      <c r="V988" t="str">
        <f>VLOOKUP(C988,Dosen!$A$3:$E$8,MATCH(Main!A988,Dosen!$A$2:$E$2,1),FALSE)</f>
        <v>Bu Dwi</v>
      </c>
    </row>
    <row r="989" spans="1:22" x14ac:dyDescent="0.3">
      <c r="A989">
        <v>987</v>
      </c>
      <c r="B989" t="str">
        <f>CONCATENATE(VLOOKUP(C989,Helper!$A$1:$B$7,2,FALSE),TEXT(A989,"0000"))</f>
        <v>D0987</v>
      </c>
      <c r="C989" t="s">
        <v>1013</v>
      </c>
      <c r="D989" t="str">
        <f>INDEX(Detail!H:H,MATCH(B989,Detail!G:G,0))</f>
        <v>Ikin Purnawati</v>
      </c>
      <c r="E989">
        <v>51</v>
      </c>
      <c r="F989">
        <v>65</v>
      </c>
      <c r="G989">
        <v>47</v>
      </c>
      <c r="H989">
        <v>56</v>
      </c>
      <c r="I989">
        <v>86</v>
      </c>
      <c r="J989">
        <v>74</v>
      </c>
      <c r="K989">
        <v>72</v>
      </c>
      <c r="L989" s="36" t="str">
        <f>IFERROR(VLOOKUP(B989,Absen!$A$1:$B$501,2,FALSE),"No")</f>
        <v>No</v>
      </c>
      <c r="M989" s="44">
        <f t="shared" si="46"/>
        <v>72</v>
      </c>
      <c r="N989" s="44">
        <f t="shared" si="47"/>
        <v>63.650000000000006</v>
      </c>
      <c r="O989" s="44" t="str">
        <f t="shared" si="48"/>
        <v>C</v>
      </c>
      <c r="P989" s="36">
        <f>INDEX(Detail!A:A,MATCH(D989,Detail!H:H,0))</f>
        <v>38466</v>
      </c>
      <c r="Q989" t="str">
        <f>INDEX(Detail!F:F,MATCH(D989,Detail!H:H,0))</f>
        <v>Cilegon</v>
      </c>
      <c r="R989">
        <f>INDEX(Detail!C:C,MATCH(D989,Detail!H:H,0))</f>
        <v>159</v>
      </c>
      <c r="S989">
        <f>INDEX(Detail!D:D,MATCH(D989,Detail!H:H,0))</f>
        <v>71</v>
      </c>
      <c r="T989" t="str">
        <f>INDEX(Detail!E:E,MATCH(D989,Detail!H:H,0))</f>
        <v>Jalan Cikapayang No. 13</v>
      </c>
      <c r="U989" t="str">
        <f>INDEX(Detail!B:B,MATCH(D989,Detail!H:H,0))</f>
        <v>O-</v>
      </c>
      <c r="V989" t="str">
        <f>VLOOKUP(C989,Dosen!$A$3:$E$8,MATCH(Main!A989,Dosen!$A$2:$E$2,1),FALSE)</f>
        <v>Bu Made</v>
      </c>
    </row>
    <row r="990" spans="1:22" x14ac:dyDescent="0.3">
      <c r="A990">
        <v>988</v>
      </c>
      <c r="B990" t="str">
        <f>CONCATENATE(VLOOKUP(C990,Helper!$A$1:$B$7,2,FALSE),TEXT(A990,"0000"))</f>
        <v>D0988</v>
      </c>
      <c r="C990" t="s">
        <v>1013</v>
      </c>
      <c r="D990" t="str">
        <f>INDEX(Detail!H:H,MATCH(B990,Detail!G:G,0))</f>
        <v>Ivan Wibisono</v>
      </c>
      <c r="E990">
        <v>51</v>
      </c>
      <c r="F990">
        <v>46</v>
      </c>
      <c r="G990">
        <v>94</v>
      </c>
      <c r="H990">
        <v>51</v>
      </c>
      <c r="I990">
        <v>58</v>
      </c>
      <c r="J990">
        <v>45</v>
      </c>
      <c r="K990">
        <v>87</v>
      </c>
      <c r="L990" s="36">
        <f>IFERROR(VLOOKUP(B990,Absen!$A$1:$B$501,2,FALSE),"No")</f>
        <v>44826</v>
      </c>
      <c r="M990" s="44">
        <f t="shared" si="46"/>
        <v>77</v>
      </c>
      <c r="N990" s="44">
        <f t="shared" si="47"/>
        <v>61.25</v>
      </c>
      <c r="O990" s="44" t="str">
        <f t="shared" si="48"/>
        <v>C</v>
      </c>
      <c r="P990" s="36">
        <f>INDEX(Detail!A:A,MATCH(D990,Detail!H:H,0))</f>
        <v>37610</v>
      </c>
      <c r="Q990" t="str">
        <f>INDEX(Detail!F:F,MATCH(D990,Detail!H:H,0))</f>
        <v>Mataram</v>
      </c>
      <c r="R990">
        <f>INDEX(Detail!C:C,MATCH(D990,Detail!H:H,0))</f>
        <v>173</v>
      </c>
      <c r="S990">
        <f>INDEX(Detail!D:D,MATCH(D990,Detail!H:H,0))</f>
        <v>82</v>
      </c>
      <c r="T990" t="str">
        <f>INDEX(Detail!E:E,MATCH(D990,Detail!H:H,0))</f>
        <v>Gg. Dipatiukur No. 86</v>
      </c>
      <c r="U990" t="str">
        <f>INDEX(Detail!B:B,MATCH(D990,Detail!H:H,0))</f>
        <v>B-</v>
      </c>
      <c r="V990" t="str">
        <f>VLOOKUP(C990,Dosen!$A$3:$E$8,MATCH(Main!A990,Dosen!$A$2:$E$2,1),FALSE)</f>
        <v>Bu Made</v>
      </c>
    </row>
    <row r="991" spans="1:22" x14ac:dyDescent="0.3">
      <c r="A991">
        <v>989</v>
      </c>
      <c r="B991" t="str">
        <f>CONCATENATE(VLOOKUP(C991,Helper!$A$1:$B$7,2,FALSE),TEXT(A991,"0000"))</f>
        <v>C0989</v>
      </c>
      <c r="C991" t="s">
        <v>1012</v>
      </c>
      <c r="D991" t="str">
        <f>INDEX(Detail!H:H,MATCH(B991,Detail!G:G,0))</f>
        <v>Akarsana Nasyidah</v>
      </c>
      <c r="E991">
        <v>75</v>
      </c>
      <c r="F991">
        <v>64</v>
      </c>
      <c r="G991">
        <v>43</v>
      </c>
      <c r="H991">
        <v>58</v>
      </c>
      <c r="I991">
        <v>50</v>
      </c>
      <c r="J991">
        <v>77</v>
      </c>
      <c r="K991">
        <v>86</v>
      </c>
      <c r="L991" s="36">
        <f>IFERROR(VLOOKUP(B991,Absen!$A$1:$B$501,2,FALSE),"No")</f>
        <v>44858</v>
      </c>
      <c r="M991" s="44">
        <f t="shared" si="46"/>
        <v>76</v>
      </c>
      <c r="N991" s="44">
        <f t="shared" si="47"/>
        <v>62.475000000000001</v>
      </c>
      <c r="O991" s="44" t="str">
        <f t="shared" si="48"/>
        <v>C</v>
      </c>
      <c r="P991" s="36">
        <f>INDEX(Detail!A:A,MATCH(D991,Detail!H:H,0))</f>
        <v>38394</v>
      </c>
      <c r="Q991" t="str">
        <f>INDEX(Detail!F:F,MATCH(D991,Detail!H:H,0))</f>
        <v>Lubuklinggau</v>
      </c>
      <c r="R991">
        <f>INDEX(Detail!C:C,MATCH(D991,Detail!H:H,0))</f>
        <v>176</v>
      </c>
      <c r="S991">
        <f>INDEX(Detail!D:D,MATCH(D991,Detail!H:H,0))</f>
        <v>91</v>
      </c>
      <c r="T991" t="str">
        <f>INDEX(Detail!E:E,MATCH(D991,Detail!H:H,0))</f>
        <v>Gg. Ir. H. Djuanda No. 55</v>
      </c>
      <c r="U991" t="str">
        <f>INDEX(Detail!B:B,MATCH(D991,Detail!H:H,0))</f>
        <v>O+</v>
      </c>
      <c r="V991" t="str">
        <f>VLOOKUP(C991,Dosen!$A$3:$E$8,MATCH(Main!A991,Dosen!$A$2:$E$2,1),FALSE)</f>
        <v>Pak Andi</v>
      </c>
    </row>
    <row r="992" spans="1:22" x14ac:dyDescent="0.3">
      <c r="A992">
        <v>990</v>
      </c>
      <c r="B992" t="str">
        <f>CONCATENATE(VLOOKUP(C992,Helper!$A$1:$B$7,2,FALSE),TEXT(A992,"0000"))</f>
        <v>F0990</v>
      </c>
      <c r="C992" t="s">
        <v>1011</v>
      </c>
      <c r="D992" t="str">
        <f>INDEX(Detail!H:H,MATCH(B992,Detail!G:G,0))</f>
        <v>Karen Budiyanto</v>
      </c>
      <c r="E992">
        <v>75</v>
      </c>
      <c r="F992">
        <v>70</v>
      </c>
      <c r="G992">
        <v>62</v>
      </c>
      <c r="H992">
        <v>62</v>
      </c>
      <c r="I992">
        <v>57</v>
      </c>
      <c r="J992">
        <v>51</v>
      </c>
      <c r="K992">
        <v>72</v>
      </c>
      <c r="L992" s="36" t="str">
        <f>IFERROR(VLOOKUP(B992,Absen!$A$1:$B$501,2,FALSE),"No")</f>
        <v>No</v>
      </c>
      <c r="M992" s="44">
        <f t="shared" si="46"/>
        <v>72</v>
      </c>
      <c r="N992" s="44">
        <f t="shared" si="47"/>
        <v>62.800000000000004</v>
      </c>
      <c r="O992" s="44" t="str">
        <f t="shared" si="48"/>
        <v>C</v>
      </c>
      <c r="P992" s="36">
        <f>INDEX(Detail!A:A,MATCH(D992,Detail!H:H,0))</f>
        <v>37467</v>
      </c>
      <c r="Q992" t="str">
        <f>INDEX(Detail!F:F,MATCH(D992,Detail!H:H,0))</f>
        <v>Tangerang Selatan</v>
      </c>
      <c r="R992">
        <f>INDEX(Detail!C:C,MATCH(D992,Detail!H:H,0))</f>
        <v>180</v>
      </c>
      <c r="S992">
        <f>INDEX(Detail!D:D,MATCH(D992,Detail!H:H,0))</f>
        <v>90</v>
      </c>
      <c r="T992" t="str">
        <f>INDEX(Detail!E:E,MATCH(D992,Detail!H:H,0))</f>
        <v>Gang Tubagus Ismail No. 27</v>
      </c>
      <c r="U992" t="str">
        <f>INDEX(Detail!B:B,MATCH(D992,Detail!H:H,0))</f>
        <v>B-</v>
      </c>
      <c r="V992" t="str">
        <f>VLOOKUP(C992,Dosen!$A$3:$E$8,MATCH(Main!A992,Dosen!$A$2:$E$2,1),FALSE)</f>
        <v>Bu Dwi</v>
      </c>
    </row>
    <row r="993" spans="1:22" x14ac:dyDescent="0.3">
      <c r="A993">
        <v>991</v>
      </c>
      <c r="B993" t="str">
        <f>CONCATENATE(VLOOKUP(C993,Helper!$A$1:$B$7,2,FALSE),TEXT(A993,"0000"))</f>
        <v>D0991</v>
      </c>
      <c r="C993" t="s">
        <v>1013</v>
      </c>
      <c r="D993" t="str">
        <f>INDEX(Detail!H:H,MATCH(B993,Detail!G:G,0))</f>
        <v>Gaman Damanik</v>
      </c>
      <c r="E993">
        <v>92</v>
      </c>
      <c r="F993">
        <v>58</v>
      </c>
      <c r="G993">
        <v>80</v>
      </c>
      <c r="H993">
        <v>57</v>
      </c>
      <c r="I993">
        <v>86</v>
      </c>
      <c r="J993">
        <v>100</v>
      </c>
      <c r="K993">
        <v>86</v>
      </c>
      <c r="L993" s="36" t="str">
        <f>IFERROR(VLOOKUP(B993,Absen!$A$1:$B$501,2,FALSE),"No")</f>
        <v>No</v>
      </c>
      <c r="M993" s="44">
        <f t="shared" si="46"/>
        <v>86</v>
      </c>
      <c r="N993" s="44">
        <f t="shared" si="47"/>
        <v>81.224999999999994</v>
      </c>
      <c r="O993" s="44" t="str">
        <f t="shared" si="48"/>
        <v>A</v>
      </c>
      <c r="P993" s="36">
        <f>INDEX(Detail!A:A,MATCH(D993,Detail!H:H,0))</f>
        <v>37667</v>
      </c>
      <c r="Q993" t="str">
        <f>INDEX(Detail!F:F,MATCH(D993,Detail!H:H,0))</f>
        <v>Surabaya</v>
      </c>
      <c r="R993">
        <f>INDEX(Detail!C:C,MATCH(D993,Detail!H:H,0))</f>
        <v>151</v>
      </c>
      <c r="S993">
        <f>INDEX(Detail!D:D,MATCH(D993,Detail!H:H,0))</f>
        <v>59</v>
      </c>
      <c r="T993" t="str">
        <f>INDEX(Detail!E:E,MATCH(D993,Detail!H:H,0))</f>
        <v xml:space="preserve">Gg. Setiabudhi No. 3
</v>
      </c>
      <c r="U993" t="str">
        <f>INDEX(Detail!B:B,MATCH(D993,Detail!H:H,0))</f>
        <v>O-</v>
      </c>
      <c r="V993" t="str">
        <f>VLOOKUP(C993,Dosen!$A$3:$E$8,MATCH(Main!A993,Dosen!$A$2:$E$2,1),FALSE)</f>
        <v>Bu Made</v>
      </c>
    </row>
    <row r="994" spans="1:22" x14ac:dyDescent="0.3">
      <c r="A994">
        <v>992</v>
      </c>
      <c r="B994" t="str">
        <f>CONCATENATE(VLOOKUP(C994,Helper!$A$1:$B$7,2,FALSE),TEXT(A994,"0000"))</f>
        <v>A0992</v>
      </c>
      <c r="C994" t="s">
        <v>1015</v>
      </c>
      <c r="D994" t="str">
        <f>INDEX(Detail!H:H,MATCH(B994,Detail!G:G,0))</f>
        <v>Irfan Nababan</v>
      </c>
      <c r="E994">
        <v>75</v>
      </c>
      <c r="F994">
        <v>56</v>
      </c>
      <c r="G994">
        <v>77</v>
      </c>
      <c r="H994">
        <v>53</v>
      </c>
      <c r="I994">
        <v>80</v>
      </c>
      <c r="J994">
        <v>47</v>
      </c>
      <c r="K994">
        <v>83</v>
      </c>
      <c r="L994" s="36">
        <f>IFERROR(VLOOKUP(B994,Absen!$A$1:$B$501,2,FALSE),"No")</f>
        <v>44862</v>
      </c>
      <c r="M994" s="44">
        <f t="shared" si="46"/>
        <v>73</v>
      </c>
      <c r="N994" s="44">
        <f t="shared" si="47"/>
        <v>65.099999999999994</v>
      </c>
      <c r="O994" s="44" t="str">
        <f t="shared" si="48"/>
        <v>C</v>
      </c>
      <c r="P994" s="36">
        <f>INDEX(Detail!A:A,MATCH(D994,Detail!H:H,0))</f>
        <v>37631</v>
      </c>
      <c r="Q994" t="str">
        <f>INDEX(Detail!F:F,MATCH(D994,Detail!H:H,0))</f>
        <v>Denpasar</v>
      </c>
      <c r="R994">
        <f>INDEX(Detail!C:C,MATCH(D994,Detail!H:H,0))</f>
        <v>166</v>
      </c>
      <c r="S994">
        <f>INDEX(Detail!D:D,MATCH(D994,Detail!H:H,0))</f>
        <v>78</v>
      </c>
      <c r="T994" t="str">
        <f>INDEX(Detail!E:E,MATCH(D994,Detail!H:H,0))</f>
        <v>Gang S. Parman No. 64</v>
      </c>
      <c r="U994" t="str">
        <f>INDEX(Detail!B:B,MATCH(D994,Detail!H:H,0))</f>
        <v>B+</v>
      </c>
      <c r="V994" t="str">
        <f>VLOOKUP(C994,Dosen!$A$3:$E$8,MATCH(Main!A994,Dosen!$A$2:$E$2,1),FALSE)</f>
        <v>Pak Krisna</v>
      </c>
    </row>
    <row r="995" spans="1:22" x14ac:dyDescent="0.3">
      <c r="A995">
        <v>993</v>
      </c>
      <c r="B995" t="str">
        <f>CONCATENATE(VLOOKUP(C995,Helper!$A$1:$B$7,2,FALSE),TEXT(A995,"0000"))</f>
        <v>B0993</v>
      </c>
      <c r="C995" t="s">
        <v>1014</v>
      </c>
      <c r="D995" t="str">
        <f>INDEX(Detail!H:H,MATCH(B995,Detail!G:G,0))</f>
        <v>Novi Prabowo</v>
      </c>
      <c r="E995">
        <v>89</v>
      </c>
      <c r="F995">
        <v>63</v>
      </c>
      <c r="G995">
        <v>66</v>
      </c>
      <c r="H995">
        <v>55</v>
      </c>
      <c r="I995">
        <v>95</v>
      </c>
      <c r="J995">
        <v>75</v>
      </c>
      <c r="K995">
        <v>93</v>
      </c>
      <c r="L995" s="36">
        <f>IFERROR(VLOOKUP(B995,Absen!$A$1:$B$501,2,FALSE),"No")</f>
        <v>44810</v>
      </c>
      <c r="M995" s="44">
        <f t="shared" si="46"/>
        <v>83</v>
      </c>
      <c r="N995" s="44">
        <f t="shared" si="47"/>
        <v>74.25</v>
      </c>
      <c r="O995" s="44" t="str">
        <f t="shared" si="48"/>
        <v>B</v>
      </c>
      <c r="P995" s="36">
        <f>INDEX(Detail!A:A,MATCH(D995,Detail!H:H,0))</f>
        <v>38204</v>
      </c>
      <c r="Q995" t="str">
        <f>INDEX(Detail!F:F,MATCH(D995,Detail!H:H,0))</f>
        <v>Pariaman</v>
      </c>
      <c r="R995">
        <f>INDEX(Detail!C:C,MATCH(D995,Detail!H:H,0))</f>
        <v>157</v>
      </c>
      <c r="S995">
        <f>INDEX(Detail!D:D,MATCH(D995,Detail!H:H,0))</f>
        <v>51</v>
      </c>
      <c r="T995" t="str">
        <f>INDEX(Detail!E:E,MATCH(D995,Detail!H:H,0))</f>
        <v xml:space="preserve">Gang Cihampelas No. 1
</v>
      </c>
      <c r="U995" t="str">
        <f>INDEX(Detail!B:B,MATCH(D995,Detail!H:H,0))</f>
        <v>A-</v>
      </c>
      <c r="V995" t="str">
        <f>VLOOKUP(C995,Dosen!$A$3:$E$8,MATCH(Main!A995,Dosen!$A$2:$E$2,1),FALSE)</f>
        <v>Pak Budi</v>
      </c>
    </row>
    <row r="996" spans="1:22" x14ac:dyDescent="0.3">
      <c r="A996">
        <v>994</v>
      </c>
      <c r="B996" t="str">
        <f>CONCATENATE(VLOOKUP(C996,Helper!$A$1:$B$7,2,FALSE),TEXT(A996,"0000"))</f>
        <v>C0994</v>
      </c>
      <c r="C996" t="s">
        <v>1012</v>
      </c>
      <c r="D996" t="str">
        <f>INDEX(Detail!H:H,MATCH(B996,Detail!G:G,0))</f>
        <v>Yance Pranowo</v>
      </c>
      <c r="E996">
        <v>50</v>
      </c>
      <c r="F996">
        <v>50</v>
      </c>
      <c r="G996">
        <v>43</v>
      </c>
      <c r="H996">
        <v>52</v>
      </c>
      <c r="I996">
        <v>53</v>
      </c>
      <c r="J996">
        <v>93</v>
      </c>
      <c r="K996">
        <v>76</v>
      </c>
      <c r="L996" s="36">
        <f>IFERROR(VLOOKUP(B996,Absen!$A$1:$B$501,2,FALSE),"No")</f>
        <v>44846</v>
      </c>
      <c r="M996" s="44">
        <f t="shared" si="46"/>
        <v>66</v>
      </c>
      <c r="N996" s="44">
        <f t="shared" si="47"/>
        <v>59.425000000000004</v>
      </c>
      <c r="O996" s="44" t="str">
        <f t="shared" si="48"/>
        <v>D</v>
      </c>
      <c r="P996" s="36">
        <f>INDEX(Detail!A:A,MATCH(D996,Detail!H:H,0))</f>
        <v>37931</v>
      </c>
      <c r="Q996" t="str">
        <f>INDEX(Detail!F:F,MATCH(D996,Detail!H:H,0))</f>
        <v>Banjar</v>
      </c>
      <c r="R996">
        <f>INDEX(Detail!C:C,MATCH(D996,Detail!H:H,0))</f>
        <v>175</v>
      </c>
      <c r="S996">
        <f>INDEX(Detail!D:D,MATCH(D996,Detail!H:H,0))</f>
        <v>73</v>
      </c>
      <c r="T996" t="str">
        <f>INDEX(Detail!E:E,MATCH(D996,Detail!H:H,0))</f>
        <v>Jl. Kutisari Selatan No. 90</v>
      </c>
      <c r="U996" t="str">
        <f>INDEX(Detail!B:B,MATCH(D996,Detail!H:H,0))</f>
        <v>B-</v>
      </c>
      <c r="V996" t="str">
        <f>VLOOKUP(C996,Dosen!$A$3:$E$8,MATCH(Main!A996,Dosen!$A$2:$E$2,1),FALSE)</f>
        <v>Pak Andi</v>
      </c>
    </row>
    <row r="997" spans="1:22" x14ac:dyDescent="0.3">
      <c r="A997">
        <v>995</v>
      </c>
      <c r="B997" t="str">
        <f>CONCATENATE(VLOOKUP(C997,Helper!$A$1:$B$7,2,FALSE),TEXT(A997,"0000"))</f>
        <v>D0995</v>
      </c>
      <c r="C997" t="s">
        <v>1013</v>
      </c>
      <c r="D997" t="str">
        <f>INDEX(Detail!H:H,MATCH(B997,Detail!G:G,0))</f>
        <v>Malik Tampubolon</v>
      </c>
      <c r="E997">
        <v>59</v>
      </c>
      <c r="F997">
        <v>43</v>
      </c>
      <c r="G997">
        <v>43</v>
      </c>
      <c r="H997">
        <v>61</v>
      </c>
      <c r="I997">
        <v>75</v>
      </c>
      <c r="J997">
        <v>53</v>
      </c>
      <c r="K997">
        <v>89</v>
      </c>
      <c r="L997" s="36">
        <f>IFERROR(VLOOKUP(B997,Absen!$A$1:$B$501,2,FALSE),"No")</f>
        <v>44798</v>
      </c>
      <c r="M997" s="44">
        <f t="shared" si="46"/>
        <v>79</v>
      </c>
      <c r="N997" s="44">
        <f t="shared" si="47"/>
        <v>56.85</v>
      </c>
      <c r="O997" s="44" t="str">
        <f t="shared" si="48"/>
        <v>D</v>
      </c>
      <c r="P997" s="36">
        <f>INDEX(Detail!A:A,MATCH(D997,Detail!H:H,0))</f>
        <v>38376</v>
      </c>
      <c r="Q997" t="str">
        <f>INDEX(Detail!F:F,MATCH(D997,Detail!H:H,0))</f>
        <v>Tual</v>
      </c>
      <c r="R997">
        <f>INDEX(Detail!C:C,MATCH(D997,Detail!H:H,0))</f>
        <v>160</v>
      </c>
      <c r="S997">
        <f>INDEX(Detail!D:D,MATCH(D997,Detail!H:H,0))</f>
        <v>65</v>
      </c>
      <c r="T997" t="str">
        <f>INDEX(Detail!E:E,MATCH(D997,Detail!H:H,0))</f>
        <v xml:space="preserve">Gg. PHH. Mustofa No. 2
</v>
      </c>
      <c r="U997" t="str">
        <f>INDEX(Detail!B:B,MATCH(D997,Detail!H:H,0))</f>
        <v>B-</v>
      </c>
      <c r="V997" t="str">
        <f>VLOOKUP(C997,Dosen!$A$3:$E$8,MATCH(Main!A997,Dosen!$A$2:$E$2,1),FALSE)</f>
        <v>Bu Made</v>
      </c>
    </row>
    <row r="998" spans="1:22" x14ac:dyDescent="0.3">
      <c r="A998">
        <v>996</v>
      </c>
      <c r="B998" t="str">
        <f>CONCATENATE(VLOOKUP(C998,Helper!$A$1:$B$7,2,FALSE),TEXT(A998,"0000"))</f>
        <v>F0996</v>
      </c>
      <c r="C998" t="s">
        <v>1011</v>
      </c>
      <c r="D998" t="str">
        <f>INDEX(Detail!H:H,MATCH(B998,Detail!G:G,0))</f>
        <v>Kasim Nasyidah</v>
      </c>
      <c r="E998">
        <v>52</v>
      </c>
      <c r="F998">
        <v>54</v>
      </c>
      <c r="G998">
        <v>72</v>
      </c>
      <c r="H998">
        <v>58</v>
      </c>
      <c r="I998">
        <v>81</v>
      </c>
      <c r="J998">
        <v>63</v>
      </c>
      <c r="K998">
        <v>73</v>
      </c>
      <c r="L998" s="36" t="str">
        <f>IFERROR(VLOOKUP(B998,Absen!$A$1:$B$501,2,FALSE),"No")</f>
        <v>No</v>
      </c>
      <c r="M998" s="44">
        <f t="shared" si="46"/>
        <v>73</v>
      </c>
      <c r="N998" s="44">
        <f t="shared" si="47"/>
        <v>64.924999999999997</v>
      </c>
      <c r="O998" s="44" t="str">
        <f t="shared" si="48"/>
        <v>C</v>
      </c>
      <c r="P998" s="36">
        <f>INDEX(Detail!A:A,MATCH(D998,Detail!H:H,0))</f>
        <v>37589</v>
      </c>
      <c r="Q998" t="str">
        <f>INDEX(Detail!F:F,MATCH(D998,Detail!H:H,0))</f>
        <v>Medan</v>
      </c>
      <c r="R998">
        <f>INDEX(Detail!C:C,MATCH(D998,Detail!H:H,0))</f>
        <v>150</v>
      </c>
      <c r="S998">
        <f>INDEX(Detail!D:D,MATCH(D998,Detail!H:H,0))</f>
        <v>67</v>
      </c>
      <c r="T998" t="str">
        <f>INDEX(Detail!E:E,MATCH(D998,Detail!H:H,0))</f>
        <v>Gang HOS. Cokroaminoto No. 57</v>
      </c>
      <c r="U998" t="str">
        <f>INDEX(Detail!B:B,MATCH(D998,Detail!H:H,0))</f>
        <v>A+</v>
      </c>
      <c r="V998" t="str">
        <f>VLOOKUP(C998,Dosen!$A$3:$E$8,MATCH(Main!A998,Dosen!$A$2:$E$2,1),FALSE)</f>
        <v>Bu Dwi</v>
      </c>
    </row>
    <row r="999" spans="1:22" x14ac:dyDescent="0.3">
      <c r="A999">
        <v>997</v>
      </c>
      <c r="B999" t="str">
        <f>CONCATENATE(VLOOKUP(C999,Helper!$A$1:$B$7,2,FALSE),TEXT(A999,"0000"))</f>
        <v>C0997</v>
      </c>
      <c r="C999" t="s">
        <v>1012</v>
      </c>
      <c r="D999" t="str">
        <f>INDEX(Detail!H:H,MATCH(B999,Detail!G:G,0))</f>
        <v>Gawati Melani</v>
      </c>
      <c r="E999">
        <v>80</v>
      </c>
      <c r="F999">
        <v>64</v>
      </c>
      <c r="G999">
        <v>57</v>
      </c>
      <c r="H999">
        <v>54</v>
      </c>
      <c r="I999">
        <v>68</v>
      </c>
      <c r="J999">
        <v>73</v>
      </c>
      <c r="K999">
        <v>85</v>
      </c>
      <c r="L999" s="36">
        <f>IFERROR(VLOOKUP(B999,Absen!$A$1:$B$501,2,FALSE),"No")</f>
        <v>44829</v>
      </c>
      <c r="M999" s="44">
        <f t="shared" si="46"/>
        <v>75</v>
      </c>
      <c r="N999" s="44">
        <f t="shared" si="47"/>
        <v>66.75</v>
      </c>
      <c r="O999" s="44" t="str">
        <f t="shared" si="48"/>
        <v>C</v>
      </c>
      <c r="P999" s="36">
        <f>INDEX(Detail!A:A,MATCH(D999,Detail!H:H,0))</f>
        <v>37740</v>
      </c>
      <c r="Q999" t="str">
        <f>INDEX(Detail!F:F,MATCH(D999,Detail!H:H,0))</f>
        <v>Kota Administrasi Jakarta Selatan</v>
      </c>
      <c r="R999">
        <f>INDEX(Detail!C:C,MATCH(D999,Detail!H:H,0))</f>
        <v>152</v>
      </c>
      <c r="S999">
        <f>INDEX(Detail!D:D,MATCH(D999,Detail!H:H,0))</f>
        <v>54</v>
      </c>
      <c r="T999" t="str">
        <f>INDEX(Detail!E:E,MATCH(D999,Detail!H:H,0))</f>
        <v>Gang R.E Martadinata No. 17</v>
      </c>
      <c r="U999" t="str">
        <f>INDEX(Detail!B:B,MATCH(D999,Detail!H:H,0))</f>
        <v>AB-</v>
      </c>
      <c r="V999" t="str">
        <f>VLOOKUP(C999,Dosen!$A$3:$E$8,MATCH(Main!A999,Dosen!$A$2:$E$2,1),FALSE)</f>
        <v>Pak Andi</v>
      </c>
    </row>
    <row r="1000" spans="1:22" x14ac:dyDescent="0.3">
      <c r="A1000">
        <v>998</v>
      </c>
      <c r="B1000" t="str">
        <f>CONCATENATE(VLOOKUP(C1000,Helper!$A$1:$B$7,2,FALSE),TEXT(A1000,"0000"))</f>
        <v>E0998</v>
      </c>
      <c r="C1000" t="s">
        <v>1010</v>
      </c>
      <c r="D1000" t="str">
        <f>INDEX(Detail!H:H,MATCH(B1000,Detail!G:G,0))</f>
        <v>Ade Astuti</v>
      </c>
      <c r="E1000">
        <v>50</v>
      </c>
      <c r="F1000">
        <v>43</v>
      </c>
      <c r="G1000">
        <v>89</v>
      </c>
      <c r="H1000">
        <v>63</v>
      </c>
      <c r="I1000">
        <v>84</v>
      </c>
      <c r="J1000">
        <v>52</v>
      </c>
      <c r="K1000">
        <v>75</v>
      </c>
      <c r="L1000" s="36" t="str">
        <f>IFERROR(VLOOKUP(B1000,Absen!$A$1:$B$501,2,FALSE),"No")</f>
        <v>No</v>
      </c>
      <c r="M1000" s="44">
        <f t="shared" si="46"/>
        <v>75</v>
      </c>
      <c r="N1000" s="44">
        <f t="shared" si="47"/>
        <v>65.7</v>
      </c>
      <c r="O1000" s="44" t="str">
        <f t="shared" si="48"/>
        <v>C</v>
      </c>
      <c r="P1000" s="36">
        <f>INDEX(Detail!A:A,MATCH(D1000,Detail!H:H,0))</f>
        <v>37749</v>
      </c>
      <c r="Q1000" t="str">
        <f>INDEX(Detail!F:F,MATCH(D1000,Detail!H:H,0))</f>
        <v>Padang</v>
      </c>
      <c r="R1000">
        <f>INDEX(Detail!C:C,MATCH(D1000,Detail!H:H,0))</f>
        <v>180</v>
      </c>
      <c r="S1000">
        <f>INDEX(Detail!D:D,MATCH(D1000,Detail!H:H,0))</f>
        <v>55</v>
      </c>
      <c r="T1000" t="str">
        <f>INDEX(Detail!E:E,MATCH(D1000,Detail!H:H,0))</f>
        <v>Jalan Pasteur No. 97</v>
      </c>
      <c r="U1000" t="str">
        <f>INDEX(Detail!B:B,MATCH(D1000,Detail!H:H,0))</f>
        <v>A-</v>
      </c>
      <c r="V1000" t="str">
        <f>VLOOKUP(C1000,Dosen!$A$3:$E$8,MATCH(Main!A1000,Dosen!$A$2:$E$2,1),FALSE)</f>
        <v>Bu Ratna</v>
      </c>
    </row>
    <row r="1001" spans="1:22" x14ac:dyDescent="0.3">
      <c r="A1001">
        <v>999</v>
      </c>
      <c r="B1001" t="str">
        <f>CONCATENATE(VLOOKUP(C1001,Helper!$A$1:$B$7,2,FALSE),TEXT(A1001,"0000"))</f>
        <v>F0999</v>
      </c>
      <c r="C1001" t="s">
        <v>1011</v>
      </c>
      <c r="D1001" t="str">
        <f>INDEX(Detail!H:H,MATCH(B1001,Detail!G:G,0))</f>
        <v>Michelle Nuraini</v>
      </c>
      <c r="E1001">
        <v>63</v>
      </c>
      <c r="F1001">
        <v>46</v>
      </c>
      <c r="G1001">
        <v>89</v>
      </c>
      <c r="H1001">
        <v>69</v>
      </c>
      <c r="I1001">
        <v>86</v>
      </c>
      <c r="J1001">
        <v>50</v>
      </c>
      <c r="K1001">
        <v>71</v>
      </c>
      <c r="L1001" s="36">
        <f>IFERROR(VLOOKUP(B1001,Absen!$A$1:$B$501,2,FALSE),"No")</f>
        <v>44746</v>
      </c>
      <c r="M1001" s="44">
        <f t="shared" si="46"/>
        <v>61</v>
      </c>
      <c r="N1001" s="44">
        <f t="shared" si="47"/>
        <v>66.899999999999991</v>
      </c>
      <c r="O1001" s="44" t="str">
        <f t="shared" si="48"/>
        <v>C</v>
      </c>
      <c r="P1001" s="36">
        <f>INDEX(Detail!A:A,MATCH(D1001,Detail!H:H,0))</f>
        <v>37574</v>
      </c>
      <c r="Q1001" t="str">
        <f>INDEX(Detail!F:F,MATCH(D1001,Detail!H:H,0))</f>
        <v>Tidore Kepulauan</v>
      </c>
      <c r="R1001">
        <f>INDEX(Detail!C:C,MATCH(D1001,Detail!H:H,0))</f>
        <v>165</v>
      </c>
      <c r="S1001">
        <f>INDEX(Detail!D:D,MATCH(D1001,Detail!H:H,0))</f>
        <v>57</v>
      </c>
      <c r="T1001" t="str">
        <f>INDEX(Detail!E:E,MATCH(D1001,Detail!H:H,0))</f>
        <v>Jl. Dipatiukur No. 23</v>
      </c>
      <c r="U1001" t="str">
        <f>INDEX(Detail!B:B,MATCH(D1001,Detail!H:H,0))</f>
        <v>AB+</v>
      </c>
      <c r="V1001" t="str">
        <f>VLOOKUP(C1001,Dosen!$A$3:$E$8,MATCH(Main!A1001,Dosen!$A$2:$E$2,1),FALSE)</f>
        <v>Bu Dwi</v>
      </c>
    </row>
    <row r="1002" spans="1:22" x14ac:dyDescent="0.3">
      <c r="A1002">
        <v>1000</v>
      </c>
      <c r="B1002" t="str">
        <f>CONCATENATE(VLOOKUP(C1002,Helper!$A$1:$B$7,2,FALSE),TEXT(A1002,"0000"))</f>
        <v>E1000</v>
      </c>
      <c r="C1002" t="s">
        <v>1010</v>
      </c>
      <c r="D1002" t="str">
        <f>INDEX(Detail!H:H,MATCH(B1002,Detail!G:G,0))</f>
        <v>Omar Sihombing</v>
      </c>
      <c r="E1002">
        <v>60</v>
      </c>
      <c r="F1002">
        <v>55</v>
      </c>
      <c r="G1002">
        <v>67</v>
      </c>
      <c r="H1002">
        <v>61</v>
      </c>
      <c r="I1002">
        <v>63</v>
      </c>
      <c r="J1002">
        <v>73</v>
      </c>
      <c r="K1002">
        <v>89</v>
      </c>
      <c r="L1002" s="36">
        <f>IFERROR(VLOOKUP(B1002,Absen!$A$1:$B$501,2,FALSE),"No")</f>
        <v>44867</v>
      </c>
      <c r="M1002" s="44">
        <f t="shared" si="46"/>
        <v>79</v>
      </c>
      <c r="N1002" s="44">
        <f t="shared" si="47"/>
        <v>65.775000000000006</v>
      </c>
      <c r="O1002" s="44" t="str">
        <f t="shared" si="48"/>
        <v>C</v>
      </c>
      <c r="P1002" s="36">
        <f>INDEX(Detail!A:A,MATCH(D1002,Detail!H:H,0))</f>
        <v>37615</v>
      </c>
      <c r="Q1002" t="str">
        <f>INDEX(Detail!F:F,MATCH(D1002,Detail!H:H,0))</f>
        <v>Palopo</v>
      </c>
      <c r="R1002">
        <f>INDEX(Detail!C:C,MATCH(D1002,Detail!H:H,0))</f>
        <v>179</v>
      </c>
      <c r="S1002">
        <f>INDEX(Detail!D:D,MATCH(D1002,Detail!H:H,0))</f>
        <v>62</v>
      </c>
      <c r="T1002" t="str">
        <f>INDEX(Detail!E:E,MATCH(D1002,Detail!H:H,0))</f>
        <v xml:space="preserve">Jalan Gedebage Selatan No. 2
</v>
      </c>
      <c r="U1002" t="str">
        <f>INDEX(Detail!B:B,MATCH(D1002,Detail!H:H,0))</f>
        <v>A+</v>
      </c>
      <c r="V1002" t="str">
        <f>VLOOKUP(C1002,Dosen!$A$3:$E$8,MATCH(Main!A1002,Dosen!$A$2:$E$2,1),FALSE)</f>
        <v>Bu Ratna</v>
      </c>
    </row>
  </sheetData>
  <autoFilter ref="A2:U1002" xr:uid="{4B6B0C52-091B-43F1-BE2C-DDC04AD215DA}">
    <sortState xmlns:xlrd2="http://schemas.microsoft.com/office/spreadsheetml/2017/richdata2" ref="A3:U1002">
      <sortCondition ref="A2:A1002"/>
    </sortState>
  </autoFilter>
  <conditionalFormatting sqref="L3:L1002">
    <cfRule type="cellIs" dxfId="2" priority="7" operator="equal">
      <formula>"No"</formula>
    </cfRule>
  </conditionalFormatting>
  <conditionalFormatting sqref="N3:N1002">
    <cfRule type="expression" dxfId="1" priority="1">
      <formula>AND(N3&gt;80,L3="No")</formula>
    </cfRule>
  </conditionalFormatting>
  <conditionalFormatting sqref="O3:O1002">
    <cfRule type="cellIs" dxfId="0" priority="8" operator="equal">
      <formula>"D"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78971C6-C2A6-4F46-86CC-47D50FA0D8E6}">
          <x14:formula1>
            <xm:f>Helper!$A$2:$A$7</xm:f>
          </x14:formula1>
          <xm:sqref>C3:C1002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D4E59-6C74-4AE9-9A80-E3BD85229D85}">
  <dimension ref="A1:D16"/>
  <sheetViews>
    <sheetView topLeftCell="B1" zoomScale="120" zoomScaleNormal="120" workbookViewId="0">
      <selection activeCell="C9" sqref="C9"/>
    </sheetView>
  </sheetViews>
  <sheetFormatPr defaultRowHeight="14.4" x14ac:dyDescent="0.3"/>
  <cols>
    <col min="1" max="1" width="4.44140625" style="14" customWidth="1"/>
    <col min="2" max="2" width="69.109375" style="13" customWidth="1"/>
    <col min="3" max="3" width="21.44140625" style="2" customWidth="1"/>
    <col min="4" max="4" width="9.109375" style="34"/>
  </cols>
  <sheetData>
    <row r="1" spans="1:4" x14ac:dyDescent="0.3">
      <c r="B1" s="30" t="s">
        <v>1016</v>
      </c>
      <c r="C1" s="31" t="s">
        <v>3158</v>
      </c>
      <c r="D1" s="33" t="s">
        <v>3159</v>
      </c>
    </row>
    <row r="2" spans="1:4" x14ac:dyDescent="0.3">
      <c r="A2" s="15">
        <v>1</v>
      </c>
      <c r="B2" s="16" t="s">
        <v>1017</v>
      </c>
      <c r="C2" s="2">
        <v>58</v>
      </c>
      <c r="D2" s="34">
        <f>IF(C2=58,2,IF(C2="",1,0))</f>
        <v>2</v>
      </c>
    </row>
    <row r="3" spans="1:4" x14ac:dyDescent="0.3">
      <c r="A3" s="15">
        <v>2</v>
      </c>
      <c r="B3" s="16" t="s">
        <v>3161</v>
      </c>
      <c r="C3" s="2">
        <v>10</v>
      </c>
      <c r="D3" s="34">
        <f>IF(C3=10,2,IF(C3="",1,0))</f>
        <v>2</v>
      </c>
    </row>
    <row r="4" spans="1:4" x14ac:dyDescent="0.3">
      <c r="A4" s="15">
        <v>3</v>
      </c>
      <c r="B4" s="16" t="s">
        <v>1018</v>
      </c>
      <c r="C4" s="2" t="s">
        <v>1013</v>
      </c>
      <c r="D4" s="34">
        <f>IF(C4="Biologi",2,IF(C4="",1,0))</f>
        <v>2</v>
      </c>
    </row>
    <row r="5" spans="1:4" x14ac:dyDescent="0.3">
      <c r="A5" s="18">
        <v>4</v>
      </c>
      <c r="B5" s="19" t="s">
        <v>3175</v>
      </c>
      <c r="C5" s="2">
        <v>62.2</v>
      </c>
      <c r="D5" s="34">
        <f>IF(AND(C5&gt;=62.1,C5&lt;=62.2),2,IF(C5="",1,0))</f>
        <v>2</v>
      </c>
    </row>
    <row r="6" spans="1:4" x14ac:dyDescent="0.3">
      <c r="A6" s="18">
        <v>5</v>
      </c>
      <c r="B6" s="19" t="s">
        <v>3176</v>
      </c>
      <c r="C6" s="2">
        <v>9022</v>
      </c>
      <c r="D6" s="34">
        <f>IF(C6=9022,2,IF(C6="",1,0))</f>
        <v>2</v>
      </c>
    </row>
    <row r="7" spans="1:4" ht="28.8" x14ac:dyDescent="0.3">
      <c r="A7" s="18">
        <v>6</v>
      </c>
      <c r="B7" s="19" t="s">
        <v>3162</v>
      </c>
      <c r="C7" s="35">
        <v>11.39</v>
      </c>
      <c r="D7" s="34">
        <f>IF(AND(C7&gt;=11.39,C7&lt;=11.4),2,IF(C7="",1,0))</f>
        <v>2</v>
      </c>
    </row>
    <row r="8" spans="1:4" x14ac:dyDescent="0.3">
      <c r="A8" s="22">
        <v>7</v>
      </c>
      <c r="B8" s="23" t="s">
        <v>3166</v>
      </c>
      <c r="C8" s="2">
        <f>COUNTIFS(Main!C3:C1002,"Statistika",Main!$L$3:$L$1002,"&lt;&gt;No")</f>
        <v>76</v>
      </c>
      <c r="D8" s="34">
        <f>IF(C8=76,2,IF(C8="",1,0))</f>
        <v>2</v>
      </c>
    </row>
    <row r="9" spans="1:4" x14ac:dyDescent="0.3">
      <c r="A9" s="22">
        <v>8</v>
      </c>
      <c r="B9" s="23" t="s">
        <v>3167</v>
      </c>
      <c r="C9" s="32">
        <f>COUNTIFS(Main!C3:C1002,"Biologi",Main!L3:L1002,"No")/186</f>
        <v>0.5268817204301075</v>
      </c>
      <c r="D9" s="34">
        <f>IF(AND(C9&gt;=52%,C9&lt;=53%),2,IF(C9="",1,0))</f>
        <v>2</v>
      </c>
    </row>
    <row r="10" spans="1:4" x14ac:dyDescent="0.3">
      <c r="A10" s="22">
        <v>9</v>
      </c>
      <c r="B10" s="23" t="s">
        <v>3177</v>
      </c>
      <c r="C10" s="2">
        <f>COUNTIF(Absen!C2:C501,10)</f>
        <v>104</v>
      </c>
      <c r="D10" s="34">
        <f>IF(C10=104,2,IF(C10="",1,0))</f>
        <v>2</v>
      </c>
    </row>
    <row r="11" spans="1:4" x14ac:dyDescent="0.3">
      <c r="A11" s="25">
        <v>10</v>
      </c>
      <c r="B11" s="26" t="s">
        <v>3169</v>
      </c>
      <c r="C11" s="2">
        <v>65.099999999999994</v>
      </c>
      <c r="D11" s="34">
        <f>IF(AND(C11&gt;=65,C11&lt;=65.1),2,IF(C11="",1,0))</f>
        <v>2</v>
      </c>
    </row>
    <row r="12" spans="1:4" x14ac:dyDescent="0.3">
      <c r="A12" s="25">
        <v>11</v>
      </c>
      <c r="B12" s="26" t="s">
        <v>1042</v>
      </c>
      <c r="C12" s="2" t="str">
        <f>INDEX(Main!D3:D1002,MATCH(MAX(Main!N3:N1002),Main!N3:N1002,0),1)</f>
        <v>Hasta Utami</v>
      </c>
      <c r="D12" s="34">
        <f>IF(C12="Hasta Utami",2,IF(C12="",1,0))</f>
        <v>2</v>
      </c>
    </row>
    <row r="13" spans="1:4" x14ac:dyDescent="0.3">
      <c r="A13" s="25">
        <v>12</v>
      </c>
      <c r="B13" s="26" t="s">
        <v>3170</v>
      </c>
      <c r="C13" s="2" t="str">
        <f>INDEX(Helper!A2:A7,MATCH(MIN(Helper!C2:C7),Helper!C2:C7,0),1)</f>
        <v>Statistika</v>
      </c>
      <c r="D13" s="34">
        <f>IF(C13="Statistika",2,IF(C13="",1,0))</f>
        <v>2</v>
      </c>
    </row>
    <row r="14" spans="1:4" x14ac:dyDescent="0.3">
      <c r="A14" s="27">
        <v>13</v>
      </c>
      <c r="B14" s="28" t="s">
        <v>3171</v>
      </c>
      <c r="C14" s="2">
        <f>COUNTIF(Main!O3:O1002,"B")</f>
        <v>304</v>
      </c>
      <c r="D14" s="34">
        <f>IF(C14=304,2,IF(C14="",1,0))</f>
        <v>2</v>
      </c>
    </row>
    <row r="15" spans="1:4" x14ac:dyDescent="0.3">
      <c r="A15" s="27">
        <v>14</v>
      </c>
      <c r="B15" s="28" t="s">
        <v>3173</v>
      </c>
      <c r="C15" s="40">
        <f>COUNTIFS(Main!O3:O1002,"A",Main!C3:C1002,"Aktuaria")</f>
        <v>2</v>
      </c>
      <c r="D15" s="34">
        <f>IF(C15=2,2,IF(C15="",1,0))</f>
        <v>2</v>
      </c>
    </row>
    <row r="16" spans="1:4" x14ac:dyDescent="0.3">
      <c r="A16" s="27">
        <v>15</v>
      </c>
      <c r="B16" s="28" t="s">
        <v>3172</v>
      </c>
      <c r="C16" s="39">
        <f>COUNTIF(Main!O3:O1002,"D")/1001</f>
        <v>0.12287712287712288</v>
      </c>
      <c r="D16" s="34">
        <f>IF(AND(C16&gt;=12%,C16&lt;=13%),2,IF(C16="",1,0))</f>
        <v>2</v>
      </c>
    </row>
  </sheetData>
  <sheetProtection algorithmName="SHA-512" hashValue="QQy7Nmjuh7epPJocbXlDzlvkzj2XuenjcpCCCStwKpztnhjBO2J99rQWQuMGNigFdXmARh13IhrlZABVIi7VHw==" saltValue="UzeACHKQlOC3Xoq3F7JrVQ==" spinCount="100000" sheet="1" objects="1" scenarios="1" selectLockedCell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0" id="{369AAF45-D03F-4E18-80DB-325ED16C0036}">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D2:D4</xm:sqref>
        </x14:conditionalFormatting>
        <x14:conditionalFormatting xmlns:xm="http://schemas.microsoft.com/office/excel/2006/main">
          <x14:cfRule type="iconSet" priority="9" id="{B26F4300-4F50-4A63-824C-B298AE56A33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D5:D7</xm:sqref>
        </x14:conditionalFormatting>
        <x14:conditionalFormatting xmlns:xm="http://schemas.microsoft.com/office/excel/2006/main">
          <x14:cfRule type="iconSet" priority="8" id="{49A0D6C7-7088-4DC7-8FF2-247D4F0880C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D8</xm:sqref>
        </x14:conditionalFormatting>
        <x14:conditionalFormatting xmlns:xm="http://schemas.microsoft.com/office/excel/2006/main">
          <x14:cfRule type="iconSet" priority="7" id="{84D1C758-3A61-4C4C-B686-2FCD862B85F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D9</xm:sqref>
        </x14:conditionalFormatting>
        <x14:conditionalFormatting xmlns:xm="http://schemas.microsoft.com/office/excel/2006/main">
          <x14:cfRule type="iconSet" priority="6" id="{3A4A899E-9879-4045-B74A-128897341EE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D10</xm:sqref>
        </x14:conditionalFormatting>
        <x14:conditionalFormatting xmlns:xm="http://schemas.microsoft.com/office/excel/2006/main">
          <x14:cfRule type="iconSet" priority="5" id="{02138C45-67A9-4D14-82DE-D63CECA4E9D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D11</xm:sqref>
        </x14:conditionalFormatting>
        <x14:conditionalFormatting xmlns:xm="http://schemas.microsoft.com/office/excel/2006/main">
          <x14:cfRule type="iconSet" priority="4" id="{D4936D34-0C29-446C-A429-8A5D2A0974E0}">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D12:D13</xm:sqref>
        </x14:conditionalFormatting>
        <x14:conditionalFormatting xmlns:xm="http://schemas.microsoft.com/office/excel/2006/main">
          <x14:cfRule type="iconSet" priority="3" id="{E93DFE24-BB17-4BCF-85AD-B268AE5D61AA}">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D14:D15</xm:sqref>
        </x14:conditionalFormatting>
        <x14:conditionalFormatting xmlns:xm="http://schemas.microsoft.com/office/excel/2006/main">
          <x14:cfRule type="iconSet" priority="1" id="{529C5D17-2123-4EC7-981B-38C1DC937E8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9056-9363-4C66-89A0-E53187055E63}">
  <dimension ref="A1:D32"/>
  <sheetViews>
    <sheetView zoomScale="88" zoomScaleNormal="85" workbookViewId="0">
      <selection activeCell="B3" sqref="B3"/>
    </sheetView>
  </sheetViews>
  <sheetFormatPr defaultRowHeight="14.4" x14ac:dyDescent="0.3"/>
  <cols>
    <col min="1" max="1" width="10.88671875" bestFit="1" customWidth="1"/>
    <col min="2" max="2" width="15.88671875" bestFit="1" customWidth="1"/>
    <col min="3" max="3" width="16.33203125" bestFit="1" customWidth="1"/>
    <col min="4" max="4" width="6" bestFit="1" customWidth="1"/>
  </cols>
  <sheetData>
    <row r="1" spans="1:2" x14ac:dyDescent="0.3">
      <c r="A1" s="10" t="s">
        <v>3179</v>
      </c>
      <c r="B1" s="10" t="s">
        <v>3180</v>
      </c>
    </row>
    <row r="2" spans="1:2" x14ac:dyDescent="0.3">
      <c r="A2" s="10" t="s">
        <v>1011</v>
      </c>
      <c r="B2" s="41">
        <f>AVERAGEIF(Main!$C$3:$C$1002,Visualisasi!A2,Main!$G$3:$G$1002)</f>
        <v>65.128834355828218</v>
      </c>
    </row>
    <row r="3" spans="1:2" x14ac:dyDescent="0.3">
      <c r="A3" s="10" t="s">
        <v>1013</v>
      </c>
      <c r="B3" s="41">
        <f>AVERAGEIF(Main!$C$3:$C$1002,Visualisasi!A3,Main!$G$3:$G$1002)</f>
        <v>62.322580645161288</v>
      </c>
    </row>
    <row r="4" spans="1:2" x14ac:dyDescent="0.3">
      <c r="A4" s="10" t="s">
        <v>1014</v>
      </c>
      <c r="B4" s="41">
        <f>AVERAGEIF(Main!$C$3:$C$1002,Visualisasi!A4,Main!$G$3:$G$1002)</f>
        <v>62.825000000000003</v>
      </c>
    </row>
    <row r="5" spans="1:2" x14ac:dyDescent="0.3">
      <c r="A5" s="10" t="s">
        <v>1012</v>
      </c>
      <c r="B5" s="41">
        <f>AVERAGEIF(Main!$C$3:$C$1002,Visualisasi!A5,Main!$G$3:$G$1002)</f>
        <v>63.719298245614034</v>
      </c>
    </row>
    <row r="6" spans="1:2" x14ac:dyDescent="0.3">
      <c r="A6" s="10" t="s">
        <v>1015</v>
      </c>
      <c r="B6" s="41">
        <f>AVERAGEIF(Main!$C$3:$C$1002,Visualisasi!A6,Main!$G$3:$G$1002)</f>
        <v>63.793750000000003</v>
      </c>
    </row>
    <row r="7" spans="1:2" x14ac:dyDescent="0.3">
      <c r="A7" s="10" t="s">
        <v>1010</v>
      </c>
      <c r="B7" s="41">
        <f>AVERAGEIF(Main!$C$3:$C$1002,Visualisasi!A7,Main!$G$3:$G$1002)</f>
        <v>62.193750000000001</v>
      </c>
    </row>
    <row r="10" spans="1:2" x14ac:dyDescent="0.3">
      <c r="A10" s="10" t="s">
        <v>3179</v>
      </c>
      <c r="B10" s="10" t="s">
        <v>3181</v>
      </c>
    </row>
    <row r="11" spans="1:2" x14ac:dyDescent="0.3">
      <c r="A11" s="10" t="s">
        <v>1011</v>
      </c>
      <c r="B11" s="10">
        <f>SUMIF(Main!$C$3:$C$1002,Visualisasi!A11,Main!$F$3:$F$1002)</f>
        <v>9493</v>
      </c>
    </row>
    <row r="12" spans="1:2" x14ac:dyDescent="0.3">
      <c r="A12" s="10" t="s">
        <v>1013</v>
      </c>
      <c r="B12" s="10">
        <f>SUMIF(Main!$C$3:$C$1002,Visualisasi!A12,Main!$F$3:$F$1002)</f>
        <v>10745</v>
      </c>
    </row>
    <row r="13" spans="1:2" x14ac:dyDescent="0.3">
      <c r="A13" s="10" t="s">
        <v>1014</v>
      </c>
      <c r="B13" s="10">
        <f>SUMIF(Main!$C$3:$C$1002,Visualisasi!A13,Main!$F$3:$F$1002)</f>
        <v>9022</v>
      </c>
    </row>
    <row r="14" spans="1:2" x14ac:dyDescent="0.3">
      <c r="A14" s="10" t="s">
        <v>1012</v>
      </c>
      <c r="B14" s="10">
        <f>SUMIF(Main!$C$3:$C$1002,Visualisasi!A14,Main!$F$3:$F$1002)</f>
        <v>9966</v>
      </c>
    </row>
    <row r="15" spans="1:2" x14ac:dyDescent="0.3">
      <c r="A15" s="10" t="s">
        <v>1015</v>
      </c>
      <c r="B15" s="10">
        <f>SUMIF(Main!$C$3:$C$1002,Visualisasi!A15,Main!$F$3:$F$1002)</f>
        <v>9119</v>
      </c>
    </row>
    <row r="16" spans="1:2" x14ac:dyDescent="0.3">
      <c r="A16" s="10" t="s">
        <v>1010</v>
      </c>
      <c r="B16" s="10">
        <f>SUMIF(Main!$C$3:$C$1002,Visualisasi!A16,Main!$F$3:$F$1002)</f>
        <v>8949</v>
      </c>
    </row>
    <row r="19" spans="1:4" x14ac:dyDescent="0.3">
      <c r="A19" s="10" t="s">
        <v>3179</v>
      </c>
      <c r="B19" s="10" t="s">
        <v>3182</v>
      </c>
      <c r="C19" s="10" t="s">
        <v>3183</v>
      </c>
      <c r="D19" s="10" t="s">
        <v>3184</v>
      </c>
    </row>
    <row r="20" spans="1:4" x14ac:dyDescent="0.3">
      <c r="A20" s="10" t="s">
        <v>1011</v>
      </c>
      <c r="B20" s="42">
        <f>AVERAGEIF(Main!$C$3:$C$1002,Visualisasi!A20,Main!$H$3:$H$1002)</f>
        <v>62.128834355828218</v>
      </c>
      <c r="C20" s="42">
        <f>AVERAGEIF(Main!$C$3:$C$1002,Visualisasi!A20,Main!I3:I1002)</f>
        <v>73.521472392638032</v>
      </c>
      <c r="D20" s="42">
        <f>C20-B20</f>
        <v>11.392638036809814</v>
      </c>
    </row>
    <row r="21" spans="1:4" x14ac:dyDescent="0.3">
      <c r="A21" s="10" t="s">
        <v>1013</v>
      </c>
      <c r="B21" s="42">
        <f>AVERAGEIF(Main!$C$3:$C$1002,Visualisasi!A21,Main!$H$3:$H$1002)</f>
        <v>62.494623655913976</v>
      </c>
      <c r="C21" s="42">
        <f>AVERAGEIF(Main!$C$3:$C$1002,Visualisasi!A21,Main!I4:I1003)</f>
        <v>70.215053763440864</v>
      </c>
      <c r="D21" s="42">
        <f t="shared" ref="D21:D25" si="0">C21-B21</f>
        <v>7.7204301075268873</v>
      </c>
    </row>
    <row r="22" spans="1:4" x14ac:dyDescent="0.3">
      <c r="A22" s="10" t="s">
        <v>1014</v>
      </c>
      <c r="B22" s="42">
        <f>AVERAGEIF(Main!$C$3:$C$1002,Visualisasi!A22,Main!$H$3:$H$1002)</f>
        <v>63.106250000000003</v>
      </c>
      <c r="C22" s="42">
        <f>AVERAGEIF(Main!$C$3:$C$1002,Visualisasi!A22,Main!I5:I1004)</f>
        <v>71.924999999999997</v>
      </c>
      <c r="D22" s="42">
        <f t="shared" si="0"/>
        <v>8.8187499999999943</v>
      </c>
    </row>
    <row r="23" spans="1:4" x14ac:dyDescent="0.3">
      <c r="A23" s="10" t="s">
        <v>1012</v>
      </c>
      <c r="B23" s="42">
        <f>AVERAGEIF(Main!$C$3:$C$1002,Visualisasi!A23,Main!$H$3:$H$1002)</f>
        <v>62.064327485380119</v>
      </c>
      <c r="C23" s="42">
        <f>AVERAGEIF(Main!$C$3:$C$1002,Visualisasi!A23,Main!I6:I1005)</f>
        <v>72.760233918128648</v>
      </c>
      <c r="D23" s="42">
        <f t="shared" si="0"/>
        <v>10.695906432748529</v>
      </c>
    </row>
    <row r="24" spans="1:4" x14ac:dyDescent="0.3">
      <c r="A24" s="10" t="s">
        <v>1015</v>
      </c>
      <c r="B24" s="42">
        <f>AVERAGEIF(Main!$C$3:$C$1002,Visualisasi!A24,Main!$H$3:$H$1002)</f>
        <v>62.674999999999997</v>
      </c>
      <c r="C24" s="42">
        <f>AVERAGEIF(Main!$C$3:$C$1002,Visualisasi!A24,Main!I7:I1006)</f>
        <v>71.368750000000006</v>
      </c>
      <c r="D24" s="42">
        <f t="shared" si="0"/>
        <v>8.6937500000000085</v>
      </c>
    </row>
    <row r="25" spans="1:4" x14ac:dyDescent="0.3">
      <c r="A25" s="10" t="s">
        <v>1010</v>
      </c>
      <c r="B25" s="42">
        <f>AVERAGEIF(Main!$C$3:$C$1002,Visualisasi!A25,Main!$H$3:$H$1002)</f>
        <v>62.362499999999997</v>
      </c>
      <c r="C25" s="42">
        <f>AVERAGEIF(Main!$C$3:$C$1002,Visualisasi!A25,Main!I8:I1007)</f>
        <v>73.310126582278485</v>
      </c>
      <c r="D25" s="42">
        <f t="shared" si="0"/>
        <v>10.947626582278488</v>
      </c>
    </row>
    <row r="30" spans="1:4" x14ac:dyDescent="0.3">
      <c r="B30" s="43"/>
      <c r="C30" s="43"/>
      <c r="D30" s="43"/>
    </row>
    <row r="32" spans="1:4" x14ac:dyDescent="0.3">
      <c r="A32" s="49"/>
      <c r="B32" s="4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7080-5FD8-45BA-9E05-A66E09BEFB7B}">
  <dimension ref="A1:H1001"/>
  <sheetViews>
    <sheetView workbookViewId="0">
      <selection activeCell="H10" sqref="H10"/>
    </sheetView>
  </sheetViews>
  <sheetFormatPr defaultRowHeight="14.4" x14ac:dyDescent="0.3"/>
  <cols>
    <col min="1" max="1" width="13.6640625" bestFit="1" customWidth="1"/>
    <col min="2" max="2" width="16.109375" bestFit="1" customWidth="1"/>
    <col min="3" max="3" width="13.33203125" bestFit="1" customWidth="1"/>
    <col min="4" max="4" width="12.44140625" bestFit="1" customWidth="1"/>
    <col min="5" max="5" width="32.109375" bestFit="1" customWidth="1"/>
    <col min="6" max="6" width="32.5546875" bestFit="1" customWidth="1"/>
    <col min="7" max="7" width="7" bestFit="1" customWidth="1"/>
    <col min="8" max="8" width="24.6640625" bestFit="1" customWidth="1"/>
  </cols>
  <sheetData>
    <row r="1" spans="1:8" ht="15.6" x14ac:dyDescent="0.3">
      <c r="A1" s="3" t="s">
        <v>1008</v>
      </c>
      <c r="B1" s="4" t="s">
        <v>1056</v>
      </c>
      <c r="C1" s="4" t="s">
        <v>1057</v>
      </c>
      <c r="D1" s="4" t="s">
        <v>1058</v>
      </c>
      <c r="E1" s="4" t="s">
        <v>1059</v>
      </c>
      <c r="F1" s="4" t="s">
        <v>1060</v>
      </c>
      <c r="G1" s="4" t="s">
        <v>1061</v>
      </c>
      <c r="H1" s="4" t="s">
        <v>3160</v>
      </c>
    </row>
    <row r="2" spans="1:8" ht="15.6" x14ac:dyDescent="0.3">
      <c r="A2" s="5">
        <v>37749</v>
      </c>
      <c r="B2" s="4" t="s">
        <v>5</v>
      </c>
      <c r="C2" s="4">
        <v>180</v>
      </c>
      <c r="D2" s="4">
        <v>55</v>
      </c>
      <c r="E2" s="4" t="s">
        <v>1065</v>
      </c>
      <c r="F2" s="6" t="s">
        <v>1066</v>
      </c>
      <c r="G2" s="4" t="s">
        <v>1067</v>
      </c>
      <c r="H2" s="4" t="s">
        <v>19</v>
      </c>
    </row>
    <row r="3" spans="1:8" ht="15.6" x14ac:dyDescent="0.3">
      <c r="A3" s="5">
        <v>37973</v>
      </c>
      <c r="B3" s="4" t="s">
        <v>5</v>
      </c>
      <c r="C3" s="4">
        <v>162</v>
      </c>
      <c r="D3" s="4">
        <v>82</v>
      </c>
      <c r="E3" s="4" t="s">
        <v>1086</v>
      </c>
      <c r="F3" s="6" t="s">
        <v>1087</v>
      </c>
      <c r="G3" s="4" t="s">
        <v>1088</v>
      </c>
      <c r="H3" s="4" t="s">
        <v>26</v>
      </c>
    </row>
    <row r="4" spans="1:8" ht="15.6" x14ac:dyDescent="0.3">
      <c r="A4" s="5">
        <v>37684</v>
      </c>
      <c r="B4" s="4" t="s">
        <v>5</v>
      </c>
      <c r="C4" s="4">
        <v>150</v>
      </c>
      <c r="D4" s="4">
        <v>47</v>
      </c>
      <c r="E4" s="4" t="s">
        <v>1092</v>
      </c>
      <c r="F4" s="6" t="s">
        <v>1066</v>
      </c>
      <c r="G4" s="4" t="s">
        <v>1093</v>
      </c>
      <c r="H4" s="4" t="s">
        <v>28</v>
      </c>
    </row>
    <row r="5" spans="1:8" ht="15.6" x14ac:dyDescent="0.3">
      <c r="A5" s="5">
        <v>38005</v>
      </c>
      <c r="B5" s="4" t="s">
        <v>5</v>
      </c>
      <c r="C5" s="4">
        <v>158</v>
      </c>
      <c r="D5" s="4">
        <v>82</v>
      </c>
      <c r="E5" s="4" t="s">
        <v>1099</v>
      </c>
      <c r="F5" s="6" t="s">
        <v>1100</v>
      </c>
      <c r="G5" s="4" t="s">
        <v>1101</v>
      </c>
      <c r="H5" s="4" t="s">
        <v>30</v>
      </c>
    </row>
    <row r="6" spans="1:8" ht="15.6" x14ac:dyDescent="0.3">
      <c r="A6" s="5">
        <v>37596</v>
      </c>
      <c r="B6" s="4" t="s">
        <v>5</v>
      </c>
      <c r="C6" s="4">
        <v>176</v>
      </c>
      <c r="D6" s="4">
        <v>90</v>
      </c>
      <c r="E6" s="4" t="s">
        <v>1110</v>
      </c>
      <c r="F6" s="6" t="s">
        <v>1111</v>
      </c>
      <c r="G6" s="4" t="s">
        <v>1112</v>
      </c>
      <c r="H6" s="4" t="s">
        <v>34</v>
      </c>
    </row>
    <row r="7" spans="1:8" ht="15.6" x14ac:dyDescent="0.3">
      <c r="A7" s="5">
        <v>37902</v>
      </c>
      <c r="B7" s="4" t="s">
        <v>5</v>
      </c>
      <c r="C7" s="4">
        <v>165</v>
      </c>
      <c r="D7" s="4">
        <v>69</v>
      </c>
      <c r="E7" s="4" t="s">
        <v>1143</v>
      </c>
      <c r="F7" s="6" t="s">
        <v>1144</v>
      </c>
      <c r="G7" s="4" t="s">
        <v>1145</v>
      </c>
      <c r="H7" s="4" t="s">
        <v>46</v>
      </c>
    </row>
    <row r="8" spans="1:8" ht="15.6" x14ac:dyDescent="0.3">
      <c r="A8" s="5">
        <v>37557</v>
      </c>
      <c r="B8" s="4" t="s">
        <v>5</v>
      </c>
      <c r="C8" s="4">
        <v>152</v>
      </c>
      <c r="D8" s="4">
        <v>93</v>
      </c>
      <c r="E8" s="4" t="s">
        <v>1183</v>
      </c>
      <c r="F8" s="6" t="s">
        <v>1184</v>
      </c>
      <c r="G8" s="4" t="s">
        <v>1185</v>
      </c>
      <c r="H8" s="4" t="s">
        <v>61</v>
      </c>
    </row>
    <row r="9" spans="1:8" ht="15.6" x14ac:dyDescent="0.3">
      <c r="A9" s="5">
        <v>38197</v>
      </c>
      <c r="B9" s="4" t="s">
        <v>5</v>
      </c>
      <c r="C9" s="4">
        <v>176</v>
      </c>
      <c r="D9" s="4">
        <v>47</v>
      </c>
      <c r="E9" s="4" t="s">
        <v>1186</v>
      </c>
      <c r="F9" s="6" t="s">
        <v>1187</v>
      </c>
      <c r="G9" s="4" t="s">
        <v>1188</v>
      </c>
      <c r="H9" s="4" t="s">
        <v>62</v>
      </c>
    </row>
    <row r="10" spans="1:8" ht="15.6" x14ac:dyDescent="0.3">
      <c r="A10" s="5">
        <v>37016</v>
      </c>
      <c r="B10" s="4" t="s">
        <v>5</v>
      </c>
      <c r="C10" s="4">
        <v>176</v>
      </c>
      <c r="D10" s="4">
        <v>61</v>
      </c>
      <c r="E10" s="4" t="s">
        <v>1193</v>
      </c>
      <c r="F10" s="6" t="s">
        <v>1194</v>
      </c>
      <c r="G10" s="4" t="s">
        <v>1195</v>
      </c>
      <c r="H10" s="4" t="s">
        <v>65</v>
      </c>
    </row>
    <row r="11" spans="1:8" ht="15.6" x14ac:dyDescent="0.3">
      <c r="A11" s="5">
        <v>38014</v>
      </c>
      <c r="B11" s="4" t="s">
        <v>5</v>
      </c>
      <c r="C11" s="4">
        <v>154</v>
      </c>
      <c r="D11" s="4">
        <v>71</v>
      </c>
      <c r="E11" s="4" t="s">
        <v>1199</v>
      </c>
      <c r="F11" s="6" t="s">
        <v>1200</v>
      </c>
      <c r="G11" s="4" t="s">
        <v>1201</v>
      </c>
      <c r="H11" s="4" t="s">
        <v>67</v>
      </c>
    </row>
    <row r="12" spans="1:8" ht="15.6" x14ac:dyDescent="0.3">
      <c r="A12" s="5">
        <v>38283</v>
      </c>
      <c r="B12" s="4" t="s">
        <v>5</v>
      </c>
      <c r="C12" s="4">
        <v>180</v>
      </c>
      <c r="D12" s="4">
        <v>76</v>
      </c>
      <c r="E12" s="4" t="s">
        <v>1204</v>
      </c>
      <c r="F12" s="6" t="s">
        <v>1075</v>
      </c>
      <c r="G12" s="4" t="s">
        <v>1205</v>
      </c>
      <c r="H12" s="4" t="s">
        <v>69</v>
      </c>
    </row>
    <row r="13" spans="1:8" ht="15.6" x14ac:dyDescent="0.3">
      <c r="A13" s="5">
        <v>37102</v>
      </c>
      <c r="B13" s="4" t="s">
        <v>5</v>
      </c>
      <c r="C13" s="4">
        <v>176</v>
      </c>
      <c r="D13" s="4">
        <v>60</v>
      </c>
      <c r="E13" s="4" t="s">
        <v>1206</v>
      </c>
      <c r="F13" s="6" t="s">
        <v>1207</v>
      </c>
      <c r="G13" s="4" t="s">
        <v>1208</v>
      </c>
      <c r="H13" s="4" t="s">
        <v>70</v>
      </c>
    </row>
    <row r="14" spans="1:8" ht="15.6" x14ac:dyDescent="0.3">
      <c r="A14" s="5">
        <v>37388</v>
      </c>
      <c r="B14" s="4" t="s">
        <v>5</v>
      </c>
      <c r="C14" s="4">
        <v>154</v>
      </c>
      <c r="D14" s="4">
        <v>80</v>
      </c>
      <c r="E14" s="4" t="s">
        <v>1217</v>
      </c>
      <c r="F14" s="6" t="s">
        <v>1218</v>
      </c>
      <c r="G14" s="4" t="s">
        <v>1219</v>
      </c>
      <c r="H14" s="4" t="s">
        <v>74</v>
      </c>
    </row>
    <row r="15" spans="1:8" ht="15.6" x14ac:dyDescent="0.3">
      <c r="A15" s="5">
        <v>38292</v>
      </c>
      <c r="B15" s="4" t="s">
        <v>5</v>
      </c>
      <c r="C15" s="4">
        <v>163</v>
      </c>
      <c r="D15" s="4">
        <v>92</v>
      </c>
      <c r="E15" s="4" t="s">
        <v>1254</v>
      </c>
      <c r="F15" s="6" t="s">
        <v>1111</v>
      </c>
      <c r="G15" s="4" t="s">
        <v>1255</v>
      </c>
      <c r="H15" s="4" t="s">
        <v>88</v>
      </c>
    </row>
    <row r="16" spans="1:8" ht="15.6" x14ac:dyDescent="0.3">
      <c r="A16" s="5">
        <v>37771</v>
      </c>
      <c r="B16" s="4" t="s">
        <v>5</v>
      </c>
      <c r="C16" s="4">
        <v>168</v>
      </c>
      <c r="D16" s="4">
        <v>51</v>
      </c>
      <c r="E16" s="4" t="s">
        <v>1256</v>
      </c>
      <c r="F16" s="6" t="s">
        <v>1257</v>
      </c>
      <c r="G16" s="4" t="s">
        <v>1258</v>
      </c>
      <c r="H16" s="4" t="s">
        <v>89</v>
      </c>
    </row>
    <row r="17" spans="1:8" ht="15.6" x14ac:dyDescent="0.3">
      <c r="A17" s="5">
        <v>37209</v>
      </c>
      <c r="B17" s="4" t="s">
        <v>5</v>
      </c>
      <c r="C17" s="4">
        <v>150</v>
      </c>
      <c r="D17" s="4">
        <v>82</v>
      </c>
      <c r="E17" s="4" t="s">
        <v>1368</v>
      </c>
      <c r="F17" s="6" t="s">
        <v>1176</v>
      </c>
      <c r="G17" s="4" t="s">
        <v>1369</v>
      </c>
      <c r="H17" s="4" t="s">
        <v>135</v>
      </c>
    </row>
    <row r="18" spans="1:8" ht="15.6" x14ac:dyDescent="0.3">
      <c r="A18" s="5">
        <v>37064</v>
      </c>
      <c r="B18" s="4" t="s">
        <v>5</v>
      </c>
      <c r="C18" s="4">
        <v>153</v>
      </c>
      <c r="D18" s="4">
        <v>53</v>
      </c>
      <c r="E18" s="4" t="s">
        <v>1375</v>
      </c>
      <c r="F18" s="6" t="s">
        <v>1376</v>
      </c>
      <c r="G18" s="4" t="s">
        <v>1377</v>
      </c>
      <c r="H18" s="4" t="s">
        <v>138</v>
      </c>
    </row>
    <row r="19" spans="1:8" ht="15.6" x14ac:dyDescent="0.3">
      <c r="A19" s="5">
        <v>38374</v>
      </c>
      <c r="B19" s="4" t="s">
        <v>5</v>
      </c>
      <c r="C19" s="4">
        <v>165</v>
      </c>
      <c r="D19" s="4">
        <v>57</v>
      </c>
      <c r="E19" s="4" t="s">
        <v>1384</v>
      </c>
      <c r="F19" s="6" t="s">
        <v>1385</v>
      </c>
      <c r="G19" s="4" t="s">
        <v>1386</v>
      </c>
      <c r="H19" s="4" t="s">
        <v>142</v>
      </c>
    </row>
    <row r="20" spans="1:8" ht="15.6" x14ac:dyDescent="0.3">
      <c r="A20" s="5">
        <v>38073</v>
      </c>
      <c r="B20" s="4" t="s">
        <v>5</v>
      </c>
      <c r="C20" s="4">
        <v>152</v>
      </c>
      <c r="D20" s="4">
        <v>95</v>
      </c>
      <c r="E20" s="4" t="s">
        <v>1405</v>
      </c>
      <c r="F20" s="6" t="s">
        <v>1087</v>
      </c>
      <c r="G20" s="4" t="s">
        <v>1406</v>
      </c>
      <c r="H20" s="4" t="s">
        <v>151</v>
      </c>
    </row>
    <row r="21" spans="1:8" ht="15.6" x14ac:dyDescent="0.3">
      <c r="A21" s="5">
        <v>37077</v>
      </c>
      <c r="B21" s="4" t="s">
        <v>5</v>
      </c>
      <c r="C21" s="4">
        <v>159</v>
      </c>
      <c r="D21" s="4">
        <v>83</v>
      </c>
      <c r="E21" s="4" t="s">
        <v>1414</v>
      </c>
      <c r="F21" s="6" t="s">
        <v>1358</v>
      </c>
      <c r="G21" s="4" t="s">
        <v>1415</v>
      </c>
      <c r="H21" s="4" t="s">
        <v>155</v>
      </c>
    </row>
    <row r="22" spans="1:8" ht="15.6" x14ac:dyDescent="0.3">
      <c r="A22" s="5">
        <v>38077</v>
      </c>
      <c r="B22" s="4" t="s">
        <v>5</v>
      </c>
      <c r="C22" s="4">
        <v>154</v>
      </c>
      <c r="D22" s="4">
        <v>61</v>
      </c>
      <c r="E22" s="4" t="s">
        <v>1416</v>
      </c>
      <c r="F22" s="6" t="s">
        <v>1176</v>
      </c>
      <c r="G22" s="4" t="s">
        <v>1417</v>
      </c>
      <c r="H22" s="4" t="s">
        <v>156</v>
      </c>
    </row>
    <row r="23" spans="1:8" ht="15.6" x14ac:dyDescent="0.3">
      <c r="A23" s="5">
        <v>38415</v>
      </c>
      <c r="B23" s="4" t="s">
        <v>5</v>
      </c>
      <c r="C23" s="4">
        <v>164</v>
      </c>
      <c r="D23" s="4">
        <v>60</v>
      </c>
      <c r="E23" s="4" t="s">
        <v>1431</v>
      </c>
      <c r="F23" s="6" t="s">
        <v>1210</v>
      </c>
      <c r="G23" s="4" t="s">
        <v>1432</v>
      </c>
      <c r="H23" s="4" t="s">
        <v>163</v>
      </c>
    </row>
    <row r="24" spans="1:8" ht="15.6" x14ac:dyDescent="0.3">
      <c r="A24" s="5">
        <v>37982</v>
      </c>
      <c r="B24" s="4" t="s">
        <v>5</v>
      </c>
      <c r="C24" s="4">
        <v>167</v>
      </c>
      <c r="D24" s="4">
        <v>59</v>
      </c>
      <c r="E24" s="4" t="s">
        <v>1444</v>
      </c>
      <c r="F24" s="6" t="s">
        <v>1147</v>
      </c>
      <c r="G24" s="4" t="s">
        <v>1445</v>
      </c>
      <c r="H24" s="4" t="s">
        <v>169</v>
      </c>
    </row>
    <row r="25" spans="1:8" ht="15.6" x14ac:dyDescent="0.3">
      <c r="A25" s="5">
        <v>38437</v>
      </c>
      <c r="B25" s="4" t="s">
        <v>5</v>
      </c>
      <c r="C25" s="4">
        <v>156</v>
      </c>
      <c r="D25" s="4">
        <v>48</v>
      </c>
      <c r="E25" s="4" t="s">
        <v>1459</v>
      </c>
      <c r="F25" s="6" t="s">
        <v>1150</v>
      </c>
      <c r="G25" s="4" t="s">
        <v>1460</v>
      </c>
      <c r="H25" s="4" t="s">
        <v>176</v>
      </c>
    </row>
    <row r="26" spans="1:8" ht="15.6" x14ac:dyDescent="0.3">
      <c r="A26" s="5">
        <v>37933</v>
      </c>
      <c r="B26" s="4" t="s">
        <v>5</v>
      </c>
      <c r="C26" s="4">
        <v>166</v>
      </c>
      <c r="D26" s="4">
        <v>85</v>
      </c>
      <c r="E26" s="4" t="s">
        <v>1463</v>
      </c>
      <c r="F26" s="6" t="s">
        <v>1197</v>
      </c>
      <c r="G26" s="4" t="s">
        <v>1464</v>
      </c>
      <c r="H26" s="4" t="s">
        <v>178</v>
      </c>
    </row>
    <row r="27" spans="1:8" ht="15.6" x14ac:dyDescent="0.3">
      <c r="A27" s="5">
        <v>38426</v>
      </c>
      <c r="B27" s="4" t="s">
        <v>5</v>
      </c>
      <c r="C27" s="4">
        <v>154</v>
      </c>
      <c r="D27" s="4">
        <v>66</v>
      </c>
      <c r="E27" s="4" t="s">
        <v>1477</v>
      </c>
      <c r="F27" s="6" t="s">
        <v>1100</v>
      </c>
      <c r="G27" s="4" t="s">
        <v>1478</v>
      </c>
      <c r="H27" s="4" t="s">
        <v>185</v>
      </c>
    </row>
    <row r="28" spans="1:8" ht="15.6" x14ac:dyDescent="0.3">
      <c r="A28" s="5">
        <v>37385</v>
      </c>
      <c r="B28" s="4" t="s">
        <v>5</v>
      </c>
      <c r="C28" s="4">
        <v>156</v>
      </c>
      <c r="D28" s="4">
        <v>85</v>
      </c>
      <c r="E28" s="4" t="s">
        <v>1492</v>
      </c>
      <c r="F28" s="6" t="s">
        <v>1105</v>
      </c>
      <c r="G28" s="4" t="s">
        <v>1493</v>
      </c>
      <c r="H28" s="4" t="s">
        <v>191</v>
      </c>
    </row>
    <row r="29" spans="1:8" ht="15.6" x14ac:dyDescent="0.3">
      <c r="A29" s="5">
        <v>37384</v>
      </c>
      <c r="B29" s="4" t="s">
        <v>5</v>
      </c>
      <c r="C29" s="4">
        <v>165</v>
      </c>
      <c r="D29" s="4">
        <v>53</v>
      </c>
      <c r="E29" s="4" t="s">
        <v>1510</v>
      </c>
      <c r="F29" s="6" t="s">
        <v>1234</v>
      </c>
      <c r="G29" s="4" t="s">
        <v>1511</v>
      </c>
      <c r="H29" s="4" t="s">
        <v>200</v>
      </c>
    </row>
    <row r="30" spans="1:8" ht="15.6" x14ac:dyDescent="0.3">
      <c r="A30" s="5">
        <v>37860</v>
      </c>
      <c r="B30" s="4" t="s">
        <v>5</v>
      </c>
      <c r="C30" s="4">
        <v>168</v>
      </c>
      <c r="D30" s="4">
        <v>67</v>
      </c>
      <c r="E30" s="4" t="s">
        <v>1514</v>
      </c>
      <c r="F30" s="6" t="s">
        <v>1252</v>
      </c>
      <c r="G30" s="4" t="s">
        <v>1515</v>
      </c>
      <c r="H30" s="4" t="s">
        <v>202</v>
      </c>
    </row>
    <row r="31" spans="1:8" ht="15.6" x14ac:dyDescent="0.3">
      <c r="A31" s="5">
        <v>37142</v>
      </c>
      <c r="B31" s="4" t="s">
        <v>5</v>
      </c>
      <c r="C31" s="4">
        <v>177</v>
      </c>
      <c r="D31" s="4">
        <v>80</v>
      </c>
      <c r="E31" s="4" t="s">
        <v>1520</v>
      </c>
      <c r="F31" s="6" t="s">
        <v>1260</v>
      </c>
      <c r="G31" s="4" t="s">
        <v>1521</v>
      </c>
      <c r="H31" s="4" t="s">
        <v>205</v>
      </c>
    </row>
    <row r="32" spans="1:8" ht="15.6" x14ac:dyDescent="0.3">
      <c r="A32" s="5">
        <v>38444</v>
      </c>
      <c r="B32" s="4" t="s">
        <v>5</v>
      </c>
      <c r="C32" s="4">
        <v>180</v>
      </c>
      <c r="D32" s="4">
        <v>86</v>
      </c>
      <c r="E32" s="4" t="s">
        <v>1598</v>
      </c>
      <c r="F32" s="6" t="s">
        <v>1078</v>
      </c>
      <c r="G32" s="4" t="s">
        <v>1599</v>
      </c>
      <c r="H32" s="4" t="s">
        <v>241</v>
      </c>
    </row>
    <row r="33" spans="1:8" ht="15.6" x14ac:dyDescent="0.3">
      <c r="A33" s="5">
        <v>37469</v>
      </c>
      <c r="B33" s="4" t="s">
        <v>5</v>
      </c>
      <c r="C33" s="4">
        <v>165</v>
      </c>
      <c r="D33" s="4">
        <v>71</v>
      </c>
      <c r="E33" s="4" t="s">
        <v>1600</v>
      </c>
      <c r="F33" s="6" t="s">
        <v>1105</v>
      </c>
      <c r="G33" s="4" t="s">
        <v>1601</v>
      </c>
      <c r="H33" s="4" t="s">
        <v>242</v>
      </c>
    </row>
    <row r="34" spans="1:8" ht="15.6" x14ac:dyDescent="0.3">
      <c r="A34" s="5">
        <v>37342</v>
      </c>
      <c r="B34" s="4" t="s">
        <v>5</v>
      </c>
      <c r="C34" s="4">
        <v>162</v>
      </c>
      <c r="D34" s="4">
        <v>94</v>
      </c>
      <c r="E34" s="4" t="s">
        <v>1614</v>
      </c>
      <c r="F34" s="6" t="s">
        <v>1176</v>
      </c>
      <c r="G34" s="4" t="s">
        <v>1615</v>
      </c>
      <c r="H34" s="4" t="s">
        <v>249</v>
      </c>
    </row>
    <row r="35" spans="1:8" ht="15.6" x14ac:dyDescent="0.3">
      <c r="A35" s="5">
        <v>38226</v>
      </c>
      <c r="B35" s="4" t="s">
        <v>5</v>
      </c>
      <c r="C35" s="4">
        <v>158</v>
      </c>
      <c r="D35" s="4">
        <v>84</v>
      </c>
      <c r="E35" s="4" t="s">
        <v>1634</v>
      </c>
      <c r="F35" s="6" t="s">
        <v>1072</v>
      </c>
      <c r="G35" s="4" t="s">
        <v>1635</v>
      </c>
      <c r="H35" s="4" t="s">
        <v>259</v>
      </c>
    </row>
    <row r="36" spans="1:8" ht="15.6" x14ac:dyDescent="0.3">
      <c r="A36" s="5">
        <v>37453</v>
      </c>
      <c r="B36" s="4" t="s">
        <v>5</v>
      </c>
      <c r="C36" s="4">
        <v>165</v>
      </c>
      <c r="D36" s="4">
        <v>64</v>
      </c>
      <c r="E36" s="4" t="s">
        <v>1646</v>
      </c>
      <c r="F36" s="6" t="s">
        <v>1066</v>
      </c>
      <c r="G36" s="4" t="s">
        <v>1647</v>
      </c>
      <c r="H36" s="4" t="s">
        <v>265</v>
      </c>
    </row>
    <row r="37" spans="1:8" ht="15.6" x14ac:dyDescent="0.3">
      <c r="A37" s="5">
        <v>38439</v>
      </c>
      <c r="B37" s="4" t="s">
        <v>5</v>
      </c>
      <c r="C37" s="4">
        <v>171</v>
      </c>
      <c r="D37" s="4">
        <v>85</v>
      </c>
      <c r="E37" s="4" t="s">
        <v>1652</v>
      </c>
      <c r="F37" s="6" t="s">
        <v>1312</v>
      </c>
      <c r="G37" s="4" t="s">
        <v>1653</v>
      </c>
      <c r="H37" s="4" t="s">
        <v>268</v>
      </c>
    </row>
    <row r="38" spans="1:8" ht="15.6" x14ac:dyDescent="0.3">
      <c r="A38" s="5">
        <v>38042</v>
      </c>
      <c r="B38" s="4" t="s">
        <v>5</v>
      </c>
      <c r="C38" s="4">
        <v>174</v>
      </c>
      <c r="D38" s="4">
        <v>52</v>
      </c>
      <c r="E38" s="4" t="s">
        <v>1662</v>
      </c>
      <c r="F38" s="6" t="s">
        <v>1194</v>
      </c>
      <c r="G38" s="4" t="s">
        <v>1663</v>
      </c>
      <c r="H38" s="4" t="s">
        <v>273</v>
      </c>
    </row>
    <row r="39" spans="1:8" ht="15.6" x14ac:dyDescent="0.3">
      <c r="A39" s="5">
        <v>37810</v>
      </c>
      <c r="B39" s="4" t="s">
        <v>5</v>
      </c>
      <c r="C39" s="4">
        <v>162</v>
      </c>
      <c r="D39" s="4">
        <v>46</v>
      </c>
      <c r="E39" s="4" t="s">
        <v>1672</v>
      </c>
      <c r="F39" s="6" t="s">
        <v>1218</v>
      </c>
      <c r="G39" s="4" t="s">
        <v>1673</v>
      </c>
      <c r="H39" s="4" t="s">
        <v>278</v>
      </c>
    </row>
    <row r="40" spans="1:8" ht="15.6" x14ac:dyDescent="0.3">
      <c r="A40" s="5">
        <v>37592</v>
      </c>
      <c r="B40" s="4" t="s">
        <v>5</v>
      </c>
      <c r="C40" s="4">
        <v>161</v>
      </c>
      <c r="D40" s="4">
        <v>48</v>
      </c>
      <c r="E40" s="4" t="s">
        <v>1676</v>
      </c>
      <c r="F40" s="6" t="s">
        <v>1167</v>
      </c>
      <c r="G40" s="4" t="s">
        <v>1677</v>
      </c>
      <c r="H40" s="4" t="s">
        <v>280</v>
      </c>
    </row>
    <row r="41" spans="1:8" ht="15.6" x14ac:dyDescent="0.3">
      <c r="A41" s="5">
        <v>38246</v>
      </c>
      <c r="B41" s="4" t="s">
        <v>5</v>
      </c>
      <c r="C41" s="4">
        <v>179</v>
      </c>
      <c r="D41" s="4">
        <v>81</v>
      </c>
      <c r="E41" s="4" t="s">
        <v>1719</v>
      </c>
      <c r="F41" s="6" t="s">
        <v>1312</v>
      </c>
      <c r="G41" s="4" t="s">
        <v>1720</v>
      </c>
      <c r="H41" s="4" t="s">
        <v>300</v>
      </c>
    </row>
    <row r="42" spans="1:8" ht="15.6" x14ac:dyDescent="0.3">
      <c r="A42" s="5">
        <v>37444</v>
      </c>
      <c r="B42" s="4" t="s">
        <v>5</v>
      </c>
      <c r="C42" s="4">
        <v>171</v>
      </c>
      <c r="D42" s="4">
        <v>49</v>
      </c>
      <c r="E42" s="4" t="s">
        <v>1741</v>
      </c>
      <c r="F42" s="6" t="s">
        <v>1401</v>
      </c>
      <c r="G42" s="4" t="s">
        <v>1742</v>
      </c>
      <c r="H42" s="4" t="s">
        <v>311</v>
      </c>
    </row>
    <row r="43" spans="1:8" ht="15.6" x14ac:dyDescent="0.3">
      <c r="A43" s="5">
        <v>38265</v>
      </c>
      <c r="B43" s="4" t="s">
        <v>5</v>
      </c>
      <c r="C43" s="4">
        <v>164</v>
      </c>
      <c r="D43" s="4">
        <v>65</v>
      </c>
      <c r="E43" s="4" t="s">
        <v>1747</v>
      </c>
      <c r="F43" s="6" t="s">
        <v>1284</v>
      </c>
      <c r="G43" s="4" t="s">
        <v>1748</v>
      </c>
      <c r="H43" s="4" t="s">
        <v>314</v>
      </c>
    </row>
    <row r="44" spans="1:8" ht="15.6" x14ac:dyDescent="0.3">
      <c r="A44" s="5">
        <v>37095</v>
      </c>
      <c r="B44" s="4" t="s">
        <v>5</v>
      </c>
      <c r="C44" s="4">
        <v>179</v>
      </c>
      <c r="D44" s="4">
        <v>76</v>
      </c>
      <c r="E44" s="4" t="s">
        <v>1782</v>
      </c>
      <c r="F44" s="6" t="s">
        <v>1210</v>
      </c>
      <c r="G44" s="4" t="s">
        <v>1783</v>
      </c>
      <c r="H44" s="4" t="s">
        <v>330</v>
      </c>
    </row>
    <row r="45" spans="1:8" ht="15.6" x14ac:dyDescent="0.3">
      <c r="A45" s="5">
        <v>37879</v>
      </c>
      <c r="B45" s="4" t="s">
        <v>5</v>
      </c>
      <c r="C45" s="4">
        <v>180</v>
      </c>
      <c r="D45" s="4">
        <v>74</v>
      </c>
      <c r="E45" s="4" t="s">
        <v>1864</v>
      </c>
      <c r="F45" s="6" t="s">
        <v>1210</v>
      </c>
      <c r="G45" s="4" t="s">
        <v>1865</v>
      </c>
      <c r="H45" s="4" t="s">
        <v>368</v>
      </c>
    </row>
    <row r="46" spans="1:8" ht="15.6" x14ac:dyDescent="0.3">
      <c r="A46" s="5">
        <v>37255</v>
      </c>
      <c r="B46" s="4" t="s">
        <v>5</v>
      </c>
      <c r="C46" s="4">
        <v>177</v>
      </c>
      <c r="D46" s="4">
        <v>67</v>
      </c>
      <c r="E46" s="4" t="s">
        <v>1880</v>
      </c>
      <c r="F46" s="6" t="s">
        <v>1574</v>
      </c>
      <c r="G46" s="4" t="s">
        <v>1881</v>
      </c>
      <c r="H46" s="4" t="s">
        <v>376</v>
      </c>
    </row>
    <row r="47" spans="1:8" ht="15.6" x14ac:dyDescent="0.3">
      <c r="A47" s="5">
        <v>37963</v>
      </c>
      <c r="B47" s="4" t="s">
        <v>5</v>
      </c>
      <c r="C47" s="4">
        <v>175</v>
      </c>
      <c r="D47" s="4">
        <v>64</v>
      </c>
      <c r="E47" s="4" t="s">
        <v>1898</v>
      </c>
      <c r="F47" s="6" t="s">
        <v>1683</v>
      </c>
      <c r="G47" s="4" t="s">
        <v>1899</v>
      </c>
      <c r="H47" s="4" t="s">
        <v>385</v>
      </c>
    </row>
    <row r="48" spans="1:8" ht="15.6" x14ac:dyDescent="0.3">
      <c r="A48" s="5">
        <v>37754</v>
      </c>
      <c r="B48" s="4" t="s">
        <v>5</v>
      </c>
      <c r="C48" s="4">
        <v>163</v>
      </c>
      <c r="D48" s="4">
        <v>76</v>
      </c>
      <c r="E48" s="4" t="s">
        <v>1907</v>
      </c>
      <c r="F48" s="6" t="s">
        <v>1117</v>
      </c>
      <c r="G48" s="4" t="s">
        <v>1908</v>
      </c>
      <c r="H48" s="4" t="s">
        <v>390</v>
      </c>
    </row>
    <row r="49" spans="1:8" ht="15.6" x14ac:dyDescent="0.3">
      <c r="A49" s="5">
        <v>38044</v>
      </c>
      <c r="B49" s="4" t="s">
        <v>5</v>
      </c>
      <c r="C49" s="4">
        <v>179</v>
      </c>
      <c r="D49" s="4">
        <v>83</v>
      </c>
      <c r="E49" s="4" t="s">
        <v>1922</v>
      </c>
      <c r="F49" s="6" t="s">
        <v>1252</v>
      </c>
      <c r="G49" s="4" t="s">
        <v>1923</v>
      </c>
      <c r="H49" s="4" t="s">
        <v>397</v>
      </c>
    </row>
    <row r="50" spans="1:8" ht="15.6" x14ac:dyDescent="0.3">
      <c r="A50" s="5">
        <v>37336</v>
      </c>
      <c r="B50" s="4" t="s">
        <v>5</v>
      </c>
      <c r="C50" s="4">
        <v>168</v>
      </c>
      <c r="D50" s="4">
        <v>51</v>
      </c>
      <c r="E50" s="4" t="s">
        <v>1933</v>
      </c>
      <c r="F50" s="6" t="s">
        <v>1063</v>
      </c>
      <c r="G50" s="4" t="s">
        <v>1934</v>
      </c>
      <c r="H50" s="4" t="s">
        <v>402</v>
      </c>
    </row>
    <row r="51" spans="1:8" ht="15.6" x14ac:dyDescent="0.3">
      <c r="A51" s="5">
        <v>37082</v>
      </c>
      <c r="B51" s="4" t="s">
        <v>5</v>
      </c>
      <c r="C51" s="4">
        <v>168</v>
      </c>
      <c r="D51" s="4">
        <v>64</v>
      </c>
      <c r="E51" s="4" t="s">
        <v>1935</v>
      </c>
      <c r="F51" s="6" t="s">
        <v>1347</v>
      </c>
      <c r="G51" s="4" t="s">
        <v>1936</v>
      </c>
      <c r="H51" s="4" t="s">
        <v>403</v>
      </c>
    </row>
    <row r="52" spans="1:8" ht="15.6" x14ac:dyDescent="0.3">
      <c r="A52" s="5">
        <v>38419</v>
      </c>
      <c r="B52" s="4" t="s">
        <v>5</v>
      </c>
      <c r="C52" s="4">
        <v>158</v>
      </c>
      <c r="D52" s="4">
        <v>56</v>
      </c>
      <c r="E52" s="4" t="s">
        <v>1971</v>
      </c>
      <c r="F52" s="6" t="s">
        <v>1090</v>
      </c>
      <c r="G52" s="4" t="s">
        <v>1972</v>
      </c>
      <c r="H52" s="4" t="s">
        <v>420</v>
      </c>
    </row>
    <row r="53" spans="1:8" ht="15.6" x14ac:dyDescent="0.3">
      <c r="A53" s="5">
        <v>37677</v>
      </c>
      <c r="B53" s="4" t="s">
        <v>5</v>
      </c>
      <c r="C53" s="4">
        <v>155</v>
      </c>
      <c r="D53" s="4">
        <v>71</v>
      </c>
      <c r="E53" s="4" t="s">
        <v>1980</v>
      </c>
      <c r="F53" s="6" t="s">
        <v>1226</v>
      </c>
      <c r="G53" s="4" t="s">
        <v>1981</v>
      </c>
      <c r="H53" s="4" t="s">
        <v>424</v>
      </c>
    </row>
    <row r="54" spans="1:8" ht="15.6" x14ac:dyDescent="0.3">
      <c r="A54" s="5">
        <v>37252</v>
      </c>
      <c r="B54" s="4" t="s">
        <v>5</v>
      </c>
      <c r="C54" s="4">
        <v>157</v>
      </c>
      <c r="D54" s="4">
        <v>59</v>
      </c>
      <c r="E54" s="4" t="s">
        <v>1992</v>
      </c>
      <c r="F54" s="6" t="s">
        <v>1358</v>
      </c>
      <c r="G54" s="4" t="s">
        <v>1993</v>
      </c>
      <c r="H54" s="4" t="s">
        <v>430</v>
      </c>
    </row>
    <row r="55" spans="1:8" ht="15.6" x14ac:dyDescent="0.3">
      <c r="A55" s="5">
        <v>38092</v>
      </c>
      <c r="B55" s="4" t="s">
        <v>5</v>
      </c>
      <c r="C55" s="4">
        <v>171</v>
      </c>
      <c r="D55" s="4">
        <v>62</v>
      </c>
      <c r="E55" s="4" t="s">
        <v>1998</v>
      </c>
      <c r="F55" s="6" t="s">
        <v>1263</v>
      </c>
      <c r="G55" s="4" t="s">
        <v>1999</v>
      </c>
      <c r="H55" s="4" t="s">
        <v>433</v>
      </c>
    </row>
    <row r="56" spans="1:8" ht="15.6" x14ac:dyDescent="0.3">
      <c r="A56" s="5">
        <v>37972</v>
      </c>
      <c r="B56" s="4" t="s">
        <v>5</v>
      </c>
      <c r="C56" s="4">
        <v>175</v>
      </c>
      <c r="D56" s="4">
        <v>48</v>
      </c>
      <c r="E56" s="4" t="s">
        <v>2005</v>
      </c>
      <c r="F56" s="6" t="s">
        <v>1335</v>
      </c>
      <c r="G56" s="4" t="s">
        <v>2006</v>
      </c>
      <c r="H56" s="4" t="s">
        <v>437</v>
      </c>
    </row>
    <row r="57" spans="1:8" ht="15.6" x14ac:dyDescent="0.3">
      <c r="A57" s="5">
        <v>38285</v>
      </c>
      <c r="B57" s="4" t="s">
        <v>5</v>
      </c>
      <c r="C57" s="4">
        <v>155</v>
      </c>
      <c r="D57" s="4">
        <v>61</v>
      </c>
      <c r="E57" s="4" t="s">
        <v>2011</v>
      </c>
      <c r="F57" s="6" t="s">
        <v>1252</v>
      </c>
      <c r="G57" s="4" t="s">
        <v>2012</v>
      </c>
      <c r="H57" s="4" t="s">
        <v>439</v>
      </c>
    </row>
    <row r="58" spans="1:8" ht="15.6" x14ac:dyDescent="0.3">
      <c r="A58" s="5">
        <v>37082</v>
      </c>
      <c r="B58" s="4" t="s">
        <v>5</v>
      </c>
      <c r="C58" s="4">
        <v>154</v>
      </c>
      <c r="D58" s="4">
        <v>67</v>
      </c>
      <c r="E58" s="4" t="s">
        <v>2013</v>
      </c>
      <c r="F58" s="6" t="s">
        <v>1376</v>
      </c>
      <c r="G58" s="4" t="s">
        <v>2014</v>
      </c>
      <c r="H58" s="4" t="s">
        <v>440</v>
      </c>
    </row>
    <row r="59" spans="1:8" ht="15.6" x14ac:dyDescent="0.3">
      <c r="A59" s="5">
        <v>37749</v>
      </c>
      <c r="B59" s="4" t="s">
        <v>5</v>
      </c>
      <c r="C59" s="4">
        <v>161</v>
      </c>
      <c r="D59" s="4">
        <v>81</v>
      </c>
      <c r="E59" s="4" t="s">
        <v>2019</v>
      </c>
      <c r="F59" s="6" t="s">
        <v>1488</v>
      </c>
      <c r="G59" s="4" t="s">
        <v>2020</v>
      </c>
      <c r="H59" s="4" t="s">
        <v>443</v>
      </c>
    </row>
    <row r="60" spans="1:8" ht="15.6" x14ac:dyDescent="0.3">
      <c r="A60" s="5">
        <v>37519</v>
      </c>
      <c r="B60" s="4" t="s">
        <v>5</v>
      </c>
      <c r="C60" s="4">
        <v>159</v>
      </c>
      <c r="D60" s="4">
        <v>69</v>
      </c>
      <c r="E60" s="4" t="s">
        <v>2041</v>
      </c>
      <c r="F60" s="6" t="s">
        <v>1200</v>
      </c>
      <c r="G60" s="4" t="s">
        <v>2042</v>
      </c>
      <c r="H60" s="4" t="s">
        <v>454</v>
      </c>
    </row>
    <row r="61" spans="1:8" ht="15.6" x14ac:dyDescent="0.3">
      <c r="A61" s="5">
        <v>37227</v>
      </c>
      <c r="B61" s="4" t="s">
        <v>5</v>
      </c>
      <c r="C61" s="4">
        <v>177</v>
      </c>
      <c r="D61" s="4">
        <v>76</v>
      </c>
      <c r="E61" s="4" t="s">
        <v>2047</v>
      </c>
      <c r="F61" s="6" t="s">
        <v>1066</v>
      </c>
      <c r="G61" s="4" t="s">
        <v>2048</v>
      </c>
      <c r="H61" s="4" t="s">
        <v>457</v>
      </c>
    </row>
    <row r="62" spans="1:8" ht="15.6" x14ac:dyDescent="0.3">
      <c r="A62" s="5">
        <v>37113</v>
      </c>
      <c r="B62" s="4" t="s">
        <v>5</v>
      </c>
      <c r="C62" s="4">
        <v>174</v>
      </c>
      <c r="D62" s="4">
        <v>74</v>
      </c>
      <c r="E62" s="4" t="s">
        <v>2056</v>
      </c>
      <c r="F62" s="6" t="s">
        <v>1100</v>
      </c>
      <c r="G62" s="4" t="s">
        <v>2057</v>
      </c>
      <c r="H62" s="4" t="s">
        <v>462</v>
      </c>
    </row>
    <row r="63" spans="1:8" ht="15.6" x14ac:dyDescent="0.3">
      <c r="A63" s="5">
        <v>38314</v>
      </c>
      <c r="B63" s="4" t="s">
        <v>5</v>
      </c>
      <c r="C63" s="4">
        <v>167</v>
      </c>
      <c r="D63" s="4">
        <v>76</v>
      </c>
      <c r="E63" s="4" t="s">
        <v>2068</v>
      </c>
      <c r="F63" s="6" t="s">
        <v>1066</v>
      </c>
      <c r="G63" s="4" t="s">
        <v>2069</v>
      </c>
      <c r="H63" s="4" t="s">
        <v>468</v>
      </c>
    </row>
    <row r="64" spans="1:8" ht="15.6" x14ac:dyDescent="0.3">
      <c r="A64" s="5">
        <v>37611</v>
      </c>
      <c r="B64" s="4" t="s">
        <v>5</v>
      </c>
      <c r="C64" s="4">
        <v>166</v>
      </c>
      <c r="D64" s="4">
        <v>57</v>
      </c>
      <c r="E64" s="4" t="s">
        <v>2072</v>
      </c>
      <c r="F64" s="6" t="s">
        <v>1284</v>
      </c>
      <c r="G64" s="4" t="s">
        <v>2073</v>
      </c>
      <c r="H64" s="4" t="s">
        <v>470</v>
      </c>
    </row>
    <row r="65" spans="1:8" ht="15.6" x14ac:dyDescent="0.3">
      <c r="A65" s="5">
        <v>38466</v>
      </c>
      <c r="B65" s="4" t="s">
        <v>5</v>
      </c>
      <c r="C65" s="4">
        <v>159</v>
      </c>
      <c r="D65" s="4">
        <v>51</v>
      </c>
      <c r="E65" s="4" t="s">
        <v>2082</v>
      </c>
      <c r="F65" s="6" t="s">
        <v>1683</v>
      </c>
      <c r="G65" s="4" t="s">
        <v>2083</v>
      </c>
      <c r="H65" s="4" t="s">
        <v>475</v>
      </c>
    </row>
    <row r="66" spans="1:8" ht="15.6" x14ac:dyDescent="0.3">
      <c r="A66" s="5">
        <v>38285</v>
      </c>
      <c r="B66" s="4" t="s">
        <v>5</v>
      </c>
      <c r="C66" s="4">
        <v>165</v>
      </c>
      <c r="D66" s="4">
        <v>90</v>
      </c>
      <c r="E66" s="4" t="s">
        <v>2116</v>
      </c>
      <c r="F66" s="6" t="s">
        <v>1179</v>
      </c>
      <c r="G66" s="4" t="s">
        <v>2117</v>
      </c>
      <c r="H66" s="4" t="s">
        <v>492</v>
      </c>
    </row>
    <row r="67" spans="1:8" ht="15.6" x14ac:dyDescent="0.3">
      <c r="A67" s="5">
        <v>37337</v>
      </c>
      <c r="B67" s="4" t="s">
        <v>5</v>
      </c>
      <c r="C67" s="4">
        <v>178</v>
      </c>
      <c r="D67" s="4">
        <v>94</v>
      </c>
      <c r="E67" s="4" t="s">
        <v>2124</v>
      </c>
      <c r="F67" s="6" t="s">
        <v>1063</v>
      </c>
      <c r="G67" s="4" t="s">
        <v>2125</v>
      </c>
      <c r="H67" s="4" t="s">
        <v>496</v>
      </c>
    </row>
    <row r="68" spans="1:8" ht="15.6" x14ac:dyDescent="0.3">
      <c r="A68" s="5">
        <v>37295</v>
      </c>
      <c r="B68" s="4" t="s">
        <v>5</v>
      </c>
      <c r="C68" s="4">
        <v>155</v>
      </c>
      <c r="D68" s="4">
        <v>85</v>
      </c>
      <c r="E68" s="4" t="s">
        <v>2140</v>
      </c>
      <c r="F68" s="6" t="s">
        <v>1312</v>
      </c>
      <c r="G68" s="4" t="s">
        <v>2141</v>
      </c>
      <c r="H68" s="4" t="s">
        <v>504</v>
      </c>
    </row>
    <row r="69" spans="1:8" ht="15.6" x14ac:dyDescent="0.3">
      <c r="A69" s="5">
        <v>37109</v>
      </c>
      <c r="B69" s="4" t="s">
        <v>5</v>
      </c>
      <c r="C69" s="4">
        <v>178</v>
      </c>
      <c r="D69" s="4">
        <v>73</v>
      </c>
      <c r="E69" s="4" t="s">
        <v>2142</v>
      </c>
      <c r="F69" s="6" t="s">
        <v>1410</v>
      </c>
      <c r="G69" s="4" t="s">
        <v>2143</v>
      </c>
      <c r="H69" s="4" t="s">
        <v>505</v>
      </c>
    </row>
    <row r="70" spans="1:8" ht="15.6" x14ac:dyDescent="0.3">
      <c r="A70" s="5">
        <v>37106</v>
      </c>
      <c r="B70" s="4" t="s">
        <v>5</v>
      </c>
      <c r="C70" s="4">
        <v>156</v>
      </c>
      <c r="D70" s="4">
        <v>61</v>
      </c>
      <c r="E70" s="4" t="s">
        <v>2144</v>
      </c>
      <c r="F70" s="6" t="s">
        <v>1081</v>
      </c>
      <c r="G70" s="4" t="s">
        <v>2145</v>
      </c>
      <c r="H70" s="4" t="s">
        <v>506</v>
      </c>
    </row>
    <row r="71" spans="1:8" ht="15.6" x14ac:dyDescent="0.3">
      <c r="A71" s="5">
        <v>37408</v>
      </c>
      <c r="B71" s="4" t="s">
        <v>5</v>
      </c>
      <c r="C71" s="4">
        <v>156</v>
      </c>
      <c r="D71" s="4">
        <v>77</v>
      </c>
      <c r="E71" s="4" t="s">
        <v>2146</v>
      </c>
      <c r="F71" s="6" t="s">
        <v>1147</v>
      </c>
      <c r="G71" s="4" t="s">
        <v>2147</v>
      </c>
      <c r="H71" s="4" t="s">
        <v>507</v>
      </c>
    </row>
    <row r="72" spans="1:8" ht="15.6" x14ac:dyDescent="0.3">
      <c r="A72" s="5">
        <v>37361</v>
      </c>
      <c r="B72" s="4" t="s">
        <v>5</v>
      </c>
      <c r="C72" s="4">
        <v>162</v>
      </c>
      <c r="D72" s="4">
        <v>87</v>
      </c>
      <c r="E72" s="4" t="s">
        <v>2168</v>
      </c>
      <c r="F72" s="6" t="s">
        <v>1210</v>
      </c>
      <c r="G72" s="4" t="s">
        <v>2169</v>
      </c>
      <c r="H72" s="4" t="s">
        <v>518</v>
      </c>
    </row>
    <row r="73" spans="1:8" ht="15.6" x14ac:dyDescent="0.3">
      <c r="A73" s="5">
        <v>37608</v>
      </c>
      <c r="B73" s="4" t="s">
        <v>5</v>
      </c>
      <c r="C73" s="4">
        <v>176</v>
      </c>
      <c r="D73" s="4">
        <v>72</v>
      </c>
      <c r="E73" s="4" t="s">
        <v>2191</v>
      </c>
      <c r="F73" s="6" t="s">
        <v>1237</v>
      </c>
      <c r="G73" s="4" t="s">
        <v>2192</v>
      </c>
      <c r="H73" s="4" t="s">
        <v>530</v>
      </c>
    </row>
    <row r="74" spans="1:8" ht="15.6" x14ac:dyDescent="0.3">
      <c r="A74" s="5">
        <v>37415</v>
      </c>
      <c r="B74" s="4" t="s">
        <v>5</v>
      </c>
      <c r="C74" s="4">
        <v>156</v>
      </c>
      <c r="D74" s="4">
        <v>68</v>
      </c>
      <c r="E74" s="4" t="s">
        <v>2199</v>
      </c>
      <c r="F74" s="6" t="s">
        <v>1111</v>
      </c>
      <c r="G74" s="4" t="s">
        <v>2200</v>
      </c>
      <c r="H74" s="4" t="s">
        <v>534</v>
      </c>
    </row>
    <row r="75" spans="1:8" ht="15.6" x14ac:dyDescent="0.3">
      <c r="A75" s="5">
        <v>38353</v>
      </c>
      <c r="B75" s="4" t="s">
        <v>5</v>
      </c>
      <c r="C75" s="4">
        <v>176</v>
      </c>
      <c r="D75" s="4">
        <v>65</v>
      </c>
      <c r="E75" s="4" t="s">
        <v>2201</v>
      </c>
      <c r="F75" s="6" t="s">
        <v>1147</v>
      </c>
      <c r="G75" s="4" t="s">
        <v>2202</v>
      </c>
      <c r="H75" s="4" t="s">
        <v>535</v>
      </c>
    </row>
    <row r="76" spans="1:8" ht="15.6" x14ac:dyDescent="0.3">
      <c r="A76" s="5">
        <v>38187</v>
      </c>
      <c r="B76" s="4" t="s">
        <v>5</v>
      </c>
      <c r="C76" s="4">
        <v>177</v>
      </c>
      <c r="D76" s="4">
        <v>48</v>
      </c>
      <c r="E76" s="4" t="s">
        <v>2207</v>
      </c>
      <c r="F76" s="6" t="s">
        <v>1309</v>
      </c>
      <c r="G76" s="4" t="s">
        <v>2208</v>
      </c>
      <c r="H76" s="4" t="s">
        <v>538</v>
      </c>
    </row>
    <row r="77" spans="1:8" ht="15.6" x14ac:dyDescent="0.3">
      <c r="A77" s="5">
        <v>37514</v>
      </c>
      <c r="B77" s="4" t="s">
        <v>5</v>
      </c>
      <c r="C77" s="4">
        <v>157</v>
      </c>
      <c r="D77" s="4">
        <v>62</v>
      </c>
      <c r="E77" s="4" t="s">
        <v>2170</v>
      </c>
      <c r="F77" s="6" t="s">
        <v>1176</v>
      </c>
      <c r="G77" s="4" t="s">
        <v>2256</v>
      </c>
      <c r="H77" s="4" t="s">
        <v>562</v>
      </c>
    </row>
    <row r="78" spans="1:8" ht="15.6" x14ac:dyDescent="0.3">
      <c r="A78" s="5">
        <v>37316</v>
      </c>
      <c r="B78" s="4" t="s">
        <v>5</v>
      </c>
      <c r="C78" s="4">
        <v>170</v>
      </c>
      <c r="D78" s="4">
        <v>54</v>
      </c>
      <c r="E78" s="4" t="s">
        <v>2265</v>
      </c>
      <c r="F78" s="6" t="s">
        <v>1179</v>
      </c>
      <c r="G78" s="4" t="s">
        <v>2266</v>
      </c>
      <c r="H78" s="4" t="s">
        <v>567</v>
      </c>
    </row>
    <row r="79" spans="1:8" ht="15.6" x14ac:dyDescent="0.3">
      <c r="A79" s="5">
        <v>38420</v>
      </c>
      <c r="B79" s="4" t="s">
        <v>5</v>
      </c>
      <c r="C79" s="4">
        <v>180</v>
      </c>
      <c r="D79" s="4">
        <v>55</v>
      </c>
      <c r="E79" s="4" t="s">
        <v>2277</v>
      </c>
      <c r="F79" s="6" t="s">
        <v>1849</v>
      </c>
      <c r="G79" s="4" t="s">
        <v>2278</v>
      </c>
      <c r="H79" s="4" t="s">
        <v>573</v>
      </c>
    </row>
    <row r="80" spans="1:8" ht="15.6" x14ac:dyDescent="0.3">
      <c r="A80" s="5">
        <v>37449</v>
      </c>
      <c r="B80" s="4" t="s">
        <v>5</v>
      </c>
      <c r="C80" s="4">
        <v>173</v>
      </c>
      <c r="D80" s="4">
        <v>62</v>
      </c>
      <c r="E80" s="4" t="s">
        <v>2318</v>
      </c>
      <c r="F80" s="6" t="s">
        <v>1347</v>
      </c>
      <c r="G80" s="4" t="s">
        <v>2319</v>
      </c>
      <c r="H80" s="4" t="s">
        <v>593</v>
      </c>
    </row>
    <row r="81" spans="1:8" ht="15.6" x14ac:dyDescent="0.3">
      <c r="A81" s="5">
        <v>38198</v>
      </c>
      <c r="B81" s="4" t="s">
        <v>5</v>
      </c>
      <c r="C81" s="4">
        <v>172</v>
      </c>
      <c r="D81" s="4">
        <v>79</v>
      </c>
      <c r="E81" s="4" t="s">
        <v>2326</v>
      </c>
      <c r="F81" s="6" t="s">
        <v>1710</v>
      </c>
      <c r="G81" s="4" t="s">
        <v>2327</v>
      </c>
      <c r="H81" s="4" t="s">
        <v>597</v>
      </c>
    </row>
    <row r="82" spans="1:8" ht="15.6" x14ac:dyDescent="0.3">
      <c r="A82" s="5">
        <v>37034</v>
      </c>
      <c r="B82" s="4" t="s">
        <v>5</v>
      </c>
      <c r="C82" s="4">
        <v>156</v>
      </c>
      <c r="D82" s="4">
        <v>50</v>
      </c>
      <c r="E82" s="4" t="s">
        <v>2338</v>
      </c>
      <c r="F82" s="6" t="s">
        <v>1347</v>
      </c>
      <c r="G82" s="4" t="s">
        <v>2339</v>
      </c>
      <c r="H82" s="4" t="s">
        <v>603</v>
      </c>
    </row>
    <row r="83" spans="1:8" ht="15.6" x14ac:dyDescent="0.3">
      <c r="A83" s="5">
        <v>37967</v>
      </c>
      <c r="B83" s="4" t="s">
        <v>5</v>
      </c>
      <c r="C83" s="4">
        <v>159</v>
      </c>
      <c r="D83" s="4">
        <v>62</v>
      </c>
      <c r="E83" s="4" t="s">
        <v>2344</v>
      </c>
      <c r="F83" s="6" t="s">
        <v>1257</v>
      </c>
      <c r="G83" s="4" t="s">
        <v>2345</v>
      </c>
      <c r="H83" s="4" t="s">
        <v>605</v>
      </c>
    </row>
    <row r="84" spans="1:8" ht="15.6" x14ac:dyDescent="0.3">
      <c r="A84" s="5">
        <v>38337</v>
      </c>
      <c r="B84" s="4" t="s">
        <v>5</v>
      </c>
      <c r="C84" s="4">
        <v>173</v>
      </c>
      <c r="D84" s="4">
        <v>50</v>
      </c>
      <c r="E84" s="4" t="s">
        <v>2368</v>
      </c>
      <c r="F84" s="6" t="s">
        <v>1376</v>
      </c>
      <c r="G84" s="4" t="s">
        <v>2369</v>
      </c>
      <c r="H84" s="4" t="s">
        <v>617</v>
      </c>
    </row>
    <row r="85" spans="1:8" ht="15.6" x14ac:dyDescent="0.3">
      <c r="A85" s="5">
        <v>38185</v>
      </c>
      <c r="B85" s="4" t="s">
        <v>5</v>
      </c>
      <c r="C85" s="4">
        <v>171</v>
      </c>
      <c r="D85" s="4">
        <v>92</v>
      </c>
      <c r="E85" s="4" t="s">
        <v>2390</v>
      </c>
      <c r="F85" s="6" t="s">
        <v>1537</v>
      </c>
      <c r="G85" s="4" t="s">
        <v>2391</v>
      </c>
      <c r="H85" s="4" t="s">
        <v>628</v>
      </c>
    </row>
    <row r="86" spans="1:8" ht="15.6" x14ac:dyDescent="0.3">
      <c r="A86" s="5">
        <v>37419</v>
      </c>
      <c r="B86" s="4" t="s">
        <v>5</v>
      </c>
      <c r="C86" s="4">
        <v>161</v>
      </c>
      <c r="D86" s="4">
        <v>50</v>
      </c>
      <c r="E86" s="4" t="s">
        <v>2394</v>
      </c>
      <c r="F86" s="6" t="s">
        <v>1167</v>
      </c>
      <c r="G86" s="4" t="s">
        <v>2395</v>
      </c>
      <c r="H86" s="4" t="s">
        <v>630</v>
      </c>
    </row>
    <row r="87" spans="1:8" ht="15.6" x14ac:dyDescent="0.3">
      <c r="A87" s="5">
        <v>38078</v>
      </c>
      <c r="B87" s="4" t="s">
        <v>5</v>
      </c>
      <c r="C87" s="4">
        <v>161</v>
      </c>
      <c r="D87" s="4">
        <v>73</v>
      </c>
      <c r="E87" s="4" t="s">
        <v>2410</v>
      </c>
      <c r="F87" s="6" t="s">
        <v>1155</v>
      </c>
      <c r="G87" s="4" t="s">
        <v>2411</v>
      </c>
      <c r="H87" s="4" t="s">
        <v>638</v>
      </c>
    </row>
    <row r="88" spans="1:8" ht="15.6" x14ac:dyDescent="0.3">
      <c r="A88" s="5">
        <v>37772</v>
      </c>
      <c r="B88" s="4" t="s">
        <v>5</v>
      </c>
      <c r="C88" s="4">
        <v>164</v>
      </c>
      <c r="D88" s="4">
        <v>47</v>
      </c>
      <c r="E88" s="4" t="s">
        <v>2412</v>
      </c>
      <c r="F88" s="6" t="s">
        <v>1187</v>
      </c>
      <c r="G88" s="4" t="s">
        <v>2413</v>
      </c>
      <c r="H88" s="4" t="s">
        <v>639</v>
      </c>
    </row>
    <row r="89" spans="1:8" ht="15.6" x14ac:dyDescent="0.3">
      <c r="A89" s="5">
        <v>37441</v>
      </c>
      <c r="B89" s="4" t="s">
        <v>5</v>
      </c>
      <c r="C89" s="4">
        <v>155</v>
      </c>
      <c r="D89" s="4">
        <v>78</v>
      </c>
      <c r="E89" s="4" t="s">
        <v>2418</v>
      </c>
      <c r="F89" s="6" t="s">
        <v>1862</v>
      </c>
      <c r="G89" s="4" t="s">
        <v>2419</v>
      </c>
      <c r="H89" s="4" t="s">
        <v>642</v>
      </c>
    </row>
    <row r="90" spans="1:8" ht="15.6" x14ac:dyDescent="0.3">
      <c r="A90" s="5">
        <v>38109</v>
      </c>
      <c r="B90" s="4" t="s">
        <v>5</v>
      </c>
      <c r="C90" s="4">
        <v>167</v>
      </c>
      <c r="D90" s="4">
        <v>92</v>
      </c>
      <c r="E90" s="4" t="s">
        <v>2472</v>
      </c>
      <c r="F90" s="6" t="s">
        <v>1197</v>
      </c>
      <c r="G90" s="4" t="s">
        <v>2473</v>
      </c>
      <c r="H90" s="4" t="s">
        <v>669</v>
      </c>
    </row>
    <row r="91" spans="1:8" ht="15.6" x14ac:dyDescent="0.3">
      <c r="A91" s="5">
        <v>37387</v>
      </c>
      <c r="B91" s="4" t="s">
        <v>5</v>
      </c>
      <c r="C91" s="4">
        <v>166</v>
      </c>
      <c r="D91" s="4">
        <v>74</v>
      </c>
      <c r="E91" s="4" t="s">
        <v>2508</v>
      </c>
      <c r="F91" s="6" t="s">
        <v>1234</v>
      </c>
      <c r="G91" s="4" t="s">
        <v>2509</v>
      </c>
      <c r="H91" s="4" t="s">
        <v>687</v>
      </c>
    </row>
    <row r="92" spans="1:8" ht="15.6" x14ac:dyDescent="0.3">
      <c r="A92" s="5">
        <v>37710</v>
      </c>
      <c r="B92" s="4" t="s">
        <v>5</v>
      </c>
      <c r="C92" s="4">
        <v>180</v>
      </c>
      <c r="D92" s="4">
        <v>67</v>
      </c>
      <c r="E92" s="4" t="s">
        <v>2514</v>
      </c>
      <c r="F92" s="6" t="s">
        <v>1108</v>
      </c>
      <c r="G92" s="4" t="s">
        <v>2515</v>
      </c>
      <c r="H92" s="4" t="s">
        <v>690</v>
      </c>
    </row>
    <row r="93" spans="1:8" ht="15.6" x14ac:dyDescent="0.3">
      <c r="A93" s="5">
        <v>37838</v>
      </c>
      <c r="B93" s="4" t="s">
        <v>5</v>
      </c>
      <c r="C93" s="4">
        <v>173</v>
      </c>
      <c r="D93" s="4">
        <v>89</v>
      </c>
      <c r="E93" s="4" t="s">
        <v>2516</v>
      </c>
      <c r="F93" s="6" t="s">
        <v>1194</v>
      </c>
      <c r="G93" s="4" t="s">
        <v>2517</v>
      </c>
      <c r="H93" s="4" t="s">
        <v>691</v>
      </c>
    </row>
    <row r="94" spans="1:8" ht="15.6" x14ac:dyDescent="0.3">
      <c r="A94" s="5">
        <v>37202</v>
      </c>
      <c r="B94" s="4" t="s">
        <v>5</v>
      </c>
      <c r="C94" s="4">
        <v>155</v>
      </c>
      <c r="D94" s="4">
        <v>82</v>
      </c>
      <c r="E94" s="4" t="s">
        <v>2524</v>
      </c>
      <c r="F94" s="6" t="s">
        <v>1218</v>
      </c>
      <c r="G94" s="4" t="s">
        <v>2525</v>
      </c>
      <c r="H94" s="4" t="s">
        <v>695</v>
      </c>
    </row>
    <row r="95" spans="1:8" ht="15.6" x14ac:dyDescent="0.3">
      <c r="A95" s="5">
        <v>38386</v>
      </c>
      <c r="B95" s="4" t="s">
        <v>5</v>
      </c>
      <c r="C95" s="4">
        <v>152</v>
      </c>
      <c r="D95" s="4">
        <v>69</v>
      </c>
      <c r="E95" s="4" t="s">
        <v>2558</v>
      </c>
      <c r="F95" s="6" t="s">
        <v>1087</v>
      </c>
      <c r="G95" s="4" t="s">
        <v>2559</v>
      </c>
      <c r="H95" s="4" t="s">
        <v>713</v>
      </c>
    </row>
    <row r="96" spans="1:8" ht="15.6" x14ac:dyDescent="0.3">
      <c r="A96" s="5">
        <v>37375</v>
      </c>
      <c r="B96" s="4" t="s">
        <v>5</v>
      </c>
      <c r="C96" s="4">
        <v>150</v>
      </c>
      <c r="D96" s="4">
        <v>82</v>
      </c>
      <c r="E96" s="4" t="s">
        <v>2560</v>
      </c>
      <c r="F96" s="6" t="s">
        <v>1150</v>
      </c>
      <c r="G96" s="4" t="s">
        <v>2561</v>
      </c>
      <c r="H96" s="4" t="s">
        <v>714</v>
      </c>
    </row>
    <row r="97" spans="1:8" ht="15.6" x14ac:dyDescent="0.3">
      <c r="A97" s="5">
        <v>38204</v>
      </c>
      <c r="B97" s="4" t="s">
        <v>5</v>
      </c>
      <c r="C97" s="4">
        <v>157</v>
      </c>
      <c r="D97" s="4">
        <v>51</v>
      </c>
      <c r="E97" s="4" t="s">
        <v>1518</v>
      </c>
      <c r="F97" s="6" t="s">
        <v>1449</v>
      </c>
      <c r="G97" s="4" t="s">
        <v>2574</v>
      </c>
      <c r="H97" s="4" t="s">
        <v>721</v>
      </c>
    </row>
    <row r="98" spans="1:8" ht="15.6" x14ac:dyDescent="0.3">
      <c r="A98" s="5">
        <v>38133</v>
      </c>
      <c r="B98" s="4" t="s">
        <v>5</v>
      </c>
      <c r="C98" s="4">
        <v>176</v>
      </c>
      <c r="D98" s="4">
        <v>52</v>
      </c>
      <c r="E98" s="4" t="s">
        <v>2583</v>
      </c>
      <c r="F98" s="6" t="s">
        <v>1309</v>
      </c>
      <c r="G98" s="4" t="s">
        <v>2584</v>
      </c>
      <c r="H98" s="4" t="s">
        <v>726</v>
      </c>
    </row>
    <row r="99" spans="1:8" ht="15.6" x14ac:dyDescent="0.3">
      <c r="A99" s="5">
        <v>37246</v>
      </c>
      <c r="B99" s="4" t="s">
        <v>5</v>
      </c>
      <c r="C99" s="4">
        <v>159</v>
      </c>
      <c r="D99" s="4">
        <v>53</v>
      </c>
      <c r="E99" s="4" t="s">
        <v>2612</v>
      </c>
      <c r="F99" s="6" t="s">
        <v>1822</v>
      </c>
      <c r="G99" s="4" t="s">
        <v>2613</v>
      </c>
      <c r="H99" s="4" t="s">
        <v>740</v>
      </c>
    </row>
    <row r="100" spans="1:8" ht="15.6" x14ac:dyDescent="0.3">
      <c r="A100" s="5">
        <v>38032</v>
      </c>
      <c r="B100" s="4" t="s">
        <v>5</v>
      </c>
      <c r="C100" s="4">
        <v>177</v>
      </c>
      <c r="D100" s="4">
        <v>87</v>
      </c>
      <c r="E100" s="4" t="s">
        <v>2616</v>
      </c>
      <c r="F100" s="6" t="s">
        <v>1167</v>
      </c>
      <c r="G100" s="4" t="s">
        <v>2617</v>
      </c>
      <c r="H100" s="4" t="s">
        <v>742</v>
      </c>
    </row>
    <row r="101" spans="1:8" ht="15.6" x14ac:dyDescent="0.3">
      <c r="A101" s="5">
        <v>38255</v>
      </c>
      <c r="B101" s="4" t="s">
        <v>5</v>
      </c>
      <c r="C101" s="4">
        <v>151</v>
      </c>
      <c r="D101" s="4">
        <v>90</v>
      </c>
      <c r="E101" s="4" t="s">
        <v>2620</v>
      </c>
      <c r="F101" s="6" t="s">
        <v>1129</v>
      </c>
      <c r="G101" s="4" t="s">
        <v>2621</v>
      </c>
      <c r="H101" s="4" t="s">
        <v>744</v>
      </c>
    </row>
    <row r="102" spans="1:8" ht="15.6" x14ac:dyDescent="0.3">
      <c r="A102" s="5">
        <v>37445</v>
      </c>
      <c r="B102" s="4" t="s">
        <v>5</v>
      </c>
      <c r="C102" s="4">
        <v>155</v>
      </c>
      <c r="D102" s="4">
        <v>92</v>
      </c>
      <c r="E102" s="4" t="s">
        <v>2644</v>
      </c>
      <c r="F102" s="6" t="s">
        <v>1234</v>
      </c>
      <c r="G102" s="4" t="s">
        <v>2645</v>
      </c>
      <c r="H102" s="4" t="s">
        <v>756</v>
      </c>
    </row>
    <row r="103" spans="1:8" ht="15.6" x14ac:dyDescent="0.3">
      <c r="A103" s="5">
        <v>37536</v>
      </c>
      <c r="B103" s="4" t="s">
        <v>5</v>
      </c>
      <c r="C103" s="4">
        <v>157</v>
      </c>
      <c r="D103" s="4">
        <v>49</v>
      </c>
      <c r="E103" s="4" t="s">
        <v>2706</v>
      </c>
      <c r="F103" s="6" t="s">
        <v>1268</v>
      </c>
      <c r="G103" s="4" t="s">
        <v>2707</v>
      </c>
      <c r="H103" s="4" t="s">
        <v>788</v>
      </c>
    </row>
    <row r="104" spans="1:8" ht="15.6" x14ac:dyDescent="0.3">
      <c r="A104" s="5">
        <v>37408</v>
      </c>
      <c r="B104" s="4" t="s">
        <v>5</v>
      </c>
      <c r="C104" s="4">
        <v>167</v>
      </c>
      <c r="D104" s="4">
        <v>91</v>
      </c>
      <c r="E104" s="4" t="s">
        <v>2735</v>
      </c>
      <c r="F104" s="6" t="s">
        <v>1066</v>
      </c>
      <c r="G104" s="4" t="s">
        <v>2736</v>
      </c>
      <c r="H104" s="4" t="s">
        <v>803</v>
      </c>
    </row>
    <row r="105" spans="1:8" ht="15.6" x14ac:dyDescent="0.3">
      <c r="A105" s="5">
        <v>38065</v>
      </c>
      <c r="B105" s="4" t="s">
        <v>5</v>
      </c>
      <c r="C105" s="4">
        <v>151</v>
      </c>
      <c r="D105" s="4">
        <v>83</v>
      </c>
      <c r="E105" s="4" t="s">
        <v>2743</v>
      </c>
      <c r="F105" s="6" t="s">
        <v>1087</v>
      </c>
      <c r="G105" s="4" t="s">
        <v>2744</v>
      </c>
      <c r="H105" s="4" t="s">
        <v>807</v>
      </c>
    </row>
    <row r="106" spans="1:8" ht="15.6" x14ac:dyDescent="0.3">
      <c r="A106" s="5">
        <v>37771</v>
      </c>
      <c r="B106" s="4" t="s">
        <v>5</v>
      </c>
      <c r="C106" s="4">
        <v>166</v>
      </c>
      <c r="D106" s="4">
        <v>76</v>
      </c>
      <c r="E106" s="4" t="s">
        <v>2776</v>
      </c>
      <c r="F106" s="6" t="s">
        <v>1105</v>
      </c>
      <c r="G106" s="4" t="s">
        <v>2777</v>
      </c>
      <c r="H106" s="4" t="s">
        <v>823</v>
      </c>
    </row>
    <row r="107" spans="1:8" ht="15.6" x14ac:dyDescent="0.3">
      <c r="A107" s="5">
        <v>37267</v>
      </c>
      <c r="B107" s="4" t="s">
        <v>5</v>
      </c>
      <c r="C107" s="4">
        <v>151</v>
      </c>
      <c r="D107" s="4">
        <v>84</v>
      </c>
      <c r="E107" s="4" t="s">
        <v>2790</v>
      </c>
      <c r="F107" s="6" t="s">
        <v>1111</v>
      </c>
      <c r="G107" s="4" t="s">
        <v>2791</v>
      </c>
      <c r="H107" s="4" t="s">
        <v>830</v>
      </c>
    </row>
    <row r="108" spans="1:8" ht="15.6" x14ac:dyDescent="0.3">
      <c r="A108" s="5">
        <v>37681</v>
      </c>
      <c r="B108" s="4" t="s">
        <v>5</v>
      </c>
      <c r="C108" s="4">
        <v>162</v>
      </c>
      <c r="D108" s="4">
        <v>49</v>
      </c>
      <c r="E108" s="4" t="s">
        <v>2798</v>
      </c>
      <c r="F108" s="6" t="s">
        <v>1187</v>
      </c>
      <c r="G108" s="4" t="s">
        <v>2799</v>
      </c>
      <c r="H108" s="4" t="s">
        <v>834</v>
      </c>
    </row>
    <row r="109" spans="1:8" ht="15.6" x14ac:dyDescent="0.3">
      <c r="A109" s="5">
        <v>37349</v>
      </c>
      <c r="B109" s="4" t="s">
        <v>5</v>
      </c>
      <c r="C109" s="4">
        <v>157</v>
      </c>
      <c r="D109" s="4">
        <v>76</v>
      </c>
      <c r="E109" s="4" t="s">
        <v>2804</v>
      </c>
      <c r="F109" s="6" t="s">
        <v>1527</v>
      </c>
      <c r="G109" s="4" t="s">
        <v>2805</v>
      </c>
      <c r="H109" s="4" t="s">
        <v>837</v>
      </c>
    </row>
    <row r="110" spans="1:8" ht="15.6" x14ac:dyDescent="0.3">
      <c r="A110" s="5">
        <v>37402</v>
      </c>
      <c r="B110" s="4" t="s">
        <v>5</v>
      </c>
      <c r="C110" s="4">
        <v>175</v>
      </c>
      <c r="D110" s="4">
        <v>81</v>
      </c>
      <c r="E110" s="4" t="s">
        <v>2806</v>
      </c>
      <c r="F110" s="6" t="s">
        <v>1066</v>
      </c>
      <c r="G110" s="4" t="s">
        <v>2807</v>
      </c>
      <c r="H110" s="4" t="s">
        <v>838</v>
      </c>
    </row>
    <row r="111" spans="1:8" ht="15.6" x14ac:dyDescent="0.3">
      <c r="A111" s="5">
        <v>37759</v>
      </c>
      <c r="B111" s="4" t="s">
        <v>5</v>
      </c>
      <c r="C111" s="4">
        <v>172</v>
      </c>
      <c r="D111" s="4">
        <v>91</v>
      </c>
      <c r="E111" s="4" t="s">
        <v>2845</v>
      </c>
      <c r="F111" s="6" t="s">
        <v>1090</v>
      </c>
      <c r="G111" s="4" t="s">
        <v>2846</v>
      </c>
      <c r="H111" s="4" t="s">
        <v>855</v>
      </c>
    </row>
    <row r="112" spans="1:8" ht="15.6" x14ac:dyDescent="0.3">
      <c r="A112" s="5">
        <v>38255</v>
      </c>
      <c r="B112" s="4" t="s">
        <v>5</v>
      </c>
      <c r="C112" s="4">
        <v>179</v>
      </c>
      <c r="D112" s="4">
        <v>79</v>
      </c>
      <c r="E112" s="4" t="s">
        <v>2857</v>
      </c>
      <c r="F112" s="6" t="s">
        <v>1078</v>
      </c>
      <c r="G112" s="4" t="s">
        <v>2858</v>
      </c>
      <c r="H112" s="4" t="s">
        <v>861</v>
      </c>
    </row>
    <row r="113" spans="1:8" ht="15.6" x14ac:dyDescent="0.3">
      <c r="A113" s="5">
        <v>37295</v>
      </c>
      <c r="B113" s="4" t="s">
        <v>5</v>
      </c>
      <c r="C113" s="4">
        <v>151</v>
      </c>
      <c r="D113" s="4">
        <v>65</v>
      </c>
      <c r="E113" s="4" t="s">
        <v>2869</v>
      </c>
      <c r="F113" s="6" t="s">
        <v>1322</v>
      </c>
      <c r="G113" s="4" t="s">
        <v>2870</v>
      </c>
      <c r="H113" s="4" t="s">
        <v>867</v>
      </c>
    </row>
    <row r="114" spans="1:8" ht="15.6" x14ac:dyDescent="0.3">
      <c r="A114" s="5">
        <v>37324</v>
      </c>
      <c r="B114" s="4" t="s">
        <v>5</v>
      </c>
      <c r="C114" s="4">
        <v>167</v>
      </c>
      <c r="D114" s="4">
        <v>82</v>
      </c>
      <c r="E114" s="4" t="s">
        <v>2875</v>
      </c>
      <c r="F114" s="6" t="s">
        <v>1483</v>
      </c>
      <c r="G114" s="4" t="s">
        <v>2876</v>
      </c>
      <c r="H114" s="4" t="s">
        <v>870</v>
      </c>
    </row>
    <row r="115" spans="1:8" ht="15.6" x14ac:dyDescent="0.3">
      <c r="A115" s="5">
        <v>37133</v>
      </c>
      <c r="B115" s="4" t="s">
        <v>5</v>
      </c>
      <c r="C115" s="4">
        <v>173</v>
      </c>
      <c r="D115" s="4">
        <v>93</v>
      </c>
      <c r="E115" s="4" t="s">
        <v>2879</v>
      </c>
      <c r="F115" s="6" t="s">
        <v>1594</v>
      </c>
      <c r="G115" s="4" t="s">
        <v>2880</v>
      </c>
      <c r="H115" s="4" t="s">
        <v>872</v>
      </c>
    </row>
    <row r="116" spans="1:8" ht="15.6" x14ac:dyDescent="0.3">
      <c r="A116" s="5">
        <v>37347</v>
      </c>
      <c r="B116" s="4" t="s">
        <v>5</v>
      </c>
      <c r="C116" s="4">
        <v>159</v>
      </c>
      <c r="D116" s="4">
        <v>82</v>
      </c>
      <c r="E116" s="4" t="s">
        <v>2909</v>
      </c>
      <c r="F116" s="6" t="s">
        <v>1170</v>
      </c>
      <c r="G116" s="4" t="s">
        <v>2910</v>
      </c>
      <c r="H116" s="4" t="s">
        <v>887</v>
      </c>
    </row>
    <row r="117" spans="1:8" ht="15.6" x14ac:dyDescent="0.3">
      <c r="A117" s="5">
        <v>37213</v>
      </c>
      <c r="B117" s="4" t="s">
        <v>5</v>
      </c>
      <c r="C117" s="4">
        <v>175</v>
      </c>
      <c r="D117" s="4">
        <v>47</v>
      </c>
      <c r="E117" s="4" t="s">
        <v>2917</v>
      </c>
      <c r="F117" s="6" t="s">
        <v>1072</v>
      </c>
      <c r="G117" s="4" t="s">
        <v>2918</v>
      </c>
      <c r="H117" s="4" t="s">
        <v>891</v>
      </c>
    </row>
    <row r="118" spans="1:8" ht="15.6" x14ac:dyDescent="0.3">
      <c r="A118" s="5">
        <v>37482</v>
      </c>
      <c r="B118" s="4" t="s">
        <v>5</v>
      </c>
      <c r="C118" s="4">
        <v>157</v>
      </c>
      <c r="D118" s="4">
        <v>70</v>
      </c>
      <c r="E118" s="4" t="s">
        <v>2967</v>
      </c>
      <c r="F118" s="6" t="s">
        <v>1717</v>
      </c>
      <c r="G118" s="4" t="s">
        <v>2968</v>
      </c>
      <c r="H118" s="4" t="s">
        <v>915</v>
      </c>
    </row>
    <row r="119" spans="1:8" ht="15.6" x14ac:dyDescent="0.3">
      <c r="A119" s="5">
        <v>38156</v>
      </c>
      <c r="B119" s="4" t="s">
        <v>5</v>
      </c>
      <c r="C119" s="4">
        <v>161</v>
      </c>
      <c r="D119" s="4">
        <v>66</v>
      </c>
      <c r="E119" s="4" t="s">
        <v>2969</v>
      </c>
      <c r="F119" s="6" t="s">
        <v>1929</v>
      </c>
      <c r="G119" s="4" t="s">
        <v>2970</v>
      </c>
      <c r="H119" s="4" t="s">
        <v>916</v>
      </c>
    </row>
    <row r="120" spans="1:8" ht="15.6" x14ac:dyDescent="0.3">
      <c r="A120" s="5">
        <v>37121</v>
      </c>
      <c r="B120" s="4" t="s">
        <v>5</v>
      </c>
      <c r="C120" s="4">
        <v>176</v>
      </c>
      <c r="D120" s="4">
        <v>48</v>
      </c>
      <c r="E120" s="4" t="s">
        <v>2971</v>
      </c>
      <c r="F120" s="6" t="s">
        <v>1090</v>
      </c>
      <c r="G120" s="4" t="s">
        <v>2972</v>
      </c>
      <c r="H120" s="4" t="s">
        <v>917</v>
      </c>
    </row>
    <row r="121" spans="1:8" ht="15.6" x14ac:dyDescent="0.3">
      <c r="A121" s="5">
        <v>37904</v>
      </c>
      <c r="B121" s="4" t="s">
        <v>5</v>
      </c>
      <c r="C121" s="4">
        <v>153</v>
      </c>
      <c r="D121" s="4">
        <v>50</v>
      </c>
      <c r="E121" s="4" t="s">
        <v>2977</v>
      </c>
      <c r="F121" s="6" t="s">
        <v>1247</v>
      </c>
      <c r="G121" s="4" t="s">
        <v>2978</v>
      </c>
      <c r="H121" s="4" t="s">
        <v>920</v>
      </c>
    </row>
    <row r="122" spans="1:8" ht="15.6" x14ac:dyDescent="0.3">
      <c r="A122" s="5">
        <v>37533</v>
      </c>
      <c r="B122" s="4" t="s">
        <v>5</v>
      </c>
      <c r="C122" s="4">
        <v>170</v>
      </c>
      <c r="D122" s="4">
        <v>58</v>
      </c>
      <c r="E122" s="4" t="s">
        <v>3011</v>
      </c>
      <c r="F122" s="6" t="s">
        <v>1298</v>
      </c>
      <c r="G122" s="4" t="s">
        <v>3012</v>
      </c>
      <c r="H122" s="4" t="s">
        <v>938</v>
      </c>
    </row>
    <row r="123" spans="1:8" ht="15.6" x14ac:dyDescent="0.3">
      <c r="A123" s="5">
        <v>37069</v>
      </c>
      <c r="B123" s="4" t="s">
        <v>5</v>
      </c>
      <c r="C123" s="4">
        <v>165</v>
      </c>
      <c r="D123" s="4">
        <v>71</v>
      </c>
      <c r="E123" s="4" t="s">
        <v>3052</v>
      </c>
      <c r="F123" s="6" t="s">
        <v>1170</v>
      </c>
      <c r="G123" s="4" t="s">
        <v>3053</v>
      </c>
      <c r="H123" s="4" t="s">
        <v>959</v>
      </c>
    </row>
    <row r="124" spans="1:8" ht="15.6" x14ac:dyDescent="0.3">
      <c r="A124" s="5">
        <v>37859</v>
      </c>
      <c r="B124" s="4" t="s">
        <v>5</v>
      </c>
      <c r="C124" s="4">
        <v>173</v>
      </c>
      <c r="D124" s="4">
        <v>68</v>
      </c>
      <c r="E124" s="4" t="s">
        <v>1768</v>
      </c>
      <c r="F124" s="6" t="s">
        <v>1247</v>
      </c>
      <c r="G124" s="4" t="s">
        <v>3078</v>
      </c>
      <c r="H124" s="4" t="s">
        <v>972</v>
      </c>
    </row>
    <row r="125" spans="1:8" ht="15.6" x14ac:dyDescent="0.3">
      <c r="A125" s="5">
        <v>38435</v>
      </c>
      <c r="B125" s="4" t="s">
        <v>5</v>
      </c>
      <c r="C125" s="4">
        <v>165</v>
      </c>
      <c r="D125" s="4">
        <v>64</v>
      </c>
      <c r="E125" s="4" t="s">
        <v>3079</v>
      </c>
      <c r="F125" s="6" t="s">
        <v>1257</v>
      </c>
      <c r="G125" s="4" t="s">
        <v>3080</v>
      </c>
      <c r="H125" s="4" t="s">
        <v>973</v>
      </c>
    </row>
    <row r="126" spans="1:8" ht="15.6" x14ac:dyDescent="0.3">
      <c r="A126" s="5">
        <v>37474</v>
      </c>
      <c r="B126" s="4" t="s">
        <v>5</v>
      </c>
      <c r="C126" s="4">
        <v>172</v>
      </c>
      <c r="D126" s="4">
        <v>66</v>
      </c>
      <c r="E126" s="4" t="s">
        <v>3087</v>
      </c>
      <c r="F126" s="6" t="s">
        <v>1066</v>
      </c>
      <c r="G126" s="4" t="s">
        <v>3088</v>
      </c>
      <c r="H126" s="4" t="s">
        <v>977</v>
      </c>
    </row>
    <row r="127" spans="1:8" ht="15.6" x14ac:dyDescent="0.3">
      <c r="A127" s="5">
        <v>37145</v>
      </c>
      <c r="B127" s="4" t="s">
        <v>5</v>
      </c>
      <c r="C127" s="4">
        <v>178</v>
      </c>
      <c r="D127" s="4">
        <v>91</v>
      </c>
      <c r="E127" s="4" t="s">
        <v>3107</v>
      </c>
      <c r="F127" s="6" t="s">
        <v>1488</v>
      </c>
      <c r="G127" s="4" t="s">
        <v>3108</v>
      </c>
      <c r="H127" s="4" t="s">
        <v>987</v>
      </c>
    </row>
    <row r="128" spans="1:8" ht="15.6" x14ac:dyDescent="0.3">
      <c r="A128" s="5">
        <v>37996</v>
      </c>
      <c r="B128" s="4" t="s">
        <v>5</v>
      </c>
      <c r="C128" s="4">
        <v>150</v>
      </c>
      <c r="D128" s="4">
        <v>86</v>
      </c>
      <c r="E128" s="4" t="s">
        <v>3118</v>
      </c>
      <c r="F128" s="6" t="s">
        <v>1849</v>
      </c>
      <c r="G128" s="4" t="s">
        <v>3119</v>
      </c>
      <c r="H128" s="4" t="s">
        <v>993</v>
      </c>
    </row>
    <row r="129" spans="1:8" ht="15.6" x14ac:dyDescent="0.3">
      <c r="A129" s="5">
        <v>38253</v>
      </c>
      <c r="B129" s="4" t="s">
        <v>5</v>
      </c>
      <c r="C129" s="4">
        <v>178</v>
      </c>
      <c r="D129" s="4">
        <v>51</v>
      </c>
      <c r="E129" s="4" t="s">
        <v>3128</v>
      </c>
      <c r="F129" s="6" t="s">
        <v>1100</v>
      </c>
      <c r="G129" s="4" t="s">
        <v>3129</v>
      </c>
      <c r="H129" s="4" t="s">
        <v>998</v>
      </c>
    </row>
    <row r="130" spans="1:8" ht="15.6" x14ac:dyDescent="0.3">
      <c r="A130" s="5">
        <v>37493</v>
      </c>
      <c r="B130" s="4" t="s">
        <v>1</v>
      </c>
      <c r="C130" s="4">
        <v>155</v>
      </c>
      <c r="D130" s="4">
        <v>45</v>
      </c>
      <c r="E130" s="4" t="s">
        <v>1062</v>
      </c>
      <c r="F130" s="6" t="s">
        <v>1063</v>
      </c>
      <c r="G130" s="4" t="s">
        <v>1064</v>
      </c>
      <c r="H130" s="4" t="s">
        <v>18</v>
      </c>
    </row>
    <row r="131" spans="1:8" ht="15.6" x14ac:dyDescent="0.3">
      <c r="A131" s="5">
        <v>37859</v>
      </c>
      <c r="B131" s="4" t="s">
        <v>1</v>
      </c>
      <c r="C131" s="4">
        <v>162</v>
      </c>
      <c r="D131" s="4">
        <v>86</v>
      </c>
      <c r="E131" s="4" t="s">
        <v>1077</v>
      </c>
      <c r="F131" s="6" t="s">
        <v>1078</v>
      </c>
      <c r="G131" s="4" t="s">
        <v>1079</v>
      </c>
      <c r="H131" s="4" t="s">
        <v>23</v>
      </c>
    </row>
    <row r="132" spans="1:8" ht="15.6" x14ac:dyDescent="0.3">
      <c r="A132" s="5">
        <v>38239</v>
      </c>
      <c r="B132" s="4" t="s">
        <v>1</v>
      </c>
      <c r="C132" s="4">
        <v>152</v>
      </c>
      <c r="D132" s="4">
        <v>83</v>
      </c>
      <c r="E132" s="4" t="s">
        <v>1083</v>
      </c>
      <c r="F132" s="6" t="s">
        <v>1084</v>
      </c>
      <c r="G132" s="4" t="s">
        <v>1085</v>
      </c>
      <c r="H132" s="4" t="s">
        <v>25</v>
      </c>
    </row>
    <row r="133" spans="1:8" ht="15.6" x14ac:dyDescent="0.3">
      <c r="A133" s="5">
        <v>37507</v>
      </c>
      <c r="B133" s="4" t="s">
        <v>1</v>
      </c>
      <c r="C133" s="4">
        <v>171</v>
      </c>
      <c r="D133" s="4">
        <v>83</v>
      </c>
      <c r="E133" s="4" t="s">
        <v>1094</v>
      </c>
      <c r="F133" s="6" t="s">
        <v>1095</v>
      </c>
      <c r="G133" s="4" t="s">
        <v>1096</v>
      </c>
      <c r="H133" s="4" t="s">
        <v>29</v>
      </c>
    </row>
    <row r="134" spans="1:8" ht="15.6" x14ac:dyDescent="0.3">
      <c r="A134" s="5">
        <v>37363</v>
      </c>
      <c r="B134" s="4" t="s">
        <v>1</v>
      </c>
      <c r="C134" s="4">
        <v>179</v>
      </c>
      <c r="D134" s="4">
        <v>50</v>
      </c>
      <c r="E134" s="4" t="s">
        <v>1131</v>
      </c>
      <c r="F134" s="6" t="s">
        <v>1111</v>
      </c>
      <c r="G134" s="4" t="s">
        <v>1132</v>
      </c>
      <c r="H134" s="4" t="s">
        <v>41</v>
      </c>
    </row>
    <row r="135" spans="1:8" ht="15.6" x14ac:dyDescent="0.3">
      <c r="A135" s="5">
        <v>37744</v>
      </c>
      <c r="B135" s="4" t="s">
        <v>1</v>
      </c>
      <c r="C135" s="4">
        <v>154</v>
      </c>
      <c r="D135" s="4">
        <v>49</v>
      </c>
      <c r="E135" s="4" t="s">
        <v>1159</v>
      </c>
      <c r="F135" s="6" t="s">
        <v>1123</v>
      </c>
      <c r="G135" s="4" t="s">
        <v>1160</v>
      </c>
      <c r="H135" s="4" t="s">
        <v>52</v>
      </c>
    </row>
    <row r="136" spans="1:8" ht="15.6" x14ac:dyDescent="0.3">
      <c r="A136" s="5">
        <v>37156</v>
      </c>
      <c r="B136" s="4" t="s">
        <v>1</v>
      </c>
      <c r="C136" s="4">
        <v>180</v>
      </c>
      <c r="D136" s="4">
        <v>79</v>
      </c>
      <c r="E136" s="4" t="s">
        <v>1166</v>
      </c>
      <c r="F136" s="6" t="s">
        <v>1167</v>
      </c>
      <c r="G136" s="4" t="s">
        <v>1168</v>
      </c>
      <c r="H136" s="4" t="s">
        <v>55</v>
      </c>
    </row>
    <row r="137" spans="1:8" ht="15.6" x14ac:dyDescent="0.3">
      <c r="A137" s="5">
        <v>38127</v>
      </c>
      <c r="B137" s="4" t="s">
        <v>1</v>
      </c>
      <c r="C137" s="4">
        <v>155</v>
      </c>
      <c r="D137" s="4">
        <v>56</v>
      </c>
      <c r="E137" s="4" t="s">
        <v>1202</v>
      </c>
      <c r="F137" s="6" t="s">
        <v>1167</v>
      </c>
      <c r="G137" s="4" t="s">
        <v>1203</v>
      </c>
      <c r="H137" s="4" t="s">
        <v>68</v>
      </c>
    </row>
    <row r="138" spans="1:8" ht="15.6" x14ac:dyDescent="0.3">
      <c r="A138" s="5">
        <v>37673</v>
      </c>
      <c r="B138" s="4" t="s">
        <v>1</v>
      </c>
      <c r="C138" s="4">
        <v>165</v>
      </c>
      <c r="D138" s="4">
        <v>85</v>
      </c>
      <c r="E138" s="4" t="s">
        <v>1244</v>
      </c>
      <c r="F138" s="6" t="s">
        <v>1223</v>
      </c>
      <c r="G138" s="4" t="s">
        <v>1245</v>
      </c>
      <c r="H138" s="4" t="s">
        <v>84</v>
      </c>
    </row>
    <row r="139" spans="1:8" ht="15.6" x14ac:dyDescent="0.3">
      <c r="A139" s="5">
        <v>37552</v>
      </c>
      <c r="B139" s="4" t="s">
        <v>1</v>
      </c>
      <c r="C139" s="4">
        <v>168</v>
      </c>
      <c r="D139" s="4">
        <v>88</v>
      </c>
      <c r="E139" s="4" t="s">
        <v>1279</v>
      </c>
      <c r="F139" s="6" t="s">
        <v>1117</v>
      </c>
      <c r="G139" s="4" t="s">
        <v>1280</v>
      </c>
      <c r="H139" s="4" t="s">
        <v>98</v>
      </c>
    </row>
    <row r="140" spans="1:8" ht="15.6" x14ac:dyDescent="0.3">
      <c r="A140" s="5">
        <v>37064</v>
      </c>
      <c r="B140" s="4" t="s">
        <v>1</v>
      </c>
      <c r="C140" s="4">
        <v>172</v>
      </c>
      <c r="D140" s="4">
        <v>72</v>
      </c>
      <c r="E140" s="4" t="s">
        <v>1286</v>
      </c>
      <c r="F140" s="6" t="s">
        <v>1287</v>
      </c>
      <c r="G140" s="4" t="s">
        <v>1288</v>
      </c>
      <c r="H140" s="4" t="s">
        <v>101</v>
      </c>
    </row>
    <row r="141" spans="1:8" ht="15.6" x14ac:dyDescent="0.3">
      <c r="A141" s="5">
        <v>37714</v>
      </c>
      <c r="B141" s="4" t="s">
        <v>1</v>
      </c>
      <c r="C141" s="4">
        <v>158</v>
      </c>
      <c r="D141" s="4">
        <v>79</v>
      </c>
      <c r="E141" s="4" t="s">
        <v>1308</v>
      </c>
      <c r="F141" s="6" t="s">
        <v>1309</v>
      </c>
      <c r="G141" s="4" t="s">
        <v>1310</v>
      </c>
      <c r="H141" s="4" t="s">
        <v>110</v>
      </c>
    </row>
    <row r="142" spans="1:8" ht="15.6" x14ac:dyDescent="0.3">
      <c r="A142" s="5">
        <v>37473</v>
      </c>
      <c r="B142" s="4" t="s">
        <v>1</v>
      </c>
      <c r="C142" s="4">
        <v>180</v>
      </c>
      <c r="D142" s="4">
        <v>84</v>
      </c>
      <c r="E142" s="4" t="s">
        <v>1317</v>
      </c>
      <c r="F142" s="6" t="s">
        <v>1090</v>
      </c>
      <c r="G142" s="4" t="s">
        <v>1318</v>
      </c>
      <c r="H142" s="4" t="s">
        <v>113</v>
      </c>
    </row>
    <row r="143" spans="1:8" ht="15.6" x14ac:dyDescent="0.3">
      <c r="A143" s="5">
        <v>38434</v>
      </c>
      <c r="B143" s="4" t="s">
        <v>1</v>
      </c>
      <c r="C143" s="4">
        <v>171</v>
      </c>
      <c r="D143" s="4">
        <v>48</v>
      </c>
      <c r="E143" s="4" t="s">
        <v>1319</v>
      </c>
      <c r="F143" s="6" t="s">
        <v>1087</v>
      </c>
      <c r="G143" s="4" t="s">
        <v>1320</v>
      </c>
      <c r="H143" s="4" t="s">
        <v>114</v>
      </c>
    </row>
    <row r="144" spans="1:8" ht="15.6" x14ac:dyDescent="0.3">
      <c r="A144" s="5">
        <v>37084</v>
      </c>
      <c r="B144" s="4" t="s">
        <v>1</v>
      </c>
      <c r="C144" s="4">
        <v>151</v>
      </c>
      <c r="D144" s="4">
        <v>94</v>
      </c>
      <c r="E144" s="4" t="s">
        <v>1332</v>
      </c>
      <c r="F144" s="6" t="s">
        <v>1108</v>
      </c>
      <c r="G144" s="4" t="s">
        <v>1333</v>
      </c>
      <c r="H144" s="4" t="s">
        <v>120</v>
      </c>
    </row>
    <row r="145" spans="1:8" ht="15.6" x14ac:dyDescent="0.3">
      <c r="A145" s="5">
        <v>37634</v>
      </c>
      <c r="B145" s="4" t="s">
        <v>1</v>
      </c>
      <c r="C145" s="4">
        <v>153</v>
      </c>
      <c r="D145" s="4">
        <v>76</v>
      </c>
      <c r="E145" s="4" t="s">
        <v>1339</v>
      </c>
      <c r="F145" s="6" t="s">
        <v>1120</v>
      </c>
      <c r="G145" s="4" t="s">
        <v>1340</v>
      </c>
      <c r="H145" s="4" t="s">
        <v>122</v>
      </c>
    </row>
    <row r="146" spans="1:8" ht="15.6" x14ac:dyDescent="0.3">
      <c r="A146" s="5">
        <v>37343</v>
      </c>
      <c r="B146" s="4" t="s">
        <v>1</v>
      </c>
      <c r="C146" s="4">
        <v>150</v>
      </c>
      <c r="D146" s="4">
        <v>54</v>
      </c>
      <c r="E146" s="4" t="s">
        <v>1346</v>
      </c>
      <c r="F146" s="6" t="s">
        <v>1347</v>
      </c>
      <c r="G146" s="4" t="s">
        <v>1348</v>
      </c>
      <c r="H146" s="4" t="s">
        <v>125</v>
      </c>
    </row>
    <row r="147" spans="1:8" ht="15.6" x14ac:dyDescent="0.3">
      <c r="A147" s="5">
        <v>38443</v>
      </c>
      <c r="B147" s="4" t="s">
        <v>1</v>
      </c>
      <c r="C147" s="4">
        <v>174</v>
      </c>
      <c r="D147" s="4">
        <v>51</v>
      </c>
      <c r="E147" s="4" t="s">
        <v>1355</v>
      </c>
      <c r="F147" s="6" t="s">
        <v>1275</v>
      </c>
      <c r="G147" s="4" t="s">
        <v>1356</v>
      </c>
      <c r="H147" s="4" t="s">
        <v>129</v>
      </c>
    </row>
    <row r="148" spans="1:8" ht="15.6" x14ac:dyDescent="0.3">
      <c r="A148" s="5">
        <v>37100</v>
      </c>
      <c r="B148" s="4" t="s">
        <v>1</v>
      </c>
      <c r="C148" s="4">
        <v>177</v>
      </c>
      <c r="D148" s="4">
        <v>77</v>
      </c>
      <c r="E148" s="4" t="s">
        <v>1360</v>
      </c>
      <c r="F148" s="6" t="s">
        <v>1298</v>
      </c>
      <c r="G148" s="4" t="s">
        <v>1361</v>
      </c>
      <c r="H148" s="4" t="s">
        <v>131</v>
      </c>
    </row>
    <row r="149" spans="1:8" ht="15.6" x14ac:dyDescent="0.3">
      <c r="A149" s="5">
        <v>37099</v>
      </c>
      <c r="B149" s="4" t="s">
        <v>1</v>
      </c>
      <c r="C149" s="4">
        <v>156</v>
      </c>
      <c r="D149" s="4">
        <v>64</v>
      </c>
      <c r="E149" s="4" t="s">
        <v>1382</v>
      </c>
      <c r="F149" s="6" t="s">
        <v>1184</v>
      </c>
      <c r="G149" s="4" t="s">
        <v>1383</v>
      </c>
      <c r="H149" s="4" t="s">
        <v>141</v>
      </c>
    </row>
    <row r="150" spans="1:8" ht="15.6" x14ac:dyDescent="0.3">
      <c r="A150" s="5">
        <v>37064</v>
      </c>
      <c r="B150" s="4" t="s">
        <v>1</v>
      </c>
      <c r="C150" s="4">
        <v>180</v>
      </c>
      <c r="D150" s="4">
        <v>49</v>
      </c>
      <c r="E150" s="4" t="s">
        <v>1433</v>
      </c>
      <c r="F150" s="6" t="s">
        <v>1434</v>
      </c>
      <c r="G150" s="4" t="s">
        <v>1435</v>
      </c>
      <c r="H150" s="4" t="s">
        <v>164</v>
      </c>
    </row>
    <row r="151" spans="1:8" ht="15.6" x14ac:dyDescent="0.3">
      <c r="A151" s="5">
        <v>37102</v>
      </c>
      <c r="B151" s="4" t="s">
        <v>1</v>
      </c>
      <c r="C151" s="4">
        <v>180</v>
      </c>
      <c r="D151" s="4">
        <v>56</v>
      </c>
      <c r="E151" s="4" t="s">
        <v>1438</v>
      </c>
      <c r="F151" s="6" t="s">
        <v>1117</v>
      </c>
      <c r="G151" s="4" t="s">
        <v>1439</v>
      </c>
      <c r="H151" s="4" t="s">
        <v>166</v>
      </c>
    </row>
    <row r="152" spans="1:8" ht="15.6" x14ac:dyDescent="0.3">
      <c r="A152" s="5">
        <v>37300</v>
      </c>
      <c r="B152" s="4" t="s">
        <v>1</v>
      </c>
      <c r="C152" s="4">
        <v>176</v>
      </c>
      <c r="D152" s="4">
        <v>91</v>
      </c>
      <c r="E152" s="4" t="s">
        <v>1446</v>
      </c>
      <c r="F152" s="6" t="s">
        <v>1072</v>
      </c>
      <c r="G152" s="4" t="s">
        <v>1447</v>
      </c>
      <c r="H152" s="4" t="s">
        <v>170</v>
      </c>
    </row>
    <row r="153" spans="1:8" ht="15.6" x14ac:dyDescent="0.3">
      <c r="A153" s="5">
        <v>37041</v>
      </c>
      <c r="B153" s="4" t="s">
        <v>1</v>
      </c>
      <c r="C153" s="4">
        <v>164</v>
      </c>
      <c r="D153" s="4">
        <v>46</v>
      </c>
      <c r="E153" s="4" t="s">
        <v>1453</v>
      </c>
      <c r="F153" s="6" t="s">
        <v>1066</v>
      </c>
      <c r="G153" s="4" t="s">
        <v>1454</v>
      </c>
      <c r="H153" s="4" t="s">
        <v>173</v>
      </c>
    </row>
    <row r="154" spans="1:8" ht="15.6" x14ac:dyDescent="0.3">
      <c r="A154" s="5">
        <v>37648</v>
      </c>
      <c r="B154" s="4" t="s">
        <v>1</v>
      </c>
      <c r="C154" s="4">
        <v>175</v>
      </c>
      <c r="D154" s="4">
        <v>93</v>
      </c>
      <c r="E154" s="4" t="s">
        <v>1461</v>
      </c>
      <c r="F154" s="6" t="s">
        <v>1129</v>
      </c>
      <c r="G154" s="4" t="s">
        <v>1462</v>
      </c>
      <c r="H154" s="4" t="s">
        <v>177</v>
      </c>
    </row>
    <row r="155" spans="1:8" ht="15.6" x14ac:dyDescent="0.3">
      <c r="A155" s="5">
        <v>37300</v>
      </c>
      <c r="B155" s="4" t="s">
        <v>1</v>
      </c>
      <c r="C155" s="4">
        <v>155</v>
      </c>
      <c r="D155" s="4">
        <v>82</v>
      </c>
      <c r="E155" s="4" t="s">
        <v>1471</v>
      </c>
      <c r="F155" s="6" t="s">
        <v>1123</v>
      </c>
      <c r="G155" s="4" t="s">
        <v>1472</v>
      </c>
      <c r="H155" s="4" t="s">
        <v>182</v>
      </c>
    </row>
    <row r="156" spans="1:8" ht="15.6" x14ac:dyDescent="0.3">
      <c r="A156" s="5">
        <v>37523</v>
      </c>
      <c r="B156" s="4" t="s">
        <v>1</v>
      </c>
      <c r="C156" s="4">
        <v>160</v>
      </c>
      <c r="D156" s="4">
        <v>67</v>
      </c>
      <c r="E156" s="4" t="s">
        <v>1475</v>
      </c>
      <c r="F156" s="6" t="s">
        <v>1144</v>
      </c>
      <c r="G156" s="4" t="s">
        <v>1476</v>
      </c>
      <c r="H156" s="4" t="s">
        <v>184</v>
      </c>
    </row>
    <row r="157" spans="1:8" ht="15.6" x14ac:dyDescent="0.3">
      <c r="A157" s="5">
        <v>38059</v>
      </c>
      <c r="B157" s="4" t="s">
        <v>1</v>
      </c>
      <c r="C157" s="4">
        <v>155</v>
      </c>
      <c r="D157" s="4">
        <v>82</v>
      </c>
      <c r="E157" s="4" t="s">
        <v>1482</v>
      </c>
      <c r="F157" s="6" t="s">
        <v>1483</v>
      </c>
      <c r="G157" s="4" t="s">
        <v>1484</v>
      </c>
      <c r="H157" s="4" t="s">
        <v>187</v>
      </c>
    </row>
    <row r="158" spans="1:8" ht="15.6" x14ac:dyDescent="0.3">
      <c r="A158" s="5">
        <v>38389</v>
      </c>
      <c r="B158" s="4" t="s">
        <v>1</v>
      </c>
      <c r="C158" s="4">
        <v>154</v>
      </c>
      <c r="D158" s="4">
        <v>69</v>
      </c>
      <c r="E158" s="4" t="s">
        <v>1499</v>
      </c>
      <c r="F158" s="6" t="s">
        <v>1176</v>
      </c>
      <c r="G158" s="4" t="s">
        <v>1500</v>
      </c>
      <c r="H158" s="4" t="s">
        <v>195</v>
      </c>
    </row>
    <row r="159" spans="1:8" ht="15.6" x14ac:dyDescent="0.3">
      <c r="A159" s="5">
        <v>38412</v>
      </c>
      <c r="B159" s="4" t="s">
        <v>1</v>
      </c>
      <c r="C159" s="4">
        <v>150</v>
      </c>
      <c r="D159" s="4">
        <v>85</v>
      </c>
      <c r="E159" s="4" t="s">
        <v>1551</v>
      </c>
      <c r="F159" s="6" t="s">
        <v>1129</v>
      </c>
      <c r="G159" s="4" t="s">
        <v>1552</v>
      </c>
      <c r="H159" s="4" t="s">
        <v>219</v>
      </c>
    </row>
    <row r="160" spans="1:8" ht="15.6" x14ac:dyDescent="0.3">
      <c r="A160" s="5">
        <v>37795</v>
      </c>
      <c r="B160" s="4" t="s">
        <v>1</v>
      </c>
      <c r="C160" s="4">
        <v>166</v>
      </c>
      <c r="D160" s="4">
        <v>68</v>
      </c>
      <c r="E160" s="4" t="s">
        <v>1589</v>
      </c>
      <c r="F160" s="6" t="s">
        <v>1167</v>
      </c>
      <c r="G160" s="4" t="s">
        <v>1590</v>
      </c>
      <c r="H160" s="4" t="s">
        <v>237</v>
      </c>
    </row>
    <row r="161" spans="1:8" ht="15.6" x14ac:dyDescent="0.3">
      <c r="A161" s="5">
        <v>38007</v>
      </c>
      <c r="B161" s="4" t="s">
        <v>1</v>
      </c>
      <c r="C161" s="4">
        <v>174</v>
      </c>
      <c r="D161" s="4">
        <v>95</v>
      </c>
      <c r="E161" s="4" t="s">
        <v>1606</v>
      </c>
      <c r="F161" s="6" t="s">
        <v>1123</v>
      </c>
      <c r="G161" s="4" t="s">
        <v>1607</v>
      </c>
      <c r="H161" s="4" t="s">
        <v>245</v>
      </c>
    </row>
    <row r="162" spans="1:8" ht="15.6" x14ac:dyDescent="0.3">
      <c r="A162" s="5">
        <v>37547</v>
      </c>
      <c r="B162" s="4" t="s">
        <v>1</v>
      </c>
      <c r="C162" s="4">
        <v>163</v>
      </c>
      <c r="D162" s="4">
        <v>91</v>
      </c>
      <c r="E162" s="4" t="s">
        <v>1622</v>
      </c>
      <c r="F162" s="6" t="s">
        <v>1063</v>
      </c>
      <c r="G162" s="4" t="s">
        <v>1623</v>
      </c>
      <c r="H162" s="4" t="s">
        <v>253</v>
      </c>
    </row>
    <row r="163" spans="1:8" ht="15.6" x14ac:dyDescent="0.3">
      <c r="A163" s="5">
        <v>37013</v>
      </c>
      <c r="B163" s="4" t="s">
        <v>1</v>
      </c>
      <c r="C163" s="4">
        <v>178</v>
      </c>
      <c r="D163" s="4">
        <v>81</v>
      </c>
      <c r="E163" s="4" t="s">
        <v>1699</v>
      </c>
      <c r="F163" s="6" t="s">
        <v>1223</v>
      </c>
      <c r="G163" s="4" t="s">
        <v>1700</v>
      </c>
      <c r="H163" s="4" t="s">
        <v>291</v>
      </c>
    </row>
    <row r="164" spans="1:8" ht="15.6" x14ac:dyDescent="0.3">
      <c r="A164" s="5">
        <v>37344</v>
      </c>
      <c r="B164" s="4" t="s">
        <v>1</v>
      </c>
      <c r="C164" s="4">
        <v>170</v>
      </c>
      <c r="D164" s="4">
        <v>74</v>
      </c>
      <c r="E164" s="4" t="s">
        <v>1737</v>
      </c>
      <c r="F164" s="6" t="s">
        <v>1480</v>
      </c>
      <c r="G164" s="4" t="s">
        <v>1738</v>
      </c>
      <c r="H164" s="4" t="s">
        <v>309</v>
      </c>
    </row>
    <row r="165" spans="1:8" ht="15.6" x14ac:dyDescent="0.3">
      <c r="A165" s="5">
        <v>37855</v>
      </c>
      <c r="B165" s="4" t="s">
        <v>1</v>
      </c>
      <c r="C165" s="4">
        <v>162</v>
      </c>
      <c r="D165" s="4">
        <v>46</v>
      </c>
      <c r="E165" s="4" t="s">
        <v>1768</v>
      </c>
      <c r="F165" s="6" t="s">
        <v>1760</v>
      </c>
      <c r="G165" s="4" t="s">
        <v>1769</v>
      </c>
      <c r="H165" s="4" t="s">
        <v>323</v>
      </c>
    </row>
    <row r="166" spans="1:8" ht="15.6" x14ac:dyDescent="0.3">
      <c r="A166" s="5">
        <v>37953</v>
      </c>
      <c r="B166" s="4" t="s">
        <v>1</v>
      </c>
      <c r="C166" s="4">
        <v>155</v>
      </c>
      <c r="D166" s="4">
        <v>77</v>
      </c>
      <c r="E166" s="4" t="s">
        <v>1777</v>
      </c>
      <c r="F166" s="6" t="s">
        <v>1078</v>
      </c>
      <c r="G166" s="4" t="s">
        <v>1778</v>
      </c>
      <c r="H166" s="4" t="s">
        <v>328</v>
      </c>
    </row>
    <row r="167" spans="1:8" ht="15.6" x14ac:dyDescent="0.3">
      <c r="A167" s="5">
        <v>38079</v>
      </c>
      <c r="B167" s="4" t="s">
        <v>1</v>
      </c>
      <c r="C167" s="4">
        <v>161</v>
      </c>
      <c r="D167" s="4">
        <v>65</v>
      </c>
      <c r="E167" s="4" t="s">
        <v>1539</v>
      </c>
      <c r="F167" s="6" t="s">
        <v>1078</v>
      </c>
      <c r="G167" s="4" t="s">
        <v>1786</v>
      </c>
      <c r="H167" s="4" t="s">
        <v>332</v>
      </c>
    </row>
    <row r="168" spans="1:8" ht="15.6" x14ac:dyDescent="0.3">
      <c r="A168" s="5">
        <v>38040</v>
      </c>
      <c r="B168" s="4" t="s">
        <v>1</v>
      </c>
      <c r="C168" s="4">
        <v>165</v>
      </c>
      <c r="D168" s="4">
        <v>79</v>
      </c>
      <c r="E168" s="4" t="s">
        <v>1791</v>
      </c>
      <c r="F168" s="6" t="s">
        <v>1139</v>
      </c>
      <c r="G168" s="4" t="s">
        <v>1792</v>
      </c>
      <c r="H168" s="4" t="s">
        <v>335</v>
      </c>
    </row>
    <row r="169" spans="1:8" ht="15.6" x14ac:dyDescent="0.3">
      <c r="A169" s="5">
        <v>37283</v>
      </c>
      <c r="B169" s="4" t="s">
        <v>1</v>
      </c>
      <c r="C169" s="4">
        <v>180</v>
      </c>
      <c r="D169" s="4">
        <v>46</v>
      </c>
      <c r="E169" s="4" t="s">
        <v>1817</v>
      </c>
      <c r="F169" s="6" t="s">
        <v>1170</v>
      </c>
      <c r="G169" s="4" t="s">
        <v>1818</v>
      </c>
      <c r="H169" s="4" t="s">
        <v>348</v>
      </c>
    </row>
    <row r="170" spans="1:8" ht="15.6" x14ac:dyDescent="0.3">
      <c r="A170" s="5">
        <v>38045</v>
      </c>
      <c r="B170" s="4" t="s">
        <v>1</v>
      </c>
      <c r="C170" s="4">
        <v>179</v>
      </c>
      <c r="D170" s="4">
        <v>50</v>
      </c>
      <c r="E170" s="4" t="s">
        <v>1828</v>
      </c>
      <c r="F170" s="6" t="s">
        <v>1537</v>
      </c>
      <c r="G170" s="4" t="s">
        <v>1829</v>
      </c>
      <c r="H170" s="4" t="s">
        <v>351</v>
      </c>
    </row>
    <row r="171" spans="1:8" ht="15.6" x14ac:dyDescent="0.3">
      <c r="A171" s="5">
        <v>37212</v>
      </c>
      <c r="B171" s="4" t="s">
        <v>1</v>
      </c>
      <c r="C171" s="4">
        <v>150</v>
      </c>
      <c r="D171" s="4">
        <v>78</v>
      </c>
      <c r="E171" s="4" t="s">
        <v>1842</v>
      </c>
      <c r="F171" s="6" t="s">
        <v>1293</v>
      </c>
      <c r="G171" s="4" t="s">
        <v>1843</v>
      </c>
      <c r="H171" s="4" t="s">
        <v>358</v>
      </c>
    </row>
    <row r="172" spans="1:8" ht="15.6" x14ac:dyDescent="0.3">
      <c r="A172" s="5">
        <v>38153</v>
      </c>
      <c r="B172" s="4" t="s">
        <v>1</v>
      </c>
      <c r="C172" s="4">
        <v>172</v>
      </c>
      <c r="D172" s="4">
        <v>66</v>
      </c>
      <c r="E172" s="4" t="s">
        <v>1855</v>
      </c>
      <c r="F172" s="6" t="s">
        <v>1081</v>
      </c>
      <c r="G172" s="4" t="s">
        <v>1856</v>
      </c>
      <c r="H172" s="4" t="s">
        <v>364</v>
      </c>
    </row>
    <row r="173" spans="1:8" ht="15.6" x14ac:dyDescent="0.3">
      <c r="A173" s="5">
        <v>38359</v>
      </c>
      <c r="B173" s="4" t="s">
        <v>1</v>
      </c>
      <c r="C173" s="4">
        <v>161</v>
      </c>
      <c r="D173" s="4">
        <v>64</v>
      </c>
      <c r="E173" s="4" t="s">
        <v>1866</v>
      </c>
      <c r="F173" s="6" t="s">
        <v>1144</v>
      </c>
      <c r="G173" s="4" t="s">
        <v>1867</v>
      </c>
      <c r="H173" s="4" t="s">
        <v>369</v>
      </c>
    </row>
    <row r="174" spans="1:8" ht="15.6" x14ac:dyDescent="0.3">
      <c r="A174" s="5">
        <v>37964</v>
      </c>
      <c r="B174" s="4" t="s">
        <v>1</v>
      </c>
      <c r="C174" s="4">
        <v>163</v>
      </c>
      <c r="D174" s="4">
        <v>81</v>
      </c>
      <c r="E174" s="4" t="s">
        <v>1868</v>
      </c>
      <c r="F174" s="6" t="s">
        <v>1167</v>
      </c>
      <c r="G174" s="4" t="s">
        <v>1869</v>
      </c>
      <c r="H174" s="4" t="s">
        <v>370</v>
      </c>
    </row>
    <row r="175" spans="1:8" ht="15.6" x14ac:dyDescent="0.3">
      <c r="A175" s="5">
        <v>37636</v>
      </c>
      <c r="B175" s="4" t="s">
        <v>1</v>
      </c>
      <c r="C175" s="4">
        <v>163</v>
      </c>
      <c r="D175" s="4">
        <v>81</v>
      </c>
      <c r="E175" s="4" t="s">
        <v>1903</v>
      </c>
      <c r="F175" s="6" t="s">
        <v>1117</v>
      </c>
      <c r="G175" s="4" t="s">
        <v>1904</v>
      </c>
      <c r="H175" s="4" t="s">
        <v>388</v>
      </c>
    </row>
    <row r="176" spans="1:8" ht="15.6" x14ac:dyDescent="0.3">
      <c r="A176" s="5">
        <v>37349</v>
      </c>
      <c r="B176" s="4" t="s">
        <v>1</v>
      </c>
      <c r="C176" s="4">
        <v>171</v>
      </c>
      <c r="D176" s="4">
        <v>90</v>
      </c>
      <c r="E176" s="4" t="s">
        <v>1913</v>
      </c>
      <c r="F176" s="6" t="s">
        <v>1194</v>
      </c>
      <c r="G176" s="4" t="s">
        <v>1914</v>
      </c>
      <c r="H176" s="4" t="s">
        <v>393</v>
      </c>
    </row>
    <row r="177" spans="1:8" ht="15.6" x14ac:dyDescent="0.3">
      <c r="A177" s="5">
        <v>37941</v>
      </c>
      <c r="B177" s="4" t="s">
        <v>1</v>
      </c>
      <c r="C177" s="4">
        <v>162</v>
      </c>
      <c r="D177" s="4">
        <v>88</v>
      </c>
      <c r="E177" s="4" t="s">
        <v>1947</v>
      </c>
      <c r="F177" s="6" t="s">
        <v>1252</v>
      </c>
      <c r="G177" s="4" t="s">
        <v>1948</v>
      </c>
      <c r="H177" s="4" t="s">
        <v>409</v>
      </c>
    </row>
    <row r="178" spans="1:8" ht="15.6" x14ac:dyDescent="0.3">
      <c r="A178" s="5">
        <v>37708</v>
      </c>
      <c r="B178" s="4" t="s">
        <v>1</v>
      </c>
      <c r="C178" s="4">
        <v>162</v>
      </c>
      <c r="D178" s="4">
        <v>63</v>
      </c>
      <c r="E178" s="4" t="s">
        <v>1953</v>
      </c>
      <c r="F178" s="6" t="s">
        <v>1371</v>
      </c>
      <c r="G178" s="4" t="s">
        <v>1954</v>
      </c>
      <c r="H178" s="4" t="s">
        <v>412</v>
      </c>
    </row>
    <row r="179" spans="1:8" ht="15.6" x14ac:dyDescent="0.3">
      <c r="A179" s="5">
        <v>37192</v>
      </c>
      <c r="B179" s="4" t="s">
        <v>1</v>
      </c>
      <c r="C179" s="4">
        <v>174</v>
      </c>
      <c r="D179" s="4">
        <v>57</v>
      </c>
      <c r="E179" s="4" t="s">
        <v>1955</v>
      </c>
      <c r="F179" s="6" t="s">
        <v>1284</v>
      </c>
      <c r="G179" s="4" t="s">
        <v>1956</v>
      </c>
      <c r="H179" s="4" t="s">
        <v>413</v>
      </c>
    </row>
    <row r="180" spans="1:8" ht="15.6" x14ac:dyDescent="0.3">
      <c r="A180" s="5">
        <v>37581</v>
      </c>
      <c r="B180" s="4" t="s">
        <v>1</v>
      </c>
      <c r="C180" s="4">
        <v>157</v>
      </c>
      <c r="D180" s="4">
        <v>90</v>
      </c>
      <c r="E180" s="4" t="s">
        <v>1969</v>
      </c>
      <c r="F180" s="6" t="s">
        <v>1502</v>
      </c>
      <c r="G180" s="4" t="s">
        <v>1970</v>
      </c>
      <c r="H180" s="4" t="s">
        <v>12</v>
      </c>
    </row>
    <row r="181" spans="1:8" ht="15.6" x14ac:dyDescent="0.3">
      <c r="A181" s="5">
        <v>37858</v>
      </c>
      <c r="B181" s="4" t="s">
        <v>1</v>
      </c>
      <c r="C181" s="4">
        <v>180</v>
      </c>
      <c r="D181" s="4">
        <v>84</v>
      </c>
      <c r="E181" s="4" t="s">
        <v>1978</v>
      </c>
      <c r="F181" s="6" t="s">
        <v>1480</v>
      </c>
      <c r="G181" s="4" t="s">
        <v>1979</v>
      </c>
      <c r="H181" s="4" t="s">
        <v>423</v>
      </c>
    </row>
    <row r="182" spans="1:8" ht="15.6" x14ac:dyDescent="0.3">
      <c r="A182" s="5">
        <v>37781</v>
      </c>
      <c r="B182" s="4" t="s">
        <v>1</v>
      </c>
      <c r="C182" s="4">
        <v>165</v>
      </c>
      <c r="D182" s="4">
        <v>61</v>
      </c>
      <c r="E182" s="4" t="s">
        <v>1982</v>
      </c>
      <c r="F182" s="6" t="s">
        <v>1287</v>
      </c>
      <c r="G182" s="4" t="s">
        <v>1983</v>
      </c>
      <c r="H182" s="4" t="s">
        <v>425</v>
      </c>
    </row>
    <row r="183" spans="1:8" ht="15.6" x14ac:dyDescent="0.3">
      <c r="A183" s="5">
        <v>37464</v>
      </c>
      <c r="B183" s="4" t="s">
        <v>1</v>
      </c>
      <c r="C183" s="4">
        <v>165</v>
      </c>
      <c r="D183" s="4">
        <v>49</v>
      </c>
      <c r="E183" s="4" t="s">
        <v>2009</v>
      </c>
      <c r="F183" s="6" t="s">
        <v>1176</v>
      </c>
      <c r="G183" s="4" t="s">
        <v>2010</v>
      </c>
      <c r="H183" s="4" t="s">
        <v>9</v>
      </c>
    </row>
    <row r="184" spans="1:8" ht="15.6" x14ac:dyDescent="0.3">
      <c r="A184" s="5">
        <v>37503</v>
      </c>
      <c r="B184" s="4" t="s">
        <v>1</v>
      </c>
      <c r="C184" s="4">
        <v>150</v>
      </c>
      <c r="D184" s="4">
        <v>81</v>
      </c>
      <c r="E184" s="4" t="s">
        <v>2017</v>
      </c>
      <c r="F184" s="6" t="s">
        <v>1234</v>
      </c>
      <c r="G184" s="4" t="s">
        <v>2018</v>
      </c>
      <c r="H184" s="4" t="s">
        <v>442</v>
      </c>
    </row>
    <row r="185" spans="1:8" ht="15.6" x14ac:dyDescent="0.3">
      <c r="A185" s="5">
        <v>37932</v>
      </c>
      <c r="B185" s="4" t="s">
        <v>1</v>
      </c>
      <c r="C185" s="4">
        <v>166</v>
      </c>
      <c r="D185" s="4">
        <v>52</v>
      </c>
      <c r="E185" s="4" t="s">
        <v>2049</v>
      </c>
      <c r="F185" s="6" t="s">
        <v>1483</v>
      </c>
      <c r="G185" s="4" t="s">
        <v>2050</v>
      </c>
      <c r="H185" s="4" t="s">
        <v>458</v>
      </c>
    </row>
    <row r="186" spans="1:8" ht="15.6" x14ac:dyDescent="0.3">
      <c r="A186" s="5">
        <v>38436</v>
      </c>
      <c r="B186" s="4" t="s">
        <v>1</v>
      </c>
      <c r="C186" s="4">
        <v>154</v>
      </c>
      <c r="D186" s="4">
        <v>83</v>
      </c>
      <c r="E186" s="4" t="s">
        <v>2066</v>
      </c>
      <c r="F186" s="6" t="s">
        <v>1268</v>
      </c>
      <c r="G186" s="4" t="s">
        <v>2067</v>
      </c>
      <c r="H186" s="4" t="s">
        <v>467</v>
      </c>
    </row>
    <row r="187" spans="1:8" ht="15.6" x14ac:dyDescent="0.3">
      <c r="A187" s="5">
        <v>37254</v>
      </c>
      <c r="B187" s="4" t="s">
        <v>1</v>
      </c>
      <c r="C187" s="4">
        <v>180</v>
      </c>
      <c r="D187" s="4">
        <v>76</v>
      </c>
      <c r="E187" s="4" t="s">
        <v>2074</v>
      </c>
      <c r="F187" s="6" t="s">
        <v>1139</v>
      </c>
      <c r="G187" s="4" t="s">
        <v>2075</v>
      </c>
      <c r="H187" s="4" t="s">
        <v>471</v>
      </c>
    </row>
    <row r="188" spans="1:8" ht="15.6" x14ac:dyDescent="0.3">
      <c r="A188" s="5">
        <v>37702</v>
      </c>
      <c r="B188" s="4" t="s">
        <v>1</v>
      </c>
      <c r="C188" s="4">
        <v>180</v>
      </c>
      <c r="D188" s="4">
        <v>94</v>
      </c>
      <c r="E188" s="4" t="s">
        <v>2084</v>
      </c>
      <c r="F188" s="6" t="s">
        <v>1594</v>
      </c>
      <c r="G188" s="4" t="s">
        <v>2085</v>
      </c>
      <c r="H188" s="4" t="s">
        <v>476</v>
      </c>
    </row>
    <row r="189" spans="1:8" ht="15.6" x14ac:dyDescent="0.3">
      <c r="A189" s="5">
        <v>38113</v>
      </c>
      <c r="B189" s="4" t="s">
        <v>1</v>
      </c>
      <c r="C189" s="4">
        <v>162</v>
      </c>
      <c r="D189" s="4">
        <v>65</v>
      </c>
      <c r="E189" s="4" t="s">
        <v>2098</v>
      </c>
      <c r="F189" s="6" t="s">
        <v>1822</v>
      </c>
      <c r="G189" s="4" t="s">
        <v>2099</v>
      </c>
      <c r="H189" s="4" t="s">
        <v>483</v>
      </c>
    </row>
    <row r="190" spans="1:8" ht="15.6" x14ac:dyDescent="0.3">
      <c r="A190" s="5">
        <v>37871</v>
      </c>
      <c r="B190" s="4" t="s">
        <v>1</v>
      </c>
      <c r="C190" s="4">
        <v>168</v>
      </c>
      <c r="D190" s="4">
        <v>69</v>
      </c>
      <c r="E190" s="4" t="s">
        <v>2132</v>
      </c>
      <c r="F190" s="6" t="s">
        <v>1263</v>
      </c>
      <c r="G190" s="4" t="s">
        <v>2133</v>
      </c>
      <c r="H190" s="4" t="s">
        <v>500</v>
      </c>
    </row>
    <row r="191" spans="1:8" ht="15.6" x14ac:dyDescent="0.3">
      <c r="A191" s="5">
        <v>37549</v>
      </c>
      <c r="B191" s="4" t="s">
        <v>1</v>
      </c>
      <c r="C191" s="4">
        <v>169</v>
      </c>
      <c r="D191" s="4">
        <v>51</v>
      </c>
      <c r="E191" s="4" t="s">
        <v>2150</v>
      </c>
      <c r="F191" s="6" t="s">
        <v>1309</v>
      </c>
      <c r="G191" s="4" t="s">
        <v>2151</v>
      </c>
      <c r="H191" s="4" t="s">
        <v>509</v>
      </c>
    </row>
    <row r="192" spans="1:8" ht="15.6" x14ac:dyDescent="0.3">
      <c r="A192" s="5">
        <v>37718</v>
      </c>
      <c r="B192" s="4" t="s">
        <v>1</v>
      </c>
      <c r="C192" s="4">
        <v>152</v>
      </c>
      <c r="D192" s="4">
        <v>92</v>
      </c>
      <c r="E192" s="4" t="s">
        <v>2158</v>
      </c>
      <c r="F192" s="6" t="s">
        <v>1429</v>
      </c>
      <c r="G192" s="4" t="s">
        <v>2159</v>
      </c>
      <c r="H192" s="4" t="s">
        <v>513</v>
      </c>
    </row>
    <row r="193" spans="1:8" ht="15.6" x14ac:dyDescent="0.3">
      <c r="A193" s="5">
        <v>38410</v>
      </c>
      <c r="B193" s="4" t="s">
        <v>1</v>
      </c>
      <c r="C193" s="4">
        <v>179</v>
      </c>
      <c r="D193" s="4">
        <v>72</v>
      </c>
      <c r="E193" s="4" t="s">
        <v>2162</v>
      </c>
      <c r="F193" s="6" t="s">
        <v>1574</v>
      </c>
      <c r="G193" s="4" t="s">
        <v>2163</v>
      </c>
      <c r="H193" s="4" t="s">
        <v>515</v>
      </c>
    </row>
    <row r="194" spans="1:8" ht="15.6" x14ac:dyDescent="0.3">
      <c r="A194" s="5">
        <v>37290</v>
      </c>
      <c r="B194" s="4" t="s">
        <v>1</v>
      </c>
      <c r="C194" s="4">
        <v>154</v>
      </c>
      <c r="D194" s="4">
        <v>95</v>
      </c>
      <c r="E194" s="4" t="s">
        <v>2166</v>
      </c>
      <c r="F194" s="6" t="s">
        <v>1449</v>
      </c>
      <c r="G194" s="4" t="s">
        <v>2167</v>
      </c>
      <c r="H194" s="4" t="s">
        <v>517</v>
      </c>
    </row>
    <row r="195" spans="1:8" ht="15.6" x14ac:dyDescent="0.3">
      <c r="A195" s="5">
        <v>38176</v>
      </c>
      <c r="B195" s="4" t="s">
        <v>1</v>
      </c>
      <c r="C195" s="4">
        <v>153</v>
      </c>
      <c r="D195" s="4">
        <v>75</v>
      </c>
      <c r="E195" s="4" t="s">
        <v>2173</v>
      </c>
      <c r="F195" s="6" t="s">
        <v>1298</v>
      </c>
      <c r="G195" s="4" t="s">
        <v>2174</v>
      </c>
      <c r="H195" s="4" t="s">
        <v>521</v>
      </c>
    </row>
    <row r="196" spans="1:8" ht="15.6" x14ac:dyDescent="0.3">
      <c r="A196" s="5">
        <v>38437</v>
      </c>
      <c r="B196" s="4" t="s">
        <v>1</v>
      </c>
      <c r="C196" s="4">
        <v>159</v>
      </c>
      <c r="D196" s="4">
        <v>76</v>
      </c>
      <c r="E196" s="4" t="s">
        <v>2187</v>
      </c>
      <c r="F196" s="6" t="s">
        <v>1218</v>
      </c>
      <c r="G196" s="4" t="s">
        <v>2188</v>
      </c>
      <c r="H196" s="4" t="s">
        <v>528</v>
      </c>
    </row>
    <row r="197" spans="1:8" ht="15.6" x14ac:dyDescent="0.3">
      <c r="A197" s="5">
        <v>37114</v>
      </c>
      <c r="B197" s="4" t="s">
        <v>1</v>
      </c>
      <c r="C197" s="4">
        <v>172</v>
      </c>
      <c r="D197" s="4">
        <v>90</v>
      </c>
      <c r="E197" s="4" t="s">
        <v>2195</v>
      </c>
      <c r="F197" s="6" t="s">
        <v>1293</v>
      </c>
      <c r="G197" s="4" t="s">
        <v>2196</v>
      </c>
      <c r="H197" s="4" t="s">
        <v>532</v>
      </c>
    </row>
    <row r="198" spans="1:8" ht="15.6" x14ac:dyDescent="0.3">
      <c r="A198" s="5">
        <v>37835</v>
      </c>
      <c r="B198" s="4" t="s">
        <v>1</v>
      </c>
      <c r="C198" s="4">
        <v>173</v>
      </c>
      <c r="D198" s="4">
        <v>84</v>
      </c>
      <c r="E198" s="4" t="s">
        <v>2205</v>
      </c>
      <c r="F198" s="6" t="s">
        <v>1144</v>
      </c>
      <c r="G198" s="4" t="s">
        <v>2206</v>
      </c>
      <c r="H198" s="4" t="s">
        <v>537</v>
      </c>
    </row>
    <row r="199" spans="1:8" ht="15.6" x14ac:dyDescent="0.3">
      <c r="A199" s="5">
        <v>38155</v>
      </c>
      <c r="B199" s="4" t="s">
        <v>1</v>
      </c>
      <c r="C199" s="4">
        <v>177</v>
      </c>
      <c r="D199" s="4">
        <v>91</v>
      </c>
      <c r="E199" s="4" t="s">
        <v>2215</v>
      </c>
      <c r="F199" s="6" t="s">
        <v>1200</v>
      </c>
      <c r="G199" s="4" t="s">
        <v>2216</v>
      </c>
      <c r="H199" s="4" t="s">
        <v>542</v>
      </c>
    </row>
    <row r="200" spans="1:8" ht="15.6" x14ac:dyDescent="0.3">
      <c r="A200" s="5">
        <v>37589</v>
      </c>
      <c r="B200" s="4" t="s">
        <v>1</v>
      </c>
      <c r="C200" s="4">
        <v>150</v>
      </c>
      <c r="D200" s="4">
        <v>67</v>
      </c>
      <c r="E200" s="4" t="s">
        <v>2235</v>
      </c>
      <c r="F200" s="6" t="s">
        <v>1385</v>
      </c>
      <c r="G200" s="4" t="s">
        <v>2236</v>
      </c>
      <c r="H200" s="4" t="s">
        <v>552</v>
      </c>
    </row>
    <row r="201" spans="1:8" ht="15.6" x14ac:dyDescent="0.3">
      <c r="A201" s="5">
        <v>37043</v>
      </c>
      <c r="B201" s="4" t="s">
        <v>1</v>
      </c>
      <c r="C201" s="4">
        <v>153</v>
      </c>
      <c r="D201" s="4">
        <v>81</v>
      </c>
      <c r="E201" s="4" t="s">
        <v>2243</v>
      </c>
      <c r="F201" s="6" t="s">
        <v>1394</v>
      </c>
      <c r="G201" s="4" t="s">
        <v>2244</v>
      </c>
      <c r="H201" s="4" t="s">
        <v>556</v>
      </c>
    </row>
    <row r="202" spans="1:8" ht="15.6" x14ac:dyDescent="0.3">
      <c r="A202" s="5">
        <v>37671</v>
      </c>
      <c r="B202" s="4" t="s">
        <v>1</v>
      </c>
      <c r="C202" s="4">
        <v>178</v>
      </c>
      <c r="D202" s="4">
        <v>47</v>
      </c>
      <c r="E202" s="4" t="s">
        <v>2261</v>
      </c>
      <c r="F202" s="6" t="s">
        <v>1488</v>
      </c>
      <c r="G202" s="4" t="s">
        <v>2262</v>
      </c>
      <c r="H202" s="4" t="s">
        <v>565</v>
      </c>
    </row>
    <row r="203" spans="1:8" ht="15.6" x14ac:dyDescent="0.3">
      <c r="A203" s="5">
        <v>37681</v>
      </c>
      <c r="B203" s="4" t="s">
        <v>1</v>
      </c>
      <c r="C203" s="4">
        <v>151</v>
      </c>
      <c r="D203" s="4">
        <v>59</v>
      </c>
      <c r="E203" s="4" t="s">
        <v>2273</v>
      </c>
      <c r="F203" s="6" t="s">
        <v>1530</v>
      </c>
      <c r="G203" s="4" t="s">
        <v>2274</v>
      </c>
      <c r="H203" s="4" t="s">
        <v>571</v>
      </c>
    </row>
    <row r="204" spans="1:8" ht="15.6" x14ac:dyDescent="0.3">
      <c r="A204" s="5">
        <v>37515</v>
      </c>
      <c r="B204" s="4" t="s">
        <v>1</v>
      </c>
      <c r="C204" s="4">
        <v>161</v>
      </c>
      <c r="D204" s="4">
        <v>62</v>
      </c>
      <c r="E204" s="4" t="s">
        <v>2298</v>
      </c>
      <c r="F204" s="6" t="s">
        <v>1066</v>
      </c>
      <c r="G204" s="4" t="s">
        <v>2299</v>
      </c>
      <c r="H204" s="4" t="s">
        <v>584</v>
      </c>
    </row>
    <row r="205" spans="1:8" ht="15.6" x14ac:dyDescent="0.3">
      <c r="A205" s="5">
        <v>38258</v>
      </c>
      <c r="B205" s="4" t="s">
        <v>1</v>
      </c>
      <c r="C205" s="4">
        <v>150</v>
      </c>
      <c r="D205" s="4">
        <v>80</v>
      </c>
      <c r="E205" s="4" t="s">
        <v>2302</v>
      </c>
      <c r="F205" s="6" t="s">
        <v>1167</v>
      </c>
      <c r="G205" s="4" t="s">
        <v>2303</v>
      </c>
      <c r="H205" s="4" t="s">
        <v>586</v>
      </c>
    </row>
    <row r="206" spans="1:8" ht="15.6" x14ac:dyDescent="0.3">
      <c r="A206" s="5">
        <v>38106</v>
      </c>
      <c r="B206" s="4" t="s">
        <v>1</v>
      </c>
      <c r="C206" s="4">
        <v>160</v>
      </c>
      <c r="D206" s="4">
        <v>68</v>
      </c>
      <c r="E206" s="4" t="s">
        <v>2328</v>
      </c>
      <c r="F206" s="6" t="s">
        <v>1920</v>
      </c>
      <c r="G206" s="4" t="s">
        <v>2329</v>
      </c>
      <c r="H206" s="4" t="s">
        <v>598</v>
      </c>
    </row>
    <row r="207" spans="1:8" ht="15.6" x14ac:dyDescent="0.3">
      <c r="A207" s="5">
        <v>37907</v>
      </c>
      <c r="B207" s="4" t="s">
        <v>1</v>
      </c>
      <c r="C207" s="4">
        <v>177</v>
      </c>
      <c r="D207" s="4">
        <v>66</v>
      </c>
      <c r="E207" s="4" t="s">
        <v>2332</v>
      </c>
      <c r="F207" s="6" t="s">
        <v>1213</v>
      </c>
      <c r="G207" s="4" t="s">
        <v>2333</v>
      </c>
      <c r="H207" s="4" t="s">
        <v>600</v>
      </c>
    </row>
    <row r="208" spans="1:8" ht="15.6" x14ac:dyDescent="0.3">
      <c r="A208" s="5">
        <v>37335</v>
      </c>
      <c r="B208" s="4" t="s">
        <v>1</v>
      </c>
      <c r="C208" s="4">
        <v>166</v>
      </c>
      <c r="D208" s="4">
        <v>95</v>
      </c>
      <c r="E208" s="4" t="s">
        <v>2364</v>
      </c>
      <c r="F208" s="6" t="s">
        <v>1502</v>
      </c>
      <c r="G208" s="4" t="s">
        <v>2365</v>
      </c>
      <c r="H208" s="4" t="s">
        <v>615</v>
      </c>
    </row>
    <row r="209" spans="1:8" ht="15.6" x14ac:dyDescent="0.3">
      <c r="A209" s="5">
        <v>37886</v>
      </c>
      <c r="B209" s="4" t="s">
        <v>1</v>
      </c>
      <c r="C209" s="4">
        <v>174</v>
      </c>
      <c r="D209" s="4">
        <v>53</v>
      </c>
      <c r="E209" s="4" t="s">
        <v>2370</v>
      </c>
      <c r="F209" s="6" t="s">
        <v>1315</v>
      </c>
      <c r="G209" s="4" t="s">
        <v>2371</v>
      </c>
      <c r="H209" s="4" t="s">
        <v>618</v>
      </c>
    </row>
    <row r="210" spans="1:8" ht="15.6" x14ac:dyDescent="0.3">
      <c r="A210" s="5">
        <v>37075</v>
      </c>
      <c r="B210" s="4" t="s">
        <v>1</v>
      </c>
      <c r="C210" s="4">
        <v>151</v>
      </c>
      <c r="D210" s="4">
        <v>70</v>
      </c>
      <c r="E210" s="4" t="s">
        <v>2376</v>
      </c>
      <c r="F210" s="6" t="s">
        <v>1237</v>
      </c>
      <c r="G210" s="4" t="s">
        <v>2377</v>
      </c>
      <c r="H210" s="4" t="s">
        <v>621</v>
      </c>
    </row>
    <row r="211" spans="1:8" ht="15.6" x14ac:dyDescent="0.3">
      <c r="A211" s="5">
        <v>37860</v>
      </c>
      <c r="B211" s="4" t="s">
        <v>1</v>
      </c>
      <c r="C211" s="4">
        <v>158</v>
      </c>
      <c r="D211" s="4">
        <v>70</v>
      </c>
      <c r="E211" s="4" t="s">
        <v>2392</v>
      </c>
      <c r="F211" s="6" t="s">
        <v>1594</v>
      </c>
      <c r="G211" s="4" t="s">
        <v>2393</v>
      </c>
      <c r="H211" s="4" t="s">
        <v>629</v>
      </c>
    </row>
    <row r="212" spans="1:8" ht="15.6" x14ac:dyDescent="0.3">
      <c r="A212" s="5">
        <v>38270</v>
      </c>
      <c r="B212" s="4" t="s">
        <v>1</v>
      </c>
      <c r="C212" s="4">
        <v>171</v>
      </c>
      <c r="D212" s="4">
        <v>76</v>
      </c>
      <c r="E212" s="4" t="s">
        <v>2396</v>
      </c>
      <c r="F212" s="6" t="s">
        <v>1290</v>
      </c>
      <c r="G212" s="4" t="s">
        <v>2397</v>
      </c>
      <c r="H212" s="4" t="s">
        <v>631</v>
      </c>
    </row>
    <row r="213" spans="1:8" ht="15.6" x14ac:dyDescent="0.3">
      <c r="A213" s="5">
        <v>37271</v>
      </c>
      <c r="B213" s="4" t="s">
        <v>1</v>
      </c>
      <c r="C213" s="4">
        <v>164</v>
      </c>
      <c r="D213" s="4">
        <v>94</v>
      </c>
      <c r="E213" s="4" t="s">
        <v>2400</v>
      </c>
      <c r="F213" s="6" t="s">
        <v>1114</v>
      </c>
      <c r="G213" s="4" t="s">
        <v>2401</v>
      </c>
      <c r="H213" s="4" t="s">
        <v>633</v>
      </c>
    </row>
    <row r="214" spans="1:8" ht="15.6" x14ac:dyDescent="0.3">
      <c r="A214" s="5">
        <v>38237</v>
      </c>
      <c r="B214" s="4" t="s">
        <v>1</v>
      </c>
      <c r="C214" s="4">
        <v>176</v>
      </c>
      <c r="D214" s="4">
        <v>93</v>
      </c>
      <c r="E214" s="4" t="s">
        <v>2402</v>
      </c>
      <c r="F214" s="6" t="s">
        <v>1139</v>
      </c>
      <c r="G214" s="4" t="s">
        <v>2403</v>
      </c>
      <c r="H214" s="4" t="s">
        <v>634</v>
      </c>
    </row>
    <row r="215" spans="1:8" ht="15.6" x14ac:dyDescent="0.3">
      <c r="A215" s="5">
        <v>37409</v>
      </c>
      <c r="B215" s="4" t="s">
        <v>1</v>
      </c>
      <c r="C215" s="4">
        <v>154</v>
      </c>
      <c r="D215" s="4">
        <v>75</v>
      </c>
      <c r="E215" s="4" t="s">
        <v>2432</v>
      </c>
      <c r="F215" s="6" t="s">
        <v>1583</v>
      </c>
      <c r="G215" s="4" t="s">
        <v>2433</v>
      </c>
      <c r="H215" s="4" t="s">
        <v>649</v>
      </c>
    </row>
    <row r="216" spans="1:8" ht="15.6" x14ac:dyDescent="0.3">
      <c r="A216" s="5">
        <v>37499</v>
      </c>
      <c r="B216" s="4" t="s">
        <v>1</v>
      </c>
      <c r="C216" s="4">
        <v>163</v>
      </c>
      <c r="D216" s="4">
        <v>57</v>
      </c>
      <c r="E216" s="4" t="s">
        <v>2448</v>
      </c>
      <c r="F216" s="6" t="s">
        <v>1207</v>
      </c>
      <c r="G216" s="4" t="s">
        <v>2449</v>
      </c>
      <c r="H216" s="4" t="s">
        <v>657</v>
      </c>
    </row>
    <row r="217" spans="1:8" ht="15.6" x14ac:dyDescent="0.3">
      <c r="A217" s="5">
        <v>38121</v>
      </c>
      <c r="B217" s="4" t="s">
        <v>1</v>
      </c>
      <c r="C217" s="4">
        <v>157</v>
      </c>
      <c r="D217" s="4">
        <v>47</v>
      </c>
      <c r="E217" s="4" t="s">
        <v>2454</v>
      </c>
      <c r="F217" s="6" t="s">
        <v>1063</v>
      </c>
      <c r="G217" s="4" t="s">
        <v>2455</v>
      </c>
      <c r="H217" s="4" t="s">
        <v>660</v>
      </c>
    </row>
    <row r="218" spans="1:8" ht="15.6" x14ac:dyDescent="0.3">
      <c r="A218" s="5">
        <v>37092</v>
      </c>
      <c r="B218" s="4" t="s">
        <v>1</v>
      </c>
      <c r="C218" s="4">
        <v>176</v>
      </c>
      <c r="D218" s="4">
        <v>53</v>
      </c>
      <c r="E218" s="4" t="s">
        <v>2458</v>
      </c>
      <c r="F218" s="6" t="s">
        <v>1207</v>
      </c>
      <c r="G218" s="4" t="s">
        <v>2459</v>
      </c>
      <c r="H218" s="4" t="s">
        <v>662</v>
      </c>
    </row>
    <row r="219" spans="1:8" ht="15.6" x14ac:dyDescent="0.3">
      <c r="A219" s="5">
        <v>37754</v>
      </c>
      <c r="B219" s="4" t="s">
        <v>1</v>
      </c>
      <c r="C219" s="4">
        <v>169</v>
      </c>
      <c r="D219" s="4">
        <v>62</v>
      </c>
      <c r="E219" s="4" t="s">
        <v>2464</v>
      </c>
      <c r="F219" s="6" t="s">
        <v>1298</v>
      </c>
      <c r="G219" s="4" t="s">
        <v>2465</v>
      </c>
      <c r="H219" s="4" t="s">
        <v>665</v>
      </c>
    </row>
    <row r="220" spans="1:8" ht="15.6" x14ac:dyDescent="0.3">
      <c r="A220" s="5">
        <v>37719</v>
      </c>
      <c r="B220" s="4" t="s">
        <v>1</v>
      </c>
      <c r="C220" s="4">
        <v>179</v>
      </c>
      <c r="D220" s="4">
        <v>47</v>
      </c>
      <c r="E220" s="4" t="s">
        <v>2468</v>
      </c>
      <c r="F220" s="6" t="s">
        <v>1200</v>
      </c>
      <c r="G220" s="4" t="s">
        <v>2469</v>
      </c>
      <c r="H220" s="4" t="s">
        <v>667</v>
      </c>
    </row>
    <row r="221" spans="1:8" ht="15.6" x14ac:dyDescent="0.3">
      <c r="A221" s="5">
        <v>37815</v>
      </c>
      <c r="B221" s="4" t="s">
        <v>1</v>
      </c>
      <c r="C221" s="4">
        <v>176</v>
      </c>
      <c r="D221" s="4">
        <v>84</v>
      </c>
      <c r="E221" s="4" t="s">
        <v>2535</v>
      </c>
      <c r="F221" s="6" t="s">
        <v>1483</v>
      </c>
      <c r="G221" s="4" t="s">
        <v>2536</v>
      </c>
      <c r="H221" s="4" t="s">
        <v>701</v>
      </c>
    </row>
    <row r="222" spans="1:8" ht="15.6" x14ac:dyDescent="0.3">
      <c r="A222" s="5">
        <v>37235</v>
      </c>
      <c r="B222" s="4" t="s">
        <v>1</v>
      </c>
      <c r="C222" s="4">
        <v>156</v>
      </c>
      <c r="D222" s="4">
        <v>86</v>
      </c>
      <c r="E222" s="4" t="s">
        <v>2570</v>
      </c>
      <c r="F222" s="6" t="s">
        <v>1394</v>
      </c>
      <c r="G222" s="4" t="s">
        <v>2571</v>
      </c>
      <c r="H222" s="4" t="s">
        <v>719</v>
      </c>
    </row>
    <row r="223" spans="1:8" ht="15.6" x14ac:dyDescent="0.3">
      <c r="A223" s="5">
        <v>37045</v>
      </c>
      <c r="B223" s="4" t="s">
        <v>1</v>
      </c>
      <c r="C223" s="4">
        <v>152</v>
      </c>
      <c r="D223" s="4">
        <v>63</v>
      </c>
      <c r="E223" s="4" t="s">
        <v>1520</v>
      </c>
      <c r="F223" s="6" t="s">
        <v>1275</v>
      </c>
      <c r="G223" s="4" t="s">
        <v>2587</v>
      </c>
      <c r="H223" s="4" t="s">
        <v>728</v>
      </c>
    </row>
    <row r="224" spans="1:8" ht="15.6" x14ac:dyDescent="0.3">
      <c r="A224" s="5">
        <v>37834</v>
      </c>
      <c r="B224" s="4" t="s">
        <v>1</v>
      </c>
      <c r="C224" s="4">
        <v>164</v>
      </c>
      <c r="D224" s="4">
        <v>72</v>
      </c>
      <c r="E224" s="4" t="s">
        <v>2592</v>
      </c>
      <c r="F224" s="6" t="s">
        <v>1139</v>
      </c>
      <c r="G224" s="4" t="s">
        <v>2593</v>
      </c>
      <c r="H224" s="4" t="s">
        <v>730</v>
      </c>
    </row>
    <row r="225" spans="1:8" ht="15.6" x14ac:dyDescent="0.3">
      <c r="A225" s="5">
        <v>37288</v>
      </c>
      <c r="B225" s="4" t="s">
        <v>1</v>
      </c>
      <c r="C225" s="4">
        <v>166</v>
      </c>
      <c r="D225" s="4">
        <v>69</v>
      </c>
      <c r="E225" s="4" t="s">
        <v>2598</v>
      </c>
      <c r="F225" s="6" t="s">
        <v>1717</v>
      </c>
      <c r="G225" s="4" t="s">
        <v>2599</v>
      </c>
      <c r="H225" s="4" t="s">
        <v>733</v>
      </c>
    </row>
    <row r="226" spans="1:8" ht="15.6" x14ac:dyDescent="0.3">
      <c r="A226" s="5">
        <v>37331</v>
      </c>
      <c r="B226" s="4" t="s">
        <v>1</v>
      </c>
      <c r="C226" s="4">
        <v>173</v>
      </c>
      <c r="D226" s="4">
        <v>57</v>
      </c>
      <c r="E226" s="4" t="s">
        <v>2602</v>
      </c>
      <c r="F226" s="6" t="s">
        <v>1072</v>
      </c>
      <c r="G226" s="4" t="s">
        <v>2603</v>
      </c>
      <c r="H226" s="4" t="s">
        <v>735</v>
      </c>
    </row>
    <row r="227" spans="1:8" ht="15.6" x14ac:dyDescent="0.3">
      <c r="A227" s="5">
        <v>37615</v>
      </c>
      <c r="B227" s="4" t="s">
        <v>1</v>
      </c>
      <c r="C227" s="4">
        <v>179</v>
      </c>
      <c r="D227" s="4">
        <v>62</v>
      </c>
      <c r="E227" s="4" t="s">
        <v>2606</v>
      </c>
      <c r="F227" s="6" t="s">
        <v>1315</v>
      </c>
      <c r="G227" s="4" t="s">
        <v>2607</v>
      </c>
      <c r="H227" s="4" t="s">
        <v>737</v>
      </c>
    </row>
    <row r="228" spans="1:8" ht="15.6" x14ac:dyDescent="0.3">
      <c r="A228" s="5">
        <v>37379</v>
      </c>
      <c r="B228" s="4" t="s">
        <v>1</v>
      </c>
      <c r="C228" s="4">
        <v>170</v>
      </c>
      <c r="D228" s="4">
        <v>56</v>
      </c>
      <c r="E228" s="4" t="s">
        <v>2618</v>
      </c>
      <c r="F228" s="6" t="s">
        <v>1144</v>
      </c>
      <c r="G228" s="4" t="s">
        <v>2619</v>
      </c>
      <c r="H228" s="4" t="s">
        <v>743</v>
      </c>
    </row>
    <row r="229" spans="1:8" ht="15.6" x14ac:dyDescent="0.3">
      <c r="A229" s="5">
        <v>37567</v>
      </c>
      <c r="B229" s="4" t="s">
        <v>1</v>
      </c>
      <c r="C229" s="4">
        <v>150</v>
      </c>
      <c r="D229" s="4">
        <v>85</v>
      </c>
      <c r="E229" s="4" t="s">
        <v>2624</v>
      </c>
      <c r="F229" s="6" t="s">
        <v>1167</v>
      </c>
      <c r="G229" s="4" t="s">
        <v>2625</v>
      </c>
      <c r="H229" s="4" t="s">
        <v>746</v>
      </c>
    </row>
    <row r="230" spans="1:8" ht="15.6" x14ac:dyDescent="0.3">
      <c r="A230" s="5">
        <v>37924</v>
      </c>
      <c r="B230" s="4" t="s">
        <v>1</v>
      </c>
      <c r="C230" s="4">
        <v>173</v>
      </c>
      <c r="D230" s="4">
        <v>81</v>
      </c>
      <c r="E230" s="4" t="s">
        <v>2646</v>
      </c>
      <c r="F230" s="6" t="s">
        <v>1200</v>
      </c>
      <c r="G230" s="4" t="s">
        <v>2647</v>
      </c>
      <c r="H230" s="4" t="s">
        <v>757</v>
      </c>
    </row>
    <row r="231" spans="1:8" ht="15.6" x14ac:dyDescent="0.3">
      <c r="A231" s="5">
        <v>37897</v>
      </c>
      <c r="B231" s="4" t="s">
        <v>1</v>
      </c>
      <c r="C231" s="4">
        <v>180</v>
      </c>
      <c r="D231" s="4">
        <v>85</v>
      </c>
      <c r="E231" s="4" t="s">
        <v>2666</v>
      </c>
      <c r="F231" s="6" t="s">
        <v>1434</v>
      </c>
      <c r="G231" s="4" t="s">
        <v>2667</v>
      </c>
      <c r="H231" s="4" t="s">
        <v>767</v>
      </c>
    </row>
    <row r="232" spans="1:8" ht="15.6" x14ac:dyDescent="0.3">
      <c r="A232" s="5">
        <v>37761</v>
      </c>
      <c r="B232" s="4" t="s">
        <v>1</v>
      </c>
      <c r="C232" s="4">
        <v>169</v>
      </c>
      <c r="D232" s="4">
        <v>66</v>
      </c>
      <c r="E232" s="4" t="s">
        <v>1477</v>
      </c>
      <c r="F232" s="6" t="s">
        <v>1488</v>
      </c>
      <c r="G232" s="4" t="s">
        <v>2681</v>
      </c>
      <c r="H232" s="4" t="s">
        <v>775</v>
      </c>
    </row>
    <row r="233" spans="1:8" ht="15.6" x14ac:dyDescent="0.3">
      <c r="A233" s="5">
        <v>37929</v>
      </c>
      <c r="B233" s="4" t="s">
        <v>1</v>
      </c>
      <c r="C233" s="4">
        <v>163</v>
      </c>
      <c r="D233" s="4">
        <v>67</v>
      </c>
      <c r="E233" s="4" t="s">
        <v>2688</v>
      </c>
      <c r="F233" s="6" t="s">
        <v>1290</v>
      </c>
      <c r="G233" s="4" t="s">
        <v>2689</v>
      </c>
      <c r="H233" s="4" t="s">
        <v>779</v>
      </c>
    </row>
    <row r="234" spans="1:8" ht="15.6" x14ac:dyDescent="0.3">
      <c r="A234" s="5">
        <v>37442</v>
      </c>
      <c r="B234" s="4" t="s">
        <v>1</v>
      </c>
      <c r="C234" s="4">
        <v>163</v>
      </c>
      <c r="D234" s="4">
        <v>45</v>
      </c>
      <c r="E234" s="4" t="s">
        <v>2749</v>
      </c>
      <c r="F234" s="6" t="s">
        <v>1257</v>
      </c>
      <c r="G234" s="4" t="s">
        <v>2750</v>
      </c>
      <c r="H234" s="4" t="s">
        <v>810</v>
      </c>
    </row>
    <row r="235" spans="1:8" ht="15.6" x14ac:dyDescent="0.3">
      <c r="A235" s="5">
        <v>37676</v>
      </c>
      <c r="B235" s="4" t="s">
        <v>1</v>
      </c>
      <c r="C235" s="4">
        <v>161</v>
      </c>
      <c r="D235" s="4">
        <v>51</v>
      </c>
      <c r="E235" s="4" t="s">
        <v>2751</v>
      </c>
      <c r="F235" s="6" t="s">
        <v>1342</v>
      </c>
      <c r="G235" s="4" t="s">
        <v>2752</v>
      </c>
      <c r="H235" s="4" t="s">
        <v>811</v>
      </c>
    </row>
    <row r="236" spans="1:8" ht="15.6" x14ac:dyDescent="0.3">
      <c r="A236" s="5">
        <v>38119</v>
      </c>
      <c r="B236" s="4" t="s">
        <v>1</v>
      </c>
      <c r="C236" s="4">
        <v>154</v>
      </c>
      <c r="D236" s="4">
        <v>58</v>
      </c>
      <c r="E236" s="4" t="s">
        <v>2755</v>
      </c>
      <c r="F236" s="6" t="s">
        <v>1120</v>
      </c>
      <c r="G236" s="4" t="s">
        <v>2756</v>
      </c>
      <c r="H236" s="4" t="s">
        <v>813</v>
      </c>
    </row>
    <row r="237" spans="1:8" ht="15.6" x14ac:dyDescent="0.3">
      <c r="A237" s="5">
        <v>37743</v>
      </c>
      <c r="B237" s="4" t="s">
        <v>1</v>
      </c>
      <c r="C237" s="4">
        <v>180</v>
      </c>
      <c r="D237" s="4">
        <v>84</v>
      </c>
      <c r="E237" s="4" t="s">
        <v>2757</v>
      </c>
      <c r="F237" s="6" t="s">
        <v>1123</v>
      </c>
      <c r="G237" s="4" t="s">
        <v>2758</v>
      </c>
      <c r="H237" s="4" t="s">
        <v>814</v>
      </c>
    </row>
    <row r="238" spans="1:8" ht="15.6" x14ac:dyDescent="0.3">
      <c r="A238" s="5">
        <v>37690</v>
      </c>
      <c r="B238" s="4" t="s">
        <v>1</v>
      </c>
      <c r="C238" s="4">
        <v>170</v>
      </c>
      <c r="D238" s="4">
        <v>63</v>
      </c>
      <c r="E238" s="4" t="s">
        <v>2769</v>
      </c>
      <c r="F238" s="6" t="s">
        <v>1920</v>
      </c>
      <c r="G238" s="4" t="s">
        <v>2770</v>
      </c>
      <c r="H238" s="4" t="s">
        <v>819</v>
      </c>
    </row>
    <row r="239" spans="1:8" ht="15.6" x14ac:dyDescent="0.3">
      <c r="A239" s="5">
        <v>37764</v>
      </c>
      <c r="B239" s="4" t="s">
        <v>1</v>
      </c>
      <c r="C239" s="4">
        <v>164</v>
      </c>
      <c r="D239" s="4">
        <v>79</v>
      </c>
      <c r="E239" s="4" t="s">
        <v>1068</v>
      </c>
      <c r="F239" s="6" t="s">
        <v>1226</v>
      </c>
      <c r="G239" s="4" t="s">
        <v>2771</v>
      </c>
      <c r="H239" s="4" t="s">
        <v>820</v>
      </c>
    </row>
    <row r="240" spans="1:8" ht="15.6" x14ac:dyDescent="0.3">
      <c r="A240" s="5">
        <v>37129</v>
      </c>
      <c r="B240" s="4" t="s">
        <v>1</v>
      </c>
      <c r="C240" s="4">
        <v>173</v>
      </c>
      <c r="D240" s="4">
        <v>59</v>
      </c>
      <c r="E240" s="4" t="s">
        <v>2772</v>
      </c>
      <c r="F240" s="6" t="s">
        <v>1780</v>
      </c>
      <c r="G240" s="4" t="s">
        <v>2773</v>
      </c>
      <c r="H240" s="4" t="s">
        <v>821</v>
      </c>
    </row>
    <row r="241" spans="1:8" ht="15.6" x14ac:dyDescent="0.3">
      <c r="A241" s="5">
        <v>37202</v>
      </c>
      <c r="B241" s="4" t="s">
        <v>1</v>
      </c>
      <c r="C241" s="4">
        <v>163</v>
      </c>
      <c r="D241" s="4">
        <v>51</v>
      </c>
      <c r="E241" s="4" t="s">
        <v>2778</v>
      </c>
      <c r="F241" s="6" t="s">
        <v>1234</v>
      </c>
      <c r="G241" s="4" t="s">
        <v>2779</v>
      </c>
      <c r="H241" s="4" t="s">
        <v>824</v>
      </c>
    </row>
    <row r="242" spans="1:8" ht="15.6" x14ac:dyDescent="0.3">
      <c r="A242" s="5">
        <v>37015</v>
      </c>
      <c r="B242" s="4" t="s">
        <v>1</v>
      </c>
      <c r="C242" s="4">
        <v>154</v>
      </c>
      <c r="D242" s="4">
        <v>62</v>
      </c>
      <c r="E242" s="4" t="s">
        <v>2788</v>
      </c>
      <c r="F242" s="6" t="s">
        <v>1247</v>
      </c>
      <c r="G242" s="4" t="s">
        <v>2789</v>
      </c>
      <c r="H242" s="4" t="s">
        <v>829</v>
      </c>
    </row>
    <row r="243" spans="1:8" ht="15.6" x14ac:dyDescent="0.3">
      <c r="A243" s="5">
        <v>37595</v>
      </c>
      <c r="B243" s="4" t="s">
        <v>1</v>
      </c>
      <c r="C243" s="4">
        <v>154</v>
      </c>
      <c r="D243" s="4">
        <v>60</v>
      </c>
      <c r="E243" s="4" t="s">
        <v>2810</v>
      </c>
      <c r="F243" s="6" t="s">
        <v>1358</v>
      </c>
      <c r="G243" s="4" t="s">
        <v>2811</v>
      </c>
      <c r="H243" s="4" t="s">
        <v>840</v>
      </c>
    </row>
    <row r="244" spans="1:8" ht="15.6" x14ac:dyDescent="0.3">
      <c r="A244" s="5">
        <v>38328</v>
      </c>
      <c r="B244" s="4" t="s">
        <v>1</v>
      </c>
      <c r="C244" s="4">
        <v>178</v>
      </c>
      <c r="D244" s="4">
        <v>87</v>
      </c>
      <c r="E244" s="4" t="s">
        <v>2820</v>
      </c>
      <c r="F244" s="6" t="s">
        <v>1179</v>
      </c>
      <c r="G244" s="4" t="s">
        <v>2821</v>
      </c>
      <c r="H244" s="4" t="s">
        <v>845</v>
      </c>
    </row>
    <row r="245" spans="1:8" ht="15.6" x14ac:dyDescent="0.3">
      <c r="A245" s="5">
        <v>37164</v>
      </c>
      <c r="B245" s="4" t="s">
        <v>1</v>
      </c>
      <c r="C245" s="4">
        <v>179</v>
      </c>
      <c r="D245" s="4">
        <v>51</v>
      </c>
      <c r="E245" s="4" t="s">
        <v>2829</v>
      </c>
      <c r="F245" s="6" t="s">
        <v>1120</v>
      </c>
      <c r="G245" s="4" t="s">
        <v>2830</v>
      </c>
      <c r="H245" s="4" t="s">
        <v>850</v>
      </c>
    </row>
    <row r="246" spans="1:8" ht="15.6" x14ac:dyDescent="0.3">
      <c r="A246" s="5">
        <v>38299</v>
      </c>
      <c r="B246" s="4" t="s">
        <v>1</v>
      </c>
      <c r="C246" s="4">
        <v>172</v>
      </c>
      <c r="D246" s="4">
        <v>51</v>
      </c>
      <c r="E246" s="4" t="s">
        <v>2833</v>
      </c>
      <c r="F246" s="6" t="s">
        <v>1087</v>
      </c>
      <c r="G246" s="4" t="s">
        <v>2834</v>
      </c>
      <c r="H246" s="4" t="s">
        <v>16</v>
      </c>
    </row>
    <row r="247" spans="1:8" ht="15.6" x14ac:dyDescent="0.3">
      <c r="A247" s="5">
        <v>37135</v>
      </c>
      <c r="B247" s="4" t="s">
        <v>1</v>
      </c>
      <c r="C247" s="4">
        <v>156</v>
      </c>
      <c r="D247" s="4">
        <v>86</v>
      </c>
      <c r="E247" s="4" t="s">
        <v>2847</v>
      </c>
      <c r="F247" s="6" t="s">
        <v>1147</v>
      </c>
      <c r="G247" s="4" t="s">
        <v>2848</v>
      </c>
      <c r="H247" s="4" t="s">
        <v>856</v>
      </c>
    </row>
    <row r="248" spans="1:8" ht="15.6" x14ac:dyDescent="0.3">
      <c r="A248" s="5">
        <v>38373</v>
      </c>
      <c r="B248" s="4" t="s">
        <v>1</v>
      </c>
      <c r="C248" s="4">
        <v>180</v>
      </c>
      <c r="D248" s="4">
        <v>91</v>
      </c>
      <c r="E248" s="4" t="s">
        <v>2877</v>
      </c>
      <c r="F248" s="6" t="s">
        <v>1117</v>
      </c>
      <c r="G248" s="4" t="s">
        <v>2878</v>
      </c>
      <c r="H248" s="4" t="s">
        <v>871</v>
      </c>
    </row>
    <row r="249" spans="1:8" ht="15.6" x14ac:dyDescent="0.3">
      <c r="A249" s="5">
        <v>38330</v>
      </c>
      <c r="B249" s="4" t="s">
        <v>1</v>
      </c>
      <c r="C249" s="4">
        <v>174</v>
      </c>
      <c r="D249" s="4">
        <v>76</v>
      </c>
      <c r="E249" s="4" t="s">
        <v>2895</v>
      </c>
      <c r="F249" s="6" t="s">
        <v>1347</v>
      </c>
      <c r="G249" s="4" t="s">
        <v>2896</v>
      </c>
      <c r="H249" s="4" t="s">
        <v>880</v>
      </c>
    </row>
    <row r="250" spans="1:8" ht="15.6" x14ac:dyDescent="0.3">
      <c r="A250" s="5">
        <v>37250</v>
      </c>
      <c r="B250" s="4" t="s">
        <v>1</v>
      </c>
      <c r="C250" s="4">
        <v>164</v>
      </c>
      <c r="D250" s="4">
        <v>80</v>
      </c>
      <c r="E250" s="4" t="s">
        <v>2897</v>
      </c>
      <c r="F250" s="6" t="s">
        <v>1210</v>
      </c>
      <c r="G250" s="4" t="s">
        <v>2898</v>
      </c>
      <c r="H250" s="4" t="s">
        <v>881</v>
      </c>
    </row>
    <row r="251" spans="1:8" ht="15.6" x14ac:dyDescent="0.3">
      <c r="A251" s="5">
        <v>38119</v>
      </c>
      <c r="B251" s="4" t="s">
        <v>1</v>
      </c>
      <c r="C251" s="4">
        <v>180</v>
      </c>
      <c r="D251" s="4">
        <v>90</v>
      </c>
      <c r="E251" s="4" t="s">
        <v>2899</v>
      </c>
      <c r="F251" s="6" t="s">
        <v>1527</v>
      </c>
      <c r="G251" s="4" t="s">
        <v>2900</v>
      </c>
      <c r="H251" s="4" t="s">
        <v>882</v>
      </c>
    </row>
    <row r="252" spans="1:8" ht="15.6" x14ac:dyDescent="0.3">
      <c r="A252" s="5">
        <v>37840</v>
      </c>
      <c r="B252" s="4" t="s">
        <v>1</v>
      </c>
      <c r="C252" s="4">
        <v>179</v>
      </c>
      <c r="D252" s="4">
        <v>64</v>
      </c>
      <c r="E252" s="4" t="s">
        <v>2905</v>
      </c>
      <c r="F252" s="6" t="s">
        <v>1231</v>
      </c>
      <c r="G252" s="4" t="s">
        <v>2906</v>
      </c>
      <c r="H252" s="4" t="s">
        <v>885</v>
      </c>
    </row>
    <row r="253" spans="1:8" ht="15.6" x14ac:dyDescent="0.3">
      <c r="A253" s="5">
        <v>38234</v>
      </c>
      <c r="B253" s="4" t="s">
        <v>1</v>
      </c>
      <c r="C253" s="4">
        <v>177</v>
      </c>
      <c r="D253" s="4">
        <v>63</v>
      </c>
      <c r="E253" s="4" t="s">
        <v>2919</v>
      </c>
      <c r="F253" s="6" t="s">
        <v>1213</v>
      </c>
      <c r="G253" s="4" t="s">
        <v>2920</v>
      </c>
      <c r="H253" s="4" t="s">
        <v>892</v>
      </c>
    </row>
    <row r="254" spans="1:8" ht="15.6" x14ac:dyDescent="0.3">
      <c r="A254" s="5">
        <v>37026</v>
      </c>
      <c r="B254" s="4" t="s">
        <v>1</v>
      </c>
      <c r="C254" s="4">
        <v>172</v>
      </c>
      <c r="D254" s="4">
        <v>68</v>
      </c>
      <c r="E254" s="4" t="s">
        <v>2921</v>
      </c>
      <c r="F254" s="6" t="s">
        <v>1155</v>
      </c>
      <c r="G254" s="4" t="s">
        <v>2922</v>
      </c>
      <c r="H254" s="4" t="s">
        <v>893</v>
      </c>
    </row>
    <row r="255" spans="1:8" ht="15.6" x14ac:dyDescent="0.3">
      <c r="A255" s="5">
        <v>37631</v>
      </c>
      <c r="B255" s="4" t="s">
        <v>1</v>
      </c>
      <c r="C255" s="4">
        <v>154</v>
      </c>
      <c r="D255" s="4">
        <v>94</v>
      </c>
      <c r="E255" s="4" t="s">
        <v>2933</v>
      </c>
      <c r="F255" s="6" t="s">
        <v>1376</v>
      </c>
      <c r="G255" s="4" t="s">
        <v>2934</v>
      </c>
      <c r="H255" s="4" t="s">
        <v>899</v>
      </c>
    </row>
    <row r="256" spans="1:8" ht="15.6" x14ac:dyDescent="0.3">
      <c r="A256" s="5">
        <v>38425</v>
      </c>
      <c r="B256" s="4" t="s">
        <v>1</v>
      </c>
      <c r="C256" s="4">
        <v>167</v>
      </c>
      <c r="D256" s="4">
        <v>94</v>
      </c>
      <c r="E256" s="4" t="s">
        <v>2943</v>
      </c>
      <c r="F256" s="6" t="s">
        <v>1929</v>
      </c>
      <c r="G256" s="4" t="s">
        <v>2944</v>
      </c>
      <c r="H256" s="4" t="s">
        <v>904</v>
      </c>
    </row>
    <row r="257" spans="1:8" ht="15.6" x14ac:dyDescent="0.3">
      <c r="A257" s="5">
        <v>38450</v>
      </c>
      <c r="B257" s="4" t="s">
        <v>1</v>
      </c>
      <c r="C257" s="4">
        <v>163</v>
      </c>
      <c r="D257" s="4">
        <v>72</v>
      </c>
      <c r="E257" s="4" t="s">
        <v>2945</v>
      </c>
      <c r="F257" s="6" t="s">
        <v>1434</v>
      </c>
      <c r="G257" s="4" t="s">
        <v>2946</v>
      </c>
      <c r="H257" s="4" t="s">
        <v>905</v>
      </c>
    </row>
    <row r="258" spans="1:8" ht="15.6" x14ac:dyDescent="0.3">
      <c r="A258" s="5">
        <v>37464</v>
      </c>
      <c r="B258" s="4" t="s">
        <v>1</v>
      </c>
      <c r="C258" s="4">
        <v>156</v>
      </c>
      <c r="D258" s="4">
        <v>87</v>
      </c>
      <c r="E258" s="4" t="s">
        <v>2951</v>
      </c>
      <c r="F258" s="6" t="s">
        <v>1260</v>
      </c>
      <c r="G258" s="4" t="s">
        <v>2952</v>
      </c>
      <c r="H258" s="4" t="s">
        <v>908</v>
      </c>
    </row>
    <row r="259" spans="1:8" ht="15.6" x14ac:dyDescent="0.3">
      <c r="A259" s="5">
        <v>38267</v>
      </c>
      <c r="B259" s="4" t="s">
        <v>1</v>
      </c>
      <c r="C259" s="4">
        <v>167</v>
      </c>
      <c r="D259" s="4">
        <v>49</v>
      </c>
      <c r="E259" s="4" t="s">
        <v>2983</v>
      </c>
      <c r="F259" s="6" t="s">
        <v>1240</v>
      </c>
      <c r="G259" s="4" t="s">
        <v>2984</v>
      </c>
      <c r="H259" s="4" t="s">
        <v>923</v>
      </c>
    </row>
    <row r="260" spans="1:8" ht="15.6" x14ac:dyDescent="0.3">
      <c r="A260" s="5">
        <v>38056</v>
      </c>
      <c r="B260" s="4" t="s">
        <v>1</v>
      </c>
      <c r="C260" s="4">
        <v>159</v>
      </c>
      <c r="D260" s="4">
        <v>81</v>
      </c>
      <c r="E260" s="4" t="s">
        <v>2997</v>
      </c>
      <c r="F260" s="6" t="s">
        <v>1574</v>
      </c>
      <c r="G260" s="4" t="s">
        <v>2998</v>
      </c>
      <c r="H260" s="4" t="s">
        <v>930</v>
      </c>
    </row>
    <row r="261" spans="1:8" ht="15.6" x14ac:dyDescent="0.3">
      <c r="A261" s="5">
        <v>37031</v>
      </c>
      <c r="B261" s="4" t="s">
        <v>1</v>
      </c>
      <c r="C261" s="4">
        <v>172</v>
      </c>
      <c r="D261" s="4">
        <v>46</v>
      </c>
      <c r="E261" s="4" t="s">
        <v>3023</v>
      </c>
      <c r="F261" s="6" t="s">
        <v>1237</v>
      </c>
      <c r="G261" s="4" t="s">
        <v>3024</v>
      </c>
      <c r="H261" s="4" t="s">
        <v>944</v>
      </c>
    </row>
    <row r="262" spans="1:8" ht="15.6" x14ac:dyDescent="0.3">
      <c r="A262" s="5">
        <v>37323</v>
      </c>
      <c r="B262" s="4" t="s">
        <v>1</v>
      </c>
      <c r="C262" s="4">
        <v>156</v>
      </c>
      <c r="D262" s="4">
        <v>95</v>
      </c>
      <c r="E262" s="4" t="s">
        <v>3025</v>
      </c>
      <c r="F262" s="6" t="s">
        <v>1123</v>
      </c>
      <c r="G262" s="4" t="s">
        <v>3026</v>
      </c>
      <c r="H262" s="4" t="s">
        <v>945</v>
      </c>
    </row>
    <row r="263" spans="1:8" ht="15.6" x14ac:dyDescent="0.3">
      <c r="A263" s="5">
        <v>37085</v>
      </c>
      <c r="B263" s="4" t="s">
        <v>1</v>
      </c>
      <c r="C263" s="4">
        <v>153</v>
      </c>
      <c r="D263" s="4">
        <v>76</v>
      </c>
      <c r="E263" s="4" t="s">
        <v>3034</v>
      </c>
      <c r="F263" s="6" t="s">
        <v>1290</v>
      </c>
      <c r="G263" s="4" t="s">
        <v>3035</v>
      </c>
      <c r="H263" s="4" t="s">
        <v>950</v>
      </c>
    </row>
    <row r="264" spans="1:8" ht="15.6" x14ac:dyDescent="0.3">
      <c r="A264" s="5">
        <v>37736</v>
      </c>
      <c r="B264" s="4" t="s">
        <v>1</v>
      </c>
      <c r="C264" s="4">
        <v>152</v>
      </c>
      <c r="D264" s="4">
        <v>94</v>
      </c>
      <c r="E264" s="4" t="s">
        <v>3074</v>
      </c>
      <c r="F264" s="6" t="s">
        <v>1502</v>
      </c>
      <c r="G264" s="4" t="s">
        <v>3075</v>
      </c>
      <c r="H264" s="4" t="s">
        <v>970</v>
      </c>
    </row>
    <row r="265" spans="1:8" ht="15.6" x14ac:dyDescent="0.3">
      <c r="A265" s="5">
        <v>37419</v>
      </c>
      <c r="B265" s="4" t="s">
        <v>1</v>
      </c>
      <c r="C265" s="4">
        <v>167</v>
      </c>
      <c r="D265" s="4">
        <v>70</v>
      </c>
      <c r="E265" s="4" t="s">
        <v>3083</v>
      </c>
      <c r="F265" s="6" t="s">
        <v>1322</v>
      </c>
      <c r="G265" s="4" t="s">
        <v>3084</v>
      </c>
      <c r="H265" s="4" t="s">
        <v>975</v>
      </c>
    </row>
    <row r="266" spans="1:8" ht="15.6" x14ac:dyDescent="0.3">
      <c r="A266" s="5">
        <v>38423</v>
      </c>
      <c r="B266" s="4" t="s">
        <v>1</v>
      </c>
      <c r="C266" s="4">
        <v>159</v>
      </c>
      <c r="D266" s="4">
        <v>75</v>
      </c>
      <c r="E266" s="4" t="s">
        <v>3103</v>
      </c>
      <c r="F266" s="6" t="s">
        <v>1480</v>
      </c>
      <c r="G266" s="4" t="s">
        <v>3104</v>
      </c>
      <c r="H266" s="4" t="s">
        <v>985</v>
      </c>
    </row>
    <row r="267" spans="1:8" ht="15.6" x14ac:dyDescent="0.3">
      <c r="A267" s="5">
        <v>37741</v>
      </c>
      <c r="B267" s="4" t="s">
        <v>1</v>
      </c>
      <c r="C267" s="4">
        <v>168</v>
      </c>
      <c r="D267" s="4">
        <v>72</v>
      </c>
      <c r="E267" s="4" t="s">
        <v>3116</v>
      </c>
      <c r="F267" s="6" t="s">
        <v>1257</v>
      </c>
      <c r="G267" s="4" t="s">
        <v>3117</v>
      </c>
      <c r="H267" s="4" t="s">
        <v>992</v>
      </c>
    </row>
    <row r="268" spans="1:8" ht="15.6" x14ac:dyDescent="0.3">
      <c r="A268" s="5">
        <v>38331</v>
      </c>
      <c r="B268" s="4" t="s">
        <v>1</v>
      </c>
      <c r="C268" s="4">
        <v>159</v>
      </c>
      <c r="D268" s="4">
        <v>76</v>
      </c>
      <c r="E268" s="4" t="s">
        <v>3130</v>
      </c>
      <c r="F268" s="6" t="s">
        <v>1087</v>
      </c>
      <c r="G268" s="4" t="s">
        <v>3131</v>
      </c>
      <c r="H268" s="4" t="s">
        <v>999</v>
      </c>
    </row>
    <row r="269" spans="1:8" ht="15.6" x14ac:dyDescent="0.3">
      <c r="A269" s="5">
        <v>37183</v>
      </c>
      <c r="B269" s="4" t="s">
        <v>3</v>
      </c>
      <c r="C269" s="4">
        <v>175</v>
      </c>
      <c r="D269" s="4">
        <v>80</v>
      </c>
      <c r="E269" s="4" t="s">
        <v>1107</v>
      </c>
      <c r="F269" s="6" t="s">
        <v>1108</v>
      </c>
      <c r="G269" s="4" t="s">
        <v>1109</v>
      </c>
      <c r="H269" s="4" t="s">
        <v>33</v>
      </c>
    </row>
    <row r="270" spans="1:8" ht="15.6" x14ac:dyDescent="0.3">
      <c r="A270" s="5">
        <v>37638</v>
      </c>
      <c r="B270" s="4" t="s">
        <v>3</v>
      </c>
      <c r="C270" s="4">
        <v>157</v>
      </c>
      <c r="D270" s="4">
        <v>83</v>
      </c>
      <c r="E270" s="4" t="s">
        <v>1119</v>
      </c>
      <c r="F270" s="6" t="s">
        <v>1120</v>
      </c>
      <c r="G270" s="4" t="s">
        <v>1121</v>
      </c>
      <c r="H270" s="4" t="s">
        <v>37</v>
      </c>
    </row>
    <row r="271" spans="1:8" ht="15.6" x14ac:dyDescent="0.3">
      <c r="A271" s="5">
        <v>37063</v>
      </c>
      <c r="B271" s="4" t="s">
        <v>3</v>
      </c>
      <c r="C271" s="4">
        <v>156</v>
      </c>
      <c r="D271" s="4">
        <v>85</v>
      </c>
      <c r="E271" s="4" t="s">
        <v>1149</v>
      </c>
      <c r="F271" s="6" t="s">
        <v>1150</v>
      </c>
      <c r="G271" s="4" t="s">
        <v>1151</v>
      </c>
      <c r="H271" s="4" t="s">
        <v>48</v>
      </c>
    </row>
    <row r="272" spans="1:8" ht="15.6" x14ac:dyDescent="0.3">
      <c r="A272" s="5">
        <v>37784</v>
      </c>
      <c r="B272" s="4" t="s">
        <v>3</v>
      </c>
      <c r="C272" s="4">
        <v>150</v>
      </c>
      <c r="D272" s="4">
        <v>75</v>
      </c>
      <c r="E272" s="4" t="s">
        <v>1164</v>
      </c>
      <c r="F272" s="6" t="s">
        <v>1081</v>
      </c>
      <c r="G272" s="4" t="s">
        <v>1165</v>
      </c>
      <c r="H272" s="4" t="s">
        <v>54</v>
      </c>
    </row>
    <row r="273" spans="1:8" ht="15.6" x14ac:dyDescent="0.3">
      <c r="A273" s="5">
        <v>37267</v>
      </c>
      <c r="B273" s="4" t="s">
        <v>3</v>
      </c>
      <c r="C273" s="4">
        <v>153</v>
      </c>
      <c r="D273" s="4">
        <v>47</v>
      </c>
      <c r="E273" s="4" t="s">
        <v>1169</v>
      </c>
      <c r="F273" s="6" t="s">
        <v>1170</v>
      </c>
      <c r="G273" s="4" t="s">
        <v>1171</v>
      </c>
      <c r="H273" s="4" t="s">
        <v>56</v>
      </c>
    </row>
    <row r="274" spans="1:8" ht="15.6" x14ac:dyDescent="0.3">
      <c r="A274" s="5">
        <v>37502</v>
      </c>
      <c r="B274" s="4" t="s">
        <v>3</v>
      </c>
      <c r="C274" s="4">
        <v>172</v>
      </c>
      <c r="D274" s="4">
        <v>81</v>
      </c>
      <c r="E274" s="4" t="s">
        <v>1249</v>
      </c>
      <c r="F274" s="6" t="s">
        <v>1173</v>
      </c>
      <c r="G274" s="4" t="s">
        <v>1250</v>
      </c>
      <c r="H274" s="4" t="s">
        <v>86</v>
      </c>
    </row>
    <row r="275" spans="1:8" ht="15.6" x14ac:dyDescent="0.3">
      <c r="A275" s="5">
        <v>37061</v>
      </c>
      <c r="B275" s="4" t="s">
        <v>3</v>
      </c>
      <c r="C275" s="4">
        <v>177</v>
      </c>
      <c r="D275" s="4">
        <v>93</v>
      </c>
      <c r="E275" s="4" t="s">
        <v>1265</v>
      </c>
      <c r="F275" s="6" t="s">
        <v>1087</v>
      </c>
      <c r="G275" s="4" t="s">
        <v>1266</v>
      </c>
      <c r="H275" s="4" t="s">
        <v>92</v>
      </c>
    </row>
    <row r="276" spans="1:8" ht="15.6" x14ac:dyDescent="0.3">
      <c r="A276" s="5">
        <v>38242</v>
      </c>
      <c r="B276" s="4" t="s">
        <v>3</v>
      </c>
      <c r="C276" s="4">
        <v>165</v>
      </c>
      <c r="D276" s="4">
        <v>62</v>
      </c>
      <c r="E276" s="4" t="s">
        <v>1277</v>
      </c>
      <c r="F276" s="6" t="s">
        <v>1147</v>
      </c>
      <c r="G276" s="4" t="s">
        <v>1278</v>
      </c>
      <c r="H276" s="4" t="s">
        <v>97</v>
      </c>
    </row>
    <row r="277" spans="1:8" ht="15.6" x14ac:dyDescent="0.3">
      <c r="A277" s="5">
        <v>38030</v>
      </c>
      <c r="B277" s="4" t="s">
        <v>3</v>
      </c>
      <c r="C277" s="4">
        <v>161</v>
      </c>
      <c r="D277" s="4">
        <v>54</v>
      </c>
      <c r="E277" s="4" t="s">
        <v>1281</v>
      </c>
      <c r="F277" s="6" t="s">
        <v>1167</v>
      </c>
      <c r="G277" s="4" t="s">
        <v>1282</v>
      </c>
      <c r="H277" s="4" t="s">
        <v>99</v>
      </c>
    </row>
    <row r="278" spans="1:8" ht="15.6" x14ac:dyDescent="0.3">
      <c r="A278" s="5">
        <v>37195</v>
      </c>
      <c r="B278" s="4" t="s">
        <v>3</v>
      </c>
      <c r="C278" s="4">
        <v>153</v>
      </c>
      <c r="D278" s="4">
        <v>91</v>
      </c>
      <c r="E278" s="4" t="s">
        <v>1289</v>
      </c>
      <c r="F278" s="6" t="s">
        <v>1290</v>
      </c>
      <c r="G278" s="4" t="s">
        <v>1291</v>
      </c>
      <c r="H278" s="4" t="s">
        <v>102</v>
      </c>
    </row>
    <row r="279" spans="1:8" ht="15.6" x14ac:dyDescent="0.3">
      <c r="A279" s="5">
        <v>38200</v>
      </c>
      <c r="B279" s="4" t="s">
        <v>3</v>
      </c>
      <c r="C279" s="4">
        <v>176</v>
      </c>
      <c r="D279" s="4">
        <v>50</v>
      </c>
      <c r="E279" s="4" t="s">
        <v>1297</v>
      </c>
      <c r="F279" s="6" t="s">
        <v>1298</v>
      </c>
      <c r="G279" s="4" t="s">
        <v>1299</v>
      </c>
      <c r="H279" s="4" t="s">
        <v>105</v>
      </c>
    </row>
    <row r="280" spans="1:8" ht="15.6" x14ac:dyDescent="0.3">
      <c r="A280" s="5">
        <v>37658</v>
      </c>
      <c r="B280" s="4" t="s">
        <v>3</v>
      </c>
      <c r="C280" s="4">
        <v>172</v>
      </c>
      <c r="D280" s="4">
        <v>52</v>
      </c>
      <c r="E280" s="4" t="s">
        <v>1306</v>
      </c>
      <c r="F280" s="6" t="s">
        <v>1126</v>
      </c>
      <c r="G280" s="4" t="s">
        <v>1307</v>
      </c>
      <c r="H280" s="4" t="s">
        <v>109</v>
      </c>
    </row>
    <row r="281" spans="1:8" ht="15.6" x14ac:dyDescent="0.3">
      <c r="A281" s="5">
        <v>37593</v>
      </c>
      <c r="B281" s="4" t="s">
        <v>3</v>
      </c>
      <c r="C281" s="4">
        <v>167</v>
      </c>
      <c r="D281" s="4">
        <v>60</v>
      </c>
      <c r="E281" s="4" t="s">
        <v>1351</v>
      </c>
      <c r="F281" s="6" t="s">
        <v>1223</v>
      </c>
      <c r="G281" s="4" t="s">
        <v>1352</v>
      </c>
      <c r="H281" s="4" t="s">
        <v>127</v>
      </c>
    </row>
    <row r="282" spans="1:8" ht="15.6" x14ac:dyDescent="0.3">
      <c r="A282" s="5">
        <v>37119</v>
      </c>
      <c r="B282" s="4" t="s">
        <v>3</v>
      </c>
      <c r="C282" s="4">
        <v>174</v>
      </c>
      <c r="D282" s="4">
        <v>93</v>
      </c>
      <c r="E282" s="4" t="s">
        <v>1380</v>
      </c>
      <c r="F282" s="6" t="s">
        <v>1150</v>
      </c>
      <c r="G282" s="4" t="s">
        <v>1381</v>
      </c>
      <c r="H282" s="4" t="s">
        <v>140</v>
      </c>
    </row>
    <row r="283" spans="1:8" ht="15.6" x14ac:dyDescent="0.3">
      <c r="A283" s="5">
        <v>37900</v>
      </c>
      <c r="B283" s="4" t="s">
        <v>3</v>
      </c>
      <c r="C283" s="4">
        <v>166</v>
      </c>
      <c r="D283" s="4">
        <v>67</v>
      </c>
      <c r="E283" s="4" t="s">
        <v>1393</v>
      </c>
      <c r="F283" s="6" t="s">
        <v>1394</v>
      </c>
      <c r="G283" s="4" t="s">
        <v>1395</v>
      </c>
      <c r="H283" s="4" t="s">
        <v>146</v>
      </c>
    </row>
    <row r="284" spans="1:8" ht="15.6" x14ac:dyDescent="0.3">
      <c r="A284" s="5">
        <v>38017</v>
      </c>
      <c r="B284" s="4" t="s">
        <v>3</v>
      </c>
      <c r="C284" s="4">
        <v>164</v>
      </c>
      <c r="D284" s="4">
        <v>79</v>
      </c>
      <c r="E284" s="4" t="s">
        <v>1403</v>
      </c>
      <c r="F284" s="6" t="s">
        <v>1213</v>
      </c>
      <c r="G284" s="4" t="s">
        <v>1404</v>
      </c>
      <c r="H284" s="4" t="s">
        <v>150</v>
      </c>
    </row>
    <row r="285" spans="1:8" ht="15.6" x14ac:dyDescent="0.3">
      <c r="A285" s="5">
        <v>38014</v>
      </c>
      <c r="B285" s="4" t="s">
        <v>3</v>
      </c>
      <c r="C285" s="4">
        <v>163</v>
      </c>
      <c r="D285" s="4">
        <v>87</v>
      </c>
      <c r="E285" s="4" t="s">
        <v>1418</v>
      </c>
      <c r="F285" s="6" t="s">
        <v>1126</v>
      </c>
      <c r="G285" s="4" t="s">
        <v>1419</v>
      </c>
      <c r="H285" s="4" t="s">
        <v>157</v>
      </c>
    </row>
    <row r="286" spans="1:8" ht="15.6" x14ac:dyDescent="0.3">
      <c r="A286" s="5">
        <v>37876</v>
      </c>
      <c r="B286" s="4" t="s">
        <v>3</v>
      </c>
      <c r="C286" s="4">
        <v>160</v>
      </c>
      <c r="D286" s="4">
        <v>50</v>
      </c>
      <c r="E286" s="4" t="s">
        <v>1422</v>
      </c>
      <c r="F286" s="6" t="s">
        <v>1226</v>
      </c>
      <c r="G286" s="4" t="s">
        <v>1423</v>
      </c>
      <c r="H286" s="4" t="s">
        <v>159</v>
      </c>
    </row>
    <row r="287" spans="1:8" ht="15.6" x14ac:dyDescent="0.3">
      <c r="A287" s="5">
        <v>38347</v>
      </c>
      <c r="B287" s="4" t="s">
        <v>3</v>
      </c>
      <c r="C287" s="4">
        <v>177</v>
      </c>
      <c r="D287" s="4">
        <v>61</v>
      </c>
      <c r="E287" s="4" t="s">
        <v>1424</v>
      </c>
      <c r="F287" s="6" t="s">
        <v>1069</v>
      </c>
      <c r="G287" s="4" t="s">
        <v>1425</v>
      </c>
      <c r="H287" s="4" t="s">
        <v>160</v>
      </c>
    </row>
    <row r="288" spans="1:8" ht="15.6" x14ac:dyDescent="0.3">
      <c r="A288" s="5">
        <v>38012</v>
      </c>
      <c r="B288" s="4" t="s">
        <v>3</v>
      </c>
      <c r="C288" s="4">
        <v>155</v>
      </c>
      <c r="D288" s="4">
        <v>53</v>
      </c>
      <c r="E288" s="4" t="s">
        <v>1473</v>
      </c>
      <c r="F288" s="6" t="s">
        <v>1231</v>
      </c>
      <c r="G288" s="4" t="s">
        <v>1474</v>
      </c>
      <c r="H288" s="4" t="s">
        <v>183</v>
      </c>
    </row>
    <row r="289" spans="1:8" ht="15.6" x14ac:dyDescent="0.3">
      <c r="A289" s="5">
        <v>37668</v>
      </c>
      <c r="B289" s="4" t="s">
        <v>3</v>
      </c>
      <c r="C289" s="4">
        <v>158</v>
      </c>
      <c r="D289" s="4">
        <v>79</v>
      </c>
      <c r="E289" s="4" t="s">
        <v>1487</v>
      </c>
      <c r="F289" s="6" t="s">
        <v>1488</v>
      </c>
      <c r="G289" s="4" t="s">
        <v>1489</v>
      </c>
      <c r="H289" s="4" t="s">
        <v>189</v>
      </c>
    </row>
    <row r="290" spans="1:8" ht="15.6" x14ac:dyDescent="0.3">
      <c r="A290" s="5">
        <v>37964</v>
      </c>
      <c r="B290" s="4" t="s">
        <v>3</v>
      </c>
      <c r="C290" s="4">
        <v>166</v>
      </c>
      <c r="D290" s="4">
        <v>51</v>
      </c>
      <c r="E290" s="4" t="s">
        <v>1506</v>
      </c>
      <c r="F290" s="6" t="s">
        <v>1502</v>
      </c>
      <c r="G290" s="4" t="s">
        <v>1507</v>
      </c>
      <c r="H290" s="4" t="s">
        <v>198</v>
      </c>
    </row>
    <row r="291" spans="1:8" ht="15.6" x14ac:dyDescent="0.3">
      <c r="A291" s="5">
        <v>37067</v>
      </c>
      <c r="B291" s="4" t="s">
        <v>3</v>
      </c>
      <c r="C291" s="4">
        <v>153</v>
      </c>
      <c r="D291" s="4">
        <v>84</v>
      </c>
      <c r="E291" s="4" t="s">
        <v>1524</v>
      </c>
      <c r="F291" s="6" t="s">
        <v>1063</v>
      </c>
      <c r="G291" s="4" t="s">
        <v>1525</v>
      </c>
      <c r="H291" s="4" t="s">
        <v>207</v>
      </c>
    </row>
    <row r="292" spans="1:8" ht="15.6" x14ac:dyDescent="0.3">
      <c r="A292" s="5">
        <v>37024</v>
      </c>
      <c r="B292" s="4" t="s">
        <v>3</v>
      </c>
      <c r="C292" s="4">
        <v>163</v>
      </c>
      <c r="D292" s="4">
        <v>53</v>
      </c>
      <c r="E292" s="4" t="s">
        <v>1526</v>
      </c>
      <c r="F292" s="6" t="s">
        <v>1527</v>
      </c>
      <c r="G292" s="4" t="s">
        <v>1528</v>
      </c>
      <c r="H292" s="4" t="s">
        <v>208</v>
      </c>
    </row>
    <row r="293" spans="1:8" ht="15.6" x14ac:dyDescent="0.3">
      <c r="A293" s="5">
        <v>37601</v>
      </c>
      <c r="B293" s="4" t="s">
        <v>3</v>
      </c>
      <c r="C293" s="4">
        <v>168</v>
      </c>
      <c r="D293" s="4">
        <v>88</v>
      </c>
      <c r="E293" s="4" t="s">
        <v>1549</v>
      </c>
      <c r="F293" s="6" t="s">
        <v>1173</v>
      </c>
      <c r="G293" s="4" t="s">
        <v>1550</v>
      </c>
      <c r="H293" s="4" t="s">
        <v>218</v>
      </c>
    </row>
    <row r="294" spans="1:8" ht="15.6" x14ac:dyDescent="0.3">
      <c r="A294" s="5">
        <v>37062</v>
      </c>
      <c r="B294" s="4" t="s">
        <v>3</v>
      </c>
      <c r="C294" s="4">
        <v>157</v>
      </c>
      <c r="D294" s="4">
        <v>77</v>
      </c>
      <c r="E294" s="4" t="s">
        <v>1573</v>
      </c>
      <c r="F294" s="6" t="s">
        <v>1574</v>
      </c>
      <c r="G294" s="4" t="s">
        <v>1575</v>
      </c>
      <c r="H294" s="4" t="s">
        <v>230</v>
      </c>
    </row>
    <row r="295" spans="1:8" ht="15.6" x14ac:dyDescent="0.3">
      <c r="A295" s="5">
        <v>37847</v>
      </c>
      <c r="B295" s="4" t="s">
        <v>3</v>
      </c>
      <c r="C295" s="4">
        <v>171</v>
      </c>
      <c r="D295" s="4">
        <v>75</v>
      </c>
      <c r="E295" s="4" t="s">
        <v>1576</v>
      </c>
      <c r="F295" s="6" t="s">
        <v>1197</v>
      </c>
      <c r="G295" s="4" t="s">
        <v>1577</v>
      </c>
      <c r="H295" s="4" t="s">
        <v>231</v>
      </c>
    </row>
    <row r="296" spans="1:8" ht="15.6" x14ac:dyDescent="0.3">
      <c r="A296" s="5">
        <v>37898</v>
      </c>
      <c r="B296" s="4" t="s">
        <v>3</v>
      </c>
      <c r="C296" s="4">
        <v>150</v>
      </c>
      <c r="D296" s="4">
        <v>71</v>
      </c>
      <c r="E296" s="4" t="s">
        <v>1578</v>
      </c>
      <c r="F296" s="6" t="s">
        <v>1231</v>
      </c>
      <c r="G296" s="4" t="s">
        <v>1579</v>
      </c>
      <c r="H296" s="4" t="s">
        <v>232</v>
      </c>
    </row>
    <row r="297" spans="1:8" ht="15.6" x14ac:dyDescent="0.3">
      <c r="A297" s="5">
        <v>37400</v>
      </c>
      <c r="B297" s="4" t="s">
        <v>3</v>
      </c>
      <c r="C297" s="4">
        <v>169</v>
      </c>
      <c r="D297" s="4">
        <v>48</v>
      </c>
      <c r="E297" s="4" t="s">
        <v>1580</v>
      </c>
      <c r="F297" s="6" t="s">
        <v>1429</v>
      </c>
      <c r="G297" s="4" t="s">
        <v>1581</v>
      </c>
      <c r="H297" s="4" t="s">
        <v>233</v>
      </c>
    </row>
    <row r="298" spans="1:8" ht="15.6" x14ac:dyDescent="0.3">
      <c r="A298" s="5">
        <v>37488</v>
      </c>
      <c r="B298" s="4" t="s">
        <v>3</v>
      </c>
      <c r="C298" s="4">
        <v>175</v>
      </c>
      <c r="D298" s="4">
        <v>53</v>
      </c>
      <c r="E298" s="4" t="s">
        <v>1591</v>
      </c>
      <c r="F298" s="6" t="s">
        <v>1309</v>
      </c>
      <c r="G298" s="4" t="s">
        <v>1592</v>
      </c>
      <c r="H298" s="4" t="s">
        <v>238</v>
      </c>
    </row>
    <row r="299" spans="1:8" ht="15.6" x14ac:dyDescent="0.3">
      <c r="A299" s="5">
        <v>37563</v>
      </c>
      <c r="B299" s="4" t="s">
        <v>3</v>
      </c>
      <c r="C299" s="4">
        <v>179</v>
      </c>
      <c r="D299" s="4">
        <v>54</v>
      </c>
      <c r="E299" s="4" t="s">
        <v>1628</v>
      </c>
      <c r="F299" s="6" t="s">
        <v>1290</v>
      </c>
      <c r="G299" s="4" t="s">
        <v>1629</v>
      </c>
      <c r="H299" s="4" t="s">
        <v>256</v>
      </c>
    </row>
    <row r="300" spans="1:8" ht="15.6" x14ac:dyDescent="0.3">
      <c r="A300" s="5">
        <v>38331</v>
      </c>
      <c r="B300" s="4" t="s">
        <v>3</v>
      </c>
      <c r="C300" s="4">
        <v>160</v>
      </c>
      <c r="D300" s="4">
        <v>74</v>
      </c>
      <c r="E300" s="4" t="s">
        <v>1654</v>
      </c>
      <c r="F300" s="6" t="s">
        <v>1136</v>
      </c>
      <c r="G300" s="4" t="s">
        <v>1655</v>
      </c>
      <c r="H300" s="4" t="s">
        <v>269</v>
      </c>
    </row>
    <row r="301" spans="1:8" ht="15.6" x14ac:dyDescent="0.3">
      <c r="A301" s="5">
        <v>37808</v>
      </c>
      <c r="B301" s="4" t="s">
        <v>3</v>
      </c>
      <c r="C301" s="4">
        <v>174</v>
      </c>
      <c r="D301" s="4">
        <v>86</v>
      </c>
      <c r="E301" s="4" t="s">
        <v>1660</v>
      </c>
      <c r="F301" s="6" t="s">
        <v>1284</v>
      </c>
      <c r="G301" s="4" t="s">
        <v>1661</v>
      </c>
      <c r="H301" s="4" t="s">
        <v>272</v>
      </c>
    </row>
    <row r="302" spans="1:8" ht="15.6" x14ac:dyDescent="0.3">
      <c r="A302" s="5">
        <v>37757</v>
      </c>
      <c r="B302" s="4" t="s">
        <v>3</v>
      </c>
      <c r="C302" s="4">
        <v>150</v>
      </c>
      <c r="D302" s="4">
        <v>91</v>
      </c>
      <c r="E302" s="4" t="s">
        <v>1668</v>
      </c>
      <c r="F302" s="6" t="s">
        <v>1207</v>
      </c>
      <c r="G302" s="4" t="s">
        <v>1669</v>
      </c>
      <c r="H302" s="4" t="s">
        <v>276</v>
      </c>
    </row>
    <row r="303" spans="1:8" ht="15.6" x14ac:dyDescent="0.3">
      <c r="A303" s="5">
        <v>37872</v>
      </c>
      <c r="B303" s="4" t="s">
        <v>3</v>
      </c>
      <c r="C303" s="4">
        <v>150</v>
      </c>
      <c r="D303" s="4">
        <v>46</v>
      </c>
      <c r="E303" s="4" t="s">
        <v>1685</v>
      </c>
      <c r="F303" s="6" t="s">
        <v>1527</v>
      </c>
      <c r="G303" s="4" t="s">
        <v>1686</v>
      </c>
      <c r="H303" s="4" t="s">
        <v>284</v>
      </c>
    </row>
    <row r="304" spans="1:8" ht="15.6" x14ac:dyDescent="0.3">
      <c r="A304" s="5">
        <v>38175</v>
      </c>
      <c r="B304" s="4" t="s">
        <v>3</v>
      </c>
      <c r="C304" s="4">
        <v>155</v>
      </c>
      <c r="D304" s="4">
        <v>76</v>
      </c>
      <c r="E304" s="4" t="s">
        <v>1689</v>
      </c>
      <c r="F304" s="6" t="s">
        <v>1063</v>
      </c>
      <c r="G304" s="4" t="s">
        <v>1690</v>
      </c>
      <c r="H304" s="4" t="s">
        <v>286</v>
      </c>
    </row>
    <row r="305" spans="1:8" ht="15.6" x14ac:dyDescent="0.3">
      <c r="A305" s="5">
        <v>37553</v>
      </c>
      <c r="B305" s="4" t="s">
        <v>3</v>
      </c>
      <c r="C305" s="4">
        <v>150</v>
      </c>
      <c r="D305" s="4">
        <v>53</v>
      </c>
      <c r="E305" s="4" t="s">
        <v>1705</v>
      </c>
      <c r="F305" s="6" t="s">
        <v>1170</v>
      </c>
      <c r="G305" s="4" t="s">
        <v>1706</v>
      </c>
      <c r="H305" s="4" t="s">
        <v>294</v>
      </c>
    </row>
    <row r="306" spans="1:8" ht="15.6" x14ac:dyDescent="0.3">
      <c r="A306" s="5">
        <v>37011</v>
      </c>
      <c r="B306" s="4" t="s">
        <v>3</v>
      </c>
      <c r="C306" s="4">
        <v>168</v>
      </c>
      <c r="D306" s="4">
        <v>54</v>
      </c>
      <c r="E306" s="4" t="s">
        <v>1707</v>
      </c>
      <c r="F306" s="6" t="s">
        <v>1401</v>
      </c>
      <c r="G306" s="4" t="s">
        <v>1708</v>
      </c>
      <c r="H306" s="4" t="s">
        <v>295</v>
      </c>
    </row>
    <row r="307" spans="1:8" ht="15.6" x14ac:dyDescent="0.3">
      <c r="A307" s="5">
        <v>37630</v>
      </c>
      <c r="B307" s="4" t="s">
        <v>3</v>
      </c>
      <c r="C307" s="4">
        <v>152</v>
      </c>
      <c r="D307" s="4">
        <v>63</v>
      </c>
      <c r="E307" s="4" t="s">
        <v>1714</v>
      </c>
      <c r="F307" s="6" t="s">
        <v>1594</v>
      </c>
      <c r="G307" s="4" t="s">
        <v>1715</v>
      </c>
      <c r="H307" s="4" t="s">
        <v>298</v>
      </c>
    </row>
    <row r="308" spans="1:8" ht="15.6" x14ac:dyDescent="0.3">
      <c r="A308" s="5">
        <v>37102</v>
      </c>
      <c r="B308" s="4" t="s">
        <v>3</v>
      </c>
      <c r="C308" s="4">
        <v>157</v>
      </c>
      <c r="D308" s="4">
        <v>90</v>
      </c>
      <c r="E308" s="4" t="s">
        <v>1721</v>
      </c>
      <c r="F308" s="6" t="s">
        <v>1087</v>
      </c>
      <c r="G308" s="4" t="s">
        <v>1722</v>
      </c>
      <c r="H308" s="4" t="s">
        <v>301</v>
      </c>
    </row>
    <row r="309" spans="1:8" ht="15.6" x14ac:dyDescent="0.3">
      <c r="A309" s="5">
        <v>38176</v>
      </c>
      <c r="B309" s="4" t="s">
        <v>3</v>
      </c>
      <c r="C309" s="4">
        <v>171</v>
      </c>
      <c r="D309" s="4">
        <v>88</v>
      </c>
      <c r="E309" s="4" t="s">
        <v>1725</v>
      </c>
      <c r="F309" s="6" t="s">
        <v>1100</v>
      </c>
      <c r="G309" s="4" t="s">
        <v>1726</v>
      </c>
      <c r="H309" s="4" t="s">
        <v>303</v>
      </c>
    </row>
    <row r="310" spans="1:8" ht="15.6" x14ac:dyDescent="0.3">
      <c r="A310" s="5">
        <v>38238</v>
      </c>
      <c r="B310" s="4" t="s">
        <v>3</v>
      </c>
      <c r="C310" s="4">
        <v>179</v>
      </c>
      <c r="D310" s="4">
        <v>67</v>
      </c>
      <c r="E310" s="4" t="s">
        <v>1735</v>
      </c>
      <c r="F310" s="6" t="s">
        <v>1284</v>
      </c>
      <c r="G310" s="4" t="s">
        <v>1736</v>
      </c>
      <c r="H310" s="4" t="s">
        <v>308</v>
      </c>
    </row>
    <row r="311" spans="1:8" ht="15.6" x14ac:dyDescent="0.3">
      <c r="A311" s="5">
        <v>38222</v>
      </c>
      <c r="B311" s="4" t="s">
        <v>3</v>
      </c>
      <c r="C311" s="4">
        <v>170</v>
      </c>
      <c r="D311" s="4">
        <v>64</v>
      </c>
      <c r="E311" s="4" t="s">
        <v>1745</v>
      </c>
      <c r="F311" s="6" t="s">
        <v>1358</v>
      </c>
      <c r="G311" s="4" t="s">
        <v>1746</v>
      </c>
      <c r="H311" s="4" t="s">
        <v>313</v>
      </c>
    </row>
    <row r="312" spans="1:8" ht="15.6" x14ac:dyDescent="0.3">
      <c r="A312" s="5">
        <v>38291</v>
      </c>
      <c r="B312" s="4" t="s">
        <v>3</v>
      </c>
      <c r="C312" s="4">
        <v>167</v>
      </c>
      <c r="D312" s="4">
        <v>60</v>
      </c>
      <c r="E312" s="4" t="s">
        <v>1751</v>
      </c>
      <c r="F312" s="6" t="s">
        <v>1322</v>
      </c>
      <c r="G312" s="4" t="s">
        <v>1752</v>
      </c>
      <c r="H312" s="4" t="s">
        <v>316</v>
      </c>
    </row>
    <row r="313" spans="1:8" ht="15.6" x14ac:dyDescent="0.3">
      <c r="A313" s="5">
        <v>37670</v>
      </c>
      <c r="B313" s="4" t="s">
        <v>3</v>
      </c>
      <c r="C313" s="4">
        <v>150</v>
      </c>
      <c r="D313" s="4">
        <v>50</v>
      </c>
      <c r="E313" s="4" t="s">
        <v>1757</v>
      </c>
      <c r="F313" s="6" t="s">
        <v>1683</v>
      </c>
      <c r="G313" s="4" t="s">
        <v>1758</v>
      </c>
      <c r="H313" s="4" t="s">
        <v>319</v>
      </c>
    </row>
    <row r="314" spans="1:8" ht="15.6" x14ac:dyDescent="0.3">
      <c r="A314" s="5">
        <v>37771</v>
      </c>
      <c r="B314" s="4" t="s">
        <v>3</v>
      </c>
      <c r="C314" s="4">
        <v>176</v>
      </c>
      <c r="D314" s="4">
        <v>87</v>
      </c>
      <c r="E314" s="4" t="s">
        <v>1762</v>
      </c>
      <c r="F314" s="6" t="s">
        <v>1394</v>
      </c>
      <c r="G314" s="4" t="s">
        <v>1763</v>
      </c>
      <c r="H314" s="4" t="s">
        <v>1005</v>
      </c>
    </row>
    <row r="315" spans="1:8" ht="15.6" x14ac:dyDescent="0.3">
      <c r="A315" s="5">
        <v>37438</v>
      </c>
      <c r="B315" s="4" t="s">
        <v>3</v>
      </c>
      <c r="C315" s="4">
        <v>159</v>
      </c>
      <c r="D315" s="4">
        <v>89</v>
      </c>
      <c r="E315" s="4" t="s">
        <v>1787</v>
      </c>
      <c r="F315" s="6" t="s">
        <v>1223</v>
      </c>
      <c r="G315" s="4" t="s">
        <v>1788</v>
      </c>
      <c r="H315" s="4" t="s">
        <v>333</v>
      </c>
    </row>
    <row r="316" spans="1:8" ht="15.6" x14ac:dyDescent="0.3">
      <c r="A316" s="5">
        <v>37726</v>
      </c>
      <c r="B316" s="4" t="s">
        <v>3</v>
      </c>
      <c r="C316" s="4">
        <v>166</v>
      </c>
      <c r="D316" s="4">
        <v>63</v>
      </c>
      <c r="E316" s="4" t="s">
        <v>1793</v>
      </c>
      <c r="F316" s="6" t="s">
        <v>1218</v>
      </c>
      <c r="G316" s="4" t="s">
        <v>1794</v>
      </c>
      <c r="H316" s="4" t="s">
        <v>336</v>
      </c>
    </row>
    <row r="317" spans="1:8" ht="15.6" x14ac:dyDescent="0.3">
      <c r="A317" s="5">
        <v>38159</v>
      </c>
      <c r="B317" s="4" t="s">
        <v>3</v>
      </c>
      <c r="C317" s="4">
        <v>164</v>
      </c>
      <c r="D317" s="4">
        <v>45</v>
      </c>
      <c r="E317" s="4" t="s">
        <v>1795</v>
      </c>
      <c r="F317" s="6" t="s">
        <v>1483</v>
      </c>
      <c r="G317" s="4" t="s">
        <v>1796</v>
      </c>
      <c r="H317" s="4" t="s">
        <v>337</v>
      </c>
    </row>
    <row r="318" spans="1:8" ht="15.6" x14ac:dyDescent="0.3">
      <c r="A318" s="5">
        <v>37540</v>
      </c>
      <c r="B318" s="4" t="s">
        <v>3</v>
      </c>
      <c r="C318" s="4">
        <v>158</v>
      </c>
      <c r="D318" s="4">
        <v>60</v>
      </c>
      <c r="E318" s="4" t="s">
        <v>1799</v>
      </c>
      <c r="F318" s="6" t="s">
        <v>1111</v>
      </c>
      <c r="G318" s="4" t="s">
        <v>1800</v>
      </c>
      <c r="H318" s="4" t="s">
        <v>339</v>
      </c>
    </row>
    <row r="319" spans="1:8" ht="15.6" x14ac:dyDescent="0.3">
      <c r="A319" s="5">
        <v>38010</v>
      </c>
      <c r="B319" s="4" t="s">
        <v>3</v>
      </c>
      <c r="C319" s="4">
        <v>153</v>
      </c>
      <c r="D319" s="4">
        <v>45</v>
      </c>
      <c r="E319" s="4" t="s">
        <v>1821</v>
      </c>
      <c r="F319" s="6" t="s">
        <v>1822</v>
      </c>
      <c r="G319" s="4" t="s">
        <v>1823</v>
      </c>
      <c r="H319" s="4" t="s">
        <v>17</v>
      </c>
    </row>
    <row r="320" spans="1:8" ht="15.6" x14ac:dyDescent="0.3">
      <c r="A320" s="5">
        <v>37815</v>
      </c>
      <c r="B320" s="4" t="s">
        <v>3</v>
      </c>
      <c r="C320" s="4">
        <v>165</v>
      </c>
      <c r="D320" s="4">
        <v>82</v>
      </c>
      <c r="E320" s="4" t="s">
        <v>1840</v>
      </c>
      <c r="F320" s="6" t="s">
        <v>1527</v>
      </c>
      <c r="G320" s="4" t="s">
        <v>1841</v>
      </c>
      <c r="H320" s="4" t="s">
        <v>357</v>
      </c>
    </row>
    <row r="321" spans="1:8" ht="15.6" x14ac:dyDescent="0.3">
      <c r="A321" s="5">
        <v>37740</v>
      </c>
      <c r="B321" s="4" t="s">
        <v>3</v>
      </c>
      <c r="C321" s="4">
        <v>152</v>
      </c>
      <c r="D321" s="4">
        <v>54</v>
      </c>
      <c r="E321" s="4" t="s">
        <v>1859</v>
      </c>
      <c r="F321" s="6" t="s">
        <v>1126</v>
      </c>
      <c r="G321" s="4" t="s">
        <v>1860</v>
      </c>
      <c r="H321" s="4" t="s">
        <v>366</v>
      </c>
    </row>
    <row r="322" spans="1:8" ht="15.6" x14ac:dyDescent="0.3">
      <c r="A322" s="5">
        <v>37333</v>
      </c>
      <c r="B322" s="4" t="s">
        <v>3</v>
      </c>
      <c r="C322" s="4">
        <v>180</v>
      </c>
      <c r="D322" s="4">
        <v>55</v>
      </c>
      <c r="E322" s="4" t="s">
        <v>1886</v>
      </c>
      <c r="F322" s="6" t="s">
        <v>1347</v>
      </c>
      <c r="G322" s="4" t="s">
        <v>1887</v>
      </c>
      <c r="H322" s="4" t="s">
        <v>379</v>
      </c>
    </row>
    <row r="323" spans="1:8" ht="15.6" x14ac:dyDescent="0.3">
      <c r="A323" s="5">
        <v>38017</v>
      </c>
      <c r="B323" s="4" t="s">
        <v>3</v>
      </c>
      <c r="C323" s="4">
        <v>160</v>
      </c>
      <c r="D323" s="4">
        <v>60</v>
      </c>
      <c r="E323" s="4" t="s">
        <v>1926</v>
      </c>
      <c r="F323" s="6" t="s">
        <v>1187</v>
      </c>
      <c r="G323" s="4" t="s">
        <v>1927</v>
      </c>
      <c r="H323" s="4" t="s">
        <v>399</v>
      </c>
    </row>
    <row r="324" spans="1:8" ht="15.6" x14ac:dyDescent="0.3">
      <c r="A324" s="5">
        <v>38450</v>
      </c>
      <c r="B324" s="4" t="s">
        <v>3</v>
      </c>
      <c r="C324" s="4">
        <v>177</v>
      </c>
      <c r="D324" s="4">
        <v>76</v>
      </c>
      <c r="E324" s="4" t="s">
        <v>1939</v>
      </c>
      <c r="F324" s="6" t="s">
        <v>1150</v>
      </c>
      <c r="G324" s="4" t="s">
        <v>1940</v>
      </c>
      <c r="H324" s="4" t="s">
        <v>405</v>
      </c>
    </row>
    <row r="325" spans="1:8" ht="15.6" x14ac:dyDescent="0.3">
      <c r="A325" s="5">
        <v>38461</v>
      </c>
      <c r="B325" s="4" t="s">
        <v>3</v>
      </c>
      <c r="C325" s="4">
        <v>168</v>
      </c>
      <c r="D325" s="4">
        <v>74</v>
      </c>
      <c r="E325" s="4" t="s">
        <v>1961</v>
      </c>
      <c r="F325" s="6" t="s">
        <v>1210</v>
      </c>
      <c r="G325" s="4" t="s">
        <v>1962</v>
      </c>
      <c r="H325" s="4" t="s">
        <v>416</v>
      </c>
    </row>
    <row r="326" spans="1:8" ht="15.6" x14ac:dyDescent="0.3">
      <c r="A326" s="5">
        <v>37134</v>
      </c>
      <c r="B326" s="4" t="s">
        <v>3</v>
      </c>
      <c r="C326" s="4">
        <v>154</v>
      </c>
      <c r="D326" s="4">
        <v>52</v>
      </c>
      <c r="E326" s="4" t="s">
        <v>1967</v>
      </c>
      <c r="F326" s="6" t="s">
        <v>1760</v>
      </c>
      <c r="G326" s="4" t="s">
        <v>1968</v>
      </c>
      <c r="H326" s="4" t="s">
        <v>419</v>
      </c>
    </row>
    <row r="327" spans="1:8" ht="15.6" x14ac:dyDescent="0.3">
      <c r="A327" s="5">
        <v>38253</v>
      </c>
      <c r="B327" s="4" t="s">
        <v>3</v>
      </c>
      <c r="C327" s="4">
        <v>168</v>
      </c>
      <c r="D327" s="4">
        <v>87</v>
      </c>
      <c r="E327" s="4" t="s">
        <v>1973</v>
      </c>
      <c r="F327" s="6" t="s">
        <v>1974</v>
      </c>
      <c r="G327" s="4" t="s">
        <v>1975</v>
      </c>
      <c r="H327" s="4" t="s">
        <v>421</v>
      </c>
    </row>
    <row r="328" spans="1:8" ht="15.6" x14ac:dyDescent="0.3">
      <c r="A328" s="5">
        <v>38188</v>
      </c>
      <c r="B328" s="4" t="s">
        <v>3</v>
      </c>
      <c r="C328" s="4">
        <v>158</v>
      </c>
      <c r="D328" s="4">
        <v>91</v>
      </c>
      <c r="E328" s="4" t="s">
        <v>2003</v>
      </c>
      <c r="F328" s="6" t="s">
        <v>1268</v>
      </c>
      <c r="G328" s="4" t="s">
        <v>2004</v>
      </c>
      <c r="H328" s="4" t="s">
        <v>436</v>
      </c>
    </row>
    <row r="329" spans="1:8" ht="15.6" x14ac:dyDescent="0.3">
      <c r="A329" s="5">
        <v>37815</v>
      </c>
      <c r="B329" s="4" t="s">
        <v>3</v>
      </c>
      <c r="C329" s="4">
        <v>173</v>
      </c>
      <c r="D329" s="4">
        <v>86</v>
      </c>
      <c r="E329" s="4" t="s">
        <v>2021</v>
      </c>
      <c r="F329" s="6" t="s">
        <v>1231</v>
      </c>
      <c r="G329" s="4" t="s">
        <v>2022</v>
      </c>
      <c r="H329" s="4" t="s">
        <v>444</v>
      </c>
    </row>
    <row r="330" spans="1:8" ht="15.6" x14ac:dyDescent="0.3">
      <c r="A330" s="5">
        <v>37613</v>
      </c>
      <c r="B330" s="4" t="s">
        <v>3</v>
      </c>
      <c r="C330" s="4">
        <v>171</v>
      </c>
      <c r="D330" s="4">
        <v>72</v>
      </c>
      <c r="E330" s="4" t="s">
        <v>2033</v>
      </c>
      <c r="F330" s="6" t="s">
        <v>1537</v>
      </c>
      <c r="G330" s="4" t="s">
        <v>2034</v>
      </c>
      <c r="H330" s="4" t="s">
        <v>450</v>
      </c>
    </row>
    <row r="331" spans="1:8" ht="15.6" x14ac:dyDescent="0.3">
      <c r="A331" s="5">
        <v>37995</v>
      </c>
      <c r="B331" s="4" t="s">
        <v>3</v>
      </c>
      <c r="C331" s="4">
        <v>158</v>
      </c>
      <c r="D331" s="4">
        <v>68</v>
      </c>
      <c r="E331" s="4" t="s">
        <v>2039</v>
      </c>
      <c r="F331" s="6" t="s">
        <v>1862</v>
      </c>
      <c r="G331" s="4" t="s">
        <v>2040</v>
      </c>
      <c r="H331" s="4" t="s">
        <v>453</v>
      </c>
    </row>
    <row r="332" spans="1:8" ht="15.6" x14ac:dyDescent="0.3">
      <c r="A332" s="5">
        <v>38185</v>
      </c>
      <c r="B332" s="4" t="s">
        <v>3</v>
      </c>
      <c r="C332" s="4">
        <v>171</v>
      </c>
      <c r="D332" s="4">
        <v>58</v>
      </c>
      <c r="E332" s="4" t="s">
        <v>1598</v>
      </c>
      <c r="F332" s="6" t="s">
        <v>1268</v>
      </c>
      <c r="G332" s="4" t="s">
        <v>2053</v>
      </c>
      <c r="H332" s="4" t="s">
        <v>460</v>
      </c>
    </row>
    <row r="333" spans="1:8" ht="15.6" x14ac:dyDescent="0.3">
      <c r="A333" s="5">
        <v>37053</v>
      </c>
      <c r="B333" s="4" t="s">
        <v>3</v>
      </c>
      <c r="C333" s="4">
        <v>168</v>
      </c>
      <c r="D333" s="4">
        <v>81</v>
      </c>
      <c r="E333" s="4" t="s">
        <v>2058</v>
      </c>
      <c r="F333" s="6" t="s">
        <v>1574</v>
      </c>
      <c r="G333" s="4" t="s">
        <v>2059</v>
      </c>
      <c r="H333" s="4" t="s">
        <v>463</v>
      </c>
    </row>
    <row r="334" spans="1:8" ht="15.6" x14ac:dyDescent="0.3">
      <c r="A334" s="5">
        <v>37626</v>
      </c>
      <c r="B334" s="4" t="s">
        <v>3</v>
      </c>
      <c r="C334" s="4">
        <v>153</v>
      </c>
      <c r="D334" s="4">
        <v>81</v>
      </c>
      <c r="E334" s="4" t="s">
        <v>2104</v>
      </c>
      <c r="F334" s="6" t="s">
        <v>1284</v>
      </c>
      <c r="G334" s="4" t="s">
        <v>2105</v>
      </c>
      <c r="H334" s="4" t="s">
        <v>486</v>
      </c>
    </row>
    <row r="335" spans="1:8" ht="15.6" x14ac:dyDescent="0.3">
      <c r="A335" s="5">
        <v>38060</v>
      </c>
      <c r="B335" s="4" t="s">
        <v>3</v>
      </c>
      <c r="C335" s="4">
        <v>168</v>
      </c>
      <c r="D335" s="4">
        <v>49</v>
      </c>
      <c r="E335" s="4" t="s">
        <v>2106</v>
      </c>
      <c r="F335" s="6" t="s">
        <v>1530</v>
      </c>
      <c r="G335" s="4" t="s">
        <v>2107</v>
      </c>
      <c r="H335" s="4" t="s">
        <v>487</v>
      </c>
    </row>
    <row r="336" spans="1:8" ht="15.6" x14ac:dyDescent="0.3">
      <c r="A336" s="5">
        <v>37290</v>
      </c>
      <c r="B336" s="4" t="s">
        <v>3</v>
      </c>
      <c r="C336" s="4">
        <v>156</v>
      </c>
      <c r="D336" s="4">
        <v>76</v>
      </c>
      <c r="E336" s="4" t="s">
        <v>2108</v>
      </c>
      <c r="F336" s="6" t="s">
        <v>1170</v>
      </c>
      <c r="G336" s="4" t="s">
        <v>2109</v>
      </c>
      <c r="H336" s="4" t="s">
        <v>488</v>
      </c>
    </row>
    <row r="337" spans="1:8" ht="15.6" x14ac:dyDescent="0.3">
      <c r="A337" s="5">
        <v>37738</v>
      </c>
      <c r="B337" s="4" t="s">
        <v>3</v>
      </c>
      <c r="C337" s="4">
        <v>167</v>
      </c>
      <c r="D337" s="4">
        <v>78</v>
      </c>
      <c r="E337" s="4" t="s">
        <v>2120</v>
      </c>
      <c r="F337" s="6" t="s">
        <v>1309</v>
      </c>
      <c r="G337" s="4" t="s">
        <v>2121</v>
      </c>
      <c r="H337" s="4" t="s">
        <v>494</v>
      </c>
    </row>
    <row r="338" spans="1:8" ht="15.6" x14ac:dyDescent="0.3">
      <c r="A338" s="5">
        <v>38279</v>
      </c>
      <c r="B338" s="4" t="s">
        <v>3</v>
      </c>
      <c r="C338" s="4">
        <v>178</v>
      </c>
      <c r="D338" s="4">
        <v>64</v>
      </c>
      <c r="E338" s="4" t="s">
        <v>2181</v>
      </c>
      <c r="F338" s="6" t="s">
        <v>1683</v>
      </c>
      <c r="G338" s="4" t="s">
        <v>2182</v>
      </c>
      <c r="H338" s="4" t="s">
        <v>525</v>
      </c>
    </row>
    <row r="339" spans="1:8" ht="15.6" x14ac:dyDescent="0.3">
      <c r="A339" s="5">
        <v>38050</v>
      </c>
      <c r="B339" s="4" t="s">
        <v>3</v>
      </c>
      <c r="C339" s="4">
        <v>179</v>
      </c>
      <c r="D339" s="4">
        <v>66</v>
      </c>
      <c r="E339" s="4" t="s">
        <v>2185</v>
      </c>
      <c r="F339" s="6" t="s">
        <v>1480</v>
      </c>
      <c r="G339" s="4" t="s">
        <v>2186</v>
      </c>
      <c r="H339" s="4" t="s">
        <v>527</v>
      </c>
    </row>
    <row r="340" spans="1:8" ht="15.6" x14ac:dyDescent="0.3">
      <c r="A340" s="5">
        <v>37741</v>
      </c>
      <c r="B340" s="4" t="s">
        <v>3</v>
      </c>
      <c r="C340" s="4">
        <v>177</v>
      </c>
      <c r="D340" s="4">
        <v>57</v>
      </c>
      <c r="E340" s="4" t="s">
        <v>2193</v>
      </c>
      <c r="F340" s="6" t="s">
        <v>1385</v>
      </c>
      <c r="G340" s="4" t="s">
        <v>2194</v>
      </c>
      <c r="H340" s="4" t="s">
        <v>531</v>
      </c>
    </row>
    <row r="341" spans="1:8" ht="15.6" x14ac:dyDescent="0.3">
      <c r="A341" s="5">
        <v>38006</v>
      </c>
      <c r="B341" s="4" t="s">
        <v>3</v>
      </c>
      <c r="C341" s="4">
        <v>155</v>
      </c>
      <c r="D341" s="4">
        <v>62</v>
      </c>
      <c r="E341" s="4" t="s">
        <v>2203</v>
      </c>
      <c r="F341" s="6" t="s">
        <v>1147</v>
      </c>
      <c r="G341" s="4" t="s">
        <v>2204</v>
      </c>
      <c r="H341" s="4" t="s">
        <v>536</v>
      </c>
    </row>
    <row r="342" spans="1:8" ht="15.6" x14ac:dyDescent="0.3">
      <c r="A342" s="5">
        <v>37396</v>
      </c>
      <c r="B342" s="4" t="s">
        <v>3</v>
      </c>
      <c r="C342" s="4">
        <v>163</v>
      </c>
      <c r="D342" s="4">
        <v>49</v>
      </c>
      <c r="E342" s="4" t="s">
        <v>2229</v>
      </c>
      <c r="F342" s="6" t="s">
        <v>1210</v>
      </c>
      <c r="G342" s="4" t="s">
        <v>2230</v>
      </c>
      <c r="H342" s="4" t="s">
        <v>549</v>
      </c>
    </row>
    <row r="343" spans="1:8" ht="15.6" x14ac:dyDescent="0.3">
      <c r="A343" s="5">
        <v>38394</v>
      </c>
      <c r="B343" s="4" t="s">
        <v>3</v>
      </c>
      <c r="C343" s="4">
        <v>162</v>
      </c>
      <c r="D343" s="4">
        <v>48</v>
      </c>
      <c r="E343" s="4" t="s">
        <v>2248</v>
      </c>
      <c r="F343" s="6" t="s">
        <v>1594</v>
      </c>
      <c r="G343" s="4" t="s">
        <v>2249</v>
      </c>
      <c r="H343" s="4" t="s">
        <v>558</v>
      </c>
    </row>
    <row r="344" spans="1:8" ht="15.6" x14ac:dyDescent="0.3">
      <c r="A344" s="5">
        <v>38035</v>
      </c>
      <c r="B344" s="4" t="s">
        <v>3</v>
      </c>
      <c r="C344" s="4">
        <v>152</v>
      </c>
      <c r="D344" s="4">
        <v>82</v>
      </c>
      <c r="E344" s="4" t="s">
        <v>2254</v>
      </c>
      <c r="F344" s="6" t="s">
        <v>1293</v>
      </c>
      <c r="G344" s="4" t="s">
        <v>2255</v>
      </c>
      <c r="H344" s="4" t="s">
        <v>561</v>
      </c>
    </row>
    <row r="345" spans="1:8" ht="15.6" x14ac:dyDescent="0.3">
      <c r="A345" s="5">
        <v>37246</v>
      </c>
      <c r="B345" s="4" t="s">
        <v>3</v>
      </c>
      <c r="C345" s="4">
        <v>151</v>
      </c>
      <c r="D345" s="4">
        <v>93</v>
      </c>
      <c r="E345" s="4" t="s">
        <v>2263</v>
      </c>
      <c r="F345" s="6" t="s">
        <v>1263</v>
      </c>
      <c r="G345" s="4" t="s">
        <v>2264</v>
      </c>
      <c r="H345" s="4" t="s">
        <v>566</v>
      </c>
    </row>
    <row r="346" spans="1:8" ht="15.6" x14ac:dyDescent="0.3">
      <c r="A346" s="5">
        <v>37240</v>
      </c>
      <c r="B346" s="4" t="s">
        <v>3</v>
      </c>
      <c r="C346" s="4">
        <v>160</v>
      </c>
      <c r="D346" s="4">
        <v>50</v>
      </c>
      <c r="E346" s="4" t="s">
        <v>2267</v>
      </c>
      <c r="F346" s="6" t="s">
        <v>1342</v>
      </c>
      <c r="G346" s="4" t="s">
        <v>2268</v>
      </c>
      <c r="H346" s="4" t="s">
        <v>568</v>
      </c>
    </row>
    <row r="347" spans="1:8" ht="15.6" x14ac:dyDescent="0.3">
      <c r="A347" s="5">
        <v>38229</v>
      </c>
      <c r="B347" s="4" t="s">
        <v>3</v>
      </c>
      <c r="C347" s="4">
        <v>165</v>
      </c>
      <c r="D347" s="4">
        <v>63</v>
      </c>
      <c r="E347" s="4" t="s">
        <v>2285</v>
      </c>
      <c r="F347" s="6" t="s">
        <v>1223</v>
      </c>
      <c r="G347" s="4" t="s">
        <v>2286</v>
      </c>
      <c r="H347" s="4" t="s">
        <v>577</v>
      </c>
    </row>
    <row r="348" spans="1:8" ht="15.6" x14ac:dyDescent="0.3">
      <c r="A348" s="5">
        <v>37650</v>
      </c>
      <c r="B348" s="4" t="s">
        <v>3</v>
      </c>
      <c r="C348" s="4">
        <v>170</v>
      </c>
      <c r="D348" s="4">
        <v>73</v>
      </c>
      <c r="E348" s="4" t="s">
        <v>2294</v>
      </c>
      <c r="F348" s="6" t="s">
        <v>1780</v>
      </c>
      <c r="G348" s="4" t="s">
        <v>2295</v>
      </c>
      <c r="H348" s="4" t="s">
        <v>582</v>
      </c>
    </row>
    <row r="349" spans="1:8" ht="15.6" x14ac:dyDescent="0.3">
      <c r="A349" s="5">
        <v>38428</v>
      </c>
      <c r="B349" s="4" t="s">
        <v>3</v>
      </c>
      <c r="C349" s="4">
        <v>175</v>
      </c>
      <c r="D349" s="4">
        <v>55</v>
      </c>
      <c r="E349" s="4" t="s">
        <v>2300</v>
      </c>
      <c r="F349" s="6" t="s">
        <v>1683</v>
      </c>
      <c r="G349" s="4" t="s">
        <v>2301</v>
      </c>
      <c r="H349" s="4" t="s">
        <v>585</v>
      </c>
    </row>
    <row r="350" spans="1:8" ht="15.6" x14ac:dyDescent="0.3">
      <c r="A350" s="5">
        <v>38375</v>
      </c>
      <c r="B350" s="4" t="s">
        <v>3</v>
      </c>
      <c r="C350" s="4">
        <v>177</v>
      </c>
      <c r="D350" s="4">
        <v>69</v>
      </c>
      <c r="E350" s="4" t="s">
        <v>2324</v>
      </c>
      <c r="F350" s="6" t="s">
        <v>1275</v>
      </c>
      <c r="G350" s="4" t="s">
        <v>2325</v>
      </c>
      <c r="H350" s="4" t="s">
        <v>596</v>
      </c>
    </row>
    <row r="351" spans="1:8" ht="15.6" x14ac:dyDescent="0.3">
      <c r="A351" s="5">
        <v>38007</v>
      </c>
      <c r="B351" s="4" t="s">
        <v>3</v>
      </c>
      <c r="C351" s="4">
        <v>156</v>
      </c>
      <c r="D351" s="4">
        <v>94</v>
      </c>
      <c r="E351" s="4" t="s">
        <v>2348</v>
      </c>
      <c r="F351" s="6" t="s">
        <v>1284</v>
      </c>
      <c r="G351" s="4" t="s">
        <v>2349</v>
      </c>
      <c r="H351" s="4" t="s">
        <v>607</v>
      </c>
    </row>
    <row r="352" spans="1:8" ht="15.6" x14ac:dyDescent="0.3">
      <c r="A352" s="5">
        <v>37140</v>
      </c>
      <c r="B352" s="4" t="s">
        <v>3</v>
      </c>
      <c r="C352" s="4">
        <v>178</v>
      </c>
      <c r="D352" s="4">
        <v>91</v>
      </c>
      <c r="E352" s="4" t="s">
        <v>2366</v>
      </c>
      <c r="F352" s="6" t="s">
        <v>1069</v>
      </c>
      <c r="G352" s="4" t="s">
        <v>2367</v>
      </c>
      <c r="H352" s="4" t="s">
        <v>616</v>
      </c>
    </row>
    <row r="353" spans="1:8" ht="15.6" x14ac:dyDescent="0.3">
      <c r="A353" s="5">
        <v>37120</v>
      </c>
      <c r="B353" s="4" t="s">
        <v>3</v>
      </c>
      <c r="C353" s="4">
        <v>153</v>
      </c>
      <c r="D353" s="4">
        <v>61</v>
      </c>
      <c r="E353" s="4" t="s">
        <v>2388</v>
      </c>
      <c r="F353" s="6" t="s">
        <v>1111</v>
      </c>
      <c r="G353" s="4" t="s">
        <v>2389</v>
      </c>
      <c r="H353" s="4" t="s">
        <v>627</v>
      </c>
    </row>
    <row r="354" spans="1:8" ht="15.6" x14ac:dyDescent="0.3">
      <c r="A354" s="5">
        <v>38292</v>
      </c>
      <c r="B354" s="4" t="s">
        <v>3</v>
      </c>
      <c r="C354" s="4">
        <v>150</v>
      </c>
      <c r="D354" s="4">
        <v>83</v>
      </c>
      <c r="E354" s="4" t="s">
        <v>2404</v>
      </c>
      <c r="F354" s="6" t="s">
        <v>1108</v>
      </c>
      <c r="G354" s="4" t="s">
        <v>2405</v>
      </c>
      <c r="H354" s="4" t="s">
        <v>635</v>
      </c>
    </row>
    <row r="355" spans="1:8" ht="15.6" x14ac:dyDescent="0.3">
      <c r="A355" s="5">
        <v>37328</v>
      </c>
      <c r="B355" s="4" t="s">
        <v>3</v>
      </c>
      <c r="C355" s="4">
        <v>167</v>
      </c>
      <c r="D355" s="4">
        <v>65</v>
      </c>
      <c r="E355" s="4" t="s">
        <v>2438</v>
      </c>
      <c r="F355" s="6" t="s">
        <v>1574</v>
      </c>
      <c r="G355" s="4" t="s">
        <v>2439</v>
      </c>
      <c r="H355" s="4" t="s">
        <v>652</v>
      </c>
    </row>
    <row r="356" spans="1:8" ht="15.6" x14ac:dyDescent="0.3">
      <c r="A356" s="5">
        <v>37906</v>
      </c>
      <c r="B356" s="4" t="s">
        <v>3</v>
      </c>
      <c r="C356" s="4">
        <v>159</v>
      </c>
      <c r="D356" s="4">
        <v>68</v>
      </c>
      <c r="E356" s="4" t="s">
        <v>2442</v>
      </c>
      <c r="F356" s="6" t="s">
        <v>1218</v>
      </c>
      <c r="G356" s="4" t="s">
        <v>2443</v>
      </c>
      <c r="H356" s="4" t="s">
        <v>654</v>
      </c>
    </row>
    <row r="357" spans="1:8" ht="15.6" x14ac:dyDescent="0.3">
      <c r="A357" s="5">
        <v>38148</v>
      </c>
      <c r="B357" s="4" t="s">
        <v>3</v>
      </c>
      <c r="C357" s="4">
        <v>172</v>
      </c>
      <c r="D357" s="4">
        <v>71</v>
      </c>
      <c r="E357" s="4" t="s">
        <v>2462</v>
      </c>
      <c r="F357" s="6" t="s">
        <v>1069</v>
      </c>
      <c r="G357" s="4" t="s">
        <v>2463</v>
      </c>
      <c r="H357" s="4" t="s">
        <v>664</v>
      </c>
    </row>
    <row r="358" spans="1:8" ht="15.6" x14ac:dyDescent="0.3">
      <c r="A358" s="5">
        <v>37882</v>
      </c>
      <c r="B358" s="4" t="s">
        <v>3</v>
      </c>
      <c r="C358" s="4">
        <v>161</v>
      </c>
      <c r="D358" s="4">
        <v>91</v>
      </c>
      <c r="E358" s="4" t="s">
        <v>2486</v>
      </c>
      <c r="F358" s="6" t="s">
        <v>1252</v>
      </c>
      <c r="G358" s="4" t="s">
        <v>2487</v>
      </c>
      <c r="H358" s="4" t="s">
        <v>676</v>
      </c>
    </row>
    <row r="359" spans="1:8" ht="15.6" x14ac:dyDescent="0.3">
      <c r="A359" s="5">
        <v>38262</v>
      </c>
      <c r="B359" s="4" t="s">
        <v>3</v>
      </c>
      <c r="C359" s="4">
        <v>160</v>
      </c>
      <c r="D359" s="4">
        <v>50</v>
      </c>
      <c r="E359" s="4" t="s">
        <v>2488</v>
      </c>
      <c r="F359" s="6" t="s">
        <v>1129</v>
      </c>
      <c r="G359" s="4" t="s">
        <v>2489</v>
      </c>
      <c r="H359" s="4" t="s">
        <v>677</v>
      </c>
    </row>
    <row r="360" spans="1:8" ht="15.6" x14ac:dyDescent="0.3">
      <c r="A360" s="5">
        <v>38185</v>
      </c>
      <c r="B360" s="4" t="s">
        <v>3</v>
      </c>
      <c r="C360" s="4">
        <v>179</v>
      </c>
      <c r="D360" s="4">
        <v>57</v>
      </c>
      <c r="E360" s="4" t="s">
        <v>2500</v>
      </c>
      <c r="F360" s="6" t="s">
        <v>1342</v>
      </c>
      <c r="G360" s="4" t="s">
        <v>2501</v>
      </c>
      <c r="H360" s="4" t="s">
        <v>683</v>
      </c>
    </row>
    <row r="361" spans="1:8" ht="15.6" x14ac:dyDescent="0.3">
      <c r="A361" s="5">
        <v>37500</v>
      </c>
      <c r="B361" s="4" t="s">
        <v>3</v>
      </c>
      <c r="C361" s="4">
        <v>160</v>
      </c>
      <c r="D361" s="4">
        <v>90</v>
      </c>
      <c r="E361" s="4" t="s">
        <v>2502</v>
      </c>
      <c r="F361" s="6" t="s">
        <v>1275</v>
      </c>
      <c r="G361" s="4" t="s">
        <v>2503</v>
      </c>
      <c r="H361" s="4" t="s">
        <v>684</v>
      </c>
    </row>
    <row r="362" spans="1:8" ht="15.6" x14ac:dyDescent="0.3">
      <c r="A362" s="5">
        <v>38140</v>
      </c>
      <c r="B362" s="4" t="s">
        <v>3</v>
      </c>
      <c r="C362" s="4">
        <v>164</v>
      </c>
      <c r="D362" s="4">
        <v>47</v>
      </c>
      <c r="E362" s="4" t="s">
        <v>2338</v>
      </c>
      <c r="F362" s="6" t="s">
        <v>1920</v>
      </c>
      <c r="G362" s="4" t="s">
        <v>2549</v>
      </c>
      <c r="H362" s="4" t="s">
        <v>708</v>
      </c>
    </row>
    <row r="363" spans="1:8" ht="15.6" x14ac:dyDescent="0.3">
      <c r="A363" s="5">
        <v>37305</v>
      </c>
      <c r="B363" s="4" t="s">
        <v>3</v>
      </c>
      <c r="C363" s="4">
        <v>166</v>
      </c>
      <c r="D363" s="4">
        <v>62</v>
      </c>
      <c r="E363" s="4" t="s">
        <v>2564</v>
      </c>
      <c r="F363" s="6" t="s">
        <v>1410</v>
      </c>
      <c r="G363" s="4" t="s">
        <v>2565</v>
      </c>
      <c r="H363" s="4" t="s">
        <v>716</v>
      </c>
    </row>
    <row r="364" spans="1:8" ht="15.6" x14ac:dyDescent="0.3">
      <c r="A364" s="5">
        <v>37969</v>
      </c>
      <c r="B364" s="4" t="s">
        <v>3</v>
      </c>
      <c r="C364" s="4">
        <v>180</v>
      </c>
      <c r="D364" s="4">
        <v>70</v>
      </c>
      <c r="E364" s="4" t="s">
        <v>2575</v>
      </c>
      <c r="F364" s="6" t="s">
        <v>1780</v>
      </c>
      <c r="G364" s="4" t="s">
        <v>2576</v>
      </c>
      <c r="H364" s="4" t="s">
        <v>722</v>
      </c>
    </row>
    <row r="365" spans="1:8" ht="15.6" x14ac:dyDescent="0.3">
      <c r="A365" s="5">
        <v>38210</v>
      </c>
      <c r="B365" s="4" t="s">
        <v>3</v>
      </c>
      <c r="C365" s="4">
        <v>177</v>
      </c>
      <c r="D365" s="4">
        <v>74</v>
      </c>
      <c r="E365" s="4" t="s">
        <v>2588</v>
      </c>
      <c r="F365" s="6" t="s">
        <v>1502</v>
      </c>
      <c r="G365" s="4" t="s">
        <v>2589</v>
      </c>
      <c r="H365" s="4" t="s">
        <v>729</v>
      </c>
    </row>
    <row r="366" spans="1:8" ht="15.6" x14ac:dyDescent="0.3">
      <c r="A366" s="5">
        <v>38332</v>
      </c>
      <c r="B366" s="4" t="s">
        <v>3</v>
      </c>
      <c r="C366" s="4">
        <v>176</v>
      </c>
      <c r="D366" s="4">
        <v>64</v>
      </c>
      <c r="E366" s="4" t="s">
        <v>2594</v>
      </c>
      <c r="F366" s="6" t="s">
        <v>1574</v>
      </c>
      <c r="G366" s="4" t="s">
        <v>2595</v>
      </c>
      <c r="H366" s="4" t="s">
        <v>731</v>
      </c>
    </row>
    <row r="367" spans="1:8" ht="15.6" x14ac:dyDescent="0.3">
      <c r="A367" s="5">
        <v>38092</v>
      </c>
      <c r="B367" s="4" t="s">
        <v>3</v>
      </c>
      <c r="C367" s="4">
        <v>157</v>
      </c>
      <c r="D367" s="4">
        <v>57</v>
      </c>
      <c r="E367" s="4" t="s">
        <v>2634</v>
      </c>
      <c r="F367" s="6" t="s">
        <v>1263</v>
      </c>
      <c r="G367" s="4" t="s">
        <v>2635</v>
      </c>
      <c r="H367" s="4" t="s">
        <v>751</v>
      </c>
    </row>
    <row r="368" spans="1:8" ht="15.6" x14ac:dyDescent="0.3">
      <c r="A368" s="5">
        <v>38130</v>
      </c>
      <c r="B368" s="4" t="s">
        <v>3</v>
      </c>
      <c r="C368" s="4">
        <v>163</v>
      </c>
      <c r="D368" s="4">
        <v>55</v>
      </c>
      <c r="E368" s="4" t="s">
        <v>2636</v>
      </c>
      <c r="F368" s="6" t="s">
        <v>1139</v>
      </c>
      <c r="G368" s="4" t="s">
        <v>2637</v>
      </c>
      <c r="H368" s="4" t="s">
        <v>752</v>
      </c>
    </row>
    <row r="369" spans="1:8" ht="15.6" x14ac:dyDescent="0.3">
      <c r="A369" s="5">
        <v>38456</v>
      </c>
      <c r="B369" s="4" t="s">
        <v>3</v>
      </c>
      <c r="C369" s="4">
        <v>151</v>
      </c>
      <c r="D369" s="4">
        <v>72</v>
      </c>
      <c r="E369" s="4" t="s">
        <v>2642</v>
      </c>
      <c r="F369" s="6" t="s">
        <v>1126</v>
      </c>
      <c r="G369" s="4" t="s">
        <v>2643</v>
      </c>
      <c r="H369" s="4" t="s">
        <v>755</v>
      </c>
    </row>
    <row r="370" spans="1:8" ht="15.6" x14ac:dyDescent="0.3">
      <c r="A370" s="5">
        <v>38454</v>
      </c>
      <c r="B370" s="4" t="s">
        <v>3</v>
      </c>
      <c r="C370" s="4">
        <v>180</v>
      </c>
      <c r="D370" s="4">
        <v>58</v>
      </c>
      <c r="E370" s="4" t="s">
        <v>2650</v>
      </c>
      <c r="F370" s="6" t="s">
        <v>1780</v>
      </c>
      <c r="G370" s="4" t="s">
        <v>2651</v>
      </c>
      <c r="H370" s="4" t="s">
        <v>759</v>
      </c>
    </row>
    <row r="371" spans="1:8" ht="15.6" x14ac:dyDescent="0.3">
      <c r="A371" s="5">
        <v>37766</v>
      </c>
      <c r="B371" s="4" t="s">
        <v>3</v>
      </c>
      <c r="C371" s="4">
        <v>151</v>
      </c>
      <c r="D371" s="4">
        <v>45</v>
      </c>
      <c r="E371" s="4" t="s">
        <v>2482</v>
      </c>
      <c r="F371" s="6" t="s">
        <v>1284</v>
      </c>
      <c r="G371" s="4" t="s">
        <v>2674</v>
      </c>
      <c r="H371" s="4" t="s">
        <v>771</v>
      </c>
    </row>
    <row r="372" spans="1:8" ht="15.6" x14ac:dyDescent="0.3">
      <c r="A372" s="5">
        <v>37815</v>
      </c>
      <c r="B372" s="4" t="s">
        <v>3</v>
      </c>
      <c r="C372" s="4">
        <v>154</v>
      </c>
      <c r="D372" s="4">
        <v>52</v>
      </c>
      <c r="E372" s="4" t="s">
        <v>2710</v>
      </c>
      <c r="F372" s="6" t="s">
        <v>1173</v>
      </c>
      <c r="G372" s="4" t="s">
        <v>2711</v>
      </c>
      <c r="H372" s="4" t="s">
        <v>790</v>
      </c>
    </row>
    <row r="373" spans="1:8" ht="15.6" x14ac:dyDescent="0.3">
      <c r="A373" s="5">
        <v>38186</v>
      </c>
      <c r="B373" s="4" t="s">
        <v>3</v>
      </c>
      <c r="C373" s="4">
        <v>155</v>
      </c>
      <c r="D373" s="4">
        <v>49</v>
      </c>
      <c r="E373" s="4" t="s">
        <v>2712</v>
      </c>
      <c r="F373" s="6" t="s">
        <v>1717</v>
      </c>
      <c r="G373" s="4" t="s">
        <v>2713</v>
      </c>
      <c r="H373" s="4" t="s">
        <v>791</v>
      </c>
    </row>
    <row r="374" spans="1:8" ht="15.6" x14ac:dyDescent="0.3">
      <c r="A374" s="5">
        <v>37273</v>
      </c>
      <c r="B374" s="4" t="s">
        <v>3</v>
      </c>
      <c r="C374" s="4">
        <v>159</v>
      </c>
      <c r="D374" s="4">
        <v>53</v>
      </c>
      <c r="E374" s="4" t="s">
        <v>2720</v>
      </c>
      <c r="F374" s="6" t="s">
        <v>1780</v>
      </c>
      <c r="G374" s="4" t="s">
        <v>2721</v>
      </c>
      <c r="H374" s="4" t="s">
        <v>795</v>
      </c>
    </row>
    <row r="375" spans="1:8" ht="15.6" x14ac:dyDescent="0.3">
      <c r="A375" s="5">
        <v>37529</v>
      </c>
      <c r="B375" s="4" t="s">
        <v>3</v>
      </c>
      <c r="C375" s="4">
        <v>173</v>
      </c>
      <c r="D375" s="4">
        <v>67</v>
      </c>
      <c r="E375" s="4" t="s">
        <v>1662</v>
      </c>
      <c r="F375" s="6" t="s">
        <v>1111</v>
      </c>
      <c r="G375" s="4" t="s">
        <v>2722</v>
      </c>
      <c r="H375" s="4" t="s">
        <v>796</v>
      </c>
    </row>
    <row r="376" spans="1:8" ht="15.6" x14ac:dyDescent="0.3">
      <c r="A376" s="5">
        <v>37918</v>
      </c>
      <c r="B376" s="4" t="s">
        <v>3</v>
      </c>
      <c r="C376" s="4">
        <v>159</v>
      </c>
      <c r="D376" s="4">
        <v>52</v>
      </c>
      <c r="E376" s="4" t="s">
        <v>2729</v>
      </c>
      <c r="F376" s="6" t="s">
        <v>1583</v>
      </c>
      <c r="G376" s="4" t="s">
        <v>2730</v>
      </c>
      <c r="H376" s="4" t="s">
        <v>800</v>
      </c>
    </row>
    <row r="377" spans="1:8" ht="15.6" x14ac:dyDescent="0.3">
      <c r="A377" s="5">
        <v>37967</v>
      </c>
      <c r="B377" s="4" t="s">
        <v>3</v>
      </c>
      <c r="C377" s="4">
        <v>175</v>
      </c>
      <c r="D377" s="4">
        <v>47</v>
      </c>
      <c r="E377" s="4" t="s">
        <v>2741</v>
      </c>
      <c r="F377" s="6" t="s">
        <v>1347</v>
      </c>
      <c r="G377" s="4" t="s">
        <v>2742</v>
      </c>
      <c r="H377" s="4" t="s">
        <v>806</v>
      </c>
    </row>
    <row r="378" spans="1:8" ht="15.6" x14ac:dyDescent="0.3">
      <c r="A378" s="5">
        <v>38086</v>
      </c>
      <c r="B378" s="4" t="s">
        <v>3</v>
      </c>
      <c r="C378" s="4">
        <v>151</v>
      </c>
      <c r="D378" s="4">
        <v>95</v>
      </c>
      <c r="E378" s="4" t="s">
        <v>2745</v>
      </c>
      <c r="F378" s="6" t="s">
        <v>1218</v>
      </c>
      <c r="G378" s="4" t="s">
        <v>2746</v>
      </c>
      <c r="H378" s="4" t="s">
        <v>808</v>
      </c>
    </row>
    <row r="379" spans="1:8" ht="15.6" x14ac:dyDescent="0.3">
      <c r="A379" s="5">
        <v>38238</v>
      </c>
      <c r="B379" s="4" t="s">
        <v>3</v>
      </c>
      <c r="C379" s="4">
        <v>162</v>
      </c>
      <c r="D379" s="4">
        <v>83</v>
      </c>
      <c r="E379" s="4" t="s">
        <v>2765</v>
      </c>
      <c r="F379" s="6" t="s">
        <v>1929</v>
      </c>
      <c r="G379" s="4" t="s">
        <v>2766</v>
      </c>
      <c r="H379" s="4" t="s">
        <v>818</v>
      </c>
    </row>
    <row r="380" spans="1:8" ht="15.6" x14ac:dyDescent="0.3">
      <c r="A380" s="5">
        <v>37818</v>
      </c>
      <c r="B380" s="4" t="s">
        <v>3</v>
      </c>
      <c r="C380" s="4">
        <v>171</v>
      </c>
      <c r="D380" s="4">
        <v>80</v>
      </c>
      <c r="E380" s="4" t="s">
        <v>2816</v>
      </c>
      <c r="F380" s="6" t="s">
        <v>1683</v>
      </c>
      <c r="G380" s="4" t="s">
        <v>2817</v>
      </c>
      <c r="H380" s="4" t="s">
        <v>843</v>
      </c>
    </row>
    <row r="381" spans="1:8" ht="15.6" x14ac:dyDescent="0.3">
      <c r="A381" s="5">
        <v>37073</v>
      </c>
      <c r="B381" s="4" t="s">
        <v>3</v>
      </c>
      <c r="C381" s="4">
        <v>167</v>
      </c>
      <c r="D381" s="4">
        <v>66</v>
      </c>
      <c r="E381" s="4" t="s">
        <v>2851</v>
      </c>
      <c r="F381" s="6" t="s">
        <v>1483</v>
      </c>
      <c r="G381" s="4" t="s">
        <v>2852</v>
      </c>
      <c r="H381" s="4" t="s">
        <v>858</v>
      </c>
    </row>
    <row r="382" spans="1:8" ht="15.6" x14ac:dyDescent="0.3">
      <c r="A382" s="5">
        <v>38124</v>
      </c>
      <c r="B382" s="4" t="s">
        <v>3</v>
      </c>
      <c r="C382" s="4">
        <v>180</v>
      </c>
      <c r="D382" s="4">
        <v>94</v>
      </c>
      <c r="E382" s="4" t="s">
        <v>2865</v>
      </c>
      <c r="F382" s="6" t="s">
        <v>1268</v>
      </c>
      <c r="G382" s="4" t="s">
        <v>2866</v>
      </c>
      <c r="H382" s="4" t="s">
        <v>865</v>
      </c>
    </row>
    <row r="383" spans="1:8" ht="15.6" x14ac:dyDescent="0.3">
      <c r="A383" s="5">
        <v>37197</v>
      </c>
      <c r="B383" s="4" t="s">
        <v>3</v>
      </c>
      <c r="C383" s="4">
        <v>162</v>
      </c>
      <c r="D383" s="4">
        <v>72</v>
      </c>
      <c r="E383" s="4" t="s">
        <v>2867</v>
      </c>
      <c r="F383" s="6" t="s">
        <v>1126</v>
      </c>
      <c r="G383" s="4" t="s">
        <v>2868</v>
      </c>
      <c r="H383" s="4" t="s">
        <v>866</v>
      </c>
    </row>
    <row r="384" spans="1:8" ht="15.6" x14ac:dyDescent="0.3">
      <c r="A384" s="5">
        <v>38219</v>
      </c>
      <c r="B384" s="4" t="s">
        <v>3</v>
      </c>
      <c r="C384" s="4">
        <v>173</v>
      </c>
      <c r="D384" s="4">
        <v>68</v>
      </c>
      <c r="E384" s="4" t="s">
        <v>2929</v>
      </c>
      <c r="F384" s="6" t="s">
        <v>1075</v>
      </c>
      <c r="G384" s="4" t="s">
        <v>2930</v>
      </c>
      <c r="H384" s="4" t="s">
        <v>897</v>
      </c>
    </row>
    <row r="385" spans="1:8" ht="15.6" x14ac:dyDescent="0.3">
      <c r="A385" s="5">
        <v>37447</v>
      </c>
      <c r="B385" s="4" t="s">
        <v>3</v>
      </c>
      <c r="C385" s="4">
        <v>180</v>
      </c>
      <c r="D385" s="4">
        <v>76</v>
      </c>
      <c r="E385" s="4" t="s">
        <v>2947</v>
      </c>
      <c r="F385" s="6" t="s">
        <v>1063</v>
      </c>
      <c r="G385" s="4" t="s">
        <v>2948</v>
      </c>
      <c r="H385" s="4" t="s">
        <v>906</v>
      </c>
    </row>
    <row r="386" spans="1:8" ht="15.6" x14ac:dyDescent="0.3">
      <c r="A386" s="5">
        <v>37952</v>
      </c>
      <c r="B386" s="4" t="s">
        <v>3</v>
      </c>
      <c r="C386" s="4">
        <v>170</v>
      </c>
      <c r="D386" s="4">
        <v>57</v>
      </c>
      <c r="E386" s="4" t="s">
        <v>2961</v>
      </c>
      <c r="F386" s="6" t="s">
        <v>1527</v>
      </c>
      <c r="G386" s="4" t="s">
        <v>2962</v>
      </c>
      <c r="H386" s="4" t="s">
        <v>912</v>
      </c>
    </row>
    <row r="387" spans="1:8" ht="15.6" x14ac:dyDescent="0.3">
      <c r="A387" s="5">
        <v>38349</v>
      </c>
      <c r="B387" s="4" t="s">
        <v>3</v>
      </c>
      <c r="C387" s="4">
        <v>176</v>
      </c>
      <c r="D387" s="4">
        <v>92</v>
      </c>
      <c r="E387" s="4" t="s">
        <v>2973</v>
      </c>
      <c r="F387" s="6" t="s">
        <v>1929</v>
      </c>
      <c r="G387" s="4" t="s">
        <v>2974</v>
      </c>
      <c r="H387" s="4" t="s">
        <v>918</v>
      </c>
    </row>
    <row r="388" spans="1:8" ht="15.6" x14ac:dyDescent="0.3">
      <c r="A388" s="5">
        <v>37474</v>
      </c>
      <c r="B388" s="4" t="s">
        <v>3</v>
      </c>
      <c r="C388" s="4">
        <v>169</v>
      </c>
      <c r="D388" s="4">
        <v>47</v>
      </c>
      <c r="E388" s="4" t="s">
        <v>2985</v>
      </c>
      <c r="F388" s="6" t="s">
        <v>1322</v>
      </c>
      <c r="G388" s="4" t="s">
        <v>2986</v>
      </c>
      <c r="H388" s="4" t="s">
        <v>924</v>
      </c>
    </row>
    <row r="389" spans="1:8" ht="15.6" x14ac:dyDescent="0.3">
      <c r="A389" s="5">
        <v>38375</v>
      </c>
      <c r="B389" s="4" t="s">
        <v>3</v>
      </c>
      <c r="C389" s="4">
        <v>167</v>
      </c>
      <c r="D389" s="4">
        <v>73</v>
      </c>
      <c r="E389" s="4" t="s">
        <v>2987</v>
      </c>
      <c r="F389" s="6" t="s">
        <v>1139</v>
      </c>
      <c r="G389" s="4" t="s">
        <v>2988</v>
      </c>
      <c r="H389" s="4" t="s">
        <v>925</v>
      </c>
    </row>
    <row r="390" spans="1:8" ht="15.6" x14ac:dyDescent="0.3">
      <c r="A390" s="5">
        <v>37701</v>
      </c>
      <c r="B390" s="4" t="s">
        <v>3</v>
      </c>
      <c r="C390" s="4">
        <v>160</v>
      </c>
      <c r="D390" s="4">
        <v>69</v>
      </c>
      <c r="E390" s="4" t="s">
        <v>2991</v>
      </c>
      <c r="F390" s="6" t="s">
        <v>1147</v>
      </c>
      <c r="G390" s="4" t="s">
        <v>2992</v>
      </c>
      <c r="H390" s="4" t="s">
        <v>927</v>
      </c>
    </row>
    <row r="391" spans="1:8" ht="15.6" x14ac:dyDescent="0.3">
      <c r="A391" s="5">
        <v>37796</v>
      </c>
      <c r="B391" s="4" t="s">
        <v>3</v>
      </c>
      <c r="C391" s="4">
        <v>153</v>
      </c>
      <c r="D391" s="4">
        <v>45</v>
      </c>
      <c r="E391" s="4" t="s">
        <v>3001</v>
      </c>
      <c r="F391" s="6" t="s">
        <v>1710</v>
      </c>
      <c r="G391" s="4" t="s">
        <v>3002</v>
      </c>
      <c r="H391" s="4" t="s">
        <v>932</v>
      </c>
    </row>
    <row r="392" spans="1:8" ht="15.6" x14ac:dyDescent="0.3">
      <c r="A392" s="5">
        <v>37663</v>
      </c>
      <c r="B392" s="4" t="s">
        <v>3</v>
      </c>
      <c r="C392" s="4">
        <v>168</v>
      </c>
      <c r="D392" s="4">
        <v>80</v>
      </c>
      <c r="E392" s="4" t="s">
        <v>1959</v>
      </c>
      <c r="F392" s="6" t="s">
        <v>1347</v>
      </c>
      <c r="G392" s="4" t="s">
        <v>3010</v>
      </c>
      <c r="H392" s="4" t="s">
        <v>937</v>
      </c>
    </row>
    <row r="393" spans="1:8" ht="15.6" x14ac:dyDescent="0.3">
      <c r="A393" s="5">
        <v>38002</v>
      </c>
      <c r="B393" s="4" t="s">
        <v>3</v>
      </c>
      <c r="C393" s="4">
        <v>156</v>
      </c>
      <c r="D393" s="4">
        <v>74</v>
      </c>
      <c r="E393" s="4" t="s">
        <v>3029</v>
      </c>
      <c r="F393" s="6" t="s">
        <v>1111</v>
      </c>
      <c r="G393" s="4" t="s">
        <v>3030</v>
      </c>
      <c r="H393" s="4" t="s">
        <v>947</v>
      </c>
    </row>
    <row r="394" spans="1:8" ht="15.6" x14ac:dyDescent="0.3">
      <c r="A394" s="5">
        <v>38019</v>
      </c>
      <c r="B394" s="4" t="s">
        <v>3</v>
      </c>
      <c r="C394" s="4">
        <v>180</v>
      </c>
      <c r="D394" s="4">
        <v>78</v>
      </c>
      <c r="E394" s="4" t="s">
        <v>3048</v>
      </c>
      <c r="F394" s="6" t="s">
        <v>1136</v>
      </c>
      <c r="G394" s="4" t="s">
        <v>3049</v>
      </c>
      <c r="H394" s="4" t="s">
        <v>957</v>
      </c>
    </row>
    <row r="395" spans="1:8" ht="15.6" x14ac:dyDescent="0.3">
      <c r="A395" s="5">
        <v>37357</v>
      </c>
      <c r="B395" s="4" t="s">
        <v>3</v>
      </c>
      <c r="C395" s="4">
        <v>157</v>
      </c>
      <c r="D395" s="4">
        <v>56</v>
      </c>
      <c r="E395" s="4" t="s">
        <v>3056</v>
      </c>
      <c r="F395" s="6" t="s">
        <v>1780</v>
      </c>
      <c r="G395" s="4" t="s">
        <v>3057</v>
      </c>
      <c r="H395" s="4" t="s">
        <v>961</v>
      </c>
    </row>
    <row r="396" spans="1:8" ht="15.6" x14ac:dyDescent="0.3">
      <c r="A396" s="5">
        <v>37139</v>
      </c>
      <c r="B396" s="4" t="s">
        <v>3</v>
      </c>
      <c r="C396" s="4">
        <v>157</v>
      </c>
      <c r="D396" s="4">
        <v>72</v>
      </c>
      <c r="E396" s="4" t="s">
        <v>3093</v>
      </c>
      <c r="F396" s="6" t="s">
        <v>2246</v>
      </c>
      <c r="G396" s="4" t="s">
        <v>3094</v>
      </c>
      <c r="H396" s="4" t="s">
        <v>980</v>
      </c>
    </row>
    <row r="397" spans="1:8" ht="15.6" x14ac:dyDescent="0.3">
      <c r="A397" s="5">
        <v>37439</v>
      </c>
      <c r="B397" s="4" t="s">
        <v>2</v>
      </c>
      <c r="C397" s="4">
        <v>174</v>
      </c>
      <c r="D397" s="4">
        <v>66</v>
      </c>
      <c r="E397" s="4" t="s">
        <v>1068</v>
      </c>
      <c r="F397" s="6" t="s">
        <v>1069</v>
      </c>
      <c r="G397" s="4" t="s">
        <v>1070</v>
      </c>
      <c r="H397" s="4" t="s">
        <v>20</v>
      </c>
    </row>
    <row r="398" spans="1:8" ht="15.6" x14ac:dyDescent="0.3">
      <c r="A398" s="5">
        <v>37021</v>
      </c>
      <c r="B398" s="4" t="s">
        <v>2</v>
      </c>
      <c r="C398" s="4">
        <v>153</v>
      </c>
      <c r="D398" s="4">
        <v>65</v>
      </c>
      <c r="E398" s="4" t="s">
        <v>1074</v>
      </c>
      <c r="F398" s="6" t="s">
        <v>1075</v>
      </c>
      <c r="G398" s="4" t="s">
        <v>1076</v>
      </c>
      <c r="H398" s="4" t="s">
        <v>22</v>
      </c>
    </row>
    <row r="399" spans="1:8" ht="15.6" x14ac:dyDescent="0.3">
      <c r="A399" s="5">
        <v>37799</v>
      </c>
      <c r="B399" s="4" t="s">
        <v>2</v>
      </c>
      <c r="C399" s="4">
        <v>172</v>
      </c>
      <c r="D399" s="4">
        <v>51</v>
      </c>
      <c r="E399" s="4" t="s">
        <v>1080</v>
      </c>
      <c r="F399" s="6" t="s">
        <v>1081</v>
      </c>
      <c r="G399" s="4" t="s">
        <v>1082</v>
      </c>
      <c r="H399" s="4" t="s">
        <v>24</v>
      </c>
    </row>
    <row r="400" spans="1:8" ht="15.6" x14ac:dyDescent="0.3">
      <c r="A400" s="5">
        <v>38004</v>
      </c>
      <c r="B400" s="4" t="s">
        <v>2</v>
      </c>
      <c r="C400" s="4">
        <v>150</v>
      </c>
      <c r="D400" s="4">
        <v>64</v>
      </c>
      <c r="E400" s="4" t="s">
        <v>1104</v>
      </c>
      <c r="F400" s="6" t="s">
        <v>1105</v>
      </c>
      <c r="G400" s="4" t="s">
        <v>1106</v>
      </c>
      <c r="H400" s="4" t="s">
        <v>32</v>
      </c>
    </row>
    <row r="401" spans="1:8" ht="15.6" x14ac:dyDescent="0.3">
      <c r="A401" s="5">
        <v>38387</v>
      </c>
      <c r="B401" s="4" t="s">
        <v>2</v>
      </c>
      <c r="C401" s="4">
        <v>166</v>
      </c>
      <c r="D401" s="4">
        <v>61</v>
      </c>
      <c r="E401" s="4" t="s">
        <v>1113</v>
      </c>
      <c r="F401" s="6" t="s">
        <v>1114</v>
      </c>
      <c r="G401" s="4" t="s">
        <v>1115</v>
      </c>
      <c r="H401" s="4" t="s">
        <v>35</v>
      </c>
    </row>
    <row r="402" spans="1:8" ht="15.6" x14ac:dyDescent="0.3">
      <c r="A402" s="5">
        <v>37274</v>
      </c>
      <c r="B402" s="4" t="s">
        <v>2</v>
      </c>
      <c r="C402" s="4">
        <v>150</v>
      </c>
      <c r="D402" s="4">
        <v>53</v>
      </c>
      <c r="E402" s="4" t="s">
        <v>1125</v>
      </c>
      <c r="F402" s="6" t="s">
        <v>1126</v>
      </c>
      <c r="G402" s="4" t="s">
        <v>1127</v>
      </c>
      <c r="H402" s="4" t="s">
        <v>39</v>
      </c>
    </row>
    <row r="403" spans="1:8" ht="15.6" x14ac:dyDescent="0.3">
      <c r="A403" s="5">
        <v>37219</v>
      </c>
      <c r="B403" s="4" t="s">
        <v>2</v>
      </c>
      <c r="C403" s="4">
        <v>155</v>
      </c>
      <c r="D403" s="4">
        <v>49</v>
      </c>
      <c r="E403" s="4" t="s">
        <v>1152</v>
      </c>
      <c r="F403" s="6" t="s">
        <v>1144</v>
      </c>
      <c r="G403" s="4" t="s">
        <v>1153</v>
      </c>
      <c r="H403" s="4" t="s">
        <v>49</v>
      </c>
    </row>
    <row r="404" spans="1:8" ht="15.6" x14ac:dyDescent="0.3">
      <c r="A404" s="5">
        <v>37991</v>
      </c>
      <c r="B404" s="4" t="s">
        <v>2</v>
      </c>
      <c r="C404" s="4">
        <v>175</v>
      </c>
      <c r="D404" s="4">
        <v>49</v>
      </c>
      <c r="E404" s="4" t="s">
        <v>1181</v>
      </c>
      <c r="F404" s="6" t="s">
        <v>1139</v>
      </c>
      <c r="G404" s="4" t="s">
        <v>1182</v>
      </c>
      <c r="H404" s="4" t="s">
        <v>60</v>
      </c>
    </row>
    <row r="405" spans="1:8" ht="15.6" x14ac:dyDescent="0.3">
      <c r="A405" s="5">
        <v>37626</v>
      </c>
      <c r="B405" s="4" t="s">
        <v>2</v>
      </c>
      <c r="C405" s="4">
        <v>176</v>
      </c>
      <c r="D405" s="4">
        <v>65</v>
      </c>
      <c r="E405" s="4" t="s">
        <v>1295</v>
      </c>
      <c r="F405" s="6" t="s">
        <v>1075</v>
      </c>
      <c r="G405" s="4" t="s">
        <v>1296</v>
      </c>
      <c r="H405" s="4" t="s">
        <v>104</v>
      </c>
    </row>
    <row r="406" spans="1:8" ht="15.6" x14ac:dyDescent="0.3">
      <c r="A406" s="5">
        <v>37230</v>
      </c>
      <c r="B406" s="4" t="s">
        <v>2</v>
      </c>
      <c r="C406" s="4">
        <v>155</v>
      </c>
      <c r="D406" s="4">
        <v>74</v>
      </c>
      <c r="E406" s="4" t="s">
        <v>1334</v>
      </c>
      <c r="F406" s="6" t="s">
        <v>1335</v>
      </c>
      <c r="G406" s="4" t="s">
        <v>1336</v>
      </c>
      <c r="H406" s="4" t="s">
        <v>121</v>
      </c>
    </row>
    <row r="407" spans="1:8" ht="15.6" x14ac:dyDescent="0.3">
      <c r="A407" s="5">
        <v>38383</v>
      </c>
      <c r="B407" s="4" t="s">
        <v>2</v>
      </c>
      <c r="C407" s="4">
        <v>176</v>
      </c>
      <c r="D407" s="4">
        <v>77</v>
      </c>
      <c r="E407" s="4" t="s">
        <v>1344</v>
      </c>
      <c r="F407" s="6" t="s">
        <v>1290</v>
      </c>
      <c r="G407" s="4" t="s">
        <v>1345</v>
      </c>
      <c r="H407" s="4" t="s">
        <v>124</v>
      </c>
    </row>
    <row r="408" spans="1:8" ht="15.6" x14ac:dyDescent="0.3">
      <c r="A408" s="5">
        <v>37466</v>
      </c>
      <c r="B408" s="4" t="s">
        <v>2</v>
      </c>
      <c r="C408" s="4">
        <v>157</v>
      </c>
      <c r="D408" s="4">
        <v>60</v>
      </c>
      <c r="E408" s="4" t="s">
        <v>1349</v>
      </c>
      <c r="F408" s="6" t="s">
        <v>1342</v>
      </c>
      <c r="G408" s="4" t="s">
        <v>1350</v>
      </c>
      <c r="H408" s="4" t="s">
        <v>126</v>
      </c>
    </row>
    <row r="409" spans="1:8" ht="15.6" x14ac:dyDescent="0.3">
      <c r="A409" s="5">
        <v>37464</v>
      </c>
      <c r="B409" s="4" t="s">
        <v>2</v>
      </c>
      <c r="C409" s="4">
        <v>173</v>
      </c>
      <c r="D409" s="4">
        <v>77</v>
      </c>
      <c r="E409" s="4" t="s">
        <v>1353</v>
      </c>
      <c r="F409" s="6" t="s">
        <v>1081</v>
      </c>
      <c r="G409" s="4" t="s">
        <v>1354</v>
      </c>
      <c r="H409" s="4" t="s">
        <v>128</v>
      </c>
    </row>
    <row r="410" spans="1:8" ht="15.6" x14ac:dyDescent="0.3">
      <c r="A410" s="5">
        <v>37108</v>
      </c>
      <c r="B410" s="4" t="s">
        <v>2</v>
      </c>
      <c r="C410" s="4">
        <v>176</v>
      </c>
      <c r="D410" s="4">
        <v>82</v>
      </c>
      <c r="E410" s="4" t="s">
        <v>1357</v>
      </c>
      <c r="F410" s="6" t="s">
        <v>1358</v>
      </c>
      <c r="G410" s="4" t="s">
        <v>1359</v>
      </c>
      <c r="H410" s="4" t="s">
        <v>130</v>
      </c>
    </row>
    <row r="411" spans="1:8" ht="15.6" x14ac:dyDescent="0.3">
      <c r="A411" s="5">
        <v>38019</v>
      </c>
      <c r="B411" s="4" t="s">
        <v>2</v>
      </c>
      <c r="C411" s="4">
        <v>157</v>
      </c>
      <c r="D411" s="4">
        <v>54</v>
      </c>
      <c r="E411" s="4" t="s">
        <v>1364</v>
      </c>
      <c r="F411" s="6" t="s">
        <v>1268</v>
      </c>
      <c r="G411" s="4" t="s">
        <v>1365</v>
      </c>
      <c r="H411" s="4" t="s">
        <v>133</v>
      </c>
    </row>
    <row r="412" spans="1:8" ht="15.6" x14ac:dyDescent="0.3">
      <c r="A412" s="5">
        <v>37907</v>
      </c>
      <c r="B412" s="4" t="s">
        <v>2</v>
      </c>
      <c r="C412" s="4">
        <v>175</v>
      </c>
      <c r="D412" s="4">
        <v>47</v>
      </c>
      <c r="E412" s="4" t="s">
        <v>1391</v>
      </c>
      <c r="F412" s="6" t="s">
        <v>1114</v>
      </c>
      <c r="G412" s="4" t="s">
        <v>1392</v>
      </c>
      <c r="H412" s="4" t="s">
        <v>145</v>
      </c>
    </row>
    <row r="413" spans="1:8" ht="15.6" x14ac:dyDescent="0.3">
      <c r="A413" s="5">
        <v>38359</v>
      </c>
      <c r="B413" s="4" t="s">
        <v>2</v>
      </c>
      <c r="C413" s="4">
        <v>175</v>
      </c>
      <c r="D413" s="4">
        <v>50</v>
      </c>
      <c r="E413" s="4" t="s">
        <v>1396</v>
      </c>
      <c r="F413" s="6" t="s">
        <v>1298</v>
      </c>
      <c r="G413" s="4" t="s">
        <v>1397</v>
      </c>
      <c r="H413" s="4" t="s">
        <v>147</v>
      </c>
    </row>
    <row r="414" spans="1:8" ht="15.6" x14ac:dyDescent="0.3">
      <c r="A414" s="5">
        <v>37671</v>
      </c>
      <c r="B414" s="4" t="s">
        <v>2</v>
      </c>
      <c r="C414" s="4">
        <v>163</v>
      </c>
      <c r="D414" s="4">
        <v>87</v>
      </c>
      <c r="E414" s="4" t="s">
        <v>1398</v>
      </c>
      <c r="F414" s="6" t="s">
        <v>1260</v>
      </c>
      <c r="G414" s="4" t="s">
        <v>1399</v>
      </c>
      <c r="H414" s="4" t="s">
        <v>148</v>
      </c>
    </row>
    <row r="415" spans="1:8" ht="15.6" x14ac:dyDescent="0.3">
      <c r="A415" s="5">
        <v>38274</v>
      </c>
      <c r="B415" s="4" t="s">
        <v>2</v>
      </c>
      <c r="C415" s="4">
        <v>153</v>
      </c>
      <c r="D415" s="4">
        <v>66</v>
      </c>
      <c r="E415" s="4" t="s">
        <v>1420</v>
      </c>
      <c r="F415" s="6" t="s">
        <v>1066</v>
      </c>
      <c r="G415" s="4" t="s">
        <v>1421</v>
      </c>
      <c r="H415" s="4" t="s">
        <v>158</v>
      </c>
    </row>
    <row r="416" spans="1:8" ht="15.6" x14ac:dyDescent="0.3">
      <c r="A416" s="5">
        <v>38445</v>
      </c>
      <c r="B416" s="4" t="s">
        <v>2</v>
      </c>
      <c r="C416" s="4">
        <v>174</v>
      </c>
      <c r="D416" s="4">
        <v>69</v>
      </c>
      <c r="E416" s="4" t="s">
        <v>1426</v>
      </c>
      <c r="F416" s="6" t="s">
        <v>1322</v>
      </c>
      <c r="G416" s="4" t="s">
        <v>1427</v>
      </c>
      <c r="H416" s="4" t="s">
        <v>161</v>
      </c>
    </row>
    <row r="417" spans="1:8" ht="15.6" x14ac:dyDescent="0.3">
      <c r="A417" s="5">
        <v>37776</v>
      </c>
      <c r="B417" s="4" t="s">
        <v>2</v>
      </c>
      <c r="C417" s="4">
        <v>171</v>
      </c>
      <c r="D417" s="4">
        <v>57</v>
      </c>
      <c r="E417" s="4" t="s">
        <v>1457</v>
      </c>
      <c r="F417" s="6" t="s">
        <v>1078</v>
      </c>
      <c r="G417" s="4" t="s">
        <v>1458</v>
      </c>
      <c r="H417" s="4" t="s">
        <v>175</v>
      </c>
    </row>
    <row r="418" spans="1:8" ht="15.6" x14ac:dyDescent="0.3">
      <c r="A418" s="5">
        <v>37867</v>
      </c>
      <c r="B418" s="4" t="s">
        <v>2</v>
      </c>
      <c r="C418" s="4">
        <v>174</v>
      </c>
      <c r="D418" s="4">
        <v>86</v>
      </c>
      <c r="E418" s="4" t="s">
        <v>1465</v>
      </c>
      <c r="F418" s="6" t="s">
        <v>1449</v>
      </c>
      <c r="G418" s="4" t="s">
        <v>1466</v>
      </c>
      <c r="H418" s="4" t="s">
        <v>179</v>
      </c>
    </row>
    <row r="419" spans="1:8" ht="15.6" x14ac:dyDescent="0.3">
      <c r="A419" s="5">
        <v>37573</v>
      </c>
      <c r="B419" s="4" t="s">
        <v>2</v>
      </c>
      <c r="C419" s="4">
        <v>179</v>
      </c>
      <c r="D419" s="4">
        <v>48</v>
      </c>
      <c r="E419" s="4" t="s">
        <v>1494</v>
      </c>
      <c r="F419" s="6" t="s">
        <v>1287</v>
      </c>
      <c r="G419" s="4" t="s">
        <v>1495</v>
      </c>
      <c r="H419" s="4" t="s">
        <v>192</v>
      </c>
    </row>
    <row r="420" spans="1:8" ht="15.6" x14ac:dyDescent="0.3">
      <c r="A420" s="5">
        <v>38336</v>
      </c>
      <c r="B420" s="4" t="s">
        <v>2</v>
      </c>
      <c r="C420" s="4">
        <v>160</v>
      </c>
      <c r="D420" s="4">
        <v>78</v>
      </c>
      <c r="E420" s="4" t="s">
        <v>1496</v>
      </c>
      <c r="F420" s="6" t="s">
        <v>1114</v>
      </c>
      <c r="G420" s="4" t="s">
        <v>1497</v>
      </c>
      <c r="H420" s="4" t="s">
        <v>193</v>
      </c>
    </row>
    <row r="421" spans="1:8" ht="15.6" x14ac:dyDescent="0.3">
      <c r="A421" s="5">
        <v>38387</v>
      </c>
      <c r="B421" s="4" t="s">
        <v>2</v>
      </c>
      <c r="C421" s="4">
        <v>178</v>
      </c>
      <c r="D421" s="4">
        <v>54</v>
      </c>
      <c r="E421" s="4" t="s">
        <v>1389</v>
      </c>
      <c r="F421" s="6" t="s">
        <v>1223</v>
      </c>
      <c r="G421" s="4" t="s">
        <v>1498</v>
      </c>
      <c r="H421" s="4" t="s">
        <v>194</v>
      </c>
    </row>
    <row r="422" spans="1:8" ht="15.6" x14ac:dyDescent="0.3">
      <c r="A422" s="5">
        <v>37203</v>
      </c>
      <c r="B422" s="4" t="s">
        <v>2</v>
      </c>
      <c r="C422" s="4">
        <v>168</v>
      </c>
      <c r="D422" s="4">
        <v>58</v>
      </c>
      <c r="E422" s="4" t="s">
        <v>1512</v>
      </c>
      <c r="F422" s="6" t="s">
        <v>1213</v>
      </c>
      <c r="G422" s="4" t="s">
        <v>1513</v>
      </c>
      <c r="H422" s="4" t="s">
        <v>201</v>
      </c>
    </row>
    <row r="423" spans="1:8" ht="15.6" x14ac:dyDescent="0.3">
      <c r="A423" s="5">
        <v>38185</v>
      </c>
      <c r="B423" s="4" t="s">
        <v>2</v>
      </c>
      <c r="C423" s="4">
        <v>161</v>
      </c>
      <c r="D423" s="4">
        <v>89</v>
      </c>
      <c r="E423" s="4" t="s">
        <v>1529</v>
      </c>
      <c r="F423" s="6" t="s">
        <v>1530</v>
      </c>
      <c r="G423" s="4" t="s">
        <v>1531</v>
      </c>
      <c r="H423" s="4" t="s">
        <v>209</v>
      </c>
    </row>
    <row r="424" spans="1:8" ht="15.6" x14ac:dyDescent="0.3">
      <c r="A424" s="5">
        <v>37598</v>
      </c>
      <c r="B424" s="4" t="s">
        <v>2</v>
      </c>
      <c r="C424" s="4">
        <v>157</v>
      </c>
      <c r="D424" s="4">
        <v>88</v>
      </c>
      <c r="E424" s="4" t="s">
        <v>1559</v>
      </c>
      <c r="F424" s="6" t="s">
        <v>1100</v>
      </c>
      <c r="G424" s="4" t="s">
        <v>1560</v>
      </c>
      <c r="H424" s="4" t="s">
        <v>223</v>
      </c>
    </row>
    <row r="425" spans="1:8" ht="15.6" x14ac:dyDescent="0.3">
      <c r="A425" s="5">
        <v>37016</v>
      </c>
      <c r="B425" s="4" t="s">
        <v>2</v>
      </c>
      <c r="C425" s="4">
        <v>168</v>
      </c>
      <c r="D425" s="4">
        <v>90</v>
      </c>
      <c r="E425" s="4" t="s">
        <v>1563</v>
      </c>
      <c r="F425" s="6" t="s">
        <v>1210</v>
      </c>
      <c r="G425" s="4" t="s">
        <v>1564</v>
      </c>
      <c r="H425" s="4" t="s">
        <v>225</v>
      </c>
    </row>
    <row r="426" spans="1:8" ht="15.6" x14ac:dyDescent="0.3">
      <c r="A426" s="5">
        <v>37883</v>
      </c>
      <c r="B426" s="4" t="s">
        <v>2</v>
      </c>
      <c r="C426" s="4">
        <v>169</v>
      </c>
      <c r="D426" s="4">
        <v>83</v>
      </c>
      <c r="E426" s="4" t="s">
        <v>1565</v>
      </c>
      <c r="F426" s="6" t="s">
        <v>1087</v>
      </c>
      <c r="G426" s="4" t="s">
        <v>1566</v>
      </c>
      <c r="H426" s="4" t="s">
        <v>226</v>
      </c>
    </row>
    <row r="427" spans="1:8" ht="15.6" x14ac:dyDescent="0.3">
      <c r="A427" s="5">
        <v>37246</v>
      </c>
      <c r="B427" s="4" t="s">
        <v>2</v>
      </c>
      <c r="C427" s="4">
        <v>160</v>
      </c>
      <c r="D427" s="4">
        <v>48</v>
      </c>
      <c r="E427" s="4" t="s">
        <v>1582</v>
      </c>
      <c r="F427" s="6" t="s">
        <v>1583</v>
      </c>
      <c r="G427" s="4" t="s">
        <v>1584</v>
      </c>
      <c r="H427" s="4" t="s">
        <v>234</v>
      </c>
    </row>
    <row r="428" spans="1:8" ht="15.6" x14ac:dyDescent="0.3">
      <c r="A428" s="5">
        <v>37544</v>
      </c>
      <c r="B428" s="4" t="s">
        <v>2</v>
      </c>
      <c r="C428" s="4">
        <v>158</v>
      </c>
      <c r="D428" s="4">
        <v>76</v>
      </c>
      <c r="E428" s="4" t="s">
        <v>1630</v>
      </c>
      <c r="F428" s="6" t="s">
        <v>1210</v>
      </c>
      <c r="G428" s="4" t="s">
        <v>1631</v>
      </c>
      <c r="H428" s="4" t="s">
        <v>257</v>
      </c>
    </row>
    <row r="429" spans="1:8" ht="15.6" x14ac:dyDescent="0.3">
      <c r="A429" s="5">
        <v>37713</v>
      </c>
      <c r="B429" s="4" t="s">
        <v>2</v>
      </c>
      <c r="C429" s="4">
        <v>177</v>
      </c>
      <c r="D429" s="4">
        <v>52</v>
      </c>
      <c r="E429" s="4" t="s">
        <v>1636</v>
      </c>
      <c r="F429" s="6" t="s">
        <v>1537</v>
      </c>
      <c r="G429" s="4" t="s">
        <v>1637</v>
      </c>
      <c r="H429" s="4" t="s">
        <v>260</v>
      </c>
    </row>
    <row r="430" spans="1:8" ht="15.6" x14ac:dyDescent="0.3">
      <c r="A430" s="5">
        <v>38242</v>
      </c>
      <c r="B430" s="4" t="s">
        <v>2</v>
      </c>
      <c r="C430" s="4">
        <v>159</v>
      </c>
      <c r="D430" s="4">
        <v>66</v>
      </c>
      <c r="E430" s="4" t="s">
        <v>1664</v>
      </c>
      <c r="F430" s="6" t="s">
        <v>1287</v>
      </c>
      <c r="G430" s="4" t="s">
        <v>1665</v>
      </c>
      <c r="H430" s="4" t="s">
        <v>274</v>
      </c>
    </row>
    <row r="431" spans="1:8" ht="15.6" x14ac:dyDescent="0.3">
      <c r="A431" s="5">
        <v>37344</v>
      </c>
      <c r="B431" s="4" t="s">
        <v>2</v>
      </c>
      <c r="C431" s="4">
        <v>164</v>
      </c>
      <c r="D431" s="4">
        <v>63</v>
      </c>
      <c r="E431" s="4" t="s">
        <v>1674</v>
      </c>
      <c r="F431" s="6" t="s">
        <v>1200</v>
      </c>
      <c r="G431" s="4" t="s">
        <v>1675</v>
      </c>
      <c r="H431" s="4" t="s">
        <v>279</v>
      </c>
    </row>
    <row r="432" spans="1:8" ht="15.6" x14ac:dyDescent="0.3">
      <c r="A432" s="5">
        <v>37162</v>
      </c>
      <c r="B432" s="4" t="s">
        <v>2</v>
      </c>
      <c r="C432" s="4">
        <v>150</v>
      </c>
      <c r="D432" s="4">
        <v>50</v>
      </c>
      <c r="E432" s="4" t="s">
        <v>1695</v>
      </c>
      <c r="F432" s="6" t="s">
        <v>1347</v>
      </c>
      <c r="G432" s="4" t="s">
        <v>1696</v>
      </c>
      <c r="H432" s="4" t="s">
        <v>289</v>
      </c>
    </row>
    <row r="433" spans="1:8" ht="15.6" x14ac:dyDescent="0.3">
      <c r="A433" s="5">
        <v>37086</v>
      </c>
      <c r="B433" s="4" t="s">
        <v>2</v>
      </c>
      <c r="C433" s="4">
        <v>180</v>
      </c>
      <c r="D433" s="4">
        <v>91</v>
      </c>
      <c r="E433" s="4" t="s">
        <v>1712</v>
      </c>
      <c r="F433" s="6" t="s">
        <v>1290</v>
      </c>
      <c r="G433" s="4" t="s">
        <v>1713</v>
      </c>
      <c r="H433" s="4" t="s">
        <v>297</v>
      </c>
    </row>
    <row r="434" spans="1:8" ht="15.6" x14ac:dyDescent="0.3">
      <c r="A434" s="5">
        <v>38363</v>
      </c>
      <c r="B434" s="4" t="s">
        <v>2</v>
      </c>
      <c r="C434" s="4">
        <v>179</v>
      </c>
      <c r="D434" s="4">
        <v>90</v>
      </c>
      <c r="E434" s="4" t="s">
        <v>1733</v>
      </c>
      <c r="F434" s="6" t="s">
        <v>1184</v>
      </c>
      <c r="G434" s="4" t="s">
        <v>1734</v>
      </c>
      <c r="H434" s="4" t="s">
        <v>307</v>
      </c>
    </row>
    <row r="435" spans="1:8" ht="15.6" x14ac:dyDescent="0.3">
      <c r="A435" s="5">
        <v>37123</v>
      </c>
      <c r="B435" s="4" t="s">
        <v>2</v>
      </c>
      <c r="C435" s="4">
        <v>155</v>
      </c>
      <c r="D435" s="4">
        <v>80</v>
      </c>
      <c r="E435" s="4" t="s">
        <v>1755</v>
      </c>
      <c r="F435" s="6" t="s">
        <v>1126</v>
      </c>
      <c r="G435" s="4" t="s">
        <v>1756</v>
      </c>
      <c r="H435" s="4" t="s">
        <v>318</v>
      </c>
    </row>
    <row r="436" spans="1:8" ht="15.6" x14ac:dyDescent="0.3">
      <c r="A436" s="5">
        <v>37915</v>
      </c>
      <c r="B436" s="4" t="s">
        <v>2</v>
      </c>
      <c r="C436" s="4">
        <v>152</v>
      </c>
      <c r="D436" s="4">
        <v>92</v>
      </c>
      <c r="E436" s="4" t="s">
        <v>1764</v>
      </c>
      <c r="F436" s="6" t="s">
        <v>1434</v>
      </c>
      <c r="G436" s="4" t="s">
        <v>1765</v>
      </c>
      <c r="H436" s="4" t="s">
        <v>321</v>
      </c>
    </row>
    <row r="437" spans="1:8" ht="15.6" x14ac:dyDescent="0.3">
      <c r="A437" s="5">
        <v>37571</v>
      </c>
      <c r="B437" s="4" t="s">
        <v>2</v>
      </c>
      <c r="C437" s="4">
        <v>161</v>
      </c>
      <c r="D437" s="4">
        <v>81</v>
      </c>
      <c r="E437" s="4" t="s">
        <v>1770</v>
      </c>
      <c r="F437" s="6" t="s">
        <v>1358</v>
      </c>
      <c r="G437" s="4" t="s">
        <v>1771</v>
      </c>
      <c r="H437" s="4" t="s">
        <v>324</v>
      </c>
    </row>
    <row r="438" spans="1:8" ht="15.6" x14ac:dyDescent="0.3">
      <c r="A438" s="5">
        <v>37515</v>
      </c>
      <c r="B438" s="4" t="s">
        <v>2</v>
      </c>
      <c r="C438" s="4">
        <v>179</v>
      </c>
      <c r="D438" s="4">
        <v>95</v>
      </c>
      <c r="E438" s="4" t="s">
        <v>1775</v>
      </c>
      <c r="F438" s="6" t="s">
        <v>1167</v>
      </c>
      <c r="G438" s="4" t="s">
        <v>1776</v>
      </c>
      <c r="H438" s="4" t="s">
        <v>327</v>
      </c>
    </row>
    <row r="439" spans="1:8" ht="15.6" x14ac:dyDescent="0.3">
      <c r="A439" s="5">
        <v>38203</v>
      </c>
      <c r="B439" s="4" t="s">
        <v>2</v>
      </c>
      <c r="C439" s="4">
        <v>172</v>
      </c>
      <c r="D439" s="4">
        <v>64</v>
      </c>
      <c r="E439" s="4" t="s">
        <v>1784</v>
      </c>
      <c r="F439" s="6" t="s">
        <v>1394</v>
      </c>
      <c r="G439" s="4" t="s">
        <v>1785</v>
      </c>
      <c r="H439" s="4" t="s">
        <v>331</v>
      </c>
    </row>
    <row r="440" spans="1:8" ht="15.6" x14ac:dyDescent="0.3">
      <c r="A440" s="5">
        <v>37565</v>
      </c>
      <c r="B440" s="4" t="s">
        <v>2</v>
      </c>
      <c r="C440" s="4">
        <v>167</v>
      </c>
      <c r="D440" s="4">
        <v>79</v>
      </c>
      <c r="E440" s="4" t="s">
        <v>1797</v>
      </c>
      <c r="F440" s="6" t="s">
        <v>1247</v>
      </c>
      <c r="G440" s="4" t="s">
        <v>1798</v>
      </c>
      <c r="H440" s="4" t="s">
        <v>338</v>
      </c>
    </row>
    <row r="441" spans="1:8" ht="15.6" x14ac:dyDescent="0.3">
      <c r="A441" s="5">
        <v>37171</v>
      </c>
      <c r="B441" s="4" t="s">
        <v>2</v>
      </c>
      <c r="C441" s="4">
        <v>167</v>
      </c>
      <c r="D441" s="4">
        <v>89</v>
      </c>
      <c r="E441" s="4" t="s">
        <v>1836</v>
      </c>
      <c r="F441" s="6" t="s">
        <v>1268</v>
      </c>
      <c r="G441" s="4" t="s">
        <v>1837</v>
      </c>
      <c r="H441" s="4" t="s">
        <v>355</v>
      </c>
    </row>
    <row r="442" spans="1:8" ht="15.6" x14ac:dyDescent="0.3">
      <c r="A442" s="5">
        <v>37710</v>
      </c>
      <c r="B442" s="4" t="s">
        <v>2</v>
      </c>
      <c r="C442" s="4">
        <v>158</v>
      </c>
      <c r="D442" s="4">
        <v>52</v>
      </c>
      <c r="E442" s="4" t="s">
        <v>1848</v>
      </c>
      <c r="F442" s="6" t="s">
        <v>1849</v>
      </c>
      <c r="G442" s="4" t="s">
        <v>1850</v>
      </c>
      <c r="H442" s="4" t="s">
        <v>361</v>
      </c>
    </row>
    <row r="443" spans="1:8" ht="15.6" x14ac:dyDescent="0.3">
      <c r="A443" s="5">
        <v>37958</v>
      </c>
      <c r="B443" s="4" t="s">
        <v>2</v>
      </c>
      <c r="C443" s="4">
        <v>156</v>
      </c>
      <c r="D443" s="4">
        <v>68</v>
      </c>
      <c r="E443" s="4" t="s">
        <v>1853</v>
      </c>
      <c r="F443" s="6" t="s">
        <v>1710</v>
      </c>
      <c r="G443" s="4" t="s">
        <v>1854</v>
      </c>
      <c r="H443" s="4" t="s">
        <v>363</v>
      </c>
    </row>
    <row r="444" spans="1:8" ht="15.6" x14ac:dyDescent="0.3">
      <c r="A444" s="5">
        <v>38347</v>
      </c>
      <c r="B444" s="4" t="s">
        <v>2</v>
      </c>
      <c r="C444" s="4">
        <v>161</v>
      </c>
      <c r="D444" s="4">
        <v>51</v>
      </c>
      <c r="E444" s="4" t="s">
        <v>1861</v>
      </c>
      <c r="F444" s="6" t="s">
        <v>1862</v>
      </c>
      <c r="G444" s="4" t="s">
        <v>1863</v>
      </c>
      <c r="H444" s="4" t="s">
        <v>367</v>
      </c>
    </row>
    <row r="445" spans="1:8" ht="15.6" x14ac:dyDescent="0.3">
      <c r="A445" s="5">
        <v>37250</v>
      </c>
      <c r="B445" s="4" t="s">
        <v>2</v>
      </c>
      <c r="C445" s="4">
        <v>176</v>
      </c>
      <c r="D445" s="4">
        <v>45</v>
      </c>
      <c r="E445" s="4" t="s">
        <v>1475</v>
      </c>
      <c r="F445" s="6" t="s">
        <v>1287</v>
      </c>
      <c r="G445" s="4" t="s">
        <v>1902</v>
      </c>
      <c r="H445" s="4" t="s">
        <v>387</v>
      </c>
    </row>
    <row r="446" spans="1:8" ht="15.6" x14ac:dyDescent="0.3">
      <c r="A446" s="5">
        <v>37934</v>
      </c>
      <c r="B446" s="4" t="s">
        <v>2</v>
      </c>
      <c r="C446" s="4">
        <v>157</v>
      </c>
      <c r="D446" s="4">
        <v>81</v>
      </c>
      <c r="E446" s="4" t="s">
        <v>1911</v>
      </c>
      <c r="F446" s="6" t="s">
        <v>1780</v>
      </c>
      <c r="G446" s="4" t="s">
        <v>1912</v>
      </c>
      <c r="H446" s="4" t="s">
        <v>392</v>
      </c>
    </row>
    <row r="447" spans="1:8" ht="15.6" x14ac:dyDescent="0.3">
      <c r="A447" s="5">
        <v>37738</v>
      </c>
      <c r="B447" s="4" t="s">
        <v>2</v>
      </c>
      <c r="C447" s="4">
        <v>177</v>
      </c>
      <c r="D447" s="4">
        <v>91</v>
      </c>
      <c r="E447" s="4" t="s">
        <v>1915</v>
      </c>
      <c r="F447" s="6" t="s">
        <v>1260</v>
      </c>
      <c r="G447" s="4" t="s">
        <v>1916</v>
      </c>
      <c r="H447" s="4" t="s">
        <v>394</v>
      </c>
    </row>
    <row r="448" spans="1:8" ht="15.6" x14ac:dyDescent="0.3">
      <c r="A448" s="5">
        <v>37222</v>
      </c>
      <c r="B448" s="4" t="s">
        <v>2</v>
      </c>
      <c r="C448" s="4">
        <v>153</v>
      </c>
      <c r="D448" s="4">
        <v>58</v>
      </c>
      <c r="E448" s="4" t="s">
        <v>1949</v>
      </c>
      <c r="F448" s="6" t="s">
        <v>1078</v>
      </c>
      <c r="G448" s="4" t="s">
        <v>1950</v>
      </c>
      <c r="H448" s="4" t="s">
        <v>410</v>
      </c>
    </row>
    <row r="449" spans="1:8" ht="15.6" x14ac:dyDescent="0.3">
      <c r="A449" s="5">
        <v>38403</v>
      </c>
      <c r="B449" s="4" t="s">
        <v>2</v>
      </c>
      <c r="C449" s="4">
        <v>177</v>
      </c>
      <c r="D449" s="4">
        <v>85</v>
      </c>
      <c r="E449" s="4" t="s">
        <v>1951</v>
      </c>
      <c r="F449" s="6" t="s">
        <v>1069</v>
      </c>
      <c r="G449" s="4" t="s">
        <v>1952</v>
      </c>
      <c r="H449" s="4" t="s">
        <v>411</v>
      </c>
    </row>
    <row r="450" spans="1:8" ht="15.6" x14ac:dyDescent="0.3">
      <c r="A450" s="5">
        <v>37931</v>
      </c>
      <c r="B450" s="4" t="s">
        <v>2</v>
      </c>
      <c r="C450" s="4">
        <v>166</v>
      </c>
      <c r="D450" s="4">
        <v>70</v>
      </c>
      <c r="E450" s="4" t="s">
        <v>1965</v>
      </c>
      <c r="F450" s="6" t="s">
        <v>1322</v>
      </c>
      <c r="G450" s="4" t="s">
        <v>1966</v>
      </c>
      <c r="H450" s="4" t="s">
        <v>418</v>
      </c>
    </row>
    <row r="451" spans="1:8" ht="15.6" x14ac:dyDescent="0.3">
      <c r="A451" s="5">
        <v>38054</v>
      </c>
      <c r="B451" s="4" t="s">
        <v>2</v>
      </c>
      <c r="C451" s="4">
        <v>157</v>
      </c>
      <c r="D451" s="4">
        <v>63</v>
      </c>
      <c r="E451" s="4" t="s">
        <v>1988</v>
      </c>
      <c r="F451" s="6" t="s">
        <v>1449</v>
      </c>
      <c r="G451" s="4" t="s">
        <v>1989</v>
      </c>
      <c r="H451" s="4" t="s">
        <v>428</v>
      </c>
    </row>
    <row r="452" spans="1:8" ht="15.6" x14ac:dyDescent="0.3">
      <c r="A452" s="5">
        <v>37424</v>
      </c>
      <c r="B452" s="4" t="s">
        <v>2</v>
      </c>
      <c r="C452" s="4">
        <v>158</v>
      </c>
      <c r="D452" s="4">
        <v>73</v>
      </c>
      <c r="E452" s="4" t="s">
        <v>1990</v>
      </c>
      <c r="F452" s="6" t="s">
        <v>1176</v>
      </c>
      <c r="G452" s="4" t="s">
        <v>1991</v>
      </c>
      <c r="H452" s="4" t="s">
        <v>429</v>
      </c>
    </row>
    <row r="453" spans="1:8" ht="15.6" x14ac:dyDescent="0.3">
      <c r="A453" s="5">
        <v>37118</v>
      </c>
      <c r="B453" s="4" t="s">
        <v>2</v>
      </c>
      <c r="C453" s="4">
        <v>154</v>
      </c>
      <c r="D453" s="4">
        <v>72</v>
      </c>
      <c r="E453" s="4" t="s">
        <v>1994</v>
      </c>
      <c r="F453" s="6" t="s">
        <v>1117</v>
      </c>
      <c r="G453" s="4" t="s">
        <v>1995</v>
      </c>
      <c r="H453" s="4" t="s">
        <v>431</v>
      </c>
    </row>
    <row r="454" spans="1:8" ht="15.6" x14ac:dyDescent="0.3">
      <c r="A454" s="5">
        <v>37888</v>
      </c>
      <c r="B454" s="4" t="s">
        <v>2</v>
      </c>
      <c r="C454" s="4">
        <v>150</v>
      </c>
      <c r="D454" s="4">
        <v>79</v>
      </c>
      <c r="E454" s="4" t="s">
        <v>2023</v>
      </c>
      <c r="F454" s="6" t="s">
        <v>1200</v>
      </c>
      <c r="G454" s="4" t="s">
        <v>2024</v>
      </c>
      <c r="H454" s="4" t="s">
        <v>445</v>
      </c>
    </row>
    <row r="455" spans="1:8" ht="15.6" x14ac:dyDescent="0.3">
      <c r="A455" s="5">
        <v>37312</v>
      </c>
      <c r="B455" s="4" t="s">
        <v>2</v>
      </c>
      <c r="C455" s="4">
        <v>171</v>
      </c>
      <c r="D455" s="4">
        <v>66</v>
      </c>
      <c r="E455" s="4" t="s">
        <v>2051</v>
      </c>
      <c r="F455" s="6" t="s">
        <v>1275</v>
      </c>
      <c r="G455" s="4" t="s">
        <v>2052</v>
      </c>
      <c r="H455" s="4" t="s">
        <v>459</v>
      </c>
    </row>
    <row r="456" spans="1:8" ht="15.6" x14ac:dyDescent="0.3">
      <c r="A456" s="5">
        <v>38382</v>
      </c>
      <c r="B456" s="4" t="s">
        <v>2</v>
      </c>
      <c r="C456" s="4">
        <v>174</v>
      </c>
      <c r="D456" s="4">
        <v>72</v>
      </c>
      <c r="E456" s="4" t="s">
        <v>2088</v>
      </c>
      <c r="F456" s="6" t="s">
        <v>1081</v>
      </c>
      <c r="G456" s="4" t="s">
        <v>2089</v>
      </c>
      <c r="H456" s="4" t="s">
        <v>478</v>
      </c>
    </row>
    <row r="457" spans="1:8" ht="15.6" x14ac:dyDescent="0.3">
      <c r="A457" s="5">
        <v>37223</v>
      </c>
      <c r="B457" s="4" t="s">
        <v>2</v>
      </c>
      <c r="C457" s="4">
        <v>169</v>
      </c>
      <c r="D457" s="4">
        <v>54</v>
      </c>
      <c r="E457" s="4" t="s">
        <v>2102</v>
      </c>
      <c r="F457" s="6" t="s">
        <v>1090</v>
      </c>
      <c r="G457" s="4" t="s">
        <v>2103</v>
      </c>
      <c r="H457" s="4" t="s">
        <v>485</v>
      </c>
    </row>
    <row r="458" spans="1:8" ht="15.6" x14ac:dyDescent="0.3">
      <c r="A458" s="5">
        <v>38433</v>
      </c>
      <c r="B458" s="4" t="s">
        <v>2</v>
      </c>
      <c r="C458" s="4">
        <v>178</v>
      </c>
      <c r="D458" s="4">
        <v>69</v>
      </c>
      <c r="E458" s="4" t="s">
        <v>2114</v>
      </c>
      <c r="F458" s="6" t="s">
        <v>1371</v>
      </c>
      <c r="G458" s="4" t="s">
        <v>2115</v>
      </c>
      <c r="H458" s="4" t="s">
        <v>491</v>
      </c>
    </row>
    <row r="459" spans="1:8" ht="15.6" x14ac:dyDescent="0.3">
      <c r="A459" s="5">
        <v>37243</v>
      </c>
      <c r="B459" s="4" t="s">
        <v>2</v>
      </c>
      <c r="C459" s="4">
        <v>180</v>
      </c>
      <c r="D459" s="4">
        <v>67</v>
      </c>
      <c r="E459" s="4" t="s">
        <v>2130</v>
      </c>
      <c r="F459" s="6" t="s">
        <v>1173</v>
      </c>
      <c r="G459" s="4" t="s">
        <v>2131</v>
      </c>
      <c r="H459" s="4" t="s">
        <v>499</v>
      </c>
    </row>
    <row r="460" spans="1:8" ht="15.6" x14ac:dyDescent="0.3">
      <c r="A460" s="5">
        <v>37021</v>
      </c>
      <c r="B460" s="4" t="s">
        <v>2</v>
      </c>
      <c r="C460" s="4">
        <v>173</v>
      </c>
      <c r="D460" s="4">
        <v>46</v>
      </c>
      <c r="E460" s="4" t="s">
        <v>2136</v>
      </c>
      <c r="F460" s="6" t="s">
        <v>1449</v>
      </c>
      <c r="G460" s="4" t="s">
        <v>2137</v>
      </c>
      <c r="H460" s="4" t="s">
        <v>502</v>
      </c>
    </row>
    <row r="461" spans="1:8" ht="15.6" x14ac:dyDescent="0.3">
      <c r="A461" s="5">
        <v>37157</v>
      </c>
      <c r="B461" s="4" t="s">
        <v>2</v>
      </c>
      <c r="C461" s="4">
        <v>172</v>
      </c>
      <c r="D461" s="4">
        <v>95</v>
      </c>
      <c r="E461" s="4" t="s">
        <v>2154</v>
      </c>
      <c r="F461" s="6" t="s">
        <v>1218</v>
      </c>
      <c r="G461" s="4" t="s">
        <v>2155</v>
      </c>
      <c r="H461" s="4" t="s">
        <v>511</v>
      </c>
    </row>
    <row r="462" spans="1:8" ht="15.6" x14ac:dyDescent="0.3">
      <c r="A462" s="5">
        <v>37545</v>
      </c>
      <c r="B462" s="4" t="s">
        <v>2</v>
      </c>
      <c r="C462" s="4">
        <v>152</v>
      </c>
      <c r="D462" s="4">
        <v>55</v>
      </c>
      <c r="E462" s="4" t="s">
        <v>2156</v>
      </c>
      <c r="F462" s="6" t="s">
        <v>1530</v>
      </c>
      <c r="G462" s="4" t="s">
        <v>2157</v>
      </c>
      <c r="H462" s="4" t="s">
        <v>512</v>
      </c>
    </row>
    <row r="463" spans="1:8" ht="15.6" x14ac:dyDescent="0.3">
      <c r="A463" s="5">
        <v>37270</v>
      </c>
      <c r="B463" s="4" t="s">
        <v>2</v>
      </c>
      <c r="C463" s="4">
        <v>158</v>
      </c>
      <c r="D463" s="4">
        <v>56</v>
      </c>
      <c r="E463" s="4" t="s">
        <v>2179</v>
      </c>
      <c r="F463" s="6" t="s">
        <v>1717</v>
      </c>
      <c r="G463" s="4" t="s">
        <v>2180</v>
      </c>
      <c r="H463" s="4" t="s">
        <v>524</v>
      </c>
    </row>
    <row r="464" spans="1:8" ht="15.6" x14ac:dyDescent="0.3">
      <c r="A464" s="5">
        <v>37513</v>
      </c>
      <c r="B464" s="4" t="s">
        <v>2</v>
      </c>
      <c r="C464" s="4">
        <v>153</v>
      </c>
      <c r="D464" s="4">
        <v>84</v>
      </c>
      <c r="E464" s="4" t="s">
        <v>2183</v>
      </c>
      <c r="F464" s="6" t="s">
        <v>1081</v>
      </c>
      <c r="G464" s="4" t="s">
        <v>2184</v>
      </c>
      <c r="H464" s="4" t="s">
        <v>526</v>
      </c>
    </row>
    <row r="465" spans="1:8" ht="15.6" x14ac:dyDescent="0.3">
      <c r="A465" s="5">
        <v>37851</v>
      </c>
      <c r="B465" s="4" t="s">
        <v>2</v>
      </c>
      <c r="C465" s="4">
        <v>169</v>
      </c>
      <c r="D465" s="4">
        <v>67</v>
      </c>
      <c r="E465" s="4" t="s">
        <v>2219</v>
      </c>
      <c r="F465" s="6" t="s">
        <v>1213</v>
      </c>
      <c r="G465" s="4" t="s">
        <v>2220</v>
      </c>
      <c r="H465" s="4" t="s">
        <v>544</v>
      </c>
    </row>
    <row r="466" spans="1:8" ht="15.6" x14ac:dyDescent="0.3">
      <c r="A466" s="5">
        <v>38302</v>
      </c>
      <c r="B466" s="4" t="s">
        <v>2</v>
      </c>
      <c r="C466" s="4">
        <v>163</v>
      </c>
      <c r="D466" s="4">
        <v>62</v>
      </c>
      <c r="E466" s="4" t="s">
        <v>2239</v>
      </c>
      <c r="F466" s="6" t="s">
        <v>1287</v>
      </c>
      <c r="G466" s="4" t="s">
        <v>2240</v>
      </c>
      <c r="H466" s="4" t="s">
        <v>554</v>
      </c>
    </row>
    <row r="467" spans="1:8" ht="15.6" x14ac:dyDescent="0.3">
      <c r="A467" s="5">
        <v>38153</v>
      </c>
      <c r="B467" s="4" t="s">
        <v>2</v>
      </c>
      <c r="C467" s="4">
        <v>180</v>
      </c>
      <c r="D467" s="4">
        <v>74</v>
      </c>
      <c r="E467" s="4" t="s">
        <v>2241</v>
      </c>
      <c r="F467" s="6" t="s">
        <v>1717</v>
      </c>
      <c r="G467" s="4" t="s">
        <v>2242</v>
      </c>
      <c r="H467" s="4" t="s">
        <v>555</v>
      </c>
    </row>
    <row r="468" spans="1:8" ht="15.6" x14ac:dyDescent="0.3">
      <c r="A468" s="5">
        <v>37352</v>
      </c>
      <c r="B468" s="4" t="s">
        <v>2</v>
      </c>
      <c r="C468" s="4">
        <v>166</v>
      </c>
      <c r="D468" s="4">
        <v>61</v>
      </c>
      <c r="E468" s="4" t="s">
        <v>2259</v>
      </c>
      <c r="F468" s="6" t="s">
        <v>1683</v>
      </c>
      <c r="G468" s="4" t="s">
        <v>2260</v>
      </c>
      <c r="H468" s="4" t="s">
        <v>564</v>
      </c>
    </row>
    <row r="469" spans="1:8" ht="15.6" x14ac:dyDescent="0.3">
      <c r="A469" s="5">
        <v>38444</v>
      </c>
      <c r="B469" s="4" t="s">
        <v>2</v>
      </c>
      <c r="C469" s="4">
        <v>179</v>
      </c>
      <c r="D469" s="4">
        <v>75</v>
      </c>
      <c r="E469" s="4" t="s">
        <v>2271</v>
      </c>
      <c r="F469" s="6" t="s">
        <v>1072</v>
      </c>
      <c r="G469" s="4" t="s">
        <v>2272</v>
      </c>
      <c r="H469" s="4" t="s">
        <v>570</v>
      </c>
    </row>
    <row r="470" spans="1:8" ht="15.6" x14ac:dyDescent="0.3">
      <c r="A470" s="5">
        <v>37536</v>
      </c>
      <c r="B470" s="4" t="s">
        <v>2</v>
      </c>
      <c r="C470" s="4">
        <v>173</v>
      </c>
      <c r="D470" s="4">
        <v>50</v>
      </c>
      <c r="E470" s="4" t="s">
        <v>2275</v>
      </c>
      <c r="F470" s="6" t="s">
        <v>1315</v>
      </c>
      <c r="G470" s="4" t="s">
        <v>2276</v>
      </c>
      <c r="H470" s="4" t="s">
        <v>572</v>
      </c>
    </row>
    <row r="471" spans="1:8" ht="15.6" x14ac:dyDescent="0.3">
      <c r="A471" s="5">
        <v>38260</v>
      </c>
      <c r="B471" s="4" t="s">
        <v>2</v>
      </c>
      <c r="C471" s="4">
        <v>167</v>
      </c>
      <c r="D471" s="4">
        <v>72</v>
      </c>
      <c r="E471" s="4" t="s">
        <v>2281</v>
      </c>
      <c r="F471" s="6" t="s">
        <v>1483</v>
      </c>
      <c r="G471" s="4" t="s">
        <v>2282</v>
      </c>
      <c r="H471" s="4" t="s">
        <v>575</v>
      </c>
    </row>
    <row r="472" spans="1:8" ht="15.6" x14ac:dyDescent="0.3">
      <c r="A472" s="5">
        <v>37449</v>
      </c>
      <c r="B472" s="4" t="s">
        <v>2</v>
      </c>
      <c r="C472" s="4">
        <v>179</v>
      </c>
      <c r="D472" s="4">
        <v>91</v>
      </c>
      <c r="E472" s="4" t="s">
        <v>2283</v>
      </c>
      <c r="F472" s="6" t="s">
        <v>1170</v>
      </c>
      <c r="G472" s="4" t="s">
        <v>2284</v>
      </c>
      <c r="H472" s="4" t="s">
        <v>576</v>
      </c>
    </row>
    <row r="473" spans="1:8" ht="15.6" x14ac:dyDescent="0.3">
      <c r="A473" s="5">
        <v>37037</v>
      </c>
      <c r="B473" s="4" t="s">
        <v>2</v>
      </c>
      <c r="C473" s="4">
        <v>180</v>
      </c>
      <c r="D473" s="4">
        <v>80</v>
      </c>
      <c r="E473" s="4" t="s">
        <v>2304</v>
      </c>
      <c r="F473" s="6" t="s">
        <v>1822</v>
      </c>
      <c r="G473" s="4" t="s">
        <v>2305</v>
      </c>
      <c r="H473" s="4" t="s">
        <v>587</v>
      </c>
    </row>
    <row r="474" spans="1:8" ht="15.6" x14ac:dyDescent="0.3">
      <c r="A474" s="5">
        <v>38009</v>
      </c>
      <c r="B474" s="4" t="s">
        <v>2</v>
      </c>
      <c r="C474" s="4">
        <v>174</v>
      </c>
      <c r="D474" s="4">
        <v>66</v>
      </c>
      <c r="E474" s="4" t="s">
        <v>2306</v>
      </c>
      <c r="F474" s="6" t="s">
        <v>1537</v>
      </c>
      <c r="G474" s="4" t="s">
        <v>2307</v>
      </c>
      <c r="H474" s="4" t="s">
        <v>1007</v>
      </c>
    </row>
    <row r="475" spans="1:8" ht="15.6" x14ac:dyDescent="0.3">
      <c r="A475" s="5">
        <v>37112</v>
      </c>
      <c r="B475" s="4" t="s">
        <v>2</v>
      </c>
      <c r="C475" s="4">
        <v>156</v>
      </c>
      <c r="D475" s="4">
        <v>54</v>
      </c>
      <c r="E475" s="4" t="s">
        <v>2320</v>
      </c>
      <c r="F475" s="6" t="s">
        <v>1849</v>
      </c>
      <c r="G475" s="4" t="s">
        <v>2321</v>
      </c>
      <c r="H475" s="4" t="s">
        <v>594</v>
      </c>
    </row>
    <row r="476" spans="1:8" ht="15.6" x14ac:dyDescent="0.3">
      <c r="A476" s="5">
        <v>37967</v>
      </c>
      <c r="B476" s="4" t="s">
        <v>2</v>
      </c>
      <c r="C476" s="4">
        <v>178</v>
      </c>
      <c r="D476" s="4">
        <v>56</v>
      </c>
      <c r="E476" s="4" t="s">
        <v>2330</v>
      </c>
      <c r="F476" s="6" t="s">
        <v>1385</v>
      </c>
      <c r="G476" s="4" t="s">
        <v>2331</v>
      </c>
      <c r="H476" s="4" t="s">
        <v>599</v>
      </c>
    </row>
    <row r="477" spans="1:8" ht="15.6" x14ac:dyDescent="0.3">
      <c r="A477" s="5">
        <v>38118</v>
      </c>
      <c r="B477" s="4" t="s">
        <v>2</v>
      </c>
      <c r="C477" s="4">
        <v>167</v>
      </c>
      <c r="D477" s="4">
        <v>46</v>
      </c>
      <c r="E477" s="4" t="s">
        <v>2336</v>
      </c>
      <c r="F477" s="6" t="s">
        <v>1207</v>
      </c>
      <c r="G477" s="4" t="s">
        <v>2337</v>
      </c>
      <c r="H477" s="4" t="s">
        <v>602</v>
      </c>
    </row>
    <row r="478" spans="1:8" ht="15.6" x14ac:dyDescent="0.3">
      <c r="A478" s="5">
        <v>37917</v>
      </c>
      <c r="B478" s="4" t="s">
        <v>2</v>
      </c>
      <c r="C478" s="4">
        <v>175</v>
      </c>
      <c r="D478" s="4">
        <v>45</v>
      </c>
      <c r="E478" s="4" t="s">
        <v>2342</v>
      </c>
      <c r="F478" s="6" t="s">
        <v>1100</v>
      </c>
      <c r="G478" s="4" t="s">
        <v>2343</v>
      </c>
      <c r="H478" s="4" t="s">
        <v>14</v>
      </c>
    </row>
    <row r="479" spans="1:8" ht="15.6" x14ac:dyDescent="0.3">
      <c r="A479" s="5">
        <v>37112</v>
      </c>
      <c r="B479" s="4" t="s">
        <v>2</v>
      </c>
      <c r="C479" s="4">
        <v>177</v>
      </c>
      <c r="D479" s="4">
        <v>47</v>
      </c>
      <c r="E479" s="4" t="s">
        <v>2350</v>
      </c>
      <c r="F479" s="6" t="s">
        <v>1114</v>
      </c>
      <c r="G479" s="4" t="s">
        <v>2351</v>
      </c>
      <c r="H479" s="4" t="s">
        <v>608</v>
      </c>
    </row>
    <row r="480" spans="1:8" ht="15.6" x14ac:dyDescent="0.3">
      <c r="A480" s="5">
        <v>37065</v>
      </c>
      <c r="B480" s="4" t="s">
        <v>2</v>
      </c>
      <c r="C480" s="4">
        <v>172</v>
      </c>
      <c r="D480" s="4">
        <v>94</v>
      </c>
      <c r="E480" s="4" t="s">
        <v>2416</v>
      </c>
      <c r="F480" s="6" t="s">
        <v>1594</v>
      </c>
      <c r="G480" s="4" t="s">
        <v>2417</v>
      </c>
      <c r="H480" s="4" t="s">
        <v>641</v>
      </c>
    </row>
    <row r="481" spans="1:8" ht="15.6" x14ac:dyDescent="0.3">
      <c r="A481" s="5">
        <v>38105</v>
      </c>
      <c r="B481" s="4" t="s">
        <v>2</v>
      </c>
      <c r="C481" s="4">
        <v>171</v>
      </c>
      <c r="D481" s="4">
        <v>80</v>
      </c>
      <c r="E481" s="4" t="s">
        <v>2444</v>
      </c>
      <c r="F481" s="6" t="s">
        <v>1155</v>
      </c>
      <c r="G481" s="4" t="s">
        <v>2445</v>
      </c>
      <c r="H481" s="4" t="s">
        <v>655</v>
      </c>
    </row>
    <row r="482" spans="1:8" ht="15.6" x14ac:dyDescent="0.3">
      <c r="A482" s="5">
        <v>37341</v>
      </c>
      <c r="B482" s="4" t="s">
        <v>2</v>
      </c>
      <c r="C482" s="4">
        <v>159</v>
      </c>
      <c r="D482" s="4">
        <v>47</v>
      </c>
      <c r="E482" s="4" t="s">
        <v>2446</v>
      </c>
      <c r="F482" s="6" t="s">
        <v>1108</v>
      </c>
      <c r="G482" s="4" t="s">
        <v>2447</v>
      </c>
      <c r="H482" s="4" t="s">
        <v>656</v>
      </c>
    </row>
    <row r="483" spans="1:8" ht="15.6" x14ac:dyDescent="0.3">
      <c r="A483" s="5">
        <v>38418</v>
      </c>
      <c r="B483" s="4" t="s">
        <v>2</v>
      </c>
      <c r="C483" s="4">
        <v>166</v>
      </c>
      <c r="D483" s="4">
        <v>61</v>
      </c>
      <c r="E483" s="4" t="s">
        <v>2450</v>
      </c>
      <c r="F483" s="6" t="s">
        <v>1197</v>
      </c>
      <c r="G483" s="4" t="s">
        <v>2451</v>
      </c>
      <c r="H483" s="4" t="s">
        <v>658</v>
      </c>
    </row>
    <row r="484" spans="1:8" ht="15.6" x14ac:dyDescent="0.3">
      <c r="A484" s="5">
        <v>37924</v>
      </c>
      <c r="B484" s="4" t="s">
        <v>2</v>
      </c>
      <c r="C484" s="4">
        <v>172</v>
      </c>
      <c r="D484" s="4">
        <v>93</v>
      </c>
      <c r="E484" s="4" t="s">
        <v>2466</v>
      </c>
      <c r="F484" s="6" t="s">
        <v>1683</v>
      </c>
      <c r="G484" s="4" t="s">
        <v>2467</v>
      </c>
      <c r="H484" s="4" t="s">
        <v>666</v>
      </c>
    </row>
    <row r="485" spans="1:8" ht="15.6" x14ac:dyDescent="0.3">
      <c r="A485" s="5">
        <v>37918</v>
      </c>
      <c r="B485" s="4" t="s">
        <v>2</v>
      </c>
      <c r="C485" s="4">
        <v>155</v>
      </c>
      <c r="D485" s="4">
        <v>48</v>
      </c>
      <c r="E485" s="4" t="s">
        <v>2476</v>
      </c>
      <c r="F485" s="6" t="s">
        <v>1290</v>
      </c>
      <c r="G485" s="4" t="s">
        <v>2477</v>
      </c>
      <c r="H485" s="4" t="s">
        <v>671</v>
      </c>
    </row>
    <row r="486" spans="1:8" ht="15.6" x14ac:dyDescent="0.3">
      <c r="A486" s="5">
        <v>37574</v>
      </c>
      <c r="B486" s="4" t="s">
        <v>2</v>
      </c>
      <c r="C486" s="4">
        <v>165</v>
      </c>
      <c r="D486" s="4">
        <v>57</v>
      </c>
      <c r="E486" s="4" t="s">
        <v>2492</v>
      </c>
      <c r="F486" s="6" t="s">
        <v>1155</v>
      </c>
      <c r="G486" s="4" t="s">
        <v>2493</v>
      </c>
      <c r="H486" s="4" t="s">
        <v>679</v>
      </c>
    </row>
    <row r="487" spans="1:8" ht="15.6" x14ac:dyDescent="0.3">
      <c r="A487" s="5">
        <v>37539</v>
      </c>
      <c r="B487" s="4" t="s">
        <v>2</v>
      </c>
      <c r="C487" s="4">
        <v>155</v>
      </c>
      <c r="D487" s="4">
        <v>79</v>
      </c>
      <c r="E487" s="4" t="s">
        <v>2528</v>
      </c>
      <c r="F487" s="6" t="s">
        <v>1084</v>
      </c>
      <c r="G487" s="4" t="s">
        <v>2529</v>
      </c>
      <c r="H487" s="4" t="s">
        <v>697</v>
      </c>
    </row>
    <row r="488" spans="1:8" ht="15.6" x14ac:dyDescent="0.3">
      <c r="A488" s="5">
        <v>38377</v>
      </c>
      <c r="B488" s="4" t="s">
        <v>2</v>
      </c>
      <c r="C488" s="4">
        <v>175</v>
      </c>
      <c r="D488" s="4">
        <v>58</v>
      </c>
      <c r="E488" s="4" t="s">
        <v>2562</v>
      </c>
      <c r="F488" s="6" t="s">
        <v>1257</v>
      </c>
      <c r="G488" s="4" t="s">
        <v>2563</v>
      </c>
      <c r="H488" s="4" t="s">
        <v>715</v>
      </c>
    </row>
    <row r="489" spans="1:8" ht="15.6" x14ac:dyDescent="0.3">
      <c r="A489" s="5">
        <v>37697</v>
      </c>
      <c r="B489" s="4" t="s">
        <v>2</v>
      </c>
      <c r="C489" s="4">
        <v>163</v>
      </c>
      <c r="D489" s="4">
        <v>61</v>
      </c>
      <c r="E489" s="4" t="s">
        <v>2572</v>
      </c>
      <c r="F489" s="6" t="s">
        <v>1717</v>
      </c>
      <c r="G489" s="4" t="s">
        <v>2573</v>
      </c>
      <c r="H489" s="4" t="s">
        <v>720</v>
      </c>
    </row>
    <row r="490" spans="1:8" ht="15.6" x14ac:dyDescent="0.3">
      <c r="A490" s="5">
        <v>38075</v>
      </c>
      <c r="B490" s="4" t="s">
        <v>2</v>
      </c>
      <c r="C490" s="4">
        <v>161</v>
      </c>
      <c r="D490" s="4">
        <v>60</v>
      </c>
      <c r="E490" s="4" t="s">
        <v>2579</v>
      </c>
      <c r="F490" s="6" t="s">
        <v>1167</v>
      </c>
      <c r="G490" s="4" t="s">
        <v>2580</v>
      </c>
      <c r="H490" s="4" t="s">
        <v>724</v>
      </c>
    </row>
    <row r="491" spans="1:8" ht="15.6" x14ac:dyDescent="0.3">
      <c r="A491" s="5">
        <v>38440</v>
      </c>
      <c r="B491" s="4" t="s">
        <v>2</v>
      </c>
      <c r="C491" s="4">
        <v>180</v>
      </c>
      <c r="D491" s="4">
        <v>68</v>
      </c>
      <c r="E491" s="4" t="s">
        <v>2614</v>
      </c>
      <c r="F491" s="6" t="s">
        <v>1120</v>
      </c>
      <c r="G491" s="4" t="s">
        <v>2615</v>
      </c>
      <c r="H491" s="4" t="s">
        <v>741</v>
      </c>
    </row>
    <row r="492" spans="1:8" ht="15.6" x14ac:dyDescent="0.3">
      <c r="A492" s="5">
        <v>37137</v>
      </c>
      <c r="B492" s="4" t="s">
        <v>2</v>
      </c>
      <c r="C492" s="4">
        <v>162</v>
      </c>
      <c r="D492" s="4">
        <v>46</v>
      </c>
      <c r="E492" s="4" t="s">
        <v>2622</v>
      </c>
      <c r="F492" s="6" t="s">
        <v>1530</v>
      </c>
      <c r="G492" s="4" t="s">
        <v>2623</v>
      </c>
      <c r="H492" s="4" t="s">
        <v>745</v>
      </c>
    </row>
    <row r="493" spans="1:8" ht="15.6" x14ac:dyDescent="0.3">
      <c r="A493" s="5">
        <v>37117</v>
      </c>
      <c r="B493" s="4" t="s">
        <v>2</v>
      </c>
      <c r="C493" s="4">
        <v>163</v>
      </c>
      <c r="D493" s="4">
        <v>93</v>
      </c>
      <c r="E493" s="4" t="s">
        <v>2638</v>
      </c>
      <c r="F493" s="6" t="s">
        <v>1120</v>
      </c>
      <c r="G493" s="4" t="s">
        <v>2639</v>
      </c>
      <c r="H493" s="4" t="s">
        <v>753</v>
      </c>
    </row>
    <row r="494" spans="1:8" ht="15.6" x14ac:dyDescent="0.3">
      <c r="A494" s="5">
        <v>38067</v>
      </c>
      <c r="B494" s="4" t="s">
        <v>2</v>
      </c>
      <c r="C494" s="4">
        <v>151</v>
      </c>
      <c r="D494" s="4">
        <v>93</v>
      </c>
      <c r="E494" s="4" t="s">
        <v>2640</v>
      </c>
      <c r="F494" s="6" t="s">
        <v>1155</v>
      </c>
      <c r="G494" s="4" t="s">
        <v>2641</v>
      </c>
      <c r="H494" s="4" t="s">
        <v>754</v>
      </c>
    </row>
    <row r="495" spans="1:8" ht="15.6" x14ac:dyDescent="0.3">
      <c r="A495" s="5">
        <v>37083</v>
      </c>
      <c r="B495" s="4" t="s">
        <v>2</v>
      </c>
      <c r="C495" s="4">
        <v>157</v>
      </c>
      <c r="D495" s="4">
        <v>59</v>
      </c>
      <c r="E495" s="4" t="s">
        <v>2670</v>
      </c>
      <c r="F495" s="6" t="s">
        <v>1298</v>
      </c>
      <c r="G495" s="4" t="s">
        <v>2671</v>
      </c>
      <c r="H495" s="4" t="s">
        <v>769</v>
      </c>
    </row>
    <row r="496" spans="1:8" ht="15.6" x14ac:dyDescent="0.3">
      <c r="A496" s="5">
        <v>37667</v>
      </c>
      <c r="B496" s="4" t="s">
        <v>2</v>
      </c>
      <c r="C496" s="4">
        <v>175</v>
      </c>
      <c r="D496" s="4">
        <v>69</v>
      </c>
      <c r="E496" s="4" t="s">
        <v>2672</v>
      </c>
      <c r="F496" s="6" t="s">
        <v>1200</v>
      </c>
      <c r="G496" s="4" t="s">
        <v>2673</v>
      </c>
      <c r="H496" s="4" t="s">
        <v>770</v>
      </c>
    </row>
    <row r="497" spans="1:8" ht="15.6" x14ac:dyDescent="0.3">
      <c r="A497" s="5">
        <v>37672</v>
      </c>
      <c r="B497" s="4" t="s">
        <v>2</v>
      </c>
      <c r="C497" s="4">
        <v>176</v>
      </c>
      <c r="D497" s="4">
        <v>72</v>
      </c>
      <c r="E497" s="4" t="s">
        <v>2679</v>
      </c>
      <c r="F497" s="6" t="s">
        <v>1194</v>
      </c>
      <c r="G497" s="4" t="s">
        <v>2680</v>
      </c>
      <c r="H497" s="4" t="s">
        <v>774</v>
      </c>
    </row>
    <row r="498" spans="1:8" ht="15.6" x14ac:dyDescent="0.3">
      <c r="A498" s="5">
        <v>37248</v>
      </c>
      <c r="B498" s="4" t="s">
        <v>2</v>
      </c>
      <c r="C498" s="4">
        <v>179</v>
      </c>
      <c r="D498" s="4">
        <v>78</v>
      </c>
      <c r="E498" s="4" t="s">
        <v>2698</v>
      </c>
      <c r="F498" s="6" t="s">
        <v>1081</v>
      </c>
      <c r="G498" s="4" t="s">
        <v>2699</v>
      </c>
      <c r="H498" s="4" t="s">
        <v>784</v>
      </c>
    </row>
    <row r="499" spans="1:8" ht="15.6" x14ac:dyDescent="0.3">
      <c r="A499" s="5">
        <v>37936</v>
      </c>
      <c r="B499" s="4" t="s">
        <v>2</v>
      </c>
      <c r="C499" s="4">
        <v>174</v>
      </c>
      <c r="D499" s="4">
        <v>89</v>
      </c>
      <c r="E499" s="4" t="s">
        <v>2731</v>
      </c>
      <c r="F499" s="6" t="s">
        <v>1488</v>
      </c>
      <c r="G499" s="4" t="s">
        <v>2732</v>
      </c>
      <c r="H499" s="4" t="s">
        <v>801</v>
      </c>
    </row>
    <row r="500" spans="1:8" ht="15.6" x14ac:dyDescent="0.3">
      <c r="A500" s="5">
        <v>38229</v>
      </c>
      <c r="B500" s="4" t="s">
        <v>2</v>
      </c>
      <c r="C500" s="4">
        <v>156</v>
      </c>
      <c r="D500" s="4">
        <v>80</v>
      </c>
      <c r="E500" s="4" t="s">
        <v>2733</v>
      </c>
      <c r="F500" s="6" t="s">
        <v>1066</v>
      </c>
      <c r="G500" s="4" t="s">
        <v>2734</v>
      </c>
      <c r="H500" s="4" t="s">
        <v>802</v>
      </c>
    </row>
    <row r="501" spans="1:8" ht="15.6" x14ac:dyDescent="0.3">
      <c r="A501" s="5">
        <v>38460</v>
      </c>
      <c r="B501" s="4" t="s">
        <v>2</v>
      </c>
      <c r="C501" s="4">
        <v>176</v>
      </c>
      <c r="D501" s="4">
        <v>92</v>
      </c>
      <c r="E501" s="4" t="s">
        <v>2739</v>
      </c>
      <c r="F501" s="6" t="s">
        <v>1257</v>
      </c>
      <c r="G501" s="4" t="s">
        <v>2740</v>
      </c>
      <c r="H501" s="4" t="s">
        <v>805</v>
      </c>
    </row>
    <row r="502" spans="1:8" ht="15.6" x14ac:dyDescent="0.3">
      <c r="A502" s="5">
        <v>37923</v>
      </c>
      <c r="B502" s="4" t="s">
        <v>2</v>
      </c>
      <c r="C502" s="4">
        <v>151</v>
      </c>
      <c r="D502" s="4">
        <v>94</v>
      </c>
      <c r="E502" s="4" t="s">
        <v>2747</v>
      </c>
      <c r="F502" s="6" t="s">
        <v>1231</v>
      </c>
      <c r="G502" s="4" t="s">
        <v>2748</v>
      </c>
      <c r="H502" s="4" t="s">
        <v>809</v>
      </c>
    </row>
    <row r="503" spans="1:8" ht="15.6" x14ac:dyDescent="0.3">
      <c r="A503" s="5">
        <v>37220</v>
      </c>
      <c r="B503" s="4" t="s">
        <v>2</v>
      </c>
      <c r="C503" s="4">
        <v>174</v>
      </c>
      <c r="D503" s="4">
        <v>91</v>
      </c>
      <c r="E503" s="4" t="s">
        <v>2784</v>
      </c>
      <c r="F503" s="6" t="s">
        <v>1114</v>
      </c>
      <c r="G503" s="4" t="s">
        <v>2785</v>
      </c>
      <c r="H503" s="4" t="s">
        <v>827</v>
      </c>
    </row>
    <row r="504" spans="1:8" ht="15.6" x14ac:dyDescent="0.3">
      <c r="A504" s="5">
        <v>37615</v>
      </c>
      <c r="B504" s="4" t="s">
        <v>2</v>
      </c>
      <c r="C504" s="4">
        <v>151</v>
      </c>
      <c r="D504" s="4">
        <v>58</v>
      </c>
      <c r="E504" s="4" t="s">
        <v>2786</v>
      </c>
      <c r="F504" s="6" t="s">
        <v>1237</v>
      </c>
      <c r="G504" s="4" t="s">
        <v>2787</v>
      </c>
      <c r="H504" s="4" t="s">
        <v>828</v>
      </c>
    </row>
    <row r="505" spans="1:8" ht="15.6" x14ac:dyDescent="0.3">
      <c r="A505" s="5">
        <v>38349</v>
      </c>
      <c r="B505" s="4" t="s">
        <v>2</v>
      </c>
      <c r="C505" s="4">
        <v>167</v>
      </c>
      <c r="D505" s="4">
        <v>47</v>
      </c>
      <c r="E505" s="4" t="s">
        <v>2792</v>
      </c>
      <c r="F505" s="6" t="s">
        <v>1449</v>
      </c>
      <c r="G505" s="4" t="s">
        <v>2793</v>
      </c>
      <c r="H505" s="4" t="s">
        <v>831</v>
      </c>
    </row>
    <row r="506" spans="1:8" ht="15.6" x14ac:dyDescent="0.3">
      <c r="A506" s="5">
        <v>37672</v>
      </c>
      <c r="B506" s="4" t="s">
        <v>2</v>
      </c>
      <c r="C506" s="4">
        <v>156</v>
      </c>
      <c r="D506" s="4">
        <v>90</v>
      </c>
      <c r="E506" s="4" t="s">
        <v>2800</v>
      </c>
      <c r="F506" s="6" t="s">
        <v>1849</v>
      </c>
      <c r="G506" s="4" t="s">
        <v>2801</v>
      </c>
      <c r="H506" s="4" t="s">
        <v>835</v>
      </c>
    </row>
    <row r="507" spans="1:8" ht="15.6" x14ac:dyDescent="0.3">
      <c r="A507" s="5">
        <v>38034</v>
      </c>
      <c r="B507" s="4" t="s">
        <v>2</v>
      </c>
      <c r="C507" s="4">
        <v>165</v>
      </c>
      <c r="D507" s="4">
        <v>92</v>
      </c>
      <c r="E507" s="4" t="s">
        <v>2812</v>
      </c>
      <c r="F507" s="6" t="s">
        <v>1401</v>
      </c>
      <c r="G507" s="4" t="s">
        <v>2813</v>
      </c>
      <c r="H507" s="4" t="s">
        <v>841</v>
      </c>
    </row>
    <row r="508" spans="1:8" ht="15.6" x14ac:dyDescent="0.3">
      <c r="A508" s="5">
        <v>37996</v>
      </c>
      <c r="B508" s="4" t="s">
        <v>2</v>
      </c>
      <c r="C508" s="4">
        <v>176</v>
      </c>
      <c r="D508" s="4">
        <v>75</v>
      </c>
      <c r="E508" s="4" t="s">
        <v>2818</v>
      </c>
      <c r="F508" s="6" t="s">
        <v>1213</v>
      </c>
      <c r="G508" s="4" t="s">
        <v>2819</v>
      </c>
      <c r="H508" s="4" t="s">
        <v>844</v>
      </c>
    </row>
    <row r="509" spans="1:8" ht="15.6" x14ac:dyDescent="0.3">
      <c r="A509" s="5">
        <v>38294</v>
      </c>
      <c r="B509" s="4" t="s">
        <v>2</v>
      </c>
      <c r="C509" s="4">
        <v>174</v>
      </c>
      <c r="D509" s="4">
        <v>94</v>
      </c>
      <c r="E509" s="4" t="s">
        <v>2839</v>
      </c>
      <c r="F509" s="6" t="s">
        <v>1268</v>
      </c>
      <c r="G509" s="4" t="s">
        <v>2840</v>
      </c>
      <c r="H509" s="4" t="s">
        <v>15</v>
      </c>
    </row>
    <row r="510" spans="1:8" ht="15.6" x14ac:dyDescent="0.3">
      <c r="A510" s="5">
        <v>38293</v>
      </c>
      <c r="B510" s="4" t="s">
        <v>2</v>
      </c>
      <c r="C510" s="4">
        <v>162</v>
      </c>
      <c r="D510" s="4">
        <v>84</v>
      </c>
      <c r="E510" s="4" t="s">
        <v>2843</v>
      </c>
      <c r="F510" s="6" t="s">
        <v>1111</v>
      </c>
      <c r="G510" s="4" t="s">
        <v>2844</v>
      </c>
      <c r="H510" s="4" t="s">
        <v>11</v>
      </c>
    </row>
    <row r="511" spans="1:8" ht="15.6" x14ac:dyDescent="0.3">
      <c r="A511" s="5">
        <v>37259</v>
      </c>
      <c r="B511" s="4" t="s">
        <v>2</v>
      </c>
      <c r="C511" s="4">
        <v>155</v>
      </c>
      <c r="D511" s="4">
        <v>82</v>
      </c>
      <c r="E511" s="4" t="s">
        <v>2873</v>
      </c>
      <c r="F511" s="6" t="s">
        <v>1197</v>
      </c>
      <c r="G511" s="4" t="s">
        <v>2874</v>
      </c>
      <c r="H511" s="4" t="s">
        <v>869</v>
      </c>
    </row>
    <row r="512" spans="1:8" ht="15.6" x14ac:dyDescent="0.3">
      <c r="A512" s="5">
        <v>38251</v>
      </c>
      <c r="B512" s="4" t="s">
        <v>2</v>
      </c>
      <c r="C512" s="4">
        <v>169</v>
      </c>
      <c r="D512" s="4">
        <v>79</v>
      </c>
      <c r="E512" s="4" t="s">
        <v>2927</v>
      </c>
      <c r="F512" s="6" t="s">
        <v>1069</v>
      </c>
      <c r="G512" s="4" t="s">
        <v>2928</v>
      </c>
      <c r="H512" s="4" t="s">
        <v>896</v>
      </c>
    </row>
    <row r="513" spans="1:8" ht="15.6" x14ac:dyDescent="0.3">
      <c r="A513" s="5">
        <v>37274</v>
      </c>
      <c r="B513" s="4" t="s">
        <v>2</v>
      </c>
      <c r="C513" s="4">
        <v>164</v>
      </c>
      <c r="D513" s="4">
        <v>75</v>
      </c>
      <c r="E513" s="4" t="s">
        <v>2935</v>
      </c>
      <c r="F513" s="6" t="s">
        <v>1410</v>
      </c>
      <c r="G513" s="4" t="s">
        <v>2936</v>
      </c>
      <c r="H513" s="4" t="s">
        <v>900</v>
      </c>
    </row>
    <row r="514" spans="1:8" ht="15.6" x14ac:dyDescent="0.3">
      <c r="A514" s="5">
        <v>38168</v>
      </c>
      <c r="B514" s="4" t="s">
        <v>2</v>
      </c>
      <c r="C514" s="4">
        <v>162</v>
      </c>
      <c r="D514" s="4">
        <v>47</v>
      </c>
      <c r="E514" s="4" t="s">
        <v>2939</v>
      </c>
      <c r="F514" s="6" t="s">
        <v>1849</v>
      </c>
      <c r="G514" s="4" t="s">
        <v>2940</v>
      </c>
      <c r="H514" s="4" t="s">
        <v>902</v>
      </c>
    </row>
    <row r="515" spans="1:8" ht="15.6" x14ac:dyDescent="0.3">
      <c r="A515" s="5">
        <v>37672</v>
      </c>
      <c r="B515" s="4" t="s">
        <v>2</v>
      </c>
      <c r="C515" s="4">
        <v>171</v>
      </c>
      <c r="D515" s="4">
        <v>59</v>
      </c>
      <c r="E515" s="4" t="s">
        <v>2949</v>
      </c>
      <c r="F515" s="6" t="s">
        <v>1078</v>
      </c>
      <c r="G515" s="4" t="s">
        <v>2950</v>
      </c>
      <c r="H515" s="4" t="s">
        <v>907</v>
      </c>
    </row>
    <row r="516" spans="1:8" ht="15.6" x14ac:dyDescent="0.3">
      <c r="A516" s="5">
        <v>37707</v>
      </c>
      <c r="B516" s="4" t="s">
        <v>2</v>
      </c>
      <c r="C516" s="4">
        <v>178</v>
      </c>
      <c r="D516" s="4">
        <v>63</v>
      </c>
      <c r="E516" s="4" t="s">
        <v>2957</v>
      </c>
      <c r="F516" s="6" t="s">
        <v>1502</v>
      </c>
      <c r="G516" s="4" t="s">
        <v>2958</v>
      </c>
      <c r="H516" s="4" t="s">
        <v>910</v>
      </c>
    </row>
    <row r="517" spans="1:8" ht="15.6" x14ac:dyDescent="0.3">
      <c r="A517" s="5">
        <v>37572</v>
      </c>
      <c r="B517" s="4" t="s">
        <v>2</v>
      </c>
      <c r="C517" s="4">
        <v>175</v>
      </c>
      <c r="D517" s="4">
        <v>77</v>
      </c>
      <c r="E517" s="4" t="s">
        <v>2975</v>
      </c>
      <c r="F517" s="6" t="s">
        <v>1136</v>
      </c>
      <c r="G517" s="4" t="s">
        <v>2976</v>
      </c>
      <c r="H517" s="4" t="s">
        <v>919</v>
      </c>
    </row>
    <row r="518" spans="1:8" ht="15.6" x14ac:dyDescent="0.3">
      <c r="A518" s="5">
        <v>37447</v>
      </c>
      <c r="B518" s="4" t="s">
        <v>2</v>
      </c>
      <c r="C518" s="4">
        <v>168</v>
      </c>
      <c r="D518" s="4">
        <v>64</v>
      </c>
      <c r="E518" s="4" t="s">
        <v>3003</v>
      </c>
      <c r="F518" s="6" t="s">
        <v>1218</v>
      </c>
      <c r="G518" s="4" t="s">
        <v>3004</v>
      </c>
      <c r="H518" s="4" t="s">
        <v>933</v>
      </c>
    </row>
    <row r="519" spans="1:8" ht="15.6" x14ac:dyDescent="0.3">
      <c r="A519" s="5">
        <v>37050</v>
      </c>
      <c r="B519" s="4" t="s">
        <v>2</v>
      </c>
      <c r="C519" s="4">
        <v>168</v>
      </c>
      <c r="D519" s="4">
        <v>73</v>
      </c>
      <c r="E519" s="4" t="s">
        <v>3007</v>
      </c>
      <c r="F519" s="6" t="s">
        <v>1072</v>
      </c>
      <c r="G519" s="4" t="s">
        <v>3008</v>
      </c>
      <c r="H519" s="4" t="s">
        <v>935</v>
      </c>
    </row>
    <row r="520" spans="1:8" ht="15.6" x14ac:dyDescent="0.3">
      <c r="A520" s="5">
        <v>37443</v>
      </c>
      <c r="B520" s="4" t="s">
        <v>2</v>
      </c>
      <c r="C520" s="4">
        <v>160</v>
      </c>
      <c r="D520" s="4">
        <v>93</v>
      </c>
      <c r="E520" s="4" t="s">
        <v>3058</v>
      </c>
      <c r="F520" s="6" t="s">
        <v>1234</v>
      </c>
      <c r="G520" s="4" t="s">
        <v>3059</v>
      </c>
      <c r="H520" s="4" t="s">
        <v>962</v>
      </c>
    </row>
    <row r="521" spans="1:8" ht="15.6" x14ac:dyDescent="0.3">
      <c r="A521" s="5">
        <v>38440</v>
      </c>
      <c r="B521" s="4" t="s">
        <v>2</v>
      </c>
      <c r="C521" s="4">
        <v>152</v>
      </c>
      <c r="D521" s="4">
        <v>77</v>
      </c>
      <c r="E521" s="4" t="s">
        <v>3066</v>
      </c>
      <c r="F521" s="6" t="s">
        <v>1155</v>
      </c>
      <c r="G521" s="4" t="s">
        <v>3067</v>
      </c>
      <c r="H521" s="4" t="s">
        <v>966</v>
      </c>
    </row>
    <row r="522" spans="1:8" ht="15.6" x14ac:dyDescent="0.3">
      <c r="A522" s="5">
        <v>37705</v>
      </c>
      <c r="B522" s="4" t="s">
        <v>2</v>
      </c>
      <c r="C522" s="4">
        <v>172</v>
      </c>
      <c r="D522" s="4">
        <v>48</v>
      </c>
      <c r="E522" s="4" t="s">
        <v>3070</v>
      </c>
      <c r="F522" s="6" t="s">
        <v>1223</v>
      </c>
      <c r="G522" s="4" t="s">
        <v>3071</v>
      </c>
      <c r="H522" s="4" t="s">
        <v>968</v>
      </c>
    </row>
    <row r="523" spans="1:8" ht="15.6" x14ac:dyDescent="0.3">
      <c r="A523" s="5">
        <v>38359</v>
      </c>
      <c r="B523" s="4" t="s">
        <v>2</v>
      </c>
      <c r="C523" s="4">
        <v>176</v>
      </c>
      <c r="D523" s="4">
        <v>71</v>
      </c>
      <c r="E523" s="4" t="s">
        <v>3076</v>
      </c>
      <c r="F523" s="6" t="s">
        <v>1150</v>
      </c>
      <c r="G523" s="4" t="s">
        <v>3077</v>
      </c>
      <c r="H523" s="4" t="s">
        <v>971</v>
      </c>
    </row>
    <row r="524" spans="1:8" ht="15.6" x14ac:dyDescent="0.3">
      <c r="A524" s="5">
        <v>37641</v>
      </c>
      <c r="B524" s="4" t="s">
        <v>2</v>
      </c>
      <c r="C524" s="4">
        <v>159</v>
      </c>
      <c r="D524" s="4">
        <v>73</v>
      </c>
      <c r="E524" s="4" t="s">
        <v>3091</v>
      </c>
      <c r="F524" s="6" t="s">
        <v>1072</v>
      </c>
      <c r="G524" s="4" t="s">
        <v>3092</v>
      </c>
      <c r="H524" s="4" t="s">
        <v>979</v>
      </c>
    </row>
    <row r="525" spans="1:8" ht="15.6" x14ac:dyDescent="0.3">
      <c r="A525" s="5">
        <v>37609</v>
      </c>
      <c r="B525" s="4" t="s">
        <v>2</v>
      </c>
      <c r="C525" s="4">
        <v>160</v>
      </c>
      <c r="D525" s="4">
        <v>94</v>
      </c>
      <c r="E525" s="4" t="s">
        <v>3097</v>
      </c>
      <c r="F525" s="6" t="s">
        <v>1717</v>
      </c>
      <c r="G525" s="4" t="s">
        <v>3098</v>
      </c>
      <c r="H525" s="4" t="s">
        <v>982</v>
      </c>
    </row>
    <row r="526" spans="1:8" ht="15.6" x14ac:dyDescent="0.3">
      <c r="A526" s="5">
        <v>37130</v>
      </c>
      <c r="B526" s="4" t="s">
        <v>2</v>
      </c>
      <c r="C526" s="4">
        <v>151</v>
      </c>
      <c r="D526" s="4">
        <v>69</v>
      </c>
      <c r="E526" s="4" t="s">
        <v>3105</v>
      </c>
      <c r="F526" s="6" t="s">
        <v>1401</v>
      </c>
      <c r="G526" s="4" t="s">
        <v>3106</v>
      </c>
      <c r="H526" s="4" t="s">
        <v>986</v>
      </c>
    </row>
    <row r="527" spans="1:8" ht="15.6" x14ac:dyDescent="0.3">
      <c r="A527" s="5">
        <v>37146</v>
      </c>
      <c r="B527" s="4" t="s">
        <v>2</v>
      </c>
      <c r="C527" s="4">
        <v>153</v>
      </c>
      <c r="D527" s="4">
        <v>68</v>
      </c>
      <c r="E527" s="4" t="s">
        <v>3132</v>
      </c>
      <c r="F527" s="6" t="s">
        <v>1449</v>
      </c>
      <c r="G527" s="4" t="s">
        <v>3133</v>
      </c>
      <c r="H527" s="4" t="s">
        <v>1000</v>
      </c>
    </row>
    <row r="528" spans="1:8" ht="15.6" x14ac:dyDescent="0.3">
      <c r="A528" s="5">
        <v>37254</v>
      </c>
      <c r="B528" s="4" t="s">
        <v>2</v>
      </c>
      <c r="C528" s="4">
        <v>166</v>
      </c>
      <c r="D528" s="4">
        <v>82</v>
      </c>
      <c r="E528" s="4" t="s">
        <v>3134</v>
      </c>
      <c r="F528" s="6" t="s">
        <v>1123</v>
      </c>
      <c r="G528" s="4" t="s">
        <v>3135</v>
      </c>
      <c r="H528" s="4" t="s">
        <v>1001</v>
      </c>
    </row>
    <row r="529" spans="1:8" ht="15.6" x14ac:dyDescent="0.3">
      <c r="A529" s="5">
        <v>37549</v>
      </c>
      <c r="B529" s="4" t="s">
        <v>4</v>
      </c>
      <c r="C529" s="4">
        <v>177</v>
      </c>
      <c r="D529" s="4">
        <v>57</v>
      </c>
      <c r="E529" s="4" t="s">
        <v>1097</v>
      </c>
      <c r="F529" s="6" t="s">
        <v>1069</v>
      </c>
      <c r="G529" s="4" t="s">
        <v>1098</v>
      </c>
      <c r="H529" s="4" t="s">
        <v>1003</v>
      </c>
    </row>
    <row r="530" spans="1:8" ht="15.6" x14ac:dyDescent="0.3">
      <c r="A530" s="5">
        <v>37037</v>
      </c>
      <c r="B530" s="4" t="s">
        <v>4</v>
      </c>
      <c r="C530" s="4">
        <v>163</v>
      </c>
      <c r="D530" s="4">
        <v>56</v>
      </c>
      <c r="E530" s="4" t="s">
        <v>1135</v>
      </c>
      <c r="F530" s="6" t="s">
        <v>1136</v>
      </c>
      <c r="G530" s="4" t="s">
        <v>1137</v>
      </c>
      <c r="H530" s="4" t="s">
        <v>43</v>
      </c>
    </row>
    <row r="531" spans="1:8" ht="15.6" x14ac:dyDescent="0.3">
      <c r="A531" s="5">
        <v>37612</v>
      </c>
      <c r="B531" s="4" t="s">
        <v>4</v>
      </c>
      <c r="C531" s="4">
        <v>155</v>
      </c>
      <c r="D531" s="4">
        <v>84</v>
      </c>
      <c r="E531" s="4" t="s">
        <v>1138</v>
      </c>
      <c r="F531" s="6" t="s">
        <v>1139</v>
      </c>
      <c r="G531" s="4" t="s">
        <v>1140</v>
      </c>
      <c r="H531" s="4" t="s">
        <v>44</v>
      </c>
    </row>
    <row r="532" spans="1:8" ht="15.6" x14ac:dyDescent="0.3">
      <c r="A532" s="5">
        <v>37761</v>
      </c>
      <c r="B532" s="4" t="s">
        <v>4</v>
      </c>
      <c r="C532" s="4">
        <v>158</v>
      </c>
      <c r="D532" s="4">
        <v>74</v>
      </c>
      <c r="E532" s="4" t="s">
        <v>1141</v>
      </c>
      <c r="F532" s="6" t="s">
        <v>1105</v>
      </c>
      <c r="G532" s="4" t="s">
        <v>1142</v>
      </c>
      <c r="H532" s="4" t="s">
        <v>45</v>
      </c>
    </row>
    <row r="533" spans="1:8" ht="15.6" x14ac:dyDescent="0.3">
      <c r="A533" s="5">
        <v>38070</v>
      </c>
      <c r="B533" s="4" t="s">
        <v>4</v>
      </c>
      <c r="C533" s="4">
        <v>178</v>
      </c>
      <c r="D533" s="4">
        <v>49</v>
      </c>
      <c r="E533" s="4" t="s">
        <v>1215</v>
      </c>
      <c r="F533" s="6" t="s">
        <v>1213</v>
      </c>
      <c r="G533" s="4" t="s">
        <v>1216</v>
      </c>
      <c r="H533" s="4" t="s">
        <v>73</v>
      </c>
    </row>
    <row r="534" spans="1:8" ht="15.6" x14ac:dyDescent="0.3">
      <c r="A534" s="5">
        <v>37331</v>
      </c>
      <c r="B534" s="4" t="s">
        <v>4</v>
      </c>
      <c r="C534" s="4">
        <v>180</v>
      </c>
      <c r="D534" s="4">
        <v>90</v>
      </c>
      <c r="E534" s="4" t="s">
        <v>1222</v>
      </c>
      <c r="F534" s="6" t="s">
        <v>1223</v>
      </c>
      <c r="G534" s="4" t="s">
        <v>1224</v>
      </c>
      <c r="H534" s="4" t="s">
        <v>76</v>
      </c>
    </row>
    <row r="535" spans="1:8" ht="15.6" x14ac:dyDescent="0.3">
      <c r="A535" s="5">
        <v>38171</v>
      </c>
      <c r="B535" s="4" t="s">
        <v>4</v>
      </c>
      <c r="C535" s="4">
        <v>177</v>
      </c>
      <c r="D535" s="4">
        <v>74</v>
      </c>
      <c r="E535" s="4" t="s">
        <v>1230</v>
      </c>
      <c r="F535" s="6" t="s">
        <v>1231</v>
      </c>
      <c r="G535" s="4" t="s">
        <v>1232</v>
      </c>
      <c r="H535" s="4" t="s">
        <v>79</v>
      </c>
    </row>
    <row r="536" spans="1:8" ht="15.6" x14ac:dyDescent="0.3">
      <c r="A536" s="5">
        <v>38092</v>
      </c>
      <c r="B536" s="4" t="s">
        <v>4</v>
      </c>
      <c r="C536" s="4">
        <v>155</v>
      </c>
      <c r="D536" s="4">
        <v>48</v>
      </c>
      <c r="E536" s="4" t="s">
        <v>1233</v>
      </c>
      <c r="F536" s="6" t="s">
        <v>1234</v>
      </c>
      <c r="G536" s="4" t="s">
        <v>1235</v>
      </c>
      <c r="H536" s="4" t="s">
        <v>80</v>
      </c>
    </row>
    <row r="537" spans="1:8" ht="15.6" x14ac:dyDescent="0.3">
      <c r="A537" s="5">
        <v>37459</v>
      </c>
      <c r="B537" s="4" t="s">
        <v>4</v>
      </c>
      <c r="C537" s="4">
        <v>155</v>
      </c>
      <c r="D537" s="4">
        <v>67</v>
      </c>
      <c r="E537" s="4" t="s">
        <v>1251</v>
      </c>
      <c r="F537" s="6" t="s">
        <v>1252</v>
      </c>
      <c r="G537" s="4" t="s">
        <v>1253</v>
      </c>
      <c r="H537" s="4" t="s">
        <v>87</v>
      </c>
    </row>
    <row r="538" spans="1:8" ht="15.6" x14ac:dyDescent="0.3">
      <c r="A538" s="5">
        <v>37881</v>
      </c>
      <c r="B538" s="4" t="s">
        <v>4</v>
      </c>
      <c r="C538" s="4">
        <v>157</v>
      </c>
      <c r="D538" s="4">
        <v>95</v>
      </c>
      <c r="E538" s="4" t="s">
        <v>1262</v>
      </c>
      <c r="F538" s="6" t="s">
        <v>1263</v>
      </c>
      <c r="G538" s="4" t="s">
        <v>1264</v>
      </c>
      <c r="H538" s="4" t="s">
        <v>91</v>
      </c>
    </row>
    <row r="539" spans="1:8" ht="15.6" x14ac:dyDescent="0.3">
      <c r="A539" s="5">
        <v>38072</v>
      </c>
      <c r="B539" s="4" t="s">
        <v>4</v>
      </c>
      <c r="C539" s="4">
        <v>179</v>
      </c>
      <c r="D539" s="4">
        <v>95</v>
      </c>
      <c r="E539" s="4" t="s">
        <v>1302</v>
      </c>
      <c r="F539" s="6" t="s">
        <v>1078</v>
      </c>
      <c r="G539" s="4" t="s">
        <v>1303</v>
      </c>
      <c r="H539" s="4" t="s">
        <v>107</v>
      </c>
    </row>
    <row r="540" spans="1:8" ht="15.6" x14ac:dyDescent="0.3">
      <c r="A540" s="5">
        <v>37515</v>
      </c>
      <c r="B540" s="4" t="s">
        <v>4</v>
      </c>
      <c r="C540" s="4">
        <v>174</v>
      </c>
      <c r="D540" s="4">
        <v>91</v>
      </c>
      <c r="E540" s="4" t="s">
        <v>1314</v>
      </c>
      <c r="F540" s="6" t="s">
        <v>1315</v>
      </c>
      <c r="G540" s="4" t="s">
        <v>1316</v>
      </c>
      <c r="H540" s="4" t="s">
        <v>112</v>
      </c>
    </row>
    <row r="541" spans="1:8" ht="15.6" x14ac:dyDescent="0.3">
      <c r="A541" s="5">
        <v>37170</v>
      </c>
      <c r="B541" s="4" t="s">
        <v>4</v>
      </c>
      <c r="C541" s="4">
        <v>166</v>
      </c>
      <c r="D541" s="4">
        <v>85</v>
      </c>
      <c r="E541" s="4" t="s">
        <v>1324</v>
      </c>
      <c r="F541" s="6" t="s">
        <v>1087</v>
      </c>
      <c r="G541" s="4" t="s">
        <v>1325</v>
      </c>
      <c r="H541" s="4" t="s">
        <v>116</v>
      </c>
    </row>
    <row r="542" spans="1:8" ht="15.6" x14ac:dyDescent="0.3">
      <c r="A542" s="5">
        <v>37192</v>
      </c>
      <c r="B542" s="4" t="s">
        <v>4</v>
      </c>
      <c r="C542" s="4">
        <v>162</v>
      </c>
      <c r="D542" s="4">
        <v>46</v>
      </c>
      <c r="E542" s="4" t="s">
        <v>1330</v>
      </c>
      <c r="F542" s="6" t="s">
        <v>1179</v>
      </c>
      <c r="G542" s="4" t="s">
        <v>1331</v>
      </c>
      <c r="H542" s="4" t="s">
        <v>119</v>
      </c>
    </row>
    <row r="543" spans="1:8" ht="15.6" x14ac:dyDescent="0.3">
      <c r="A543" s="5">
        <v>38039</v>
      </c>
      <c r="B543" s="4" t="s">
        <v>4</v>
      </c>
      <c r="C543" s="4">
        <v>152</v>
      </c>
      <c r="D543" s="4">
        <v>93</v>
      </c>
      <c r="E543" s="4" t="s">
        <v>1341</v>
      </c>
      <c r="F543" s="6" t="s">
        <v>1342</v>
      </c>
      <c r="G543" s="4" t="s">
        <v>1343</v>
      </c>
      <c r="H543" s="4" t="s">
        <v>123</v>
      </c>
    </row>
    <row r="544" spans="1:8" ht="15.6" x14ac:dyDescent="0.3">
      <c r="A544" s="5">
        <v>38339</v>
      </c>
      <c r="B544" s="4" t="s">
        <v>4</v>
      </c>
      <c r="C544" s="4">
        <v>152</v>
      </c>
      <c r="D544" s="4">
        <v>66</v>
      </c>
      <c r="E544" s="4" t="s">
        <v>1366</v>
      </c>
      <c r="F544" s="6" t="s">
        <v>1257</v>
      </c>
      <c r="G544" s="4" t="s">
        <v>1367</v>
      </c>
      <c r="H544" s="4" t="s">
        <v>134</v>
      </c>
    </row>
    <row r="545" spans="1:8" ht="15.6" x14ac:dyDescent="0.3">
      <c r="A545" s="5">
        <v>38019</v>
      </c>
      <c r="B545" s="4" t="s">
        <v>4</v>
      </c>
      <c r="C545" s="4">
        <v>170</v>
      </c>
      <c r="D545" s="4">
        <v>76</v>
      </c>
      <c r="E545" s="4" t="s">
        <v>1378</v>
      </c>
      <c r="F545" s="6" t="s">
        <v>1155</v>
      </c>
      <c r="G545" s="4" t="s">
        <v>1379</v>
      </c>
      <c r="H545" s="4" t="s">
        <v>139</v>
      </c>
    </row>
    <row r="546" spans="1:8" ht="15.6" x14ac:dyDescent="0.3">
      <c r="A546" s="5">
        <v>37329</v>
      </c>
      <c r="B546" s="4" t="s">
        <v>4</v>
      </c>
      <c r="C546" s="4">
        <v>156</v>
      </c>
      <c r="D546" s="4">
        <v>84</v>
      </c>
      <c r="E546" s="4" t="s">
        <v>1389</v>
      </c>
      <c r="F546" s="6" t="s">
        <v>1257</v>
      </c>
      <c r="G546" s="4" t="s">
        <v>1390</v>
      </c>
      <c r="H546" s="4" t="s">
        <v>144</v>
      </c>
    </row>
    <row r="547" spans="1:8" ht="15.6" x14ac:dyDescent="0.3">
      <c r="A547" s="5">
        <v>37919</v>
      </c>
      <c r="B547" s="4" t="s">
        <v>4</v>
      </c>
      <c r="C547" s="4">
        <v>172</v>
      </c>
      <c r="D547" s="4">
        <v>56</v>
      </c>
      <c r="E547" s="4" t="s">
        <v>1409</v>
      </c>
      <c r="F547" s="6" t="s">
        <v>1410</v>
      </c>
      <c r="G547" s="4" t="s">
        <v>1411</v>
      </c>
      <c r="H547" s="4" t="s">
        <v>153</v>
      </c>
    </row>
    <row r="548" spans="1:8" ht="15.6" x14ac:dyDescent="0.3">
      <c r="A548" s="5">
        <v>38184</v>
      </c>
      <c r="B548" s="4" t="s">
        <v>4</v>
      </c>
      <c r="C548" s="4">
        <v>176</v>
      </c>
      <c r="D548" s="4">
        <v>55</v>
      </c>
      <c r="E548" s="4" t="s">
        <v>1428</v>
      </c>
      <c r="F548" s="6" t="s">
        <v>1429</v>
      </c>
      <c r="G548" s="4" t="s">
        <v>1430</v>
      </c>
      <c r="H548" s="4" t="s">
        <v>162</v>
      </c>
    </row>
    <row r="549" spans="1:8" ht="15.6" x14ac:dyDescent="0.3">
      <c r="A549" s="5">
        <v>37072</v>
      </c>
      <c r="B549" s="4" t="s">
        <v>4</v>
      </c>
      <c r="C549" s="4">
        <v>168</v>
      </c>
      <c r="D549" s="4">
        <v>52</v>
      </c>
      <c r="E549" s="4" t="s">
        <v>1455</v>
      </c>
      <c r="F549" s="6" t="s">
        <v>1347</v>
      </c>
      <c r="G549" s="4" t="s">
        <v>1456</v>
      </c>
      <c r="H549" s="4" t="s">
        <v>174</v>
      </c>
    </row>
    <row r="550" spans="1:8" ht="15.6" x14ac:dyDescent="0.3">
      <c r="A550" s="5">
        <v>37101</v>
      </c>
      <c r="B550" s="4" t="s">
        <v>4</v>
      </c>
      <c r="C550" s="4">
        <v>150</v>
      </c>
      <c r="D550" s="4">
        <v>84</v>
      </c>
      <c r="E550" s="4" t="s">
        <v>1479</v>
      </c>
      <c r="F550" s="6" t="s">
        <v>1480</v>
      </c>
      <c r="G550" s="4" t="s">
        <v>1481</v>
      </c>
      <c r="H550" s="4" t="s">
        <v>186</v>
      </c>
    </row>
    <row r="551" spans="1:8" ht="15.6" x14ac:dyDescent="0.3">
      <c r="A551" s="5">
        <v>38226</v>
      </c>
      <c r="B551" s="4" t="s">
        <v>4</v>
      </c>
      <c r="C551" s="4">
        <v>158</v>
      </c>
      <c r="D551" s="4">
        <v>65</v>
      </c>
      <c r="E551" s="4" t="s">
        <v>1504</v>
      </c>
      <c r="F551" s="6" t="s">
        <v>1117</v>
      </c>
      <c r="G551" s="4" t="s">
        <v>1505</v>
      </c>
      <c r="H551" s="4" t="s">
        <v>197</v>
      </c>
    </row>
    <row r="552" spans="1:8" ht="15.6" x14ac:dyDescent="0.3">
      <c r="A552" s="5">
        <v>37644</v>
      </c>
      <c r="B552" s="4" t="s">
        <v>4</v>
      </c>
      <c r="C552" s="4">
        <v>174</v>
      </c>
      <c r="D552" s="4">
        <v>86</v>
      </c>
      <c r="E552" s="4" t="s">
        <v>1508</v>
      </c>
      <c r="F552" s="6" t="s">
        <v>1376</v>
      </c>
      <c r="G552" s="4" t="s">
        <v>1509</v>
      </c>
      <c r="H552" s="4" t="s">
        <v>199</v>
      </c>
    </row>
    <row r="553" spans="1:8" ht="15.6" x14ac:dyDescent="0.3">
      <c r="A553" s="5">
        <v>37163</v>
      </c>
      <c r="B553" s="4" t="s">
        <v>4</v>
      </c>
      <c r="C553" s="4">
        <v>158</v>
      </c>
      <c r="D553" s="4">
        <v>85</v>
      </c>
      <c r="E553" s="4" t="s">
        <v>1522</v>
      </c>
      <c r="F553" s="6" t="s">
        <v>1290</v>
      </c>
      <c r="G553" s="4" t="s">
        <v>1523</v>
      </c>
      <c r="H553" s="4" t="s">
        <v>206</v>
      </c>
    </row>
    <row r="554" spans="1:8" ht="15.6" x14ac:dyDescent="0.3">
      <c r="A554" s="5">
        <v>38076</v>
      </c>
      <c r="B554" s="4" t="s">
        <v>4</v>
      </c>
      <c r="C554" s="4">
        <v>152</v>
      </c>
      <c r="D554" s="4">
        <v>78</v>
      </c>
      <c r="E554" s="4" t="s">
        <v>1539</v>
      </c>
      <c r="F554" s="6" t="s">
        <v>1298</v>
      </c>
      <c r="G554" s="4" t="s">
        <v>1540</v>
      </c>
      <c r="H554" s="4" t="s">
        <v>213</v>
      </c>
    </row>
    <row r="555" spans="1:8" ht="15.6" x14ac:dyDescent="0.3">
      <c r="A555" s="5">
        <v>37845</v>
      </c>
      <c r="B555" s="4" t="s">
        <v>4</v>
      </c>
      <c r="C555" s="4">
        <v>173</v>
      </c>
      <c r="D555" s="4">
        <v>56</v>
      </c>
      <c r="E555" s="4" t="s">
        <v>1561</v>
      </c>
      <c r="F555" s="6" t="s">
        <v>1173</v>
      </c>
      <c r="G555" s="4" t="s">
        <v>1562</v>
      </c>
      <c r="H555" s="4" t="s">
        <v>224</v>
      </c>
    </row>
    <row r="556" spans="1:8" ht="15.6" x14ac:dyDescent="0.3">
      <c r="A556" s="5">
        <v>38449</v>
      </c>
      <c r="B556" s="4" t="s">
        <v>4</v>
      </c>
      <c r="C556" s="4">
        <v>171</v>
      </c>
      <c r="D556" s="4">
        <v>94</v>
      </c>
      <c r="E556" s="4" t="s">
        <v>1567</v>
      </c>
      <c r="F556" s="6" t="s">
        <v>1335</v>
      </c>
      <c r="G556" s="4" t="s">
        <v>1568</v>
      </c>
      <c r="H556" s="4" t="s">
        <v>227</v>
      </c>
    </row>
    <row r="557" spans="1:8" ht="15.6" x14ac:dyDescent="0.3">
      <c r="A557" s="5">
        <v>38419</v>
      </c>
      <c r="B557" s="4" t="s">
        <v>4</v>
      </c>
      <c r="C557" s="4">
        <v>155</v>
      </c>
      <c r="D557" s="4">
        <v>93</v>
      </c>
      <c r="E557" s="4" t="s">
        <v>1587</v>
      </c>
      <c r="F557" s="6" t="s">
        <v>1287</v>
      </c>
      <c r="G557" s="4" t="s">
        <v>1588</v>
      </c>
      <c r="H557" s="4" t="s">
        <v>236</v>
      </c>
    </row>
    <row r="558" spans="1:8" ht="15.6" x14ac:dyDescent="0.3">
      <c r="A558" s="5">
        <v>37618</v>
      </c>
      <c r="B558" s="4" t="s">
        <v>4</v>
      </c>
      <c r="C558" s="4">
        <v>159</v>
      </c>
      <c r="D558" s="4">
        <v>84</v>
      </c>
      <c r="E558" s="4" t="s">
        <v>1593</v>
      </c>
      <c r="F558" s="6" t="s">
        <v>1594</v>
      </c>
      <c r="G558" s="4" t="s">
        <v>1595</v>
      </c>
      <c r="H558" s="4" t="s">
        <v>239</v>
      </c>
    </row>
    <row r="559" spans="1:8" ht="15.6" x14ac:dyDescent="0.3">
      <c r="A559" s="5">
        <v>37050</v>
      </c>
      <c r="B559" s="4" t="s">
        <v>4</v>
      </c>
      <c r="C559" s="4">
        <v>179</v>
      </c>
      <c r="D559" s="4">
        <v>83</v>
      </c>
      <c r="E559" s="4" t="s">
        <v>1604</v>
      </c>
      <c r="F559" s="6" t="s">
        <v>1063</v>
      </c>
      <c r="G559" s="4" t="s">
        <v>1605</v>
      </c>
      <c r="H559" s="4" t="s">
        <v>244</v>
      </c>
    </row>
    <row r="560" spans="1:8" ht="15.6" x14ac:dyDescent="0.3">
      <c r="A560" s="5">
        <v>37637</v>
      </c>
      <c r="B560" s="4" t="s">
        <v>4</v>
      </c>
      <c r="C560" s="4">
        <v>172</v>
      </c>
      <c r="D560" s="4">
        <v>94</v>
      </c>
      <c r="E560" s="4" t="s">
        <v>1618</v>
      </c>
      <c r="F560" s="6" t="s">
        <v>1155</v>
      </c>
      <c r="G560" s="4" t="s">
        <v>1619</v>
      </c>
      <c r="H560" s="4" t="s">
        <v>251</v>
      </c>
    </row>
    <row r="561" spans="1:8" ht="15.6" x14ac:dyDescent="0.3">
      <c r="A561" s="5">
        <v>37802</v>
      </c>
      <c r="B561" s="4" t="s">
        <v>4</v>
      </c>
      <c r="C561" s="4">
        <v>154</v>
      </c>
      <c r="D561" s="4">
        <v>60</v>
      </c>
      <c r="E561" s="4" t="s">
        <v>1624</v>
      </c>
      <c r="F561" s="6" t="s">
        <v>1298</v>
      </c>
      <c r="G561" s="4" t="s">
        <v>1625</v>
      </c>
      <c r="H561" s="4" t="s">
        <v>254</v>
      </c>
    </row>
    <row r="562" spans="1:8" ht="15.6" x14ac:dyDescent="0.3">
      <c r="A562" s="5">
        <v>37040</v>
      </c>
      <c r="B562" s="4" t="s">
        <v>4</v>
      </c>
      <c r="C562" s="4">
        <v>164</v>
      </c>
      <c r="D562" s="4">
        <v>74</v>
      </c>
      <c r="E562" s="4" t="s">
        <v>1626</v>
      </c>
      <c r="F562" s="6" t="s">
        <v>1527</v>
      </c>
      <c r="G562" s="4" t="s">
        <v>1627</v>
      </c>
      <c r="H562" s="4" t="s">
        <v>255</v>
      </c>
    </row>
    <row r="563" spans="1:8" ht="15.6" x14ac:dyDescent="0.3">
      <c r="A563" s="5">
        <v>37678</v>
      </c>
      <c r="B563" s="4" t="s">
        <v>4</v>
      </c>
      <c r="C563" s="4">
        <v>168</v>
      </c>
      <c r="D563" s="4">
        <v>55</v>
      </c>
      <c r="E563" s="4" t="s">
        <v>1640</v>
      </c>
      <c r="F563" s="6" t="s">
        <v>1197</v>
      </c>
      <c r="G563" s="4" t="s">
        <v>1641</v>
      </c>
      <c r="H563" s="4" t="s">
        <v>262</v>
      </c>
    </row>
    <row r="564" spans="1:8" ht="15.6" x14ac:dyDescent="0.3">
      <c r="A564" s="5">
        <v>37088</v>
      </c>
      <c r="B564" s="4" t="s">
        <v>4</v>
      </c>
      <c r="C564" s="4">
        <v>160</v>
      </c>
      <c r="D564" s="4">
        <v>95</v>
      </c>
      <c r="E564" s="4" t="s">
        <v>1650</v>
      </c>
      <c r="F564" s="6" t="s">
        <v>1434</v>
      </c>
      <c r="G564" s="4" t="s">
        <v>1651</v>
      </c>
      <c r="H564" s="4" t="s">
        <v>267</v>
      </c>
    </row>
    <row r="565" spans="1:8" ht="15.6" x14ac:dyDescent="0.3">
      <c r="A565" s="5">
        <v>37459</v>
      </c>
      <c r="B565" s="4" t="s">
        <v>4</v>
      </c>
      <c r="C565" s="4">
        <v>163</v>
      </c>
      <c r="D565" s="4">
        <v>54</v>
      </c>
      <c r="E565" s="4" t="s">
        <v>1678</v>
      </c>
      <c r="F565" s="6" t="s">
        <v>1502</v>
      </c>
      <c r="G565" s="4" t="s">
        <v>1679</v>
      </c>
      <c r="H565" s="4" t="s">
        <v>281</v>
      </c>
    </row>
    <row r="566" spans="1:8" ht="15.6" x14ac:dyDescent="0.3">
      <c r="A566" s="5">
        <v>38272</v>
      </c>
      <c r="B566" s="4" t="s">
        <v>4</v>
      </c>
      <c r="C566" s="4">
        <v>175</v>
      </c>
      <c r="D566" s="4">
        <v>57</v>
      </c>
      <c r="E566" s="4" t="s">
        <v>1682</v>
      </c>
      <c r="F566" s="6" t="s">
        <v>1683</v>
      </c>
      <c r="G566" s="4" t="s">
        <v>1684</v>
      </c>
      <c r="H566" s="4" t="s">
        <v>283</v>
      </c>
    </row>
    <row r="567" spans="1:8" ht="15.6" x14ac:dyDescent="0.3">
      <c r="A567" s="5">
        <v>38148</v>
      </c>
      <c r="B567" s="4" t="s">
        <v>4</v>
      </c>
      <c r="C567" s="4">
        <v>175</v>
      </c>
      <c r="D567" s="4">
        <v>91</v>
      </c>
      <c r="E567" s="4" t="s">
        <v>1693</v>
      </c>
      <c r="F567" s="6" t="s">
        <v>1167</v>
      </c>
      <c r="G567" s="4" t="s">
        <v>1694</v>
      </c>
      <c r="H567" s="4" t="s">
        <v>288</v>
      </c>
    </row>
    <row r="568" spans="1:8" ht="15.6" x14ac:dyDescent="0.3">
      <c r="A568" s="5">
        <v>37951</v>
      </c>
      <c r="B568" s="4" t="s">
        <v>4</v>
      </c>
      <c r="C568" s="4">
        <v>172</v>
      </c>
      <c r="D568" s="4">
        <v>70</v>
      </c>
      <c r="E568" s="4" t="s">
        <v>1759</v>
      </c>
      <c r="F568" s="6" t="s">
        <v>1760</v>
      </c>
      <c r="G568" s="4" t="s">
        <v>1761</v>
      </c>
      <c r="H568" s="4" t="s">
        <v>320</v>
      </c>
    </row>
    <row r="569" spans="1:8" ht="15.6" x14ac:dyDescent="0.3">
      <c r="A569" s="5">
        <v>37515</v>
      </c>
      <c r="B569" s="4" t="s">
        <v>4</v>
      </c>
      <c r="C569" s="4">
        <v>161</v>
      </c>
      <c r="D569" s="4">
        <v>54</v>
      </c>
      <c r="E569" s="4" t="s">
        <v>1803</v>
      </c>
      <c r="F569" s="6" t="s">
        <v>1218</v>
      </c>
      <c r="G569" s="4" t="s">
        <v>1804</v>
      </c>
      <c r="H569" s="4" t="s">
        <v>341</v>
      </c>
    </row>
    <row r="570" spans="1:8" ht="15.6" x14ac:dyDescent="0.3">
      <c r="A570" s="5">
        <v>37032</v>
      </c>
      <c r="B570" s="4" t="s">
        <v>4</v>
      </c>
      <c r="C570" s="4">
        <v>166</v>
      </c>
      <c r="D570" s="4">
        <v>61</v>
      </c>
      <c r="E570" s="4" t="s">
        <v>1809</v>
      </c>
      <c r="F570" s="6" t="s">
        <v>1293</v>
      </c>
      <c r="G570" s="4" t="s">
        <v>1810</v>
      </c>
      <c r="H570" s="4" t="s">
        <v>344</v>
      </c>
    </row>
    <row r="571" spans="1:8" ht="15.6" x14ac:dyDescent="0.3">
      <c r="A571" s="5">
        <v>38412</v>
      </c>
      <c r="B571" s="4" t="s">
        <v>4</v>
      </c>
      <c r="C571" s="4">
        <v>173</v>
      </c>
      <c r="D571" s="4">
        <v>57</v>
      </c>
      <c r="E571" s="4" t="s">
        <v>1813</v>
      </c>
      <c r="F571" s="6" t="s">
        <v>1527</v>
      </c>
      <c r="G571" s="4" t="s">
        <v>1814</v>
      </c>
      <c r="H571" s="4" t="s">
        <v>346</v>
      </c>
    </row>
    <row r="572" spans="1:8" ht="15.6" x14ac:dyDescent="0.3">
      <c r="A572" s="5">
        <v>38221</v>
      </c>
      <c r="B572" s="4" t="s">
        <v>4</v>
      </c>
      <c r="C572" s="4">
        <v>157</v>
      </c>
      <c r="D572" s="4">
        <v>48</v>
      </c>
      <c r="E572" s="4" t="s">
        <v>1815</v>
      </c>
      <c r="F572" s="6" t="s">
        <v>1263</v>
      </c>
      <c r="G572" s="4" t="s">
        <v>1816</v>
      </c>
      <c r="H572" s="4" t="s">
        <v>347</v>
      </c>
    </row>
    <row r="573" spans="1:8" ht="15.6" x14ac:dyDescent="0.3">
      <c r="A573" s="5">
        <v>38340</v>
      </c>
      <c r="B573" s="4" t="s">
        <v>4</v>
      </c>
      <c r="C573" s="4">
        <v>153</v>
      </c>
      <c r="D573" s="4">
        <v>94</v>
      </c>
      <c r="E573" s="4" t="s">
        <v>1826</v>
      </c>
      <c r="F573" s="6" t="s">
        <v>1488</v>
      </c>
      <c r="G573" s="4" t="s">
        <v>1827</v>
      </c>
      <c r="H573" s="4" t="s">
        <v>10</v>
      </c>
    </row>
    <row r="574" spans="1:8" ht="15.6" x14ac:dyDescent="0.3">
      <c r="A574" s="5">
        <v>38000</v>
      </c>
      <c r="B574" s="4" t="s">
        <v>4</v>
      </c>
      <c r="C574" s="4">
        <v>160</v>
      </c>
      <c r="D574" s="4">
        <v>74</v>
      </c>
      <c r="E574" s="4" t="s">
        <v>1844</v>
      </c>
      <c r="F574" s="6" t="s">
        <v>1066</v>
      </c>
      <c r="G574" s="4" t="s">
        <v>1845</v>
      </c>
      <c r="H574" s="4" t="s">
        <v>359</v>
      </c>
    </row>
    <row r="575" spans="1:8" ht="15.6" x14ac:dyDescent="0.3">
      <c r="A575" s="5">
        <v>38407</v>
      </c>
      <c r="B575" s="4" t="s">
        <v>4</v>
      </c>
      <c r="C575" s="4">
        <v>169</v>
      </c>
      <c r="D575" s="4">
        <v>92</v>
      </c>
      <c r="E575" s="4" t="s">
        <v>1851</v>
      </c>
      <c r="F575" s="6" t="s">
        <v>1760</v>
      </c>
      <c r="G575" s="4" t="s">
        <v>1852</v>
      </c>
      <c r="H575" s="4" t="s">
        <v>362</v>
      </c>
    </row>
    <row r="576" spans="1:8" ht="15.6" x14ac:dyDescent="0.3">
      <c r="A576" s="5">
        <v>37447</v>
      </c>
      <c r="B576" s="4" t="s">
        <v>4</v>
      </c>
      <c r="C576" s="4">
        <v>177</v>
      </c>
      <c r="D576" s="4">
        <v>87</v>
      </c>
      <c r="E576" s="4" t="s">
        <v>1870</v>
      </c>
      <c r="F576" s="6" t="s">
        <v>1087</v>
      </c>
      <c r="G576" s="4" t="s">
        <v>1871</v>
      </c>
      <c r="H576" s="4" t="s">
        <v>371</v>
      </c>
    </row>
    <row r="577" spans="1:8" ht="15.6" x14ac:dyDescent="0.3">
      <c r="A577" s="5">
        <v>38360</v>
      </c>
      <c r="B577" s="4" t="s">
        <v>4</v>
      </c>
      <c r="C577" s="4">
        <v>177</v>
      </c>
      <c r="D577" s="4">
        <v>89</v>
      </c>
      <c r="E577" s="4" t="s">
        <v>1872</v>
      </c>
      <c r="F577" s="6" t="s">
        <v>1358</v>
      </c>
      <c r="G577" s="4" t="s">
        <v>1873</v>
      </c>
      <c r="H577" s="4" t="s">
        <v>372</v>
      </c>
    </row>
    <row r="578" spans="1:8" ht="15.6" x14ac:dyDescent="0.3">
      <c r="A578" s="5">
        <v>37628</v>
      </c>
      <c r="B578" s="4" t="s">
        <v>4</v>
      </c>
      <c r="C578" s="4">
        <v>161</v>
      </c>
      <c r="D578" s="4">
        <v>86</v>
      </c>
      <c r="E578" s="4" t="s">
        <v>1874</v>
      </c>
      <c r="F578" s="6" t="s">
        <v>1100</v>
      </c>
      <c r="G578" s="4" t="s">
        <v>1875</v>
      </c>
      <c r="H578" s="4" t="s">
        <v>373</v>
      </c>
    </row>
    <row r="579" spans="1:8" ht="15.6" x14ac:dyDescent="0.3">
      <c r="A579" s="5">
        <v>38171</v>
      </c>
      <c r="B579" s="4" t="s">
        <v>4</v>
      </c>
      <c r="C579" s="4">
        <v>176</v>
      </c>
      <c r="D579" s="4">
        <v>87</v>
      </c>
      <c r="E579" s="4" t="s">
        <v>1876</v>
      </c>
      <c r="F579" s="6" t="s">
        <v>1530</v>
      </c>
      <c r="G579" s="4" t="s">
        <v>1877</v>
      </c>
      <c r="H579" s="4" t="s">
        <v>374</v>
      </c>
    </row>
    <row r="580" spans="1:8" ht="15.6" x14ac:dyDescent="0.3">
      <c r="A580" s="5">
        <v>38241</v>
      </c>
      <c r="B580" s="4" t="s">
        <v>4</v>
      </c>
      <c r="C580" s="4">
        <v>173</v>
      </c>
      <c r="D580" s="4">
        <v>74</v>
      </c>
      <c r="E580" s="4" t="s">
        <v>1882</v>
      </c>
      <c r="F580" s="6" t="s">
        <v>1822</v>
      </c>
      <c r="G580" s="4" t="s">
        <v>1883</v>
      </c>
      <c r="H580" s="4" t="s">
        <v>377</v>
      </c>
    </row>
    <row r="581" spans="1:8" ht="15.6" x14ac:dyDescent="0.3">
      <c r="A581" s="5">
        <v>38273</v>
      </c>
      <c r="B581" s="4" t="s">
        <v>4</v>
      </c>
      <c r="C581" s="4">
        <v>163</v>
      </c>
      <c r="D581" s="4">
        <v>89</v>
      </c>
      <c r="E581" s="4" t="s">
        <v>1888</v>
      </c>
      <c r="F581" s="6" t="s">
        <v>1231</v>
      </c>
      <c r="G581" s="4" t="s">
        <v>1889</v>
      </c>
      <c r="H581" s="4" t="s">
        <v>380</v>
      </c>
    </row>
    <row r="582" spans="1:8" ht="15.6" x14ac:dyDescent="0.3">
      <c r="A582" s="5">
        <v>37483</v>
      </c>
      <c r="B582" s="4" t="s">
        <v>4</v>
      </c>
      <c r="C582" s="4">
        <v>159</v>
      </c>
      <c r="D582" s="4">
        <v>65</v>
      </c>
      <c r="E582" s="4" t="s">
        <v>1890</v>
      </c>
      <c r="F582" s="6" t="s">
        <v>1849</v>
      </c>
      <c r="G582" s="4" t="s">
        <v>1891</v>
      </c>
      <c r="H582" s="4" t="s">
        <v>381</v>
      </c>
    </row>
    <row r="583" spans="1:8" ht="15.6" x14ac:dyDescent="0.3">
      <c r="A583" s="5">
        <v>37712</v>
      </c>
      <c r="B583" s="4" t="s">
        <v>4</v>
      </c>
      <c r="C583" s="4">
        <v>168</v>
      </c>
      <c r="D583" s="4">
        <v>82</v>
      </c>
      <c r="E583" s="4" t="s">
        <v>1894</v>
      </c>
      <c r="F583" s="6" t="s">
        <v>1087</v>
      </c>
      <c r="G583" s="4" t="s">
        <v>1895</v>
      </c>
      <c r="H583" s="4" t="s">
        <v>383</v>
      </c>
    </row>
    <row r="584" spans="1:8" ht="15.6" x14ac:dyDescent="0.3">
      <c r="A584" s="5">
        <v>38134</v>
      </c>
      <c r="B584" s="4" t="s">
        <v>4</v>
      </c>
      <c r="C584" s="4">
        <v>170</v>
      </c>
      <c r="D584" s="4">
        <v>52</v>
      </c>
      <c r="E584" s="4" t="s">
        <v>1896</v>
      </c>
      <c r="F584" s="6" t="s">
        <v>1342</v>
      </c>
      <c r="G584" s="4" t="s">
        <v>1897</v>
      </c>
      <c r="H584" s="4" t="s">
        <v>384</v>
      </c>
    </row>
    <row r="585" spans="1:8" ht="15.6" x14ac:dyDescent="0.3">
      <c r="A585" s="5">
        <v>37728</v>
      </c>
      <c r="B585" s="4" t="s">
        <v>4</v>
      </c>
      <c r="C585" s="4">
        <v>164</v>
      </c>
      <c r="D585" s="4">
        <v>92</v>
      </c>
      <c r="E585" s="4" t="s">
        <v>1919</v>
      </c>
      <c r="F585" s="6" t="s">
        <v>1920</v>
      </c>
      <c r="G585" s="4" t="s">
        <v>1921</v>
      </c>
      <c r="H585" s="4" t="s">
        <v>396</v>
      </c>
    </row>
    <row r="586" spans="1:8" ht="15.6" x14ac:dyDescent="0.3">
      <c r="A586" s="5">
        <v>38411</v>
      </c>
      <c r="B586" s="4" t="s">
        <v>4</v>
      </c>
      <c r="C586" s="4">
        <v>173</v>
      </c>
      <c r="D586" s="4">
        <v>76</v>
      </c>
      <c r="E586" s="4" t="s">
        <v>1924</v>
      </c>
      <c r="F586" s="6" t="s">
        <v>1309</v>
      </c>
      <c r="G586" s="4" t="s">
        <v>1925</v>
      </c>
      <c r="H586" s="4" t="s">
        <v>398</v>
      </c>
    </row>
    <row r="587" spans="1:8" ht="15.6" x14ac:dyDescent="0.3">
      <c r="A587" s="5">
        <v>37413</v>
      </c>
      <c r="B587" s="4" t="s">
        <v>4</v>
      </c>
      <c r="C587" s="4">
        <v>156</v>
      </c>
      <c r="D587" s="4">
        <v>53</v>
      </c>
      <c r="E587" s="4" t="s">
        <v>1937</v>
      </c>
      <c r="F587" s="6" t="s">
        <v>1100</v>
      </c>
      <c r="G587" s="4" t="s">
        <v>1938</v>
      </c>
      <c r="H587" s="4" t="s">
        <v>404</v>
      </c>
    </row>
    <row r="588" spans="1:8" ht="15.6" x14ac:dyDescent="0.3">
      <c r="A588" s="5">
        <v>38325</v>
      </c>
      <c r="B588" s="4" t="s">
        <v>4</v>
      </c>
      <c r="C588" s="4">
        <v>169</v>
      </c>
      <c r="D588" s="4">
        <v>53</v>
      </c>
      <c r="E588" s="4" t="s">
        <v>1941</v>
      </c>
      <c r="F588" s="6" t="s">
        <v>1849</v>
      </c>
      <c r="G588" s="4" t="s">
        <v>1942</v>
      </c>
      <c r="H588" s="4" t="s">
        <v>406</v>
      </c>
    </row>
    <row r="589" spans="1:8" ht="15.6" x14ac:dyDescent="0.3">
      <c r="A589" s="5">
        <v>37018</v>
      </c>
      <c r="B589" s="4" t="s">
        <v>4</v>
      </c>
      <c r="C589" s="4">
        <v>164</v>
      </c>
      <c r="D589" s="4">
        <v>67</v>
      </c>
      <c r="E589" s="4" t="s">
        <v>1976</v>
      </c>
      <c r="F589" s="6" t="s">
        <v>1312</v>
      </c>
      <c r="G589" s="4" t="s">
        <v>1977</v>
      </c>
      <c r="H589" s="4" t="s">
        <v>422</v>
      </c>
    </row>
    <row r="590" spans="1:8" ht="15.6" x14ac:dyDescent="0.3">
      <c r="A590" s="5">
        <v>37266</v>
      </c>
      <c r="B590" s="4" t="s">
        <v>4</v>
      </c>
      <c r="C590" s="4">
        <v>165</v>
      </c>
      <c r="D590" s="4">
        <v>61</v>
      </c>
      <c r="E590" s="4" t="s">
        <v>1984</v>
      </c>
      <c r="F590" s="6" t="s">
        <v>1385</v>
      </c>
      <c r="G590" s="4" t="s">
        <v>1985</v>
      </c>
      <c r="H590" s="4" t="s">
        <v>426</v>
      </c>
    </row>
    <row r="591" spans="1:8" ht="15.6" x14ac:dyDescent="0.3">
      <c r="A591" s="5">
        <v>37033</v>
      </c>
      <c r="B591" s="4" t="s">
        <v>4</v>
      </c>
      <c r="C591" s="4">
        <v>162</v>
      </c>
      <c r="D591" s="4">
        <v>87</v>
      </c>
      <c r="E591" s="4" t="s">
        <v>2001</v>
      </c>
      <c r="F591" s="6" t="s">
        <v>1162</v>
      </c>
      <c r="G591" s="4" t="s">
        <v>2002</v>
      </c>
      <c r="H591" s="4" t="s">
        <v>435</v>
      </c>
    </row>
    <row r="592" spans="1:8" ht="15.6" x14ac:dyDescent="0.3">
      <c r="A592" s="5">
        <v>37845</v>
      </c>
      <c r="B592" s="4" t="s">
        <v>4</v>
      </c>
      <c r="C592" s="4">
        <v>180</v>
      </c>
      <c r="D592" s="4">
        <v>47</v>
      </c>
      <c r="E592" s="4" t="s">
        <v>2035</v>
      </c>
      <c r="F592" s="6" t="s">
        <v>1449</v>
      </c>
      <c r="G592" s="4" t="s">
        <v>2036</v>
      </c>
      <c r="H592" s="4" t="s">
        <v>451</v>
      </c>
    </row>
    <row r="593" spans="1:8" ht="15.6" x14ac:dyDescent="0.3">
      <c r="A593" s="5">
        <v>38017</v>
      </c>
      <c r="B593" s="4" t="s">
        <v>4</v>
      </c>
      <c r="C593" s="4">
        <v>173</v>
      </c>
      <c r="D593" s="4">
        <v>88</v>
      </c>
      <c r="E593" s="4" t="s">
        <v>2043</v>
      </c>
      <c r="F593" s="6" t="s">
        <v>1120</v>
      </c>
      <c r="G593" s="4" t="s">
        <v>2044</v>
      </c>
      <c r="H593" s="4" t="s">
        <v>455</v>
      </c>
    </row>
    <row r="594" spans="1:8" ht="15.6" x14ac:dyDescent="0.3">
      <c r="A594" s="5">
        <v>37610</v>
      </c>
      <c r="B594" s="4" t="s">
        <v>4</v>
      </c>
      <c r="C594" s="4">
        <v>173</v>
      </c>
      <c r="D594" s="4">
        <v>82</v>
      </c>
      <c r="E594" s="4" t="s">
        <v>2045</v>
      </c>
      <c r="F594" s="6" t="s">
        <v>1167</v>
      </c>
      <c r="G594" s="4" t="s">
        <v>2046</v>
      </c>
      <c r="H594" s="4" t="s">
        <v>456</v>
      </c>
    </row>
    <row r="595" spans="1:8" ht="15.6" x14ac:dyDescent="0.3">
      <c r="A595" s="5">
        <v>38153</v>
      </c>
      <c r="B595" s="4" t="s">
        <v>4</v>
      </c>
      <c r="C595" s="4">
        <v>158</v>
      </c>
      <c r="D595" s="4">
        <v>46</v>
      </c>
      <c r="E595" s="4" t="s">
        <v>2062</v>
      </c>
      <c r="F595" s="6" t="s">
        <v>1480</v>
      </c>
      <c r="G595" s="4" t="s">
        <v>2063</v>
      </c>
      <c r="H595" s="4" t="s">
        <v>465</v>
      </c>
    </row>
    <row r="596" spans="1:8" ht="15.6" x14ac:dyDescent="0.3">
      <c r="A596" s="5">
        <v>38299</v>
      </c>
      <c r="B596" s="4" t="s">
        <v>4</v>
      </c>
      <c r="C596" s="4">
        <v>156</v>
      </c>
      <c r="D596" s="4">
        <v>68</v>
      </c>
      <c r="E596" s="4" t="s">
        <v>2064</v>
      </c>
      <c r="F596" s="6" t="s">
        <v>1263</v>
      </c>
      <c r="G596" s="4" t="s">
        <v>2065</v>
      </c>
      <c r="H596" s="4" t="s">
        <v>466</v>
      </c>
    </row>
    <row r="597" spans="1:8" ht="15.6" x14ac:dyDescent="0.3">
      <c r="A597" s="5">
        <v>37316</v>
      </c>
      <c r="B597" s="4" t="s">
        <v>4</v>
      </c>
      <c r="C597" s="4">
        <v>179</v>
      </c>
      <c r="D597" s="4">
        <v>66</v>
      </c>
      <c r="E597" s="4" t="s">
        <v>2070</v>
      </c>
      <c r="F597" s="6" t="s">
        <v>1780</v>
      </c>
      <c r="G597" s="4" t="s">
        <v>2071</v>
      </c>
      <c r="H597" s="4" t="s">
        <v>469</v>
      </c>
    </row>
    <row r="598" spans="1:8" ht="15.6" x14ac:dyDescent="0.3">
      <c r="A598" s="5">
        <v>38433</v>
      </c>
      <c r="B598" s="4" t="s">
        <v>4</v>
      </c>
      <c r="C598" s="4">
        <v>180</v>
      </c>
      <c r="D598" s="4">
        <v>73</v>
      </c>
      <c r="E598" s="4" t="s">
        <v>2096</v>
      </c>
      <c r="F598" s="6" t="s">
        <v>1139</v>
      </c>
      <c r="G598" s="4" t="s">
        <v>2097</v>
      </c>
      <c r="H598" s="4" t="s">
        <v>482</v>
      </c>
    </row>
    <row r="599" spans="1:8" ht="15.6" x14ac:dyDescent="0.3">
      <c r="A599" s="5">
        <v>37865</v>
      </c>
      <c r="B599" s="4" t="s">
        <v>4</v>
      </c>
      <c r="C599" s="4">
        <v>178</v>
      </c>
      <c r="D599" s="4">
        <v>55</v>
      </c>
      <c r="E599" s="4" t="s">
        <v>2100</v>
      </c>
      <c r="F599" s="6" t="s">
        <v>1144</v>
      </c>
      <c r="G599" s="4" t="s">
        <v>2101</v>
      </c>
      <c r="H599" s="4" t="s">
        <v>484</v>
      </c>
    </row>
    <row r="600" spans="1:8" ht="15.6" x14ac:dyDescent="0.3">
      <c r="A600" s="5">
        <v>38078</v>
      </c>
      <c r="B600" s="4" t="s">
        <v>4</v>
      </c>
      <c r="C600" s="4">
        <v>154</v>
      </c>
      <c r="D600" s="4">
        <v>93</v>
      </c>
      <c r="E600" s="4" t="s">
        <v>2118</v>
      </c>
      <c r="F600" s="6" t="s">
        <v>1223</v>
      </c>
      <c r="G600" s="4" t="s">
        <v>2119</v>
      </c>
      <c r="H600" s="4" t="s">
        <v>493</v>
      </c>
    </row>
    <row r="601" spans="1:8" ht="15.6" x14ac:dyDescent="0.3">
      <c r="A601" s="5">
        <v>38373</v>
      </c>
      <c r="B601" s="4" t="s">
        <v>4</v>
      </c>
      <c r="C601" s="4">
        <v>151</v>
      </c>
      <c r="D601" s="4">
        <v>78</v>
      </c>
      <c r="E601" s="4" t="s">
        <v>2126</v>
      </c>
      <c r="F601" s="6" t="s">
        <v>1401</v>
      </c>
      <c r="G601" s="4" t="s">
        <v>2127</v>
      </c>
      <c r="H601" s="4" t="s">
        <v>497</v>
      </c>
    </row>
    <row r="602" spans="1:8" ht="15.6" x14ac:dyDescent="0.3">
      <c r="A602" s="5">
        <v>38069</v>
      </c>
      <c r="B602" s="4" t="s">
        <v>4</v>
      </c>
      <c r="C602" s="4">
        <v>153</v>
      </c>
      <c r="D602" s="4">
        <v>92</v>
      </c>
      <c r="E602" s="4" t="s">
        <v>2164</v>
      </c>
      <c r="F602" s="6" t="s">
        <v>1187</v>
      </c>
      <c r="G602" s="4" t="s">
        <v>2165</v>
      </c>
      <c r="H602" s="4" t="s">
        <v>516</v>
      </c>
    </row>
    <row r="603" spans="1:8" ht="15.6" x14ac:dyDescent="0.3">
      <c r="A603" s="5">
        <v>38089</v>
      </c>
      <c r="B603" s="4" t="s">
        <v>4</v>
      </c>
      <c r="C603" s="4">
        <v>156</v>
      </c>
      <c r="D603" s="4">
        <v>50</v>
      </c>
      <c r="E603" s="4" t="s">
        <v>1848</v>
      </c>
      <c r="F603" s="6" t="s">
        <v>1226</v>
      </c>
      <c r="G603" s="4" t="s">
        <v>2172</v>
      </c>
      <c r="H603" s="4" t="s">
        <v>520</v>
      </c>
    </row>
    <row r="604" spans="1:8" ht="15.6" x14ac:dyDescent="0.3">
      <c r="A604" s="5">
        <v>38302</v>
      </c>
      <c r="B604" s="4" t="s">
        <v>4</v>
      </c>
      <c r="C604" s="4">
        <v>179</v>
      </c>
      <c r="D604" s="4">
        <v>66</v>
      </c>
      <c r="E604" s="4" t="s">
        <v>2177</v>
      </c>
      <c r="F604" s="6" t="s">
        <v>1108</v>
      </c>
      <c r="G604" s="4" t="s">
        <v>2178</v>
      </c>
      <c r="H604" s="4" t="s">
        <v>523</v>
      </c>
    </row>
    <row r="605" spans="1:8" ht="15.6" x14ac:dyDescent="0.3">
      <c r="A605" s="5">
        <v>38429</v>
      </c>
      <c r="B605" s="4" t="s">
        <v>4</v>
      </c>
      <c r="C605" s="4">
        <v>161</v>
      </c>
      <c r="D605" s="4">
        <v>71</v>
      </c>
      <c r="E605" s="4" t="s">
        <v>2197</v>
      </c>
      <c r="F605" s="6" t="s">
        <v>1105</v>
      </c>
      <c r="G605" s="4" t="s">
        <v>2198</v>
      </c>
      <c r="H605" s="4" t="s">
        <v>533</v>
      </c>
    </row>
    <row r="606" spans="1:8" ht="15.6" x14ac:dyDescent="0.3">
      <c r="A606" s="5">
        <v>37467</v>
      </c>
      <c r="B606" s="4" t="s">
        <v>4</v>
      </c>
      <c r="C606" s="4">
        <v>180</v>
      </c>
      <c r="D606" s="4">
        <v>90</v>
      </c>
      <c r="E606" s="4" t="s">
        <v>2211</v>
      </c>
      <c r="F606" s="6" t="s">
        <v>1683</v>
      </c>
      <c r="G606" s="4" t="s">
        <v>2212</v>
      </c>
      <c r="H606" s="4" t="s">
        <v>540</v>
      </c>
    </row>
    <row r="607" spans="1:8" ht="15.6" x14ac:dyDescent="0.3">
      <c r="A607" s="5">
        <v>37982</v>
      </c>
      <c r="B607" s="4" t="s">
        <v>4</v>
      </c>
      <c r="C607" s="4">
        <v>161</v>
      </c>
      <c r="D607" s="4">
        <v>77</v>
      </c>
      <c r="E607" s="4" t="s">
        <v>2250</v>
      </c>
      <c r="F607" s="6" t="s">
        <v>1234</v>
      </c>
      <c r="G607" s="4" t="s">
        <v>2251</v>
      </c>
      <c r="H607" s="4" t="s">
        <v>559</v>
      </c>
    </row>
    <row r="608" spans="1:8" ht="15.6" x14ac:dyDescent="0.3">
      <c r="A608" s="5">
        <v>37828</v>
      </c>
      <c r="B608" s="4" t="s">
        <v>4</v>
      </c>
      <c r="C608" s="4">
        <v>169</v>
      </c>
      <c r="D608" s="4">
        <v>95</v>
      </c>
      <c r="E608" s="4" t="s">
        <v>2279</v>
      </c>
      <c r="F608" s="6" t="s">
        <v>1371</v>
      </c>
      <c r="G608" s="4" t="s">
        <v>2280</v>
      </c>
      <c r="H608" s="4" t="s">
        <v>574</v>
      </c>
    </row>
    <row r="609" spans="1:8" ht="15.6" x14ac:dyDescent="0.3">
      <c r="A609" s="5">
        <v>37066</v>
      </c>
      <c r="B609" s="4" t="s">
        <v>4</v>
      </c>
      <c r="C609" s="4">
        <v>174</v>
      </c>
      <c r="D609" s="4">
        <v>81</v>
      </c>
      <c r="E609" s="4" t="s">
        <v>2287</v>
      </c>
      <c r="F609" s="6" t="s">
        <v>1527</v>
      </c>
      <c r="G609" s="4" t="s">
        <v>2288</v>
      </c>
      <c r="H609" s="4" t="s">
        <v>578</v>
      </c>
    </row>
    <row r="610" spans="1:8" ht="15.6" x14ac:dyDescent="0.3">
      <c r="A610" s="5">
        <v>38429</v>
      </c>
      <c r="B610" s="4" t="s">
        <v>4</v>
      </c>
      <c r="C610" s="4">
        <v>151</v>
      </c>
      <c r="D610" s="4">
        <v>47</v>
      </c>
      <c r="E610" s="4" t="s">
        <v>2290</v>
      </c>
      <c r="F610" s="6" t="s">
        <v>1117</v>
      </c>
      <c r="G610" s="4" t="s">
        <v>2291</v>
      </c>
      <c r="H610" s="4" t="s">
        <v>580</v>
      </c>
    </row>
    <row r="611" spans="1:8" ht="15.6" x14ac:dyDescent="0.3">
      <c r="A611" s="5">
        <v>38319</v>
      </c>
      <c r="B611" s="4" t="s">
        <v>4</v>
      </c>
      <c r="C611" s="4">
        <v>150</v>
      </c>
      <c r="D611" s="4">
        <v>85</v>
      </c>
      <c r="E611" s="4" t="s">
        <v>2310</v>
      </c>
      <c r="F611" s="6" t="s">
        <v>1069</v>
      </c>
      <c r="G611" s="4" t="s">
        <v>2311</v>
      </c>
      <c r="H611" s="4" t="s">
        <v>589</v>
      </c>
    </row>
    <row r="612" spans="1:8" ht="15.6" x14ac:dyDescent="0.3">
      <c r="A612" s="5">
        <v>37447</v>
      </c>
      <c r="B612" s="4" t="s">
        <v>4</v>
      </c>
      <c r="C612" s="4">
        <v>177</v>
      </c>
      <c r="D612" s="4">
        <v>71</v>
      </c>
      <c r="E612" s="4" t="s">
        <v>2314</v>
      </c>
      <c r="F612" s="6" t="s">
        <v>1920</v>
      </c>
      <c r="G612" s="4" t="s">
        <v>2315</v>
      </c>
      <c r="H612" s="4" t="s">
        <v>591</v>
      </c>
    </row>
    <row r="613" spans="1:8" ht="15.6" x14ac:dyDescent="0.3">
      <c r="A613" s="5">
        <v>37012</v>
      </c>
      <c r="B613" s="4" t="s">
        <v>4</v>
      </c>
      <c r="C613" s="4">
        <v>180</v>
      </c>
      <c r="D613" s="4">
        <v>61</v>
      </c>
      <c r="E613" s="4" t="s">
        <v>2316</v>
      </c>
      <c r="F613" s="6" t="s">
        <v>1126</v>
      </c>
      <c r="G613" s="4" t="s">
        <v>2317</v>
      </c>
      <c r="H613" s="4" t="s">
        <v>592</v>
      </c>
    </row>
    <row r="614" spans="1:8" ht="15.6" x14ac:dyDescent="0.3">
      <c r="A614" s="5">
        <v>38104</v>
      </c>
      <c r="B614" s="4" t="s">
        <v>4</v>
      </c>
      <c r="C614" s="4">
        <v>158</v>
      </c>
      <c r="D614" s="4">
        <v>58</v>
      </c>
      <c r="E614" s="4" t="s">
        <v>2360</v>
      </c>
      <c r="F614" s="6" t="s">
        <v>1780</v>
      </c>
      <c r="G614" s="4" t="s">
        <v>2361</v>
      </c>
      <c r="H614" s="4" t="s">
        <v>613</v>
      </c>
    </row>
    <row r="615" spans="1:8" ht="15.6" x14ac:dyDescent="0.3">
      <c r="A615" s="5">
        <v>37508</v>
      </c>
      <c r="B615" s="4" t="s">
        <v>4</v>
      </c>
      <c r="C615" s="4">
        <v>176</v>
      </c>
      <c r="D615" s="4">
        <v>89</v>
      </c>
      <c r="E615" s="4" t="s">
        <v>2374</v>
      </c>
      <c r="F615" s="6" t="s">
        <v>1240</v>
      </c>
      <c r="G615" s="4" t="s">
        <v>2375</v>
      </c>
      <c r="H615" s="4" t="s">
        <v>620</v>
      </c>
    </row>
    <row r="616" spans="1:8" ht="15.6" x14ac:dyDescent="0.3">
      <c r="A616" s="5">
        <v>37827</v>
      </c>
      <c r="B616" s="4" t="s">
        <v>4</v>
      </c>
      <c r="C616" s="4">
        <v>180</v>
      </c>
      <c r="D616" s="4">
        <v>68</v>
      </c>
      <c r="E616" s="4" t="s">
        <v>2382</v>
      </c>
      <c r="F616" s="6" t="s">
        <v>1309</v>
      </c>
      <c r="G616" s="4" t="s">
        <v>2383</v>
      </c>
      <c r="H616" s="4" t="s">
        <v>624</v>
      </c>
    </row>
    <row r="617" spans="1:8" ht="15.6" x14ac:dyDescent="0.3">
      <c r="A617" s="5">
        <v>37325</v>
      </c>
      <c r="B617" s="4" t="s">
        <v>4</v>
      </c>
      <c r="C617" s="4">
        <v>180</v>
      </c>
      <c r="D617" s="4">
        <v>58</v>
      </c>
      <c r="E617" s="4" t="s">
        <v>2408</v>
      </c>
      <c r="F617" s="6" t="s">
        <v>1268</v>
      </c>
      <c r="G617" s="4" t="s">
        <v>2409</v>
      </c>
      <c r="H617" s="4" t="s">
        <v>637</v>
      </c>
    </row>
    <row r="618" spans="1:8" ht="15.6" x14ac:dyDescent="0.3">
      <c r="A618" s="5">
        <v>38376</v>
      </c>
      <c r="B618" s="4" t="s">
        <v>4</v>
      </c>
      <c r="C618" s="4">
        <v>160</v>
      </c>
      <c r="D618" s="4">
        <v>65</v>
      </c>
      <c r="E618" s="4" t="s">
        <v>2422</v>
      </c>
      <c r="F618" s="6" t="s">
        <v>1284</v>
      </c>
      <c r="G618" s="4" t="s">
        <v>2423</v>
      </c>
      <c r="H618" s="4" t="s">
        <v>644</v>
      </c>
    </row>
    <row r="619" spans="1:8" ht="15.6" x14ac:dyDescent="0.3">
      <c r="A619" s="5">
        <v>38134</v>
      </c>
      <c r="B619" s="4" t="s">
        <v>4</v>
      </c>
      <c r="C619" s="4">
        <v>153</v>
      </c>
      <c r="D619" s="4">
        <v>66</v>
      </c>
      <c r="E619" s="4" t="s">
        <v>2424</v>
      </c>
      <c r="F619" s="6" t="s">
        <v>1822</v>
      </c>
      <c r="G619" s="4" t="s">
        <v>2425</v>
      </c>
      <c r="H619" s="4" t="s">
        <v>645</v>
      </c>
    </row>
    <row r="620" spans="1:8" ht="15.6" x14ac:dyDescent="0.3">
      <c r="A620" s="5">
        <v>37779</v>
      </c>
      <c r="B620" s="4" t="s">
        <v>4</v>
      </c>
      <c r="C620" s="4">
        <v>151</v>
      </c>
      <c r="D620" s="4">
        <v>88</v>
      </c>
      <c r="E620" s="4" t="s">
        <v>2440</v>
      </c>
      <c r="F620" s="6" t="s">
        <v>1144</v>
      </c>
      <c r="G620" s="4" t="s">
        <v>2441</v>
      </c>
      <c r="H620" s="4" t="s">
        <v>653</v>
      </c>
    </row>
    <row r="621" spans="1:8" ht="15.6" x14ac:dyDescent="0.3">
      <c r="A621" s="5">
        <v>37751</v>
      </c>
      <c r="B621" s="4" t="s">
        <v>4</v>
      </c>
      <c r="C621" s="4">
        <v>178</v>
      </c>
      <c r="D621" s="4">
        <v>86</v>
      </c>
      <c r="E621" s="4" t="s">
        <v>2456</v>
      </c>
      <c r="F621" s="6" t="s">
        <v>1210</v>
      </c>
      <c r="G621" s="4" t="s">
        <v>2457</v>
      </c>
      <c r="H621" s="4" t="s">
        <v>661</v>
      </c>
    </row>
    <row r="622" spans="1:8" ht="15.6" x14ac:dyDescent="0.3">
      <c r="A622" s="5">
        <v>37166</v>
      </c>
      <c r="B622" s="4" t="s">
        <v>4</v>
      </c>
      <c r="C622" s="4">
        <v>170</v>
      </c>
      <c r="D622" s="4">
        <v>56</v>
      </c>
      <c r="E622" s="4" t="s">
        <v>2460</v>
      </c>
      <c r="F622" s="6" t="s">
        <v>1207</v>
      </c>
      <c r="G622" s="4" t="s">
        <v>2461</v>
      </c>
      <c r="H622" s="4" t="s">
        <v>663</v>
      </c>
    </row>
    <row r="623" spans="1:8" ht="15.6" x14ac:dyDescent="0.3">
      <c r="A623" s="5">
        <v>37878</v>
      </c>
      <c r="B623" s="4" t="s">
        <v>4</v>
      </c>
      <c r="C623" s="4">
        <v>179</v>
      </c>
      <c r="D623" s="4">
        <v>55</v>
      </c>
      <c r="E623" s="4" t="s">
        <v>2478</v>
      </c>
      <c r="F623" s="6" t="s">
        <v>1429</v>
      </c>
      <c r="G623" s="4" t="s">
        <v>2479</v>
      </c>
      <c r="H623" s="4" t="s">
        <v>672</v>
      </c>
    </row>
    <row r="624" spans="1:8" ht="15.6" x14ac:dyDescent="0.3">
      <c r="A624" s="5">
        <v>37607</v>
      </c>
      <c r="B624" s="4" t="s">
        <v>4</v>
      </c>
      <c r="C624" s="4">
        <v>172</v>
      </c>
      <c r="D624" s="4">
        <v>85</v>
      </c>
      <c r="E624" s="4" t="s">
        <v>2490</v>
      </c>
      <c r="F624" s="6" t="s">
        <v>1974</v>
      </c>
      <c r="G624" s="4" t="s">
        <v>2491</v>
      </c>
      <c r="H624" s="4" t="s">
        <v>678</v>
      </c>
    </row>
    <row r="625" spans="1:8" ht="15.6" x14ac:dyDescent="0.3">
      <c r="A625" s="5">
        <v>37749</v>
      </c>
      <c r="B625" s="4" t="s">
        <v>4</v>
      </c>
      <c r="C625" s="4">
        <v>162</v>
      </c>
      <c r="D625" s="4">
        <v>65</v>
      </c>
      <c r="E625" s="4" t="s">
        <v>2438</v>
      </c>
      <c r="F625" s="6" t="s">
        <v>1574</v>
      </c>
      <c r="G625" s="4" t="s">
        <v>2532</v>
      </c>
      <c r="H625" s="4" t="s">
        <v>699</v>
      </c>
    </row>
    <row r="626" spans="1:8" ht="15.6" x14ac:dyDescent="0.3">
      <c r="A626" s="5">
        <v>38251</v>
      </c>
      <c r="B626" s="4" t="s">
        <v>4</v>
      </c>
      <c r="C626" s="4">
        <v>152</v>
      </c>
      <c r="D626" s="4">
        <v>78</v>
      </c>
      <c r="E626" s="4" t="s">
        <v>2541</v>
      </c>
      <c r="F626" s="6" t="s">
        <v>1342</v>
      </c>
      <c r="G626" s="4" t="s">
        <v>2542</v>
      </c>
      <c r="H626" s="4" t="s">
        <v>704</v>
      </c>
    </row>
    <row r="627" spans="1:8" ht="15.6" x14ac:dyDescent="0.3">
      <c r="A627" s="5">
        <v>37489</v>
      </c>
      <c r="B627" s="4" t="s">
        <v>4</v>
      </c>
      <c r="C627" s="4">
        <v>179</v>
      </c>
      <c r="D627" s="4">
        <v>73</v>
      </c>
      <c r="E627" s="4" t="s">
        <v>2545</v>
      </c>
      <c r="F627" s="6" t="s">
        <v>1260</v>
      </c>
      <c r="G627" s="4" t="s">
        <v>2546</v>
      </c>
      <c r="H627" s="4" t="s">
        <v>706</v>
      </c>
    </row>
    <row r="628" spans="1:8" ht="15.6" x14ac:dyDescent="0.3">
      <c r="A628" s="5">
        <v>37918</v>
      </c>
      <c r="B628" s="4" t="s">
        <v>4</v>
      </c>
      <c r="C628" s="4">
        <v>151</v>
      </c>
      <c r="D628" s="4">
        <v>94</v>
      </c>
      <c r="E628" s="4" t="s">
        <v>2552</v>
      </c>
      <c r="F628" s="6" t="s">
        <v>1429</v>
      </c>
      <c r="G628" s="4" t="s">
        <v>2553</v>
      </c>
      <c r="H628" s="4" t="s">
        <v>710</v>
      </c>
    </row>
    <row r="629" spans="1:8" ht="15.6" x14ac:dyDescent="0.3">
      <c r="A629" s="5">
        <v>38404</v>
      </c>
      <c r="B629" s="4" t="s">
        <v>4</v>
      </c>
      <c r="C629" s="4">
        <v>163</v>
      </c>
      <c r="D629" s="4">
        <v>92</v>
      </c>
      <c r="E629" s="4" t="s">
        <v>2577</v>
      </c>
      <c r="F629" s="6" t="s">
        <v>1167</v>
      </c>
      <c r="G629" s="4" t="s">
        <v>2578</v>
      </c>
      <c r="H629" s="4" t="s">
        <v>723</v>
      </c>
    </row>
    <row r="630" spans="1:8" ht="15.6" x14ac:dyDescent="0.3">
      <c r="A630" s="5">
        <v>38449</v>
      </c>
      <c r="B630" s="4" t="s">
        <v>4</v>
      </c>
      <c r="C630" s="4">
        <v>150</v>
      </c>
      <c r="D630" s="4">
        <v>81</v>
      </c>
      <c r="E630" s="4" t="s">
        <v>2590</v>
      </c>
      <c r="F630" s="6" t="s">
        <v>1194</v>
      </c>
      <c r="G630" s="4" t="s">
        <v>2591</v>
      </c>
      <c r="H630" s="4" t="s">
        <v>1004</v>
      </c>
    </row>
    <row r="631" spans="1:8" ht="15.6" x14ac:dyDescent="0.3">
      <c r="A631" s="5">
        <v>37366</v>
      </c>
      <c r="B631" s="4" t="s">
        <v>4</v>
      </c>
      <c r="C631" s="4">
        <v>170</v>
      </c>
      <c r="D631" s="4">
        <v>78</v>
      </c>
      <c r="E631" s="4" t="s">
        <v>2608</v>
      </c>
      <c r="F631" s="6" t="s">
        <v>1780</v>
      </c>
      <c r="G631" s="4" t="s">
        <v>2609</v>
      </c>
      <c r="H631" s="4" t="s">
        <v>738</v>
      </c>
    </row>
    <row r="632" spans="1:8" ht="15.6" x14ac:dyDescent="0.3">
      <c r="A632" s="5">
        <v>37515</v>
      </c>
      <c r="B632" s="4" t="s">
        <v>4</v>
      </c>
      <c r="C632" s="4">
        <v>169</v>
      </c>
      <c r="D632" s="4">
        <v>86</v>
      </c>
      <c r="E632" s="4" t="s">
        <v>2652</v>
      </c>
      <c r="F632" s="6" t="s">
        <v>1087</v>
      </c>
      <c r="G632" s="4" t="s">
        <v>2653</v>
      </c>
      <c r="H632" s="4" t="s">
        <v>760</v>
      </c>
    </row>
    <row r="633" spans="1:8" ht="15.6" x14ac:dyDescent="0.3">
      <c r="A633" s="5">
        <v>37112</v>
      </c>
      <c r="B633" s="4" t="s">
        <v>4</v>
      </c>
      <c r="C633" s="4">
        <v>165</v>
      </c>
      <c r="D633" s="4">
        <v>84</v>
      </c>
      <c r="E633" s="4" t="s">
        <v>2654</v>
      </c>
      <c r="F633" s="6" t="s">
        <v>1483</v>
      </c>
      <c r="G633" s="4" t="s">
        <v>2655</v>
      </c>
      <c r="H633" s="4" t="s">
        <v>761</v>
      </c>
    </row>
    <row r="634" spans="1:8" ht="15.6" x14ac:dyDescent="0.3">
      <c r="A634" s="5">
        <v>37325</v>
      </c>
      <c r="B634" s="4" t="s">
        <v>4</v>
      </c>
      <c r="C634" s="4">
        <v>171</v>
      </c>
      <c r="D634" s="4">
        <v>58</v>
      </c>
      <c r="E634" s="4" t="s">
        <v>2658</v>
      </c>
      <c r="F634" s="6" t="s">
        <v>1226</v>
      </c>
      <c r="G634" s="4" t="s">
        <v>2659</v>
      </c>
      <c r="H634" s="4" t="s">
        <v>763</v>
      </c>
    </row>
    <row r="635" spans="1:8" ht="15.6" x14ac:dyDescent="0.3">
      <c r="A635" s="5">
        <v>38050</v>
      </c>
      <c r="B635" s="4" t="s">
        <v>4</v>
      </c>
      <c r="C635" s="4">
        <v>165</v>
      </c>
      <c r="D635" s="4">
        <v>56</v>
      </c>
      <c r="E635" s="4" t="s">
        <v>2662</v>
      </c>
      <c r="F635" s="6" t="s">
        <v>1213</v>
      </c>
      <c r="G635" s="4" t="s">
        <v>2663</v>
      </c>
      <c r="H635" s="4" t="s">
        <v>765</v>
      </c>
    </row>
    <row r="636" spans="1:8" ht="15.6" x14ac:dyDescent="0.3">
      <c r="A636" s="5">
        <v>37060</v>
      </c>
      <c r="B636" s="4" t="s">
        <v>4</v>
      </c>
      <c r="C636" s="4">
        <v>150</v>
      </c>
      <c r="D636" s="4">
        <v>92</v>
      </c>
      <c r="E636" s="4" t="s">
        <v>2664</v>
      </c>
      <c r="F636" s="6" t="s">
        <v>1200</v>
      </c>
      <c r="G636" s="4" t="s">
        <v>2665</v>
      </c>
      <c r="H636" s="4" t="s">
        <v>766</v>
      </c>
    </row>
    <row r="637" spans="1:8" ht="15.6" x14ac:dyDescent="0.3">
      <c r="A637" s="5">
        <v>38171</v>
      </c>
      <c r="B637" s="4" t="s">
        <v>4</v>
      </c>
      <c r="C637" s="4">
        <v>168</v>
      </c>
      <c r="D637" s="4">
        <v>86</v>
      </c>
      <c r="E637" s="4" t="s">
        <v>2686</v>
      </c>
      <c r="F637" s="6" t="s">
        <v>1194</v>
      </c>
      <c r="G637" s="4" t="s">
        <v>2687</v>
      </c>
      <c r="H637" s="4" t="s">
        <v>778</v>
      </c>
    </row>
    <row r="638" spans="1:8" ht="15.6" x14ac:dyDescent="0.3">
      <c r="A638" s="5">
        <v>38086</v>
      </c>
      <c r="B638" s="4" t="s">
        <v>4</v>
      </c>
      <c r="C638" s="4">
        <v>162</v>
      </c>
      <c r="D638" s="4">
        <v>79</v>
      </c>
      <c r="E638" s="4" t="s">
        <v>2696</v>
      </c>
      <c r="F638" s="6" t="s">
        <v>1822</v>
      </c>
      <c r="G638" s="4" t="s">
        <v>2697</v>
      </c>
      <c r="H638" s="4" t="s">
        <v>783</v>
      </c>
    </row>
    <row r="639" spans="1:8" ht="15.6" x14ac:dyDescent="0.3">
      <c r="A639" s="5">
        <v>37704</v>
      </c>
      <c r="B639" s="4" t="s">
        <v>4</v>
      </c>
      <c r="C639" s="4">
        <v>167</v>
      </c>
      <c r="D639" s="4">
        <v>80</v>
      </c>
      <c r="E639" s="4" t="s">
        <v>2708</v>
      </c>
      <c r="F639" s="6" t="s">
        <v>1136</v>
      </c>
      <c r="G639" s="4" t="s">
        <v>2709</v>
      </c>
      <c r="H639" s="4" t="s">
        <v>789</v>
      </c>
    </row>
    <row r="640" spans="1:8" ht="15.6" x14ac:dyDescent="0.3">
      <c r="A640" s="5">
        <v>37219</v>
      </c>
      <c r="B640" s="4" t="s">
        <v>4</v>
      </c>
      <c r="C640" s="4">
        <v>164</v>
      </c>
      <c r="D640" s="4">
        <v>49</v>
      </c>
      <c r="E640" s="4" t="s">
        <v>2823</v>
      </c>
      <c r="F640" s="6" t="s">
        <v>1594</v>
      </c>
      <c r="G640" s="4" t="s">
        <v>2824</v>
      </c>
      <c r="H640" s="4" t="s">
        <v>847</v>
      </c>
    </row>
    <row r="641" spans="1:8" ht="15.6" x14ac:dyDescent="0.3">
      <c r="A641" s="5">
        <v>37429</v>
      </c>
      <c r="B641" s="4" t="s">
        <v>4</v>
      </c>
      <c r="C641" s="4">
        <v>153</v>
      </c>
      <c r="D641" s="4">
        <v>89</v>
      </c>
      <c r="E641" s="4" t="s">
        <v>2853</v>
      </c>
      <c r="F641" s="6" t="s">
        <v>1385</v>
      </c>
      <c r="G641" s="4" t="s">
        <v>2854</v>
      </c>
      <c r="H641" s="4" t="s">
        <v>859</v>
      </c>
    </row>
    <row r="642" spans="1:8" ht="15.6" x14ac:dyDescent="0.3">
      <c r="A642" s="5">
        <v>37690</v>
      </c>
      <c r="B642" s="4" t="s">
        <v>4</v>
      </c>
      <c r="C642" s="4">
        <v>158</v>
      </c>
      <c r="D642" s="4">
        <v>64</v>
      </c>
      <c r="E642" s="4" t="s">
        <v>2863</v>
      </c>
      <c r="F642" s="6" t="s">
        <v>1120</v>
      </c>
      <c r="G642" s="4" t="s">
        <v>2864</v>
      </c>
      <c r="H642" s="4" t="s">
        <v>864</v>
      </c>
    </row>
    <row r="643" spans="1:8" ht="15.6" x14ac:dyDescent="0.3">
      <c r="A643" s="5">
        <v>37921</v>
      </c>
      <c r="B643" s="4" t="s">
        <v>4</v>
      </c>
      <c r="C643" s="4">
        <v>168</v>
      </c>
      <c r="D643" s="4">
        <v>67</v>
      </c>
      <c r="E643" s="4" t="s">
        <v>2883</v>
      </c>
      <c r="F643" s="6" t="s">
        <v>1162</v>
      </c>
      <c r="G643" s="4" t="s">
        <v>2884</v>
      </c>
      <c r="H643" s="4" t="s">
        <v>874</v>
      </c>
    </row>
    <row r="644" spans="1:8" ht="15.6" x14ac:dyDescent="0.3">
      <c r="A644" s="5">
        <v>37542</v>
      </c>
      <c r="B644" s="4" t="s">
        <v>4</v>
      </c>
      <c r="C644" s="4">
        <v>167</v>
      </c>
      <c r="D644" s="4">
        <v>72</v>
      </c>
      <c r="E644" s="4" t="s">
        <v>2893</v>
      </c>
      <c r="F644" s="6" t="s">
        <v>1120</v>
      </c>
      <c r="G644" s="4" t="s">
        <v>2894</v>
      </c>
      <c r="H644" s="4" t="s">
        <v>879</v>
      </c>
    </row>
    <row r="645" spans="1:8" ht="15.6" x14ac:dyDescent="0.3">
      <c r="A645" s="5">
        <v>38176</v>
      </c>
      <c r="B645" s="4" t="s">
        <v>4</v>
      </c>
      <c r="C645" s="4">
        <v>154</v>
      </c>
      <c r="D645" s="4">
        <v>47</v>
      </c>
      <c r="E645" s="4" t="s">
        <v>2915</v>
      </c>
      <c r="F645" s="6" t="s">
        <v>1290</v>
      </c>
      <c r="G645" s="4" t="s">
        <v>2916</v>
      </c>
      <c r="H645" s="4" t="s">
        <v>890</v>
      </c>
    </row>
    <row r="646" spans="1:8" ht="15.6" x14ac:dyDescent="0.3">
      <c r="A646" s="5">
        <v>37582</v>
      </c>
      <c r="B646" s="4" t="s">
        <v>4</v>
      </c>
      <c r="C646" s="4">
        <v>154</v>
      </c>
      <c r="D646" s="4">
        <v>87</v>
      </c>
      <c r="E646" s="4" t="s">
        <v>2937</v>
      </c>
      <c r="F646" s="6" t="s">
        <v>1090</v>
      </c>
      <c r="G646" s="4" t="s">
        <v>2938</v>
      </c>
      <c r="H646" s="4" t="s">
        <v>901</v>
      </c>
    </row>
    <row r="647" spans="1:8" ht="15.6" x14ac:dyDescent="0.3">
      <c r="A647" s="5">
        <v>37198</v>
      </c>
      <c r="B647" s="4" t="s">
        <v>4</v>
      </c>
      <c r="C647" s="4">
        <v>174</v>
      </c>
      <c r="D647" s="4">
        <v>78</v>
      </c>
      <c r="E647" s="4" t="s">
        <v>2953</v>
      </c>
      <c r="F647" s="6" t="s">
        <v>1284</v>
      </c>
      <c r="G647" s="4" t="s">
        <v>2954</v>
      </c>
      <c r="H647" s="4" t="s">
        <v>13</v>
      </c>
    </row>
    <row r="648" spans="1:8" ht="15.6" x14ac:dyDescent="0.3">
      <c r="A648" s="5">
        <v>37531</v>
      </c>
      <c r="B648" s="4" t="s">
        <v>4</v>
      </c>
      <c r="C648" s="4">
        <v>166</v>
      </c>
      <c r="D648" s="4">
        <v>80</v>
      </c>
      <c r="E648" s="4" t="s">
        <v>2981</v>
      </c>
      <c r="F648" s="6" t="s">
        <v>1200</v>
      </c>
      <c r="G648" s="4" t="s">
        <v>2982</v>
      </c>
      <c r="H648" s="4" t="s">
        <v>922</v>
      </c>
    </row>
    <row r="649" spans="1:8" ht="15.6" x14ac:dyDescent="0.3">
      <c r="A649" s="5">
        <v>37270</v>
      </c>
      <c r="B649" s="4" t="s">
        <v>4</v>
      </c>
      <c r="C649" s="4">
        <v>154</v>
      </c>
      <c r="D649" s="4">
        <v>50</v>
      </c>
      <c r="E649" s="4" t="s">
        <v>2989</v>
      </c>
      <c r="F649" s="6" t="s">
        <v>1862</v>
      </c>
      <c r="G649" s="4" t="s">
        <v>2990</v>
      </c>
      <c r="H649" s="4" t="s">
        <v>926</v>
      </c>
    </row>
    <row r="650" spans="1:8" ht="15.6" x14ac:dyDescent="0.3">
      <c r="A650" s="5">
        <v>37891</v>
      </c>
      <c r="B650" s="4" t="s">
        <v>4</v>
      </c>
      <c r="C650" s="4">
        <v>156</v>
      </c>
      <c r="D650" s="4">
        <v>63</v>
      </c>
      <c r="E650" s="4" t="s">
        <v>2993</v>
      </c>
      <c r="F650" s="6" t="s">
        <v>1594</v>
      </c>
      <c r="G650" s="4" t="s">
        <v>2994</v>
      </c>
      <c r="H650" s="4" t="s">
        <v>928</v>
      </c>
    </row>
    <row r="651" spans="1:8" ht="15.6" x14ac:dyDescent="0.3">
      <c r="A651" s="5">
        <v>37027</v>
      </c>
      <c r="B651" s="4" t="s">
        <v>4</v>
      </c>
      <c r="C651" s="4">
        <v>157</v>
      </c>
      <c r="D651" s="4">
        <v>61</v>
      </c>
      <c r="E651" s="4" t="s">
        <v>3019</v>
      </c>
      <c r="F651" s="6" t="s">
        <v>1126</v>
      </c>
      <c r="G651" s="4" t="s">
        <v>3020</v>
      </c>
      <c r="H651" s="4" t="s">
        <v>942</v>
      </c>
    </row>
    <row r="652" spans="1:8" ht="15.6" x14ac:dyDescent="0.3">
      <c r="A652" s="5">
        <v>37683</v>
      </c>
      <c r="B652" s="4" t="s">
        <v>4</v>
      </c>
      <c r="C652" s="4">
        <v>153</v>
      </c>
      <c r="D652" s="4">
        <v>69</v>
      </c>
      <c r="E652" s="4" t="s">
        <v>3021</v>
      </c>
      <c r="F652" s="6" t="s">
        <v>1120</v>
      </c>
      <c r="G652" s="4" t="s">
        <v>3022</v>
      </c>
      <c r="H652" s="4" t="s">
        <v>943</v>
      </c>
    </row>
    <row r="653" spans="1:8" ht="15.6" x14ac:dyDescent="0.3">
      <c r="A653" s="5">
        <v>38369</v>
      </c>
      <c r="B653" s="4" t="s">
        <v>4</v>
      </c>
      <c r="C653" s="4">
        <v>155</v>
      </c>
      <c r="D653" s="4">
        <v>73</v>
      </c>
      <c r="E653" s="4" t="s">
        <v>3046</v>
      </c>
      <c r="F653" s="6" t="s">
        <v>1257</v>
      </c>
      <c r="G653" s="4" t="s">
        <v>3047</v>
      </c>
      <c r="H653" s="4" t="s">
        <v>956</v>
      </c>
    </row>
    <row r="654" spans="1:8" ht="15.6" x14ac:dyDescent="0.3">
      <c r="A654" s="5">
        <v>37931</v>
      </c>
      <c r="B654" s="4" t="s">
        <v>4</v>
      </c>
      <c r="C654" s="4">
        <v>175</v>
      </c>
      <c r="D654" s="4">
        <v>73</v>
      </c>
      <c r="E654" s="4" t="s">
        <v>3081</v>
      </c>
      <c r="F654" s="6" t="s">
        <v>1081</v>
      </c>
      <c r="G654" s="4" t="s">
        <v>3082</v>
      </c>
      <c r="H654" s="4" t="s">
        <v>974</v>
      </c>
    </row>
    <row r="655" spans="1:8" ht="15.6" x14ac:dyDescent="0.3">
      <c r="A655" s="5">
        <v>37038</v>
      </c>
      <c r="B655" s="4" t="s">
        <v>4</v>
      </c>
      <c r="C655" s="4">
        <v>157</v>
      </c>
      <c r="D655" s="4">
        <v>54</v>
      </c>
      <c r="E655" s="4" t="s">
        <v>3099</v>
      </c>
      <c r="F655" s="6" t="s">
        <v>1081</v>
      </c>
      <c r="G655" s="4" t="s">
        <v>3100</v>
      </c>
      <c r="H655" s="4" t="s">
        <v>983</v>
      </c>
    </row>
    <row r="656" spans="1:8" ht="15.6" x14ac:dyDescent="0.3">
      <c r="A656" s="5">
        <v>37968</v>
      </c>
      <c r="B656" s="4" t="s">
        <v>4</v>
      </c>
      <c r="C656" s="4">
        <v>180</v>
      </c>
      <c r="D656" s="4">
        <v>55</v>
      </c>
      <c r="E656" s="4" t="s">
        <v>3101</v>
      </c>
      <c r="F656" s="6" t="s">
        <v>1449</v>
      </c>
      <c r="G656" s="4" t="s">
        <v>3102</v>
      </c>
      <c r="H656" s="4" t="s">
        <v>984</v>
      </c>
    </row>
    <row r="657" spans="1:8" ht="15.6" x14ac:dyDescent="0.3">
      <c r="A657" s="5">
        <v>38374</v>
      </c>
      <c r="B657" s="4" t="s">
        <v>4</v>
      </c>
      <c r="C657" s="4">
        <v>173</v>
      </c>
      <c r="D657" s="4">
        <v>55</v>
      </c>
      <c r="E657" s="4" t="s">
        <v>3136</v>
      </c>
      <c r="F657" s="6" t="s">
        <v>1084</v>
      </c>
      <c r="G657" s="4" t="s">
        <v>3137</v>
      </c>
      <c r="H657" s="4" t="s">
        <v>1002</v>
      </c>
    </row>
    <row r="658" spans="1:8" ht="15.6" x14ac:dyDescent="0.3">
      <c r="A658" s="5">
        <v>37449</v>
      </c>
      <c r="B658" s="4" t="s">
        <v>7</v>
      </c>
      <c r="C658" s="4">
        <v>167</v>
      </c>
      <c r="D658" s="4">
        <v>45</v>
      </c>
      <c r="E658" s="4" t="s">
        <v>1089</v>
      </c>
      <c r="F658" s="6" t="s">
        <v>1090</v>
      </c>
      <c r="G658" s="4" t="s">
        <v>1091</v>
      </c>
      <c r="H658" s="4" t="s">
        <v>27</v>
      </c>
    </row>
    <row r="659" spans="1:8" ht="15.6" x14ac:dyDescent="0.3">
      <c r="A659" s="5">
        <v>38132</v>
      </c>
      <c r="B659" s="4" t="s">
        <v>7</v>
      </c>
      <c r="C659" s="4">
        <v>151</v>
      </c>
      <c r="D659" s="4">
        <v>59</v>
      </c>
      <c r="E659" s="4" t="s">
        <v>1102</v>
      </c>
      <c r="F659" s="6" t="s">
        <v>1078</v>
      </c>
      <c r="G659" s="4" t="s">
        <v>1103</v>
      </c>
      <c r="H659" s="4" t="s">
        <v>31</v>
      </c>
    </row>
    <row r="660" spans="1:8" ht="15.6" x14ac:dyDescent="0.3">
      <c r="A660" s="5">
        <v>37397</v>
      </c>
      <c r="B660" s="4" t="s">
        <v>7</v>
      </c>
      <c r="C660" s="4">
        <v>173</v>
      </c>
      <c r="D660" s="4">
        <v>74</v>
      </c>
      <c r="E660" s="4" t="s">
        <v>1116</v>
      </c>
      <c r="F660" s="6" t="s">
        <v>1117</v>
      </c>
      <c r="G660" s="4" t="s">
        <v>1118</v>
      </c>
      <c r="H660" s="4" t="s">
        <v>36</v>
      </c>
    </row>
    <row r="661" spans="1:8" ht="15.6" x14ac:dyDescent="0.3">
      <c r="A661" s="5">
        <v>37682</v>
      </c>
      <c r="B661" s="4" t="s">
        <v>7</v>
      </c>
      <c r="C661" s="4">
        <v>180</v>
      </c>
      <c r="D661" s="4">
        <v>74</v>
      </c>
      <c r="E661" s="4" t="s">
        <v>1172</v>
      </c>
      <c r="F661" s="6" t="s">
        <v>1173</v>
      </c>
      <c r="G661" s="4" t="s">
        <v>1174</v>
      </c>
      <c r="H661" s="4" t="s">
        <v>57</v>
      </c>
    </row>
    <row r="662" spans="1:8" ht="15.6" x14ac:dyDescent="0.3">
      <c r="A662" s="5">
        <v>37728</v>
      </c>
      <c r="B662" s="4" t="s">
        <v>7</v>
      </c>
      <c r="C662" s="4">
        <v>175</v>
      </c>
      <c r="D662" s="4">
        <v>77</v>
      </c>
      <c r="E662" s="4" t="s">
        <v>1196</v>
      </c>
      <c r="F662" s="6" t="s">
        <v>1197</v>
      </c>
      <c r="G662" s="4" t="s">
        <v>1198</v>
      </c>
      <c r="H662" s="4" t="s">
        <v>66</v>
      </c>
    </row>
    <row r="663" spans="1:8" ht="15.6" x14ac:dyDescent="0.3">
      <c r="A663" s="5">
        <v>37023</v>
      </c>
      <c r="B663" s="4" t="s">
        <v>7</v>
      </c>
      <c r="C663" s="4">
        <v>165</v>
      </c>
      <c r="D663" s="4">
        <v>56</v>
      </c>
      <c r="E663" s="4" t="s">
        <v>1225</v>
      </c>
      <c r="F663" s="6" t="s">
        <v>1226</v>
      </c>
      <c r="G663" s="4" t="s">
        <v>1227</v>
      </c>
      <c r="H663" s="4" t="s">
        <v>77</v>
      </c>
    </row>
    <row r="664" spans="1:8" ht="15.6" x14ac:dyDescent="0.3">
      <c r="A664" s="5">
        <v>37222</v>
      </c>
      <c r="B664" s="4" t="s">
        <v>7</v>
      </c>
      <c r="C664" s="4">
        <v>178</v>
      </c>
      <c r="D664" s="4">
        <v>91</v>
      </c>
      <c r="E664" s="4" t="s">
        <v>1228</v>
      </c>
      <c r="F664" s="6" t="s">
        <v>1147</v>
      </c>
      <c r="G664" s="4" t="s">
        <v>1229</v>
      </c>
      <c r="H664" s="4" t="s">
        <v>78</v>
      </c>
    </row>
    <row r="665" spans="1:8" ht="15.6" x14ac:dyDescent="0.3">
      <c r="A665" s="5">
        <v>38109</v>
      </c>
      <c r="B665" s="4" t="s">
        <v>7</v>
      </c>
      <c r="C665" s="4">
        <v>175</v>
      </c>
      <c r="D665" s="4">
        <v>52</v>
      </c>
      <c r="E665" s="4" t="s">
        <v>1236</v>
      </c>
      <c r="F665" s="6" t="s">
        <v>1237</v>
      </c>
      <c r="G665" s="4" t="s">
        <v>1238</v>
      </c>
      <c r="H665" s="4" t="s">
        <v>81</v>
      </c>
    </row>
    <row r="666" spans="1:8" ht="15.6" x14ac:dyDescent="0.3">
      <c r="A666" s="5">
        <v>37476</v>
      </c>
      <c r="B666" s="4" t="s">
        <v>7</v>
      </c>
      <c r="C666" s="4">
        <v>173</v>
      </c>
      <c r="D666" s="4">
        <v>69</v>
      </c>
      <c r="E666" s="4" t="s">
        <v>1259</v>
      </c>
      <c r="F666" s="6" t="s">
        <v>1260</v>
      </c>
      <c r="G666" s="4" t="s">
        <v>1261</v>
      </c>
      <c r="H666" s="4" t="s">
        <v>90</v>
      </c>
    </row>
    <row r="667" spans="1:8" ht="15.6" x14ac:dyDescent="0.3">
      <c r="A667" s="5">
        <v>37351</v>
      </c>
      <c r="B667" s="4" t="s">
        <v>7</v>
      </c>
      <c r="C667" s="4">
        <v>174</v>
      </c>
      <c r="D667" s="4">
        <v>92</v>
      </c>
      <c r="E667" s="4" t="s">
        <v>1274</v>
      </c>
      <c r="F667" s="6" t="s">
        <v>1275</v>
      </c>
      <c r="G667" s="4" t="s">
        <v>1276</v>
      </c>
      <c r="H667" s="4" t="s">
        <v>96</v>
      </c>
    </row>
    <row r="668" spans="1:8" ht="15.6" x14ac:dyDescent="0.3">
      <c r="A668" s="5">
        <v>37962</v>
      </c>
      <c r="B668" s="4" t="s">
        <v>7</v>
      </c>
      <c r="C668" s="4">
        <v>151</v>
      </c>
      <c r="D668" s="4">
        <v>50</v>
      </c>
      <c r="E668" s="4" t="s">
        <v>1292</v>
      </c>
      <c r="F668" s="6" t="s">
        <v>1293</v>
      </c>
      <c r="G668" s="4" t="s">
        <v>1294</v>
      </c>
      <c r="H668" s="4" t="s">
        <v>103</v>
      </c>
    </row>
    <row r="669" spans="1:8" ht="15.6" x14ac:dyDescent="0.3">
      <c r="A669" s="5">
        <v>37090</v>
      </c>
      <c r="B669" s="4" t="s">
        <v>7</v>
      </c>
      <c r="C669" s="4">
        <v>159</v>
      </c>
      <c r="D669" s="4">
        <v>89</v>
      </c>
      <c r="E669" s="4" t="s">
        <v>1436</v>
      </c>
      <c r="F669" s="6" t="s">
        <v>1150</v>
      </c>
      <c r="G669" s="4" t="s">
        <v>1437</v>
      </c>
      <c r="H669" s="4" t="s">
        <v>165</v>
      </c>
    </row>
    <row r="670" spans="1:8" ht="15.6" x14ac:dyDescent="0.3">
      <c r="A670" s="5">
        <v>38314</v>
      </c>
      <c r="B670" s="4" t="s">
        <v>7</v>
      </c>
      <c r="C670" s="4">
        <v>153</v>
      </c>
      <c r="D670" s="4">
        <v>84</v>
      </c>
      <c r="E670" s="4" t="s">
        <v>1440</v>
      </c>
      <c r="F670" s="6" t="s">
        <v>1347</v>
      </c>
      <c r="G670" s="4" t="s">
        <v>1441</v>
      </c>
      <c r="H670" s="4" t="s">
        <v>167</v>
      </c>
    </row>
    <row r="671" spans="1:8" ht="15.6" x14ac:dyDescent="0.3">
      <c r="A671" s="5">
        <v>37953</v>
      </c>
      <c r="B671" s="4" t="s">
        <v>7</v>
      </c>
      <c r="C671" s="4">
        <v>162</v>
      </c>
      <c r="D671" s="4">
        <v>78</v>
      </c>
      <c r="E671" s="4" t="s">
        <v>1451</v>
      </c>
      <c r="F671" s="6" t="s">
        <v>1207</v>
      </c>
      <c r="G671" s="4" t="s">
        <v>1452</v>
      </c>
      <c r="H671" s="4" t="s">
        <v>172</v>
      </c>
    </row>
    <row r="672" spans="1:8" ht="15.6" x14ac:dyDescent="0.3">
      <c r="A672" s="5">
        <v>37119</v>
      </c>
      <c r="B672" s="4" t="s">
        <v>7</v>
      </c>
      <c r="C672" s="4">
        <v>179</v>
      </c>
      <c r="D672" s="4">
        <v>74</v>
      </c>
      <c r="E672" s="4" t="s">
        <v>1485</v>
      </c>
      <c r="F672" s="6" t="s">
        <v>1315</v>
      </c>
      <c r="G672" s="4" t="s">
        <v>1486</v>
      </c>
      <c r="H672" s="4" t="s">
        <v>188</v>
      </c>
    </row>
    <row r="673" spans="1:8" ht="15.6" x14ac:dyDescent="0.3">
      <c r="A673" s="5">
        <v>37613</v>
      </c>
      <c r="B673" s="4" t="s">
        <v>7</v>
      </c>
      <c r="C673" s="4">
        <v>176</v>
      </c>
      <c r="D673" s="4">
        <v>63</v>
      </c>
      <c r="E673" s="4" t="s">
        <v>1516</v>
      </c>
      <c r="F673" s="6" t="s">
        <v>1322</v>
      </c>
      <c r="G673" s="4" t="s">
        <v>1517</v>
      </c>
      <c r="H673" s="4" t="s">
        <v>203</v>
      </c>
    </row>
    <row r="674" spans="1:8" ht="15.6" x14ac:dyDescent="0.3">
      <c r="A674" s="5">
        <v>37674</v>
      </c>
      <c r="B674" s="4" t="s">
        <v>7</v>
      </c>
      <c r="C674" s="4">
        <v>160</v>
      </c>
      <c r="D674" s="4">
        <v>57</v>
      </c>
      <c r="E674" s="4" t="s">
        <v>1534</v>
      </c>
      <c r="F674" s="6" t="s">
        <v>1449</v>
      </c>
      <c r="G674" s="4" t="s">
        <v>1535</v>
      </c>
      <c r="H674" s="4" t="s">
        <v>211</v>
      </c>
    </row>
    <row r="675" spans="1:8" ht="15.6" x14ac:dyDescent="0.3">
      <c r="A675" s="5">
        <v>37405</v>
      </c>
      <c r="B675" s="4" t="s">
        <v>7</v>
      </c>
      <c r="C675" s="4">
        <v>176</v>
      </c>
      <c r="D675" s="4">
        <v>63</v>
      </c>
      <c r="E675" s="4" t="s">
        <v>1545</v>
      </c>
      <c r="F675" s="6" t="s">
        <v>1268</v>
      </c>
      <c r="G675" s="4" t="s">
        <v>1546</v>
      </c>
      <c r="H675" s="4" t="s">
        <v>216</v>
      </c>
    </row>
    <row r="676" spans="1:8" ht="15.6" x14ac:dyDescent="0.3">
      <c r="A676" s="5">
        <v>37983</v>
      </c>
      <c r="B676" s="4" t="s">
        <v>7</v>
      </c>
      <c r="C676" s="4">
        <v>178</v>
      </c>
      <c r="D676" s="4">
        <v>79</v>
      </c>
      <c r="E676" s="4" t="s">
        <v>1547</v>
      </c>
      <c r="F676" s="6" t="s">
        <v>1309</v>
      </c>
      <c r="G676" s="4" t="s">
        <v>1548</v>
      </c>
      <c r="H676" s="4" t="s">
        <v>217</v>
      </c>
    </row>
    <row r="677" spans="1:8" ht="15.6" x14ac:dyDescent="0.3">
      <c r="A677" s="5">
        <v>38115</v>
      </c>
      <c r="B677" s="4" t="s">
        <v>7</v>
      </c>
      <c r="C677" s="4">
        <v>161</v>
      </c>
      <c r="D677" s="4">
        <v>78</v>
      </c>
      <c r="E677" s="4" t="s">
        <v>1571</v>
      </c>
      <c r="F677" s="6" t="s">
        <v>1084</v>
      </c>
      <c r="G677" s="4" t="s">
        <v>1572</v>
      </c>
      <c r="H677" s="4" t="s">
        <v>229</v>
      </c>
    </row>
    <row r="678" spans="1:8" ht="15.6" x14ac:dyDescent="0.3">
      <c r="A678" s="5">
        <v>38121</v>
      </c>
      <c r="B678" s="4" t="s">
        <v>7</v>
      </c>
      <c r="C678" s="4">
        <v>151</v>
      </c>
      <c r="D678" s="4">
        <v>61</v>
      </c>
      <c r="E678" s="4" t="s">
        <v>1585</v>
      </c>
      <c r="F678" s="6" t="s">
        <v>1207</v>
      </c>
      <c r="G678" s="4" t="s">
        <v>1586</v>
      </c>
      <c r="H678" s="4" t="s">
        <v>235</v>
      </c>
    </row>
    <row r="679" spans="1:8" ht="15.6" x14ac:dyDescent="0.3">
      <c r="A679" s="5">
        <v>37054</v>
      </c>
      <c r="B679" s="4" t="s">
        <v>7</v>
      </c>
      <c r="C679" s="4">
        <v>165</v>
      </c>
      <c r="D679" s="4">
        <v>89</v>
      </c>
      <c r="E679" s="4" t="s">
        <v>1596</v>
      </c>
      <c r="F679" s="6" t="s">
        <v>1429</v>
      </c>
      <c r="G679" s="4" t="s">
        <v>1597</v>
      </c>
      <c r="H679" s="4" t="s">
        <v>240</v>
      </c>
    </row>
    <row r="680" spans="1:8" ht="15.6" x14ac:dyDescent="0.3">
      <c r="A680" s="5">
        <v>37537</v>
      </c>
      <c r="B680" s="4" t="s">
        <v>7</v>
      </c>
      <c r="C680" s="4">
        <v>152</v>
      </c>
      <c r="D680" s="4">
        <v>79</v>
      </c>
      <c r="E680" s="4" t="s">
        <v>1610</v>
      </c>
      <c r="F680" s="6" t="s">
        <v>1084</v>
      </c>
      <c r="G680" s="4" t="s">
        <v>1611</v>
      </c>
      <c r="H680" s="4" t="s">
        <v>247</v>
      </c>
    </row>
    <row r="681" spans="1:8" ht="15.6" x14ac:dyDescent="0.3">
      <c r="A681" s="5">
        <v>38232</v>
      </c>
      <c r="B681" s="4" t="s">
        <v>7</v>
      </c>
      <c r="C681" s="4">
        <v>171</v>
      </c>
      <c r="D681" s="4">
        <v>68</v>
      </c>
      <c r="E681" s="4" t="s">
        <v>1632</v>
      </c>
      <c r="F681" s="6" t="s">
        <v>1144</v>
      </c>
      <c r="G681" s="4" t="s">
        <v>1633</v>
      </c>
      <c r="H681" s="4" t="s">
        <v>258</v>
      </c>
    </row>
    <row r="682" spans="1:8" ht="15.6" x14ac:dyDescent="0.3">
      <c r="A682" s="5">
        <v>37365</v>
      </c>
      <c r="B682" s="4" t="s">
        <v>7</v>
      </c>
      <c r="C682" s="4">
        <v>175</v>
      </c>
      <c r="D682" s="4">
        <v>46</v>
      </c>
      <c r="E682" s="4" t="s">
        <v>1648</v>
      </c>
      <c r="F682" s="6" t="s">
        <v>1066</v>
      </c>
      <c r="G682" s="4" t="s">
        <v>1649</v>
      </c>
      <c r="H682" s="4" t="s">
        <v>266</v>
      </c>
    </row>
    <row r="683" spans="1:8" ht="15.6" x14ac:dyDescent="0.3">
      <c r="A683" s="5">
        <v>38455</v>
      </c>
      <c r="B683" s="4" t="s">
        <v>7</v>
      </c>
      <c r="C683" s="4">
        <v>153</v>
      </c>
      <c r="D683" s="4">
        <v>51</v>
      </c>
      <c r="E683" s="4" t="s">
        <v>1656</v>
      </c>
      <c r="F683" s="6" t="s">
        <v>1358</v>
      </c>
      <c r="G683" s="4" t="s">
        <v>1657</v>
      </c>
      <c r="H683" s="4" t="s">
        <v>270</v>
      </c>
    </row>
    <row r="684" spans="1:8" ht="15.6" x14ac:dyDescent="0.3">
      <c r="A684" s="5">
        <v>37118</v>
      </c>
      <c r="B684" s="4" t="s">
        <v>7</v>
      </c>
      <c r="C684" s="4">
        <v>169</v>
      </c>
      <c r="D684" s="4">
        <v>83</v>
      </c>
      <c r="E684" s="4" t="s">
        <v>1666</v>
      </c>
      <c r="F684" s="6" t="s">
        <v>1237</v>
      </c>
      <c r="G684" s="4" t="s">
        <v>1667</v>
      </c>
      <c r="H684" s="4" t="s">
        <v>275</v>
      </c>
    </row>
    <row r="685" spans="1:8" ht="15.6" x14ac:dyDescent="0.3">
      <c r="A685" s="5">
        <v>37703</v>
      </c>
      <c r="B685" s="4" t="s">
        <v>7</v>
      </c>
      <c r="C685" s="4">
        <v>159</v>
      </c>
      <c r="D685" s="4">
        <v>82</v>
      </c>
      <c r="E685" s="4" t="s">
        <v>1701</v>
      </c>
      <c r="F685" s="6" t="s">
        <v>1150</v>
      </c>
      <c r="G685" s="4" t="s">
        <v>1702</v>
      </c>
      <c r="H685" s="4" t="s">
        <v>292</v>
      </c>
    </row>
    <row r="686" spans="1:8" ht="15.6" x14ac:dyDescent="0.3">
      <c r="A686" s="5">
        <v>38260</v>
      </c>
      <c r="B686" s="4" t="s">
        <v>7</v>
      </c>
      <c r="C686" s="4">
        <v>153</v>
      </c>
      <c r="D686" s="4">
        <v>69</v>
      </c>
      <c r="E686" s="4" t="s">
        <v>1739</v>
      </c>
      <c r="F686" s="6" t="s">
        <v>1309</v>
      </c>
      <c r="G686" s="4" t="s">
        <v>1740</v>
      </c>
      <c r="H686" s="4" t="s">
        <v>310</v>
      </c>
    </row>
    <row r="687" spans="1:8" ht="15.6" x14ac:dyDescent="0.3">
      <c r="A687" s="5">
        <v>38176</v>
      </c>
      <c r="B687" s="4" t="s">
        <v>7</v>
      </c>
      <c r="C687" s="4">
        <v>161</v>
      </c>
      <c r="D687" s="4">
        <v>49</v>
      </c>
      <c r="E687" s="4" t="s">
        <v>1753</v>
      </c>
      <c r="F687" s="6" t="s">
        <v>1315</v>
      </c>
      <c r="G687" s="4" t="s">
        <v>1754</v>
      </c>
      <c r="H687" s="4" t="s">
        <v>317</v>
      </c>
    </row>
    <row r="688" spans="1:8" ht="15.6" x14ac:dyDescent="0.3">
      <c r="A688" s="5">
        <v>38176</v>
      </c>
      <c r="B688" s="4" t="s">
        <v>7</v>
      </c>
      <c r="C688" s="4">
        <v>154</v>
      </c>
      <c r="D688" s="4">
        <v>68</v>
      </c>
      <c r="E688" s="4" t="s">
        <v>1773</v>
      </c>
      <c r="F688" s="6" t="s">
        <v>1298</v>
      </c>
      <c r="G688" s="4" t="s">
        <v>1774</v>
      </c>
      <c r="H688" s="4" t="s">
        <v>326</v>
      </c>
    </row>
    <row r="689" spans="1:8" ht="15.6" x14ac:dyDescent="0.3">
      <c r="A689" s="5">
        <v>37800</v>
      </c>
      <c r="B689" s="4" t="s">
        <v>7</v>
      </c>
      <c r="C689" s="4">
        <v>175</v>
      </c>
      <c r="D689" s="4">
        <v>70</v>
      </c>
      <c r="E689" s="4" t="s">
        <v>1819</v>
      </c>
      <c r="F689" s="6" t="s">
        <v>1075</v>
      </c>
      <c r="G689" s="4" t="s">
        <v>1820</v>
      </c>
      <c r="H689" s="4" t="s">
        <v>349</v>
      </c>
    </row>
    <row r="690" spans="1:8" ht="15.6" x14ac:dyDescent="0.3">
      <c r="A690" s="5">
        <v>37596</v>
      </c>
      <c r="B690" s="4" t="s">
        <v>7</v>
      </c>
      <c r="C690" s="4">
        <v>156</v>
      </c>
      <c r="D690" s="4">
        <v>70</v>
      </c>
      <c r="E690" s="4" t="s">
        <v>1830</v>
      </c>
      <c r="F690" s="6" t="s">
        <v>1072</v>
      </c>
      <c r="G690" s="4" t="s">
        <v>1831</v>
      </c>
      <c r="H690" s="4" t="s">
        <v>352</v>
      </c>
    </row>
    <row r="691" spans="1:8" ht="15.6" x14ac:dyDescent="0.3">
      <c r="A691" s="5">
        <v>38078</v>
      </c>
      <c r="B691" s="4" t="s">
        <v>7</v>
      </c>
      <c r="C691" s="4">
        <v>174</v>
      </c>
      <c r="D691" s="4">
        <v>87</v>
      </c>
      <c r="E691" s="4" t="s">
        <v>1832</v>
      </c>
      <c r="F691" s="6" t="s">
        <v>1197</v>
      </c>
      <c r="G691" s="4" t="s">
        <v>1833</v>
      </c>
      <c r="H691" s="4" t="s">
        <v>353</v>
      </c>
    </row>
    <row r="692" spans="1:8" ht="15.6" x14ac:dyDescent="0.3">
      <c r="A692" s="5">
        <v>37504</v>
      </c>
      <c r="B692" s="4" t="s">
        <v>7</v>
      </c>
      <c r="C692" s="4">
        <v>156</v>
      </c>
      <c r="D692" s="4">
        <v>95</v>
      </c>
      <c r="E692" s="4" t="s">
        <v>1834</v>
      </c>
      <c r="F692" s="6" t="s">
        <v>1213</v>
      </c>
      <c r="G692" s="4" t="s">
        <v>1835</v>
      </c>
      <c r="H692" s="4" t="s">
        <v>354</v>
      </c>
    </row>
    <row r="693" spans="1:8" ht="15.6" x14ac:dyDescent="0.3">
      <c r="A693" s="5">
        <v>37453</v>
      </c>
      <c r="B693" s="4" t="s">
        <v>7</v>
      </c>
      <c r="C693" s="4">
        <v>175</v>
      </c>
      <c r="D693" s="4">
        <v>86</v>
      </c>
      <c r="E693" s="4" t="s">
        <v>1846</v>
      </c>
      <c r="F693" s="6" t="s">
        <v>1780</v>
      </c>
      <c r="G693" s="4" t="s">
        <v>1847</v>
      </c>
      <c r="H693" s="4" t="s">
        <v>360</v>
      </c>
    </row>
    <row r="694" spans="1:8" ht="15.6" x14ac:dyDescent="0.3">
      <c r="A694" s="5">
        <v>38230</v>
      </c>
      <c r="B694" s="4" t="s">
        <v>7</v>
      </c>
      <c r="C694" s="4">
        <v>153</v>
      </c>
      <c r="D694" s="4">
        <v>82</v>
      </c>
      <c r="E694" s="4" t="s">
        <v>1878</v>
      </c>
      <c r="F694" s="6" t="s">
        <v>1105</v>
      </c>
      <c r="G694" s="4" t="s">
        <v>1879</v>
      </c>
      <c r="H694" s="4" t="s">
        <v>375</v>
      </c>
    </row>
    <row r="695" spans="1:8" ht="15.6" x14ac:dyDescent="0.3">
      <c r="A695" s="5">
        <v>37256</v>
      </c>
      <c r="B695" s="4" t="s">
        <v>7</v>
      </c>
      <c r="C695" s="4">
        <v>172</v>
      </c>
      <c r="D695" s="4">
        <v>48</v>
      </c>
      <c r="E695" s="4" t="s">
        <v>1905</v>
      </c>
      <c r="F695" s="6" t="s">
        <v>1136</v>
      </c>
      <c r="G695" s="4" t="s">
        <v>1906</v>
      </c>
      <c r="H695" s="4" t="s">
        <v>389</v>
      </c>
    </row>
    <row r="696" spans="1:8" ht="15.6" x14ac:dyDescent="0.3">
      <c r="A696" s="5">
        <v>37530</v>
      </c>
      <c r="B696" s="4" t="s">
        <v>7</v>
      </c>
      <c r="C696" s="4">
        <v>174</v>
      </c>
      <c r="D696" s="4">
        <v>59</v>
      </c>
      <c r="E696" s="4" t="s">
        <v>1931</v>
      </c>
      <c r="F696" s="6" t="s">
        <v>1290</v>
      </c>
      <c r="G696" s="4" t="s">
        <v>1932</v>
      </c>
      <c r="H696" s="4" t="s">
        <v>401</v>
      </c>
    </row>
    <row r="697" spans="1:8" ht="15.6" x14ac:dyDescent="0.3">
      <c r="A697" s="5">
        <v>37466</v>
      </c>
      <c r="B697" s="4" t="s">
        <v>7</v>
      </c>
      <c r="C697" s="4">
        <v>161</v>
      </c>
      <c r="D697" s="4">
        <v>69</v>
      </c>
      <c r="E697" s="4" t="s">
        <v>1943</v>
      </c>
      <c r="F697" s="6" t="s">
        <v>1155</v>
      </c>
      <c r="G697" s="4" t="s">
        <v>1944</v>
      </c>
      <c r="H697" s="4" t="s">
        <v>407</v>
      </c>
    </row>
    <row r="698" spans="1:8" ht="15.6" x14ac:dyDescent="0.3">
      <c r="A698" s="5">
        <v>37271</v>
      </c>
      <c r="B698" s="4" t="s">
        <v>7</v>
      </c>
      <c r="C698" s="4">
        <v>169</v>
      </c>
      <c r="D698" s="4">
        <v>90</v>
      </c>
      <c r="E698" s="4" t="s">
        <v>1963</v>
      </c>
      <c r="F698" s="6" t="s">
        <v>1170</v>
      </c>
      <c r="G698" s="4" t="s">
        <v>1964</v>
      </c>
      <c r="H698" s="4" t="s">
        <v>417</v>
      </c>
    </row>
    <row r="699" spans="1:8" ht="15.6" x14ac:dyDescent="0.3">
      <c r="A699" s="5">
        <v>37925</v>
      </c>
      <c r="B699" s="4" t="s">
        <v>7</v>
      </c>
      <c r="C699" s="4">
        <v>174</v>
      </c>
      <c r="D699" s="4">
        <v>66</v>
      </c>
      <c r="E699" s="4" t="s">
        <v>2025</v>
      </c>
      <c r="F699" s="6" t="s">
        <v>1234</v>
      </c>
      <c r="G699" s="4" t="s">
        <v>2026</v>
      </c>
      <c r="H699" s="4" t="s">
        <v>446</v>
      </c>
    </row>
    <row r="700" spans="1:8" ht="15.6" x14ac:dyDescent="0.3">
      <c r="A700" s="5">
        <v>37631</v>
      </c>
      <c r="B700" s="4" t="s">
        <v>7</v>
      </c>
      <c r="C700" s="4">
        <v>166</v>
      </c>
      <c r="D700" s="4">
        <v>78</v>
      </c>
      <c r="E700" s="4" t="s">
        <v>2027</v>
      </c>
      <c r="F700" s="6" t="s">
        <v>1087</v>
      </c>
      <c r="G700" s="4" t="s">
        <v>2028</v>
      </c>
      <c r="H700" s="4" t="s">
        <v>447</v>
      </c>
    </row>
    <row r="701" spans="1:8" ht="15.6" x14ac:dyDescent="0.3">
      <c r="A701" s="5">
        <v>38244</v>
      </c>
      <c r="B701" s="4" t="s">
        <v>7</v>
      </c>
      <c r="C701" s="4">
        <v>151</v>
      </c>
      <c r="D701" s="4">
        <v>50</v>
      </c>
      <c r="E701" s="4" t="s">
        <v>2029</v>
      </c>
      <c r="F701" s="6" t="s">
        <v>1226</v>
      </c>
      <c r="G701" s="4" t="s">
        <v>2030</v>
      </c>
      <c r="H701" s="4" t="s">
        <v>448</v>
      </c>
    </row>
    <row r="702" spans="1:8" ht="15.6" x14ac:dyDescent="0.3">
      <c r="A702" s="5">
        <v>38069</v>
      </c>
      <c r="B702" s="4" t="s">
        <v>7</v>
      </c>
      <c r="C702" s="4">
        <v>174</v>
      </c>
      <c r="D702" s="4">
        <v>49</v>
      </c>
      <c r="E702" s="4" t="s">
        <v>2092</v>
      </c>
      <c r="F702" s="6" t="s">
        <v>1090</v>
      </c>
      <c r="G702" s="4" t="s">
        <v>2093</v>
      </c>
      <c r="H702" s="4" t="s">
        <v>480</v>
      </c>
    </row>
    <row r="703" spans="1:8" ht="15.6" x14ac:dyDescent="0.3">
      <c r="A703" s="5">
        <v>37752</v>
      </c>
      <c r="B703" s="4" t="s">
        <v>7</v>
      </c>
      <c r="C703" s="4">
        <v>161</v>
      </c>
      <c r="D703" s="4">
        <v>62</v>
      </c>
      <c r="E703" s="4" t="s">
        <v>2110</v>
      </c>
      <c r="F703" s="6" t="s">
        <v>1298</v>
      </c>
      <c r="G703" s="4" t="s">
        <v>2111</v>
      </c>
      <c r="H703" s="4" t="s">
        <v>489</v>
      </c>
    </row>
    <row r="704" spans="1:8" ht="15.6" x14ac:dyDescent="0.3">
      <c r="A704" s="5">
        <v>37142</v>
      </c>
      <c r="B704" s="4" t="s">
        <v>7</v>
      </c>
      <c r="C704" s="4">
        <v>169</v>
      </c>
      <c r="D704" s="4">
        <v>81</v>
      </c>
      <c r="E704" s="4" t="s">
        <v>2128</v>
      </c>
      <c r="F704" s="6" t="s">
        <v>1760</v>
      </c>
      <c r="G704" s="4" t="s">
        <v>2129</v>
      </c>
      <c r="H704" s="4" t="s">
        <v>498</v>
      </c>
    </row>
    <row r="705" spans="1:8" ht="15.6" x14ac:dyDescent="0.3">
      <c r="A705" s="5">
        <v>37656</v>
      </c>
      <c r="B705" s="4" t="s">
        <v>7</v>
      </c>
      <c r="C705" s="4">
        <v>151</v>
      </c>
      <c r="D705" s="4">
        <v>88</v>
      </c>
      <c r="E705" s="4" t="s">
        <v>2148</v>
      </c>
      <c r="F705" s="6" t="s">
        <v>1284</v>
      </c>
      <c r="G705" s="4" t="s">
        <v>2149</v>
      </c>
      <c r="H705" s="4" t="s">
        <v>508</v>
      </c>
    </row>
    <row r="706" spans="1:8" ht="15.6" x14ac:dyDescent="0.3">
      <c r="A706" s="5">
        <v>38336</v>
      </c>
      <c r="B706" s="4" t="s">
        <v>7</v>
      </c>
      <c r="C706" s="4">
        <v>173</v>
      </c>
      <c r="D706" s="4">
        <v>80</v>
      </c>
      <c r="E706" s="4" t="s">
        <v>2170</v>
      </c>
      <c r="F706" s="6" t="s">
        <v>1530</v>
      </c>
      <c r="G706" s="4" t="s">
        <v>2171</v>
      </c>
      <c r="H706" s="4" t="s">
        <v>519</v>
      </c>
    </row>
    <row r="707" spans="1:8" ht="15.6" x14ac:dyDescent="0.3">
      <c r="A707" s="5">
        <v>37201</v>
      </c>
      <c r="B707" s="4" t="s">
        <v>7</v>
      </c>
      <c r="C707" s="4">
        <v>177</v>
      </c>
      <c r="D707" s="4">
        <v>89</v>
      </c>
      <c r="E707" s="4" t="s">
        <v>2189</v>
      </c>
      <c r="F707" s="6" t="s">
        <v>1335</v>
      </c>
      <c r="G707" s="4" t="s">
        <v>2190</v>
      </c>
      <c r="H707" s="4" t="s">
        <v>529</v>
      </c>
    </row>
    <row r="708" spans="1:8" ht="15.6" x14ac:dyDescent="0.3">
      <c r="A708" s="5">
        <v>37326</v>
      </c>
      <c r="B708" s="4" t="s">
        <v>7</v>
      </c>
      <c r="C708" s="4">
        <v>162</v>
      </c>
      <c r="D708" s="4">
        <v>94</v>
      </c>
      <c r="E708" s="4" t="s">
        <v>2252</v>
      </c>
      <c r="F708" s="6" t="s">
        <v>1434</v>
      </c>
      <c r="G708" s="4" t="s">
        <v>2253</v>
      </c>
      <c r="H708" s="4" t="s">
        <v>560</v>
      </c>
    </row>
    <row r="709" spans="1:8" ht="15.6" x14ac:dyDescent="0.3">
      <c r="A709" s="5">
        <v>37469</v>
      </c>
      <c r="B709" s="4" t="s">
        <v>7</v>
      </c>
      <c r="C709" s="4">
        <v>173</v>
      </c>
      <c r="D709" s="4">
        <v>60</v>
      </c>
      <c r="E709" s="4" t="s">
        <v>2257</v>
      </c>
      <c r="F709" s="6" t="s">
        <v>1170</v>
      </c>
      <c r="G709" s="4" t="s">
        <v>2258</v>
      </c>
      <c r="H709" s="4" t="s">
        <v>563</v>
      </c>
    </row>
    <row r="710" spans="1:8" ht="15.6" x14ac:dyDescent="0.3">
      <c r="A710" s="5">
        <v>37650</v>
      </c>
      <c r="B710" s="4" t="s">
        <v>7</v>
      </c>
      <c r="C710" s="4">
        <v>171</v>
      </c>
      <c r="D710" s="4">
        <v>87</v>
      </c>
      <c r="E710" s="4" t="s">
        <v>2312</v>
      </c>
      <c r="F710" s="6" t="s">
        <v>1287</v>
      </c>
      <c r="G710" s="4" t="s">
        <v>2313</v>
      </c>
      <c r="H710" s="4" t="s">
        <v>590</v>
      </c>
    </row>
    <row r="711" spans="1:8" ht="15.6" x14ac:dyDescent="0.3">
      <c r="A711" s="5">
        <v>37251</v>
      </c>
      <c r="B711" s="4" t="s">
        <v>7</v>
      </c>
      <c r="C711" s="4">
        <v>164</v>
      </c>
      <c r="D711" s="4">
        <v>92</v>
      </c>
      <c r="E711" s="4" t="s">
        <v>2354</v>
      </c>
      <c r="F711" s="6" t="s">
        <v>1293</v>
      </c>
      <c r="G711" s="4" t="s">
        <v>2355</v>
      </c>
      <c r="H711" s="4" t="s">
        <v>610</v>
      </c>
    </row>
    <row r="712" spans="1:8" ht="15.6" x14ac:dyDescent="0.3">
      <c r="A712" s="5">
        <v>37481</v>
      </c>
      <c r="B712" s="4" t="s">
        <v>7</v>
      </c>
      <c r="C712" s="4">
        <v>161</v>
      </c>
      <c r="D712" s="4">
        <v>57</v>
      </c>
      <c r="E712" s="4" t="s">
        <v>2358</v>
      </c>
      <c r="F712" s="6" t="s">
        <v>1100</v>
      </c>
      <c r="G712" s="4" t="s">
        <v>2359</v>
      </c>
      <c r="H712" s="4" t="s">
        <v>612</v>
      </c>
    </row>
    <row r="713" spans="1:8" ht="15.6" x14ac:dyDescent="0.3">
      <c r="A713" s="5">
        <v>38125</v>
      </c>
      <c r="B713" s="4" t="s">
        <v>7</v>
      </c>
      <c r="C713" s="4">
        <v>171</v>
      </c>
      <c r="D713" s="4">
        <v>61</v>
      </c>
      <c r="E713" s="4" t="s">
        <v>2386</v>
      </c>
      <c r="F713" s="6" t="s">
        <v>1207</v>
      </c>
      <c r="G713" s="4" t="s">
        <v>2387</v>
      </c>
      <c r="H713" s="4" t="s">
        <v>626</v>
      </c>
    </row>
    <row r="714" spans="1:8" ht="15.6" x14ac:dyDescent="0.3">
      <c r="A714" s="5">
        <v>37139</v>
      </c>
      <c r="B714" s="4" t="s">
        <v>7</v>
      </c>
      <c r="C714" s="4">
        <v>166</v>
      </c>
      <c r="D714" s="4">
        <v>60</v>
      </c>
      <c r="E714" s="4" t="s">
        <v>2406</v>
      </c>
      <c r="F714" s="6" t="s">
        <v>1429</v>
      </c>
      <c r="G714" s="4" t="s">
        <v>2407</v>
      </c>
      <c r="H714" s="4" t="s">
        <v>636</v>
      </c>
    </row>
    <row r="715" spans="1:8" ht="15.6" x14ac:dyDescent="0.3">
      <c r="A715" s="5">
        <v>37686</v>
      </c>
      <c r="B715" s="4" t="s">
        <v>7</v>
      </c>
      <c r="C715" s="4">
        <v>159</v>
      </c>
      <c r="D715" s="4">
        <v>62</v>
      </c>
      <c r="E715" s="4" t="s">
        <v>2414</v>
      </c>
      <c r="F715" s="6" t="s">
        <v>1257</v>
      </c>
      <c r="G715" s="4" t="s">
        <v>2415</v>
      </c>
      <c r="H715" s="4" t="s">
        <v>640</v>
      </c>
    </row>
    <row r="716" spans="1:8" ht="15.6" x14ac:dyDescent="0.3">
      <c r="A716" s="5">
        <v>38406</v>
      </c>
      <c r="B716" s="4" t="s">
        <v>7</v>
      </c>
      <c r="C716" s="4">
        <v>152</v>
      </c>
      <c r="D716" s="4">
        <v>80</v>
      </c>
      <c r="E716" s="4" t="s">
        <v>2426</v>
      </c>
      <c r="F716" s="6" t="s">
        <v>1335</v>
      </c>
      <c r="G716" s="4" t="s">
        <v>2427</v>
      </c>
      <c r="H716" s="4" t="s">
        <v>646</v>
      </c>
    </row>
    <row r="717" spans="1:8" ht="15.6" x14ac:dyDescent="0.3">
      <c r="A717" s="5">
        <v>37918</v>
      </c>
      <c r="B717" s="4" t="s">
        <v>7</v>
      </c>
      <c r="C717" s="4">
        <v>158</v>
      </c>
      <c r="D717" s="4">
        <v>92</v>
      </c>
      <c r="E717" s="4" t="s">
        <v>2428</v>
      </c>
      <c r="F717" s="6" t="s">
        <v>1147</v>
      </c>
      <c r="G717" s="4" t="s">
        <v>2429</v>
      </c>
      <c r="H717" s="4" t="s">
        <v>647</v>
      </c>
    </row>
    <row r="718" spans="1:8" ht="15.6" x14ac:dyDescent="0.3">
      <c r="A718" s="5">
        <v>38149</v>
      </c>
      <c r="B718" s="4" t="s">
        <v>7</v>
      </c>
      <c r="C718" s="4">
        <v>178</v>
      </c>
      <c r="D718" s="4">
        <v>82</v>
      </c>
      <c r="E718" s="4" t="s">
        <v>2430</v>
      </c>
      <c r="F718" s="6" t="s">
        <v>1257</v>
      </c>
      <c r="G718" s="4" t="s">
        <v>2431</v>
      </c>
      <c r="H718" s="4" t="s">
        <v>648</v>
      </c>
    </row>
    <row r="719" spans="1:8" ht="15.6" x14ac:dyDescent="0.3">
      <c r="A719" s="5">
        <v>37415</v>
      </c>
      <c r="B719" s="4" t="s">
        <v>7</v>
      </c>
      <c r="C719" s="4">
        <v>171</v>
      </c>
      <c r="D719" s="4">
        <v>63</v>
      </c>
      <c r="E719" s="4" t="s">
        <v>2434</v>
      </c>
      <c r="F719" s="6" t="s">
        <v>1184</v>
      </c>
      <c r="G719" s="4" t="s">
        <v>2435</v>
      </c>
      <c r="H719" s="4" t="s">
        <v>650</v>
      </c>
    </row>
    <row r="720" spans="1:8" ht="15.6" x14ac:dyDescent="0.3">
      <c r="A720" s="5">
        <v>37301</v>
      </c>
      <c r="B720" s="4" t="s">
        <v>7</v>
      </c>
      <c r="C720" s="4">
        <v>174</v>
      </c>
      <c r="D720" s="4">
        <v>91</v>
      </c>
      <c r="E720" s="4" t="s">
        <v>2436</v>
      </c>
      <c r="F720" s="6" t="s">
        <v>1200</v>
      </c>
      <c r="G720" s="4" t="s">
        <v>2437</v>
      </c>
      <c r="H720" s="4" t="s">
        <v>651</v>
      </c>
    </row>
    <row r="721" spans="1:8" ht="15.6" x14ac:dyDescent="0.3">
      <c r="A721" s="5">
        <v>37288</v>
      </c>
      <c r="B721" s="4" t="s">
        <v>7</v>
      </c>
      <c r="C721" s="4">
        <v>158</v>
      </c>
      <c r="D721" s="4">
        <v>71</v>
      </c>
      <c r="E721" s="4" t="s">
        <v>2452</v>
      </c>
      <c r="F721" s="6" t="s">
        <v>1298</v>
      </c>
      <c r="G721" s="4" t="s">
        <v>2453</v>
      </c>
      <c r="H721" s="4" t="s">
        <v>659</v>
      </c>
    </row>
    <row r="722" spans="1:8" ht="15.6" x14ac:dyDescent="0.3">
      <c r="A722" s="5">
        <v>37920</v>
      </c>
      <c r="B722" s="4" t="s">
        <v>7</v>
      </c>
      <c r="C722" s="4">
        <v>178</v>
      </c>
      <c r="D722" s="4">
        <v>68</v>
      </c>
      <c r="E722" s="4" t="s">
        <v>2474</v>
      </c>
      <c r="F722" s="6" t="s">
        <v>1322</v>
      </c>
      <c r="G722" s="4" t="s">
        <v>2475</v>
      </c>
      <c r="H722" s="4" t="s">
        <v>670</v>
      </c>
    </row>
    <row r="723" spans="1:8" ht="15.6" x14ac:dyDescent="0.3">
      <c r="A723" s="5">
        <v>37122</v>
      </c>
      <c r="B723" s="4" t="s">
        <v>7</v>
      </c>
      <c r="C723" s="4">
        <v>169</v>
      </c>
      <c r="D723" s="4">
        <v>70</v>
      </c>
      <c r="E723" s="4" t="s">
        <v>2484</v>
      </c>
      <c r="F723" s="6" t="s">
        <v>1167</v>
      </c>
      <c r="G723" s="4" t="s">
        <v>2485</v>
      </c>
      <c r="H723" s="4" t="s">
        <v>675</v>
      </c>
    </row>
    <row r="724" spans="1:8" ht="15.6" x14ac:dyDescent="0.3">
      <c r="A724" s="5">
        <v>37583</v>
      </c>
      <c r="B724" s="4" t="s">
        <v>7</v>
      </c>
      <c r="C724" s="4">
        <v>168</v>
      </c>
      <c r="D724" s="4">
        <v>87</v>
      </c>
      <c r="E724" s="4" t="s">
        <v>2504</v>
      </c>
      <c r="F724" s="6" t="s">
        <v>1434</v>
      </c>
      <c r="G724" s="4" t="s">
        <v>2505</v>
      </c>
      <c r="H724" s="4" t="s">
        <v>685</v>
      </c>
    </row>
    <row r="725" spans="1:8" ht="15.6" x14ac:dyDescent="0.3">
      <c r="A725" s="5">
        <v>38092</v>
      </c>
      <c r="B725" s="4" t="s">
        <v>7</v>
      </c>
      <c r="C725" s="4">
        <v>160</v>
      </c>
      <c r="D725" s="4">
        <v>59</v>
      </c>
      <c r="E725" s="4" t="s">
        <v>2518</v>
      </c>
      <c r="F725" s="6" t="s">
        <v>1410</v>
      </c>
      <c r="G725" s="4" t="s">
        <v>2519</v>
      </c>
      <c r="H725" s="4" t="s">
        <v>692</v>
      </c>
    </row>
    <row r="726" spans="1:8" ht="15.6" x14ac:dyDescent="0.3">
      <c r="A726" s="5">
        <v>38273</v>
      </c>
      <c r="B726" s="4" t="s">
        <v>7</v>
      </c>
      <c r="C726" s="4">
        <v>180</v>
      </c>
      <c r="D726" s="4">
        <v>84</v>
      </c>
      <c r="E726" s="4" t="s">
        <v>2522</v>
      </c>
      <c r="F726" s="6" t="s">
        <v>1275</v>
      </c>
      <c r="G726" s="4" t="s">
        <v>2523</v>
      </c>
      <c r="H726" s="4" t="s">
        <v>694</v>
      </c>
    </row>
    <row r="727" spans="1:8" ht="15.6" x14ac:dyDescent="0.3">
      <c r="A727" s="5">
        <v>38238</v>
      </c>
      <c r="B727" s="4" t="s">
        <v>7</v>
      </c>
      <c r="C727" s="4">
        <v>157</v>
      </c>
      <c r="D727" s="4">
        <v>72</v>
      </c>
      <c r="E727" s="4" t="s">
        <v>2547</v>
      </c>
      <c r="F727" s="6" t="s">
        <v>1483</v>
      </c>
      <c r="G727" s="4" t="s">
        <v>2548</v>
      </c>
      <c r="H727" s="4" t="s">
        <v>707</v>
      </c>
    </row>
    <row r="728" spans="1:8" ht="15.6" x14ac:dyDescent="0.3">
      <c r="A728" s="5">
        <v>37053</v>
      </c>
      <c r="B728" s="4" t="s">
        <v>7</v>
      </c>
      <c r="C728" s="4">
        <v>152</v>
      </c>
      <c r="D728" s="4">
        <v>58</v>
      </c>
      <c r="E728" s="4" t="s">
        <v>2550</v>
      </c>
      <c r="F728" s="6" t="s">
        <v>1429</v>
      </c>
      <c r="G728" s="4" t="s">
        <v>2551</v>
      </c>
      <c r="H728" s="4" t="s">
        <v>709</v>
      </c>
    </row>
    <row r="729" spans="1:8" ht="15.6" x14ac:dyDescent="0.3">
      <c r="A729" s="5">
        <v>37528</v>
      </c>
      <c r="B729" s="4" t="s">
        <v>7</v>
      </c>
      <c r="C729" s="4">
        <v>160</v>
      </c>
      <c r="D729" s="4">
        <v>63</v>
      </c>
      <c r="E729" s="4" t="s">
        <v>2554</v>
      </c>
      <c r="F729" s="6" t="s">
        <v>1129</v>
      </c>
      <c r="G729" s="4" t="s">
        <v>2555</v>
      </c>
      <c r="H729" s="4" t="s">
        <v>711</v>
      </c>
    </row>
    <row r="730" spans="1:8" ht="15.6" x14ac:dyDescent="0.3">
      <c r="A730" s="5">
        <v>38030</v>
      </c>
      <c r="B730" s="4" t="s">
        <v>7</v>
      </c>
      <c r="C730" s="4">
        <v>163</v>
      </c>
      <c r="D730" s="4">
        <v>48</v>
      </c>
      <c r="E730" s="4" t="s">
        <v>2566</v>
      </c>
      <c r="F730" s="6" t="s">
        <v>1197</v>
      </c>
      <c r="G730" s="4" t="s">
        <v>2567</v>
      </c>
      <c r="H730" s="4" t="s">
        <v>717</v>
      </c>
    </row>
    <row r="731" spans="1:8" ht="15.6" x14ac:dyDescent="0.3">
      <c r="A731" s="5">
        <v>37567</v>
      </c>
      <c r="B731" s="4" t="s">
        <v>7</v>
      </c>
      <c r="C731" s="4">
        <v>177</v>
      </c>
      <c r="D731" s="4">
        <v>68</v>
      </c>
      <c r="E731" s="4" t="s">
        <v>2596</v>
      </c>
      <c r="F731" s="6" t="s">
        <v>1136</v>
      </c>
      <c r="G731" s="4" t="s">
        <v>2597</v>
      </c>
      <c r="H731" s="4" t="s">
        <v>732</v>
      </c>
    </row>
    <row r="732" spans="1:8" ht="15.6" x14ac:dyDescent="0.3">
      <c r="A732" s="5">
        <v>38042</v>
      </c>
      <c r="B732" s="4" t="s">
        <v>7</v>
      </c>
      <c r="C732" s="4">
        <v>168</v>
      </c>
      <c r="D732" s="4">
        <v>45</v>
      </c>
      <c r="E732" s="4" t="s">
        <v>2600</v>
      </c>
      <c r="F732" s="6" t="s">
        <v>1218</v>
      </c>
      <c r="G732" s="4" t="s">
        <v>2601</v>
      </c>
      <c r="H732" s="4" t="s">
        <v>734</v>
      </c>
    </row>
    <row r="733" spans="1:8" ht="15.6" x14ac:dyDescent="0.3">
      <c r="A733" s="5">
        <v>38268</v>
      </c>
      <c r="B733" s="4" t="s">
        <v>7</v>
      </c>
      <c r="C733" s="4">
        <v>178</v>
      </c>
      <c r="D733" s="4">
        <v>57</v>
      </c>
      <c r="E733" s="4" t="s">
        <v>2610</v>
      </c>
      <c r="F733" s="6" t="s">
        <v>1223</v>
      </c>
      <c r="G733" s="4" t="s">
        <v>2611</v>
      </c>
      <c r="H733" s="4" t="s">
        <v>739</v>
      </c>
    </row>
    <row r="734" spans="1:8" ht="15.6" x14ac:dyDescent="0.3">
      <c r="A734" s="5">
        <v>37637</v>
      </c>
      <c r="B734" s="4" t="s">
        <v>7</v>
      </c>
      <c r="C734" s="4">
        <v>173</v>
      </c>
      <c r="D734" s="4">
        <v>64</v>
      </c>
      <c r="E734" s="4" t="s">
        <v>2628</v>
      </c>
      <c r="F734" s="6" t="s">
        <v>1150</v>
      </c>
      <c r="G734" s="4" t="s">
        <v>2629</v>
      </c>
      <c r="H734" s="4" t="s">
        <v>748</v>
      </c>
    </row>
    <row r="735" spans="1:8" ht="15.6" x14ac:dyDescent="0.3">
      <c r="A735" s="5">
        <v>37380</v>
      </c>
      <c r="B735" s="4" t="s">
        <v>7</v>
      </c>
      <c r="C735" s="4">
        <v>173</v>
      </c>
      <c r="D735" s="4">
        <v>93</v>
      </c>
      <c r="E735" s="4" t="s">
        <v>2660</v>
      </c>
      <c r="F735" s="6" t="s">
        <v>1111</v>
      </c>
      <c r="G735" s="4" t="s">
        <v>2661</v>
      </c>
      <c r="H735" s="4" t="s">
        <v>764</v>
      </c>
    </row>
    <row r="736" spans="1:8" ht="15.6" x14ac:dyDescent="0.3">
      <c r="A736" s="5">
        <v>38221</v>
      </c>
      <c r="B736" s="4" t="s">
        <v>7</v>
      </c>
      <c r="C736" s="4">
        <v>160</v>
      </c>
      <c r="D736" s="4">
        <v>72</v>
      </c>
      <c r="E736" s="4" t="s">
        <v>2675</v>
      </c>
      <c r="F736" s="6" t="s">
        <v>1275</v>
      </c>
      <c r="G736" s="4" t="s">
        <v>2676</v>
      </c>
      <c r="H736" s="4" t="s">
        <v>772</v>
      </c>
    </row>
    <row r="737" spans="1:8" ht="15.6" x14ac:dyDescent="0.3">
      <c r="A737" s="5">
        <v>38163</v>
      </c>
      <c r="B737" s="4" t="s">
        <v>7</v>
      </c>
      <c r="C737" s="4">
        <v>172</v>
      </c>
      <c r="D737" s="4">
        <v>54</v>
      </c>
      <c r="E737" s="4" t="s">
        <v>2690</v>
      </c>
      <c r="F737" s="6" t="s">
        <v>1240</v>
      </c>
      <c r="G737" s="4" t="s">
        <v>2691</v>
      </c>
      <c r="H737" s="4" t="s">
        <v>780</v>
      </c>
    </row>
    <row r="738" spans="1:8" ht="15.6" x14ac:dyDescent="0.3">
      <c r="A738" s="5">
        <v>37988</v>
      </c>
      <c r="B738" s="4" t="s">
        <v>7</v>
      </c>
      <c r="C738" s="4">
        <v>177</v>
      </c>
      <c r="D738" s="4">
        <v>67</v>
      </c>
      <c r="E738" s="4" t="s">
        <v>2692</v>
      </c>
      <c r="F738" s="6" t="s">
        <v>2246</v>
      </c>
      <c r="G738" s="4" t="s">
        <v>2693</v>
      </c>
      <c r="H738" s="4" t="s">
        <v>781</v>
      </c>
    </row>
    <row r="739" spans="1:8" ht="15.6" x14ac:dyDescent="0.3">
      <c r="A739" s="5">
        <v>37915</v>
      </c>
      <c r="B739" s="4" t="s">
        <v>7</v>
      </c>
      <c r="C739" s="4">
        <v>166</v>
      </c>
      <c r="D739" s="4">
        <v>61</v>
      </c>
      <c r="E739" s="4" t="s">
        <v>2761</v>
      </c>
      <c r="F739" s="6" t="s">
        <v>1200</v>
      </c>
      <c r="G739" s="4" t="s">
        <v>2762</v>
      </c>
      <c r="H739" s="4" t="s">
        <v>816</v>
      </c>
    </row>
    <row r="740" spans="1:8" ht="15.6" x14ac:dyDescent="0.3">
      <c r="A740" s="5">
        <v>37685</v>
      </c>
      <c r="B740" s="4" t="s">
        <v>7</v>
      </c>
      <c r="C740" s="4">
        <v>157</v>
      </c>
      <c r="D740" s="4">
        <v>89</v>
      </c>
      <c r="E740" s="4" t="s">
        <v>2794</v>
      </c>
      <c r="F740" s="6" t="s">
        <v>1594</v>
      </c>
      <c r="G740" s="4" t="s">
        <v>2795</v>
      </c>
      <c r="H740" s="4" t="s">
        <v>832</v>
      </c>
    </row>
    <row r="741" spans="1:8" ht="15.6" x14ac:dyDescent="0.3">
      <c r="A741" s="5">
        <v>38120</v>
      </c>
      <c r="B741" s="4" t="s">
        <v>7</v>
      </c>
      <c r="C741" s="4">
        <v>178</v>
      </c>
      <c r="D741" s="4">
        <v>89</v>
      </c>
      <c r="E741" s="4" t="s">
        <v>2814</v>
      </c>
      <c r="F741" s="6" t="s">
        <v>1315</v>
      </c>
      <c r="G741" s="4" t="s">
        <v>2815</v>
      </c>
      <c r="H741" s="4" t="s">
        <v>842</v>
      </c>
    </row>
    <row r="742" spans="1:8" ht="15.6" x14ac:dyDescent="0.3">
      <c r="A742" s="5">
        <v>38437</v>
      </c>
      <c r="B742" s="4" t="s">
        <v>7</v>
      </c>
      <c r="C742" s="4">
        <v>175</v>
      </c>
      <c r="D742" s="4">
        <v>49</v>
      </c>
      <c r="E742" s="4" t="s">
        <v>2825</v>
      </c>
      <c r="F742" s="6" t="s">
        <v>1309</v>
      </c>
      <c r="G742" s="4" t="s">
        <v>2826</v>
      </c>
      <c r="H742" s="4" t="s">
        <v>848</v>
      </c>
    </row>
    <row r="743" spans="1:8" ht="15.6" x14ac:dyDescent="0.3">
      <c r="A743" s="5">
        <v>38124</v>
      </c>
      <c r="B743" s="4" t="s">
        <v>7</v>
      </c>
      <c r="C743" s="4">
        <v>166</v>
      </c>
      <c r="D743" s="4">
        <v>46</v>
      </c>
      <c r="E743" s="4" t="s">
        <v>2831</v>
      </c>
      <c r="F743" s="6" t="s">
        <v>1710</v>
      </c>
      <c r="G743" s="4" t="s">
        <v>2832</v>
      </c>
      <c r="H743" s="4" t="s">
        <v>851</v>
      </c>
    </row>
    <row r="744" spans="1:8" ht="15.6" x14ac:dyDescent="0.3">
      <c r="A744" s="5">
        <v>37623</v>
      </c>
      <c r="B744" s="4" t="s">
        <v>7</v>
      </c>
      <c r="C744" s="4">
        <v>159</v>
      </c>
      <c r="D744" s="4">
        <v>87</v>
      </c>
      <c r="E744" s="4" t="s">
        <v>2837</v>
      </c>
      <c r="F744" s="6" t="s">
        <v>1176</v>
      </c>
      <c r="G744" s="4" t="s">
        <v>2838</v>
      </c>
      <c r="H744" s="4" t="s">
        <v>853</v>
      </c>
    </row>
    <row r="745" spans="1:8" ht="15.6" x14ac:dyDescent="0.3">
      <c r="A745" s="5">
        <v>37998</v>
      </c>
      <c r="B745" s="4" t="s">
        <v>7</v>
      </c>
      <c r="C745" s="4">
        <v>153</v>
      </c>
      <c r="D745" s="4">
        <v>48</v>
      </c>
      <c r="E745" s="4" t="s">
        <v>2841</v>
      </c>
      <c r="F745" s="6" t="s">
        <v>1371</v>
      </c>
      <c r="G745" s="4" t="s">
        <v>2842</v>
      </c>
      <c r="H745" s="4" t="s">
        <v>854</v>
      </c>
    </row>
    <row r="746" spans="1:8" ht="15.6" x14ac:dyDescent="0.3">
      <c r="A746" s="5">
        <v>37268</v>
      </c>
      <c r="B746" s="4" t="s">
        <v>7</v>
      </c>
      <c r="C746" s="4">
        <v>152</v>
      </c>
      <c r="D746" s="4">
        <v>84</v>
      </c>
      <c r="E746" s="4" t="s">
        <v>2849</v>
      </c>
      <c r="F746" s="6" t="s">
        <v>1394</v>
      </c>
      <c r="G746" s="4" t="s">
        <v>2850</v>
      </c>
      <c r="H746" s="4" t="s">
        <v>857</v>
      </c>
    </row>
    <row r="747" spans="1:8" ht="15.6" x14ac:dyDescent="0.3">
      <c r="A747" s="5">
        <v>37544</v>
      </c>
      <c r="B747" s="4" t="s">
        <v>7</v>
      </c>
      <c r="C747" s="4">
        <v>160</v>
      </c>
      <c r="D747" s="4">
        <v>56</v>
      </c>
      <c r="E747" s="4" t="s">
        <v>2855</v>
      </c>
      <c r="F747" s="6" t="s">
        <v>1376</v>
      </c>
      <c r="G747" s="4" t="s">
        <v>2856</v>
      </c>
      <c r="H747" s="4" t="s">
        <v>860</v>
      </c>
    </row>
    <row r="748" spans="1:8" ht="15.6" x14ac:dyDescent="0.3">
      <c r="A748" s="5">
        <v>37375</v>
      </c>
      <c r="B748" s="4" t="s">
        <v>7</v>
      </c>
      <c r="C748" s="4">
        <v>180</v>
      </c>
      <c r="D748" s="4">
        <v>68</v>
      </c>
      <c r="E748" s="4" t="s">
        <v>2859</v>
      </c>
      <c r="F748" s="6" t="s">
        <v>1488</v>
      </c>
      <c r="G748" s="4" t="s">
        <v>2860</v>
      </c>
      <c r="H748" s="4" t="s">
        <v>862</v>
      </c>
    </row>
    <row r="749" spans="1:8" ht="15.6" x14ac:dyDescent="0.3">
      <c r="A749" s="5">
        <v>37321</v>
      </c>
      <c r="B749" s="4" t="s">
        <v>7</v>
      </c>
      <c r="C749" s="4">
        <v>177</v>
      </c>
      <c r="D749" s="4">
        <v>66</v>
      </c>
      <c r="E749" s="4" t="s">
        <v>2861</v>
      </c>
      <c r="F749" s="6" t="s">
        <v>1347</v>
      </c>
      <c r="G749" s="4" t="s">
        <v>2862</v>
      </c>
      <c r="H749" s="4" t="s">
        <v>863</v>
      </c>
    </row>
    <row r="750" spans="1:8" ht="15.6" x14ac:dyDescent="0.3">
      <c r="A750" s="5">
        <v>37256</v>
      </c>
      <c r="B750" s="4" t="s">
        <v>7</v>
      </c>
      <c r="C750" s="4">
        <v>171</v>
      </c>
      <c r="D750" s="4">
        <v>81</v>
      </c>
      <c r="E750" s="4" t="s">
        <v>2887</v>
      </c>
      <c r="F750" s="6" t="s">
        <v>1066</v>
      </c>
      <c r="G750" s="4" t="s">
        <v>2888</v>
      </c>
      <c r="H750" s="4" t="s">
        <v>876</v>
      </c>
    </row>
    <row r="751" spans="1:8" ht="15.6" x14ac:dyDescent="0.3">
      <c r="A751" s="5">
        <v>38416</v>
      </c>
      <c r="B751" s="4" t="s">
        <v>7</v>
      </c>
      <c r="C751" s="4">
        <v>155</v>
      </c>
      <c r="D751" s="4">
        <v>71</v>
      </c>
      <c r="E751" s="4" t="s">
        <v>2931</v>
      </c>
      <c r="F751" s="6" t="s">
        <v>1257</v>
      </c>
      <c r="G751" s="4" t="s">
        <v>2932</v>
      </c>
      <c r="H751" s="4" t="s">
        <v>898</v>
      </c>
    </row>
    <row r="752" spans="1:8" ht="15.6" x14ac:dyDescent="0.3">
      <c r="A752" s="5">
        <v>37680</v>
      </c>
      <c r="B752" s="4" t="s">
        <v>7</v>
      </c>
      <c r="C752" s="4">
        <v>175</v>
      </c>
      <c r="D752" s="4">
        <v>57</v>
      </c>
      <c r="E752" s="4" t="s">
        <v>2959</v>
      </c>
      <c r="F752" s="6" t="s">
        <v>1173</v>
      </c>
      <c r="G752" s="4" t="s">
        <v>2960</v>
      </c>
      <c r="H752" s="4" t="s">
        <v>911</v>
      </c>
    </row>
    <row r="753" spans="1:8" ht="15.6" x14ac:dyDescent="0.3">
      <c r="A753" s="5">
        <v>37463</v>
      </c>
      <c r="B753" s="4" t="s">
        <v>7</v>
      </c>
      <c r="C753" s="4">
        <v>167</v>
      </c>
      <c r="D753" s="4">
        <v>78</v>
      </c>
      <c r="E753" s="4" t="s">
        <v>2965</v>
      </c>
      <c r="F753" s="6" t="s">
        <v>1176</v>
      </c>
      <c r="G753" s="4" t="s">
        <v>2966</v>
      </c>
      <c r="H753" s="4" t="s">
        <v>914</v>
      </c>
    </row>
    <row r="754" spans="1:8" ht="15.6" x14ac:dyDescent="0.3">
      <c r="A754" s="5">
        <v>37455</v>
      </c>
      <c r="B754" s="4" t="s">
        <v>7</v>
      </c>
      <c r="C754" s="4">
        <v>172</v>
      </c>
      <c r="D754" s="4">
        <v>77</v>
      </c>
      <c r="E754" s="4" t="s">
        <v>1125</v>
      </c>
      <c r="F754" s="6" t="s">
        <v>1780</v>
      </c>
      <c r="G754" s="4" t="s">
        <v>3009</v>
      </c>
      <c r="H754" s="4" t="s">
        <v>936</v>
      </c>
    </row>
    <row r="755" spans="1:8" ht="15.6" x14ac:dyDescent="0.3">
      <c r="A755" s="5">
        <v>37530</v>
      </c>
      <c r="B755" s="4" t="s">
        <v>7</v>
      </c>
      <c r="C755" s="4">
        <v>155</v>
      </c>
      <c r="D755" s="4">
        <v>72</v>
      </c>
      <c r="E755" s="4" t="s">
        <v>3013</v>
      </c>
      <c r="F755" s="6" t="s">
        <v>1063</v>
      </c>
      <c r="G755" s="4" t="s">
        <v>3014</v>
      </c>
      <c r="H755" s="4" t="s">
        <v>939</v>
      </c>
    </row>
    <row r="756" spans="1:8" ht="15.6" x14ac:dyDescent="0.3">
      <c r="A756" s="5">
        <v>37200</v>
      </c>
      <c r="B756" s="4" t="s">
        <v>7</v>
      </c>
      <c r="C756" s="4">
        <v>154</v>
      </c>
      <c r="D756" s="4">
        <v>50</v>
      </c>
      <c r="E756" s="4" t="s">
        <v>3032</v>
      </c>
      <c r="F756" s="6" t="s">
        <v>1150</v>
      </c>
      <c r="G756" s="4" t="s">
        <v>3033</v>
      </c>
      <c r="H756" s="4" t="s">
        <v>949</v>
      </c>
    </row>
    <row r="757" spans="1:8" ht="15.6" x14ac:dyDescent="0.3">
      <c r="A757" s="5">
        <v>38005</v>
      </c>
      <c r="B757" s="4" t="s">
        <v>7</v>
      </c>
      <c r="C757" s="4">
        <v>168</v>
      </c>
      <c r="D757" s="4">
        <v>64</v>
      </c>
      <c r="E757" s="4" t="s">
        <v>3038</v>
      </c>
      <c r="F757" s="6" t="s">
        <v>1252</v>
      </c>
      <c r="G757" s="4" t="s">
        <v>3039</v>
      </c>
      <c r="H757" s="4" t="s">
        <v>952</v>
      </c>
    </row>
    <row r="758" spans="1:8" ht="15.6" x14ac:dyDescent="0.3">
      <c r="A758" s="5">
        <v>37646</v>
      </c>
      <c r="B758" s="4" t="s">
        <v>7</v>
      </c>
      <c r="C758" s="4">
        <v>167</v>
      </c>
      <c r="D758" s="4">
        <v>95</v>
      </c>
      <c r="E758" s="4" t="s">
        <v>3042</v>
      </c>
      <c r="F758" s="6" t="s">
        <v>1240</v>
      </c>
      <c r="G758" s="4" t="s">
        <v>3043</v>
      </c>
      <c r="H758" s="4" t="s">
        <v>954</v>
      </c>
    </row>
    <row r="759" spans="1:8" ht="15.6" x14ac:dyDescent="0.3">
      <c r="A759" s="5">
        <v>37153</v>
      </c>
      <c r="B759" s="4" t="s">
        <v>7</v>
      </c>
      <c r="C759" s="4">
        <v>180</v>
      </c>
      <c r="D759" s="4">
        <v>73</v>
      </c>
      <c r="E759" s="4" t="s">
        <v>3054</v>
      </c>
      <c r="F759" s="6" t="s">
        <v>1710</v>
      </c>
      <c r="G759" s="4" t="s">
        <v>3055</v>
      </c>
      <c r="H759" s="4" t="s">
        <v>960</v>
      </c>
    </row>
    <row r="760" spans="1:8" ht="15.6" x14ac:dyDescent="0.3">
      <c r="A760" s="5">
        <v>37610</v>
      </c>
      <c r="B760" s="4" t="s">
        <v>7</v>
      </c>
      <c r="C760" s="4">
        <v>166</v>
      </c>
      <c r="D760" s="4">
        <v>78</v>
      </c>
      <c r="E760" s="4" t="s">
        <v>3060</v>
      </c>
      <c r="F760" s="6" t="s">
        <v>1069</v>
      </c>
      <c r="G760" s="4" t="s">
        <v>3061</v>
      </c>
      <c r="H760" s="4" t="s">
        <v>963</v>
      </c>
    </row>
    <row r="761" spans="1:8" ht="15.6" x14ac:dyDescent="0.3">
      <c r="A761" s="5">
        <v>37245</v>
      </c>
      <c r="B761" s="4" t="s">
        <v>7</v>
      </c>
      <c r="C761" s="4">
        <v>161</v>
      </c>
      <c r="D761" s="4">
        <v>53</v>
      </c>
      <c r="E761" s="4" t="s">
        <v>3064</v>
      </c>
      <c r="F761" s="6" t="s">
        <v>1197</v>
      </c>
      <c r="G761" s="4" t="s">
        <v>3065</v>
      </c>
      <c r="H761" s="4" t="s">
        <v>965</v>
      </c>
    </row>
    <row r="762" spans="1:8" ht="15.6" x14ac:dyDescent="0.3">
      <c r="A762" s="5">
        <v>37597</v>
      </c>
      <c r="B762" s="4" t="s">
        <v>7</v>
      </c>
      <c r="C762" s="4">
        <v>151</v>
      </c>
      <c r="D762" s="4">
        <v>65</v>
      </c>
      <c r="E762" s="4" t="s">
        <v>3109</v>
      </c>
      <c r="F762" s="6" t="s">
        <v>1139</v>
      </c>
      <c r="G762" s="4" t="s">
        <v>3110</v>
      </c>
      <c r="H762" s="4" t="s">
        <v>988</v>
      </c>
    </row>
    <row r="763" spans="1:8" ht="15.6" x14ac:dyDescent="0.3">
      <c r="A763" s="5">
        <v>38306</v>
      </c>
      <c r="B763" s="4" t="s">
        <v>7</v>
      </c>
      <c r="C763" s="4">
        <v>176</v>
      </c>
      <c r="D763" s="4">
        <v>75</v>
      </c>
      <c r="E763" s="4" t="s">
        <v>3114</v>
      </c>
      <c r="F763" s="6" t="s">
        <v>1237</v>
      </c>
      <c r="G763" s="4" t="s">
        <v>3115</v>
      </c>
      <c r="H763" s="4" t="s">
        <v>991</v>
      </c>
    </row>
    <row r="764" spans="1:8" ht="15.6" x14ac:dyDescent="0.3">
      <c r="A764" s="5">
        <v>37534</v>
      </c>
      <c r="B764" s="4" t="s">
        <v>7</v>
      </c>
      <c r="C764" s="4">
        <v>154</v>
      </c>
      <c r="D764" s="4">
        <v>48</v>
      </c>
      <c r="E764" s="4" t="s">
        <v>3120</v>
      </c>
      <c r="F764" s="6" t="s">
        <v>1298</v>
      </c>
      <c r="G764" s="4" t="s">
        <v>3121</v>
      </c>
      <c r="H764" s="4" t="s">
        <v>994</v>
      </c>
    </row>
    <row r="765" spans="1:8" ht="15.6" x14ac:dyDescent="0.3">
      <c r="A765" s="5">
        <v>38061</v>
      </c>
      <c r="B765" s="4" t="s">
        <v>7</v>
      </c>
      <c r="C765" s="4">
        <v>152</v>
      </c>
      <c r="D765" s="4">
        <v>91</v>
      </c>
      <c r="E765" s="4" t="s">
        <v>3122</v>
      </c>
      <c r="F765" s="6" t="s">
        <v>1822</v>
      </c>
      <c r="G765" s="4" t="s">
        <v>3123</v>
      </c>
      <c r="H765" s="4" t="s">
        <v>995</v>
      </c>
    </row>
    <row r="766" spans="1:8" ht="15.6" x14ac:dyDescent="0.3">
      <c r="A766" s="5">
        <v>37887</v>
      </c>
      <c r="B766" s="4" t="s">
        <v>6</v>
      </c>
      <c r="C766" s="4">
        <v>153</v>
      </c>
      <c r="D766" s="4">
        <v>60</v>
      </c>
      <c r="E766" s="4" t="s">
        <v>1122</v>
      </c>
      <c r="F766" s="6" t="s">
        <v>1123</v>
      </c>
      <c r="G766" s="4" t="s">
        <v>1124</v>
      </c>
      <c r="H766" s="4" t="s">
        <v>38</v>
      </c>
    </row>
    <row r="767" spans="1:8" ht="15.6" x14ac:dyDescent="0.3">
      <c r="A767" s="5">
        <v>37408</v>
      </c>
      <c r="B767" s="4" t="s">
        <v>6</v>
      </c>
      <c r="C767" s="4">
        <v>176</v>
      </c>
      <c r="D767" s="4">
        <v>80</v>
      </c>
      <c r="E767" s="4" t="s">
        <v>1128</v>
      </c>
      <c r="F767" s="6" t="s">
        <v>1129</v>
      </c>
      <c r="G767" s="4" t="s">
        <v>1130</v>
      </c>
      <c r="H767" s="4" t="s">
        <v>40</v>
      </c>
    </row>
    <row r="768" spans="1:8" ht="15.6" x14ac:dyDescent="0.3">
      <c r="A768" s="5">
        <v>38262</v>
      </c>
      <c r="B768" s="4" t="s">
        <v>6</v>
      </c>
      <c r="C768" s="4">
        <v>165</v>
      </c>
      <c r="D768" s="4">
        <v>89</v>
      </c>
      <c r="E768" s="4" t="s">
        <v>1154</v>
      </c>
      <c r="F768" s="6" t="s">
        <v>1155</v>
      </c>
      <c r="G768" s="4" t="s">
        <v>1156</v>
      </c>
      <c r="H768" s="4" t="s">
        <v>50</v>
      </c>
    </row>
    <row r="769" spans="1:8" ht="15.6" x14ac:dyDescent="0.3">
      <c r="A769" s="5">
        <v>37739</v>
      </c>
      <c r="B769" s="4" t="s">
        <v>6</v>
      </c>
      <c r="C769" s="4">
        <v>159</v>
      </c>
      <c r="D769" s="4">
        <v>77</v>
      </c>
      <c r="E769" s="4" t="s">
        <v>1178</v>
      </c>
      <c r="F769" s="6" t="s">
        <v>1179</v>
      </c>
      <c r="G769" s="4" t="s">
        <v>1180</v>
      </c>
      <c r="H769" s="4" t="s">
        <v>59</v>
      </c>
    </row>
    <row r="770" spans="1:8" ht="15.6" x14ac:dyDescent="0.3">
      <c r="A770" s="5">
        <v>37481</v>
      </c>
      <c r="B770" s="4" t="s">
        <v>6</v>
      </c>
      <c r="C770" s="4">
        <v>164</v>
      </c>
      <c r="D770" s="4">
        <v>94</v>
      </c>
      <c r="E770" s="4" t="s">
        <v>1191</v>
      </c>
      <c r="F770" s="6" t="s">
        <v>1066</v>
      </c>
      <c r="G770" s="4" t="s">
        <v>1192</v>
      </c>
      <c r="H770" s="4" t="s">
        <v>64</v>
      </c>
    </row>
    <row r="771" spans="1:8" ht="15.6" x14ac:dyDescent="0.3">
      <c r="A771" s="5">
        <v>37896</v>
      </c>
      <c r="B771" s="4" t="s">
        <v>6</v>
      </c>
      <c r="C771" s="4">
        <v>150</v>
      </c>
      <c r="D771" s="4">
        <v>63</v>
      </c>
      <c r="E771" s="4" t="s">
        <v>1209</v>
      </c>
      <c r="F771" s="6" t="s">
        <v>1210</v>
      </c>
      <c r="G771" s="4" t="s">
        <v>1211</v>
      </c>
      <c r="H771" s="4" t="s">
        <v>71</v>
      </c>
    </row>
    <row r="772" spans="1:8" ht="15.6" x14ac:dyDescent="0.3">
      <c r="A772" s="5">
        <v>37098</v>
      </c>
      <c r="B772" s="4" t="s">
        <v>6</v>
      </c>
      <c r="C772" s="4">
        <v>172</v>
      </c>
      <c r="D772" s="4">
        <v>49</v>
      </c>
      <c r="E772" s="4" t="s">
        <v>1239</v>
      </c>
      <c r="F772" s="6" t="s">
        <v>1240</v>
      </c>
      <c r="G772" s="4" t="s">
        <v>1241</v>
      </c>
      <c r="H772" s="4" t="s">
        <v>82</v>
      </c>
    </row>
    <row r="773" spans="1:8" ht="15.6" x14ac:dyDescent="0.3">
      <c r="A773" s="5">
        <v>37554</v>
      </c>
      <c r="B773" s="4" t="s">
        <v>6</v>
      </c>
      <c r="C773" s="4">
        <v>166</v>
      </c>
      <c r="D773" s="4">
        <v>48</v>
      </c>
      <c r="E773" s="4" t="s">
        <v>1267</v>
      </c>
      <c r="F773" s="6" t="s">
        <v>1268</v>
      </c>
      <c r="G773" s="4" t="s">
        <v>1269</v>
      </c>
      <c r="H773" s="4" t="s">
        <v>93</v>
      </c>
    </row>
    <row r="774" spans="1:8" ht="15.6" x14ac:dyDescent="0.3">
      <c r="A774" s="5">
        <v>38162</v>
      </c>
      <c r="B774" s="4" t="s">
        <v>6</v>
      </c>
      <c r="C774" s="4">
        <v>169</v>
      </c>
      <c r="D774" s="4">
        <v>88</v>
      </c>
      <c r="E774" s="4" t="s">
        <v>1270</v>
      </c>
      <c r="F774" s="6" t="s">
        <v>1087</v>
      </c>
      <c r="G774" s="4" t="s">
        <v>1271</v>
      </c>
      <c r="H774" s="4" t="s">
        <v>94</v>
      </c>
    </row>
    <row r="775" spans="1:8" ht="15.6" x14ac:dyDescent="0.3">
      <c r="A775" s="5">
        <v>37182</v>
      </c>
      <c r="B775" s="4" t="s">
        <v>6</v>
      </c>
      <c r="C775" s="4">
        <v>171</v>
      </c>
      <c r="D775" s="4">
        <v>45</v>
      </c>
      <c r="E775" s="4" t="s">
        <v>1304</v>
      </c>
      <c r="F775" s="6" t="s">
        <v>1184</v>
      </c>
      <c r="G775" s="4" t="s">
        <v>1305</v>
      </c>
      <c r="H775" s="4" t="s">
        <v>108</v>
      </c>
    </row>
    <row r="776" spans="1:8" ht="15.6" x14ac:dyDescent="0.3">
      <c r="A776" s="5">
        <v>37754</v>
      </c>
      <c r="B776" s="4" t="s">
        <v>6</v>
      </c>
      <c r="C776" s="4">
        <v>172</v>
      </c>
      <c r="D776" s="4">
        <v>63</v>
      </c>
      <c r="E776" s="4" t="s">
        <v>1311</v>
      </c>
      <c r="F776" s="6" t="s">
        <v>1312</v>
      </c>
      <c r="G776" s="4" t="s">
        <v>1313</v>
      </c>
      <c r="H776" s="4" t="s">
        <v>111</v>
      </c>
    </row>
    <row r="777" spans="1:8" ht="15.6" x14ac:dyDescent="0.3">
      <c r="A777" s="5">
        <v>37464</v>
      </c>
      <c r="B777" s="4" t="s">
        <v>6</v>
      </c>
      <c r="C777" s="4">
        <v>159</v>
      </c>
      <c r="D777" s="4">
        <v>56</v>
      </c>
      <c r="E777" s="4" t="s">
        <v>1321</v>
      </c>
      <c r="F777" s="6" t="s">
        <v>1322</v>
      </c>
      <c r="G777" s="4" t="s">
        <v>1323</v>
      </c>
      <c r="H777" s="4" t="s">
        <v>115</v>
      </c>
    </row>
    <row r="778" spans="1:8" ht="15.6" x14ac:dyDescent="0.3">
      <c r="A778" s="5">
        <v>37147</v>
      </c>
      <c r="B778" s="4" t="s">
        <v>6</v>
      </c>
      <c r="C778" s="4">
        <v>178</v>
      </c>
      <c r="D778" s="4">
        <v>59</v>
      </c>
      <c r="E778" s="4" t="s">
        <v>1328</v>
      </c>
      <c r="F778" s="6" t="s">
        <v>1290</v>
      </c>
      <c r="G778" s="4" t="s">
        <v>1329</v>
      </c>
      <c r="H778" s="4" t="s">
        <v>118</v>
      </c>
    </row>
    <row r="779" spans="1:8" ht="15.6" x14ac:dyDescent="0.3">
      <c r="A779" s="5">
        <v>37927</v>
      </c>
      <c r="B779" s="4" t="s">
        <v>6</v>
      </c>
      <c r="C779" s="4">
        <v>178</v>
      </c>
      <c r="D779" s="4">
        <v>86</v>
      </c>
      <c r="E779" s="4" t="s">
        <v>1337</v>
      </c>
      <c r="F779" s="6" t="s">
        <v>1069</v>
      </c>
      <c r="G779" s="4" t="s">
        <v>1338</v>
      </c>
      <c r="H779" s="4" t="s">
        <v>1006</v>
      </c>
    </row>
    <row r="780" spans="1:8" ht="15.6" x14ac:dyDescent="0.3">
      <c r="A780" s="5">
        <v>37052</v>
      </c>
      <c r="B780" s="4" t="s">
        <v>6</v>
      </c>
      <c r="C780" s="4">
        <v>153</v>
      </c>
      <c r="D780" s="4">
        <v>91</v>
      </c>
      <c r="E780" s="4" t="s">
        <v>1362</v>
      </c>
      <c r="F780" s="6" t="s">
        <v>1111</v>
      </c>
      <c r="G780" s="4" t="s">
        <v>1363</v>
      </c>
      <c r="H780" s="4" t="s">
        <v>132</v>
      </c>
    </row>
    <row r="781" spans="1:8" ht="15.6" x14ac:dyDescent="0.3">
      <c r="A781" s="5">
        <v>38024</v>
      </c>
      <c r="B781" s="4" t="s">
        <v>6</v>
      </c>
      <c r="C781" s="4">
        <v>170</v>
      </c>
      <c r="D781" s="4">
        <v>63</v>
      </c>
      <c r="E781" s="4" t="s">
        <v>1370</v>
      </c>
      <c r="F781" s="6" t="s">
        <v>1371</v>
      </c>
      <c r="G781" s="4" t="s">
        <v>1372</v>
      </c>
      <c r="H781" s="4" t="s">
        <v>136</v>
      </c>
    </row>
    <row r="782" spans="1:8" ht="15.6" x14ac:dyDescent="0.3">
      <c r="A782" s="5">
        <v>37407</v>
      </c>
      <c r="B782" s="4" t="s">
        <v>6</v>
      </c>
      <c r="C782" s="4">
        <v>175</v>
      </c>
      <c r="D782" s="4">
        <v>87</v>
      </c>
      <c r="E782" s="4" t="s">
        <v>1373</v>
      </c>
      <c r="F782" s="6" t="s">
        <v>1162</v>
      </c>
      <c r="G782" s="4" t="s">
        <v>1374</v>
      </c>
      <c r="H782" s="4" t="s">
        <v>137</v>
      </c>
    </row>
    <row r="783" spans="1:8" ht="15.6" x14ac:dyDescent="0.3">
      <c r="A783" s="5">
        <v>37463</v>
      </c>
      <c r="B783" s="4" t="s">
        <v>6</v>
      </c>
      <c r="C783" s="4">
        <v>171</v>
      </c>
      <c r="D783" s="4">
        <v>76</v>
      </c>
      <c r="E783" s="4" t="s">
        <v>1412</v>
      </c>
      <c r="F783" s="6" t="s">
        <v>1298</v>
      </c>
      <c r="G783" s="4" t="s">
        <v>1413</v>
      </c>
      <c r="H783" s="4" t="s">
        <v>154</v>
      </c>
    </row>
    <row r="784" spans="1:8" ht="15.6" x14ac:dyDescent="0.3">
      <c r="A784" s="5">
        <v>37355</v>
      </c>
      <c r="B784" s="4" t="s">
        <v>6</v>
      </c>
      <c r="C784" s="4">
        <v>178</v>
      </c>
      <c r="D784" s="4">
        <v>69</v>
      </c>
      <c r="E784" s="4" t="s">
        <v>1442</v>
      </c>
      <c r="F784" s="6" t="s">
        <v>1155</v>
      </c>
      <c r="G784" s="4" t="s">
        <v>1443</v>
      </c>
      <c r="H784" s="4" t="s">
        <v>168</v>
      </c>
    </row>
    <row r="785" spans="1:8" ht="15.6" x14ac:dyDescent="0.3">
      <c r="A785" s="5">
        <v>38304</v>
      </c>
      <c r="B785" s="4" t="s">
        <v>6</v>
      </c>
      <c r="C785" s="4">
        <v>178</v>
      </c>
      <c r="D785" s="4">
        <v>59</v>
      </c>
      <c r="E785" s="4" t="s">
        <v>1469</v>
      </c>
      <c r="F785" s="6" t="s">
        <v>1385</v>
      </c>
      <c r="G785" s="4" t="s">
        <v>1470</v>
      </c>
      <c r="H785" s="4" t="s">
        <v>181</v>
      </c>
    </row>
    <row r="786" spans="1:8" ht="15.6" x14ac:dyDescent="0.3">
      <c r="A786" s="5">
        <v>37538</v>
      </c>
      <c r="B786" s="4" t="s">
        <v>6</v>
      </c>
      <c r="C786" s="4">
        <v>155</v>
      </c>
      <c r="D786" s="4">
        <v>68</v>
      </c>
      <c r="E786" s="4" t="s">
        <v>1501</v>
      </c>
      <c r="F786" s="6" t="s">
        <v>1502</v>
      </c>
      <c r="G786" s="4" t="s">
        <v>1503</v>
      </c>
      <c r="H786" s="4" t="s">
        <v>196</v>
      </c>
    </row>
    <row r="787" spans="1:8" ht="15.6" x14ac:dyDescent="0.3">
      <c r="A787" s="5">
        <v>37768</v>
      </c>
      <c r="B787" s="4" t="s">
        <v>6</v>
      </c>
      <c r="C787" s="4">
        <v>173</v>
      </c>
      <c r="D787" s="4">
        <v>76</v>
      </c>
      <c r="E787" s="4" t="s">
        <v>1518</v>
      </c>
      <c r="F787" s="6" t="s">
        <v>1167</v>
      </c>
      <c r="G787" s="4" t="s">
        <v>1519</v>
      </c>
      <c r="H787" s="4" t="s">
        <v>204</v>
      </c>
    </row>
    <row r="788" spans="1:8" ht="15.6" x14ac:dyDescent="0.3">
      <c r="A788" s="5">
        <v>37556</v>
      </c>
      <c r="B788" s="4" t="s">
        <v>6</v>
      </c>
      <c r="C788" s="4">
        <v>167</v>
      </c>
      <c r="D788" s="4">
        <v>55</v>
      </c>
      <c r="E788" s="4" t="s">
        <v>1541</v>
      </c>
      <c r="F788" s="6" t="s">
        <v>1063</v>
      </c>
      <c r="G788" s="4" t="s">
        <v>1542</v>
      </c>
      <c r="H788" s="4" t="s">
        <v>214</v>
      </c>
    </row>
    <row r="789" spans="1:8" ht="15.6" x14ac:dyDescent="0.3">
      <c r="A789" s="5">
        <v>37425</v>
      </c>
      <c r="B789" s="4" t="s">
        <v>6</v>
      </c>
      <c r="C789" s="4">
        <v>170</v>
      </c>
      <c r="D789" s="4">
        <v>65</v>
      </c>
      <c r="E789" s="4" t="s">
        <v>1543</v>
      </c>
      <c r="F789" s="6" t="s">
        <v>1537</v>
      </c>
      <c r="G789" s="4" t="s">
        <v>1544</v>
      </c>
      <c r="H789" s="4" t="s">
        <v>215</v>
      </c>
    </row>
    <row r="790" spans="1:8" ht="15.6" x14ac:dyDescent="0.3">
      <c r="A790" s="5">
        <v>37179</v>
      </c>
      <c r="B790" s="4" t="s">
        <v>6</v>
      </c>
      <c r="C790" s="4">
        <v>158</v>
      </c>
      <c r="D790" s="4">
        <v>53</v>
      </c>
      <c r="E790" s="4" t="s">
        <v>1553</v>
      </c>
      <c r="F790" s="6" t="s">
        <v>1335</v>
      </c>
      <c r="G790" s="4" t="s">
        <v>1554</v>
      </c>
      <c r="H790" s="4" t="s">
        <v>220</v>
      </c>
    </row>
    <row r="791" spans="1:8" ht="15.6" x14ac:dyDescent="0.3">
      <c r="A791" s="5">
        <v>37907</v>
      </c>
      <c r="B791" s="4" t="s">
        <v>6</v>
      </c>
      <c r="C791" s="4">
        <v>169</v>
      </c>
      <c r="D791" s="4">
        <v>70</v>
      </c>
      <c r="E791" s="4" t="s">
        <v>1569</v>
      </c>
      <c r="F791" s="6" t="s">
        <v>1252</v>
      </c>
      <c r="G791" s="4" t="s">
        <v>1570</v>
      </c>
      <c r="H791" s="4" t="s">
        <v>228</v>
      </c>
    </row>
    <row r="792" spans="1:8" ht="15.6" x14ac:dyDescent="0.3">
      <c r="A792" s="5">
        <v>37105</v>
      </c>
      <c r="B792" s="4" t="s">
        <v>6</v>
      </c>
      <c r="C792" s="4">
        <v>171</v>
      </c>
      <c r="D792" s="4">
        <v>69</v>
      </c>
      <c r="E792" s="4" t="s">
        <v>1602</v>
      </c>
      <c r="F792" s="6" t="s">
        <v>1105</v>
      </c>
      <c r="G792" s="4" t="s">
        <v>1603</v>
      </c>
      <c r="H792" s="4" t="s">
        <v>243</v>
      </c>
    </row>
    <row r="793" spans="1:8" ht="15.6" x14ac:dyDescent="0.3">
      <c r="A793" s="5">
        <v>37780</v>
      </c>
      <c r="B793" s="4" t="s">
        <v>6</v>
      </c>
      <c r="C793" s="4">
        <v>178</v>
      </c>
      <c r="D793" s="4">
        <v>77</v>
      </c>
      <c r="E793" s="4" t="s">
        <v>1616</v>
      </c>
      <c r="F793" s="6" t="s">
        <v>1147</v>
      </c>
      <c r="G793" s="4" t="s">
        <v>1617</v>
      </c>
      <c r="H793" s="4" t="s">
        <v>250</v>
      </c>
    </row>
    <row r="794" spans="1:8" ht="15.6" x14ac:dyDescent="0.3">
      <c r="A794" s="5">
        <v>37902</v>
      </c>
      <c r="B794" s="4" t="s">
        <v>6</v>
      </c>
      <c r="C794" s="4">
        <v>157</v>
      </c>
      <c r="D794" s="4">
        <v>79</v>
      </c>
      <c r="E794" s="4" t="s">
        <v>1642</v>
      </c>
      <c r="F794" s="6" t="s">
        <v>1105</v>
      </c>
      <c r="G794" s="4" t="s">
        <v>1643</v>
      </c>
      <c r="H794" s="4" t="s">
        <v>263</v>
      </c>
    </row>
    <row r="795" spans="1:8" ht="15.6" x14ac:dyDescent="0.3">
      <c r="A795" s="5">
        <v>37125</v>
      </c>
      <c r="B795" s="4" t="s">
        <v>6</v>
      </c>
      <c r="C795" s="4">
        <v>164</v>
      </c>
      <c r="D795" s="4">
        <v>76</v>
      </c>
      <c r="E795" s="4" t="s">
        <v>1670</v>
      </c>
      <c r="F795" s="6" t="s">
        <v>1284</v>
      </c>
      <c r="G795" s="4" t="s">
        <v>1671</v>
      </c>
      <c r="H795" s="4" t="s">
        <v>277</v>
      </c>
    </row>
    <row r="796" spans="1:8" ht="15.6" x14ac:dyDescent="0.3">
      <c r="A796" s="5">
        <v>38341</v>
      </c>
      <c r="B796" s="4" t="s">
        <v>6</v>
      </c>
      <c r="C796" s="4">
        <v>177</v>
      </c>
      <c r="D796" s="4">
        <v>70</v>
      </c>
      <c r="E796" s="4" t="s">
        <v>1680</v>
      </c>
      <c r="F796" s="6" t="s">
        <v>1293</v>
      </c>
      <c r="G796" s="4" t="s">
        <v>1681</v>
      </c>
      <c r="H796" s="4" t="s">
        <v>282</v>
      </c>
    </row>
    <row r="797" spans="1:8" ht="15.6" x14ac:dyDescent="0.3">
      <c r="A797" s="5">
        <v>38002</v>
      </c>
      <c r="B797" s="4" t="s">
        <v>6</v>
      </c>
      <c r="C797" s="4">
        <v>165</v>
      </c>
      <c r="D797" s="4">
        <v>93</v>
      </c>
      <c r="E797" s="4" t="s">
        <v>1687</v>
      </c>
      <c r="F797" s="6" t="s">
        <v>1401</v>
      </c>
      <c r="G797" s="4" t="s">
        <v>1688</v>
      </c>
      <c r="H797" s="4" t="s">
        <v>285</v>
      </c>
    </row>
    <row r="798" spans="1:8" ht="15.6" x14ac:dyDescent="0.3">
      <c r="A798" s="5">
        <v>38141</v>
      </c>
      <c r="B798" s="4" t="s">
        <v>6</v>
      </c>
      <c r="C798" s="4">
        <v>172</v>
      </c>
      <c r="D798" s="4">
        <v>74</v>
      </c>
      <c r="E798" s="4" t="s">
        <v>1691</v>
      </c>
      <c r="F798" s="6" t="s">
        <v>1434</v>
      </c>
      <c r="G798" s="4" t="s">
        <v>1692</v>
      </c>
      <c r="H798" s="4" t="s">
        <v>287</v>
      </c>
    </row>
    <row r="799" spans="1:8" ht="15.6" x14ac:dyDescent="0.3">
      <c r="A799" s="5">
        <v>37793</v>
      </c>
      <c r="B799" s="4" t="s">
        <v>6</v>
      </c>
      <c r="C799" s="4">
        <v>167</v>
      </c>
      <c r="D799" s="4">
        <v>76</v>
      </c>
      <c r="E799" s="4" t="s">
        <v>1703</v>
      </c>
      <c r="F799" s="6" t="s">
        <v>1434</v>
      </c>
      <c r="G799" s="4" t="s">
        <v>1704</v>
      </c>
      <c r="H799" s="4" t="s">
        <v>293</v>
      </c>
    </row>
    <row r="800" spans="1:8" ht="15.6" x14ac:dyDescent="0.3">
      <c r="A800" s="5">
        <v>37820</v>
      </c>
      <c r="B800" s="4" t="s">
        <v>6</v>
      </c>
      <c r="C800" s="4">
        <v>153</v>
      </c>
      <c r="D800" s="4">
        <v>49</v>
      </c>
      <c r="E800" s="4" t="s">
        <v>1709</v>
      </c>
      <c r="F800" s="6" t="s">
        <v>1710</v>
      </c>
      <c r="G800" s="4" t="s">
        <v>1711</v>
      </c>
      <c r="H800" s="4" t="s">
        <v>296</v>
      </c>
    </row>
    <row r="801" spans="1:8" ht="15.6" x14ac:dyDescent="0.3">
      <c r="A801" s="5">
        <v>37125</v>
      </c>
      <c r="B801" s="4" t="s">
        <v>6</v>
      </c>
      <c r="C801" s="4">
        <v>158</v>
      </c>
      <c r="D801" s="4">
        <v>64</v>
      </c>
      <c r="E801" s="4" t="s">
        <v>1727</v>
      </c>
      <c r="F801" s="6" t="s">
        <v>1063</v>
      </c>
      <c r="G801" s="4" t="s">
        <v>1728</v>
      </c>
      <c r="H801" s="4" t="s">
        <v>304</v>
      </c>
    </row>
    <row r="802" spans="1:8" ht="15.6" x14ac:dyDescent="0.3">
      <c r="A802" s="5">
        <v>37438</v>
      </c>
      <c r="B802" s="4" t="s">
        <v>6</v>
      </c>
      <c r="C802" s="4">
        <v>158</v>
      </c>
      <c r="D802" s="4">
        <v>89</v>
      </c>
      <c r="E802" s="4" t="s">
        <v>1729</v>
      </c>
      <c r="F802" s="6" t="s">
        <v>1322</v>
      </c>
      <c r="G802" s="4" t="s">
        <v>1730</v>
      </c>
      <c r="H802" s="4" t="s">
        <v>305</v>
      </c>
    </row>
    <row r="803" spans="1:8" ht="15.6" x14ac:dyDescent="0.3">
      <c r="A803" s="5">
        <v>37364</v>
      </c>
      <c r="B803" s="4" t="s">
        <v>6</v>
      </c>
      <c r="C803" s="4">
        <v>172</v>
      </c>
      <c r="D803" s="4">
        <v>76</v>
      </c>
      <c r="E803" s="4" t="s">
        <v>1743</v>
      </c>
      <c r="F803" s="6" t="s">
        <v>1322</v>
      </c>
      <c r="G803" s="4" t="s">
        <v>1744</v>
      </c>
      <c r="H803" s="4" t="s">
        <v>312</v>
      </c>
    </row>
    <row r="804" spans="1:8" ht="15.6" x14ac:dyDescent="0.3">
      <c r="A804" s="5">
        <v>38125</v>
      </c>
      <c r="B804" s="4" t="s">
        <v>6</v>
      </c>
      <c r="C804" s="4">
        <v>168</v>
      </c>
      <c r="D804" s="4">
        <v>88</v>
      </c>
      <c r="E804" s="4" t="s">
        <v>1766</v>
      </c>
      <c r="F804" s="6" t="s">
        <v>1247</v>
      </c>
      <c r="G804" s="4" t="s">
        <v>1767</v>
      </c>
      <c r="H804" s="4" t="s">
        <v>322</v>
      </c>
    </row>
    <row r="805" spans="1:8" ht="15.6" x14ac:dyDescent="0.3">
      <c r="A805" s="5">
        <v>37390</v>
      </c>
      <c r="B805" s="4" t="s">
        <v>6</v>
      </c>
      <c r="C805" s="4">
        <v>153</v>
      </c>
      <c r="D805" s="4">
        <v>49</v>
      </c>
      <c r="E805" s="4" t="s">
        <v>1685</v>
      </c>
      <c r="F805" s="6" t="s">
        <v>1298</v>
      </c>
      <c r="G805" s="4" t="s">
        <v>1772</v>
      </c>
      <c r="H805" s="4" t="s">
        <v>325</v>
      </c>
    </row>
    <row r="806" spans="1:8" ht="15.6" x14ac:dyDescent="0.3">
      <c r="A806" s="5">
        <v>37667</v>
      </c>
      <c r="B806" s="4" t="s">
        <v>6</v>
      </c>
      <c r="C806" s="4">
        <v>151</v>
      </c>
      <c r="D806" s="4">
        <v>59</v>
      </c>
      <c r="E806" s="4" t="s">
        <v>1801</v>
      </c>
      <c r="F806" s="6" t="s">
        <v>1207</v>
      </c>
      <c r="G806" s="4" t="s">
        <v>1802</v>
      </c>
      <c r="H806" s="4" t="s">
        <v>340</v>
      </c>
    </row>
    <row r="807" spans="1:8" ht="15.6" x14ac:dyDescent="0.3">
      <c r="A807" s="5">
        <v>37431</v>
      </c>
      <c r="B807" s="4" t="s">
        <v>6</v>
      </c>
      <c r="C807" s="4">
        <v>169</v>
      </c>
      <c r="D807" s="4">
        <v>94</v>
      </c>
      <c r="E807" s="4" t="s">
        <v>1807</v>
      </c>
      <c r="F807" s="6" t="s">
        <v>1162</v>
      </c>
      <c r="G807" s="4" t="s">
        <v>1808</v>
      </c>
      <c r="H807" s="4" t="s">
        <v>343</v>
      </c>
    </row>
    <row r="808" spans="1:8" ht="15.6" x14ac:dyDescent="0.3">
      <c r="A808" s="5">
        <v>37131</v>
      </c>
      <c r="B808" s="4" t="s">
        <v>6</v>
      </c>
      <c r="C808" s="4">
        <v>172</v>
      </c>
      <c r="D808" s="4">
        <v>95</v>
      </c>
      <c r="E808" s="4" t="s">
        <v>1838</v>
      </c>
      <c r="F808" s="6" t="s">
        <v>1090</v>
      </c>
      <c r="G808" s="4" t="s">
        <v>1839</v>
      </c>
      <c r="H808" s="4" t="s">
        <v>356</v>
      </c>
    </row>
    <row r="809" spans="1:8" ht="15.6" x14ac:dyDescent="0.3">
      <c r="A809" s="5">
        <v>37540</v>
      </c>
      <c r="B809" s="4" t="s">
        <v>6</v>
      </c>
      <c r="C809" s="4">
        <v>170</v>
      </c>
      <c r="D809" s="4">
        <v>63</v>
      </c>
      <c r="E809" s="4" t="s">
        <v>1900</v>
      </c>
      <c r="F809" s="6" t="s">
        <v>1078</v>
      </c>
      <c r="G809" s="4" t="s">
        <v>1901</v>
      </c>
      <c r="H809" s="4" t="s">
        <v>386</v>
      </c>
    </row>
    <row r="810" spans="1:8" ht="15.6" x14ac:dyDescent="0.3">
      <c r="A810" s="5">
        <v>37579</v>
      </c>
      <c r="B810" s="4" t="s">
        <v>6</v>
      </c>
      <c r="C810" s="4">
        <v>165</v>
      </c>
      <c r="D810" s="4">
        <v>73</v>
      </c>
      <c r="E810" s="4" t="s">
        <v>1909</v>
      </c>
      <c r="F810" s="6" t="s">
        <v>1147</v>
      </c>
      <c r="G810" s="4" t="s">
        <v>1910</v>
      </c>
      <c r="H810" s="4" t="s">
        <v>391</v>
      </c>
    </row>
    <row r="811" spans="1:8" ht="15.6" x14ac:dyDescent="0.3">
      <c r="A811" s="5">
        <v>37485</v>
      </c>
      <c r="B811" s="4" t="s">
        <v>6</v>
      </c>
      <c r="C811" s="4">
        <v>175</v>
      </c>
      <c r="D811" s="4">
        <v>75</v>
      </c>
      <c r="E811" s="4" t="s">
        <v>1957</v>
      </c>
      <c r="F811" s="6" t="s">
        <v>1108</v>
      </c>
      <c r="G811" s="4" t="s">
        <v>1958</v>
      </c>
      <c r="H811" s="4" t="s">
        <v>414</v>
      </c>
    </row>
    <row r="812" spans="1:8" ht="15.6" x14ac:dyDescent="0.3">
      <c r="A812" s="5">
        <v>38152</v>
      </c>
      <c r="B812" s="4" t="s">
        <v>6</v>
      </c>
      <c r="C812" s="4">
        <v>159</v>
      </c>
      <c r="D812" s="4">
        <v>47</v>
      </c>
      <c r="E812" s="4" t="s">
        <v>1986</v>
      </c>
      <c r="F812" s="6" t="s">
        <v>1252</v>
      </c>
      <c r="G812" s="4" t="s">
        <v>1987</v>
      </c>
      <c r="H812" s="4" t="s">
        <v>427</v>
      </c>
    </row>
    <row r="813" spans="1:8" ht="15.6" x14ac:dyDescent="0.3">
      <c r="A813" s="5">
        <v>38466</v>
      </c>
      <c r="B813" s="4" t="s">
        <v>6</v>
      </c>
      <c r="C813" s="4">
        <v>159</v>
      </c>
      <c r="D813" s="4">
        <v>71</v>
      </c>
      <c r="E813" s="4" t="s">
        <v>2007</v>
      </c>
      <c r="F813" s="6" t="s">
        <v>1184</v>
      </c>
      <c r="G813" s="4" t="s">
        <v>2008</v>
      </c>
      <c r="H813" s="4" t="s">
        <v>438</v>
      </c>
    </row>
    <row r="814" spans="1:8" ht="15.6" x14ac:dyDescent="0.3">
      <c r="A814" s="5">
        <v>37258</v>
      </c>
      <c r="B814" s="4" t="s">
        <v>6</v>
      </c>
      <c r="C814" s="4">
        <v>174</v>
      </c>
      <c r="D814" s="4">
        <v>47</v>
      </c>
      <c r="E814" s="4" t="s">
        <v>2015</v>
      </c>
      <c r="F814" s="6" t="s">
        <v>1822</v>
      </c>
      <c r="G814" s="4" t="s">
        <v>2016</v>
      </c>
      <c r="H814" s="4" t="s">
        <v>441</v>
      </c>
    </row>
    <row r="815" spans="1:8" ht="15.6" x14ac:dyDescent="0.3">
      <c r="A815" s="5">
        <v>37018</v>
      </c>
      <c r="B815" s="4" t="s">
        <v>6</v>
      </c>
      <c r="C815" s="4">
        <v>178</v>
      </c>
      <c r="D815" s="4">
        <v>82</v>
      </c>
      <c r="E815" s="4" t="s">
        <v>2037</v>
      </c>
      <c r="F815" s="6" t="s">
        <v>1780</v>
      </c>
      <c r="G815" s="4" t="s">
        <v>2038</v>
      </c>
      <c r="H815" s="4" t="s">
        <v>452</v>
      </c>
    </row>
    <row r="816" spans="1:8" ht="15.6" x14ac:dyDescent="0.3">
      <c r="A816" s="5">
        <v>37873</v>
      </c>
      <c r="B816" s="4" t="s">
        <v>6</v>
      </c>
      <c r="C816" s="4">
        <v>151</v>
      </c>
      <c r="D816" s="4">
        <v>48</v>
      </c>
      <c r="E816" s="4" t="s">
        <v>2078</v>
      </c>
      <c r="F816" s="6" t="s">
        <v>1150</v>
      </c>
      <c r="G816" s="4" t="s">
        <v>2079</v>
      </c>
      <c r="H816" s="4" t="s">
        <v>473</v>
      </c>
    </row>
    <row r="817" spans="1:8" ht="15.6" x14ac:dyDescent="0.3">
      <c r="A817" s="5">
        <v>37996</v>
      </c>
      <c r="B817" s="4" t="s">
        <v>6</v>
      </c>
      <c r="C817" s="4">
        <v>168</v>
      </c>
      <c r="D817" s="4">
        <v>62</v>
      </c>
      <c r="E817" s="4" t="s">
        <v>2086</v>
      </c>
      <c r="F817" s="6" t="s">
        <v>1287</v>
      </c>
      <c r="G817" s="4" t="s">
        <v>2087</v>
      </c>
      <c r="H817" s="4" t="s">
        <v>477</v>
      </c>
    </row>
    <row r="818" spans="1:8" ht="15.6" x14ac:dyDescent="0.3">
      <c r="A818" s="5">
        <v>37479</v>
      </c>
      <c r="B818" s="4" t="s">
        <v>6</v>
      </c>
      <c r="C818" s="4">
        <v>158</v>
      </c>
      <c r="D818" s="4">
        <v>45</v>
      </c>
      <c r="E818" s="4" t="s">
        <v>2094</v>
      </c>
      <c r="F818" s="6" t="s">
        <v>1309</v>
      </c>
      <c r="G818" s="4" t="s">
        <v>2095</v>
      </c>
      <c r="H818" s="4" t="s">
        <v>481</v>
      </c>
    </row>
    <row r="819" spans="1:8" ht="15.6" x14ac:dyDescent="0.3">
      <c r="A819" s="5">
        <v>37117</v>
      </c>
      <c r="B819" s="4" t="s">
        <v>6</v>
      </c>
      <c r="C819" s="4">
        <v>170</v>
      </c>
      <c r="D819" s="4">
        <v>48</v>
      </c>
      <c r="E819" s="4" t="s">
        <v>2122</v>
      </c>
      <c r="F819" s="6" t="s">
        <v>1139</v>
      </c>
      <c r="G819" s="4" t="s">
        <v>2123</v>
      </c>
      <c r="H819" s="4" t="s">
        <v>495</v>
      </c>
    </row>
    <row r="820" spans="1:8" ht="15.6" x14ac:dyDescent="0.3">
      <c r="A820" s="5">
        <v>37870</v>
      </c>
      <c r="B820" s="4" t="s">
        <v>6</v>
      </c>
      <c r="C820" s="4">
        <v>177</v>
      </c>
      <c r="D820" s="4">
        <v>69</v>
      </c>
      <c r="E820" s="4" t="s">
        <v>2134</v>
      </c>
      <c r="F820" s="6" t="s">
        <v>1410</v>
      </c>
      <c r="G820" s="4" t="s">
        <v>2135</v>
      </c>
      <c r="H820" s="4" t="s">
        <v>501</v>
      </c>
    </row>
    <row r="821" spans="1:8" ht="15.6" x14ac:dyDescent="0.3">
      <c r="A821" s="5">
        <v>37629</v>
      </c>
      <c r="B821" s="4" t="s">
        <v>6</v>
      </c>
      <c r="C821" s="4">
        <v>180</v>
      </c>
      <c r="D821" s="4">
        <v>53</v>
      </c>
      <c r="E821" s="4" t="s">
        <v>2152</v>
      </c>
      <c r="F821" s="6" t="s">
        <v>1527</v>
      </c>
      <c r="G821" s="4" t="s">
        <v>2153</v>
      </c>
      <c r="H821" s="4" t="s">
        <v>510</v>
      </c>
    </row>
    <row r="822" spans="1:8" ht="15.6" x14ac:dyDescent="0.3">
      <c r="A822" s="5">
        <v>38157</v>
      </c>
      <c r="B822" s="4" t="s">
        <v>6</v>
      </c>
      <c r="C822" s="4">
        <v>173</v>
      </c>
      <c r="D822" s="4">
        <v>63</v>
      </c>
      <c r="E822" s="4" t="s">
        <v>2175</v>
      </c>
      <c r="F822" s="6" t="s">
        <v>1257</v>
      </c>
      <c r="G822" s="4" t="s">
        <v>2176</v>
      </c>
      <c r="H822" s="4" t="s">
        <v>522</v>
      </c>
    </row>
    <row r="823" spans="1:8" ht="15.6" x14ac:dyDescent="0.3">
      <c r="A823" s="5">
        <v>37443</v>
      </c>
      <c r="B823" s="4" t="s">
        <v>6</v>
      </c>
      <c r="C823" s="4">
        <v>161</v>
      </c>
      <c r="D823" s="4">
        <v>74</v>
      </c>
      <c r="E823" s="4" t="s">
        <v>2213</v>
      </c>
      <c r="F823" s="6" t="s">
        <v>1252</v>
      </c>
      <c r="G823" s="4" t="s">
        <v>2214</v>
      </c>
      <c r="H823" s="4" t="s">
        <v>541</v>
      </c>
    </row>
    <row r="824" spans="1:8" ht="15.6" x14ac:dyDescent="0.3">
      <c r="A824" s="5">
        <v>37637</v>
      </c>
      <c r="B824" s="4" t="s">
        <v>6</v>
      </c>
      <c r="C824" s="4">
        <v>175</v>
      </c>
      <c r="D824" s="4">
        <v>76</v>
      </c>
      <c r="E824" s="4" t="s">
        <v>2223</v>
      </c>
      <c r="F824" s="6" t="s">
        <v>1394</v>
      </c>
      <c r="G824" s="4" t="s">
        <v>2224</v>
      </c>
      <c r="H824" s="4" t="s">
        <v>546</v>
      </c>
    </row>
    <row r="825" spans="1:8" ht="15.6" x14ac:dyDescent="0.3">
      <c r="A825" s="5">
        <v>37566</v>
      </c>
      <c r="B825" s="4" t="s">
        <v>6</v>
      </c>
      <c r="C825" s="4">
        <v>170</v>
      </c>
      <c r="D825" s="4">
        <v>52</v>
      </c>
      <c r="E825" s="4" t="s">
        <v>2225</v>
      </c>
      <c r="F825" s="6" t="s">
        <v>1167</v>
      </c>
      <c r="G825" s="4" t="s">
        <v>2226</v>
      </c>
      <c r="H825" s="4" t="s">
        <v>547</v>
      </c>
    </row>
    <row r="826" spans="1:8" ht="15.6" x14ac:dyDescent="0.3">
      <c r="A826" s="5">
        <v>37705</v>
      </c>
      <c r="B826" s="4" t="s">
        <v>6</v>
      </c>
      <c r="C826" s="4">
        <v>155</v>
      </c>
      <c r="D826" s="4">
        <v>87</v>
      </c>
      <c r="E826" s="4" t="s">
        <v>2233</v>
      </c>
      <c r="F826" s="6" t="s">
        <v>1268</v>
      </c>
      <c r="G826" s="4" t="s">
        <v>2234</v>
      </c>
      <c r="H826" s="4" t="s">
        <v>551</v>
      </c>
    </row>
    <row r="827" spans="1:8" ht="15.6" x14ac:dyDescent="0.3">
      <c r="A827" s="5">
        <v>37022</v>
      </c>
      <c r="B827" s="4" t="s">
        <v>6</v>
      </c>
      <c r="C827" s="4">
        <v>161</v>
      </c>
      <c r="D827" s="4">
        <v>58</v>
      </c>
      <c r="E827" s="4" t="s">
        <v>2237</v>
      </c>
      <c r="F827" s="6" t="s">
        <v>1194</v>
      </c>
      <c r="G827" s="4" t="s">
        <v>2238</v>
      </c>
      <c r="H827" s="4" t="s">
        <v>553</v>
      </c>
    </row>
    <row r="828" spans="1:8" ht="15.6" x14ac:dyDescent="0.3">
      <c r="A828" s="5">
        <v>37703</v>
      </c>
      <c r="B828" s="4" t="s">
        <v>6</v>
      </c>
      <c r="C828" s="4">
        <v>168</v>
      </c>
      <c r="D828" s="4">
        <v>64</v>
      </c>
      <c r="E828" s="4" t="s">
        <v>2245</v>
      </c>
      <c r="F828" s="6" t="s">
        <v>2246</v>
      </c>
      <c r="G828" s="4" t="s">
        <v>2247</v>
      </c>
      <c r="H828" s="4" t="s">
        <v>557</v>
      </c>
    </row>
    <row r="829" spans="1:8" ht="15.6" x14ac:dyDescent="0.3">
      <c r="A829" s="5">
        <v>38089</v>
      </c>
      <c r="B829" s="4" t="s">
        <v>6</v>
      </c>
      <c r="C829" s="4">
        <v>171</v>
      </c>
      <c r="D829" s="4">
        <v>57</v>
      </c>
      <c r="E829" s="4" t="s">
        <v>2269</v>
      </c>
      <c r="F829" s="6" t="s">
        <v>1347</v>
      </c>
      <c r="G829" s="4" t="s">
        <v>2270</v>
      </c>
      <c r="H829" s="4" t="s">
        <v>569</v>
      </c>
    </row>
    <row r="830" spans="1:8" ht="15.6" x14ac:dyDescent="0.3">
      <c r="A830" s="5">
        <v>37964</v>
      </c>
      <c r="B830" s="4" t="s">
        <v>6</v>
      </c>
      <c r="C830" s="4">
        <v>174</v>
      </c>
      <c r="D830" s="4">
        <v>49</v>
      </c>
      <c r="E830" s="4" t="s">
        <v>1375</v>
      </c>
      <c r="F830" s="6" t="s">
        <v>1312</v>
      </c>
      <c r="G830" s="4" t="s">
        <v>2289</v>
      </c>
      <c r="H830" s="4" t="s">
        <v>579</v>
      </c>
    </row>
    <row r="831" spans="1:8" ht="15.6" x14ac:dyDescent="0.3">
      <c r="A831" s="5">
        <v>37196</v>
      </c>
      <c r="B831" s="4" t="s">
        <v>6</v>
      </c>
      <c r="C831" s="4">
        <v>174</v>
      </c>
      <c r="D831" s="4">
        <v>45</v>
      </c>
      <c r="E831" s="4" t="s">
        <v>2296</v>
      </c>
      <c r="F831" s="6" t="s">
        <v>1200</v>
      </c>
      <c r="G831" s="4" t="s">
        <v>2297</v>
      </c>
      <c r="H831" s="4" t="s">
        <v>583</v>
      </c>
    </row>
    <row r="832" spans="1:8" ht="15.6" x14ac:dyDescent="0.3">
      <c r="A832" s="5">
        <v>37753</v>
      </c>
      <c r="B832" s="4" t="s">
        <v>6</v>
      </c>
      <c r="C832" s="4">
        <v>172</v>
      </c>
      <c r="D832" s="4">
        <v>62</v>
      </c>
      <c r="E832" s="4" t="s">
        <v>2308</v>
      </c>
      <c r="F832" s="6" t="s">
        <v>1095</v>
      </c>
      <c r="G832" s="4" t="s">
        <v>2309</v>
      </c>
      <c r="H832" s="4" t="s">
        <v>588</v>
      </c>
    </row>
    <row r="833" spans="1:8" ht="15.6" x14ac:dyDescent="0.3">
      <c r="A833" s="5">
        <v>38232</v>
      </c>
      <c r="B833" s="4" t="s">
        <v>6</v>
      </c>
      <c r="C833" s="4">
        <v>159</v>
      </c>
      <c r="D833" s="4">
        <v>46</v>
      </c>
      <c r="E833" s="4" t="s">
        <v>2322</v>
      </c>
      <c r="F833" s="6" t="s">
        <v>1063</v>
      </c>
      <c r="G833" s="4" t="s">
        <v>2323</v>
      </c>
      <c r="H833" s="4" t="s">
        <v>595</v>
      </c>
    </row>
    <row r="834" spans="1:8" ht="15.6" x14ac:dyDescent="0.3">
      <c r="A834" s="5">
        <v>37506</v>
      </c>
      <c r="B834" s="4" t="s">
        <v>6</v>
      </c>
      <c r="C834" s="4">
        <v>155</v>
      </c>
      <c r="D834" s="4">
        <v>69</v>
      </c>
      <c r="E834" s="4" t="s">
        <v>2340</v>
      </c>
      <c r="F834" s="6" t="s">
        <v>1069</v>
      </c>
      <c r="G834" s="4" t="s">
        <v>2341</v>
      </c>
      <c r="H834" s="4" t="s">
        <v>604</v>
      </c>
    </row>
    <row r="835" spans="1:8" ht="15.6" x14ac:dyDescent="0.3">
      <c r="A835" s="5">
        <v>37273</v>
      </c>
      <c r="B835" s="4" t="s">
        <v>6</v>
      </c>
      <c r="C835" s="4">
        <v>156</v>
      </c>
      <c r="D835" s="4">
        <v>62</v>
      </c>
      <c r="E835" s="4" t="s">
        <v>2356</v>
      </c>
      <c r="F835" s="6" t="s">
        <v>1929</v>
      </c>
      <c r="G835" s="4" t="s">
        <v>2357</v>
      </c>
      <c r="H835" s="4" t="s">
        <v>611</v>
      </c>
    </row>
    <row r="836" spans="1:8" ht="15.6" x14ac:dyDescent="0.3">
      <c r="A836" s="5">
        <v>37574</v>
      </c>
      <c r="B836" s="4" t="s">
        <v>6</v>
      </c>
      <c r="C836" s="4">
        <v>158</v>
      </c>
      <c r="D836" s="4">
        <v>92</v>
      </c>
      <c r="E836" s="4" t="s">
        <v>2378</v>
      </c>
      <c r="F836" s="6" t="s">
        <v>1376</v>
      </c>
      <c r="G836" s="4" t="s">
        <v>2379</v>
      </c>
      <c r="H836" s="4" t="s">
        <v>622</v>
      </c>
    </row>
    <row r="837" spans="1:8" ht="15.6" x14ac:dyDescent="0.3">
      <c r="A837" s="5">
        <v>37041</v>
      </c>
      <c r="B837" s="4" t="s">
        <v>6</v>
      </c>
      <c r="C837" s="4">
        <v>153</v>
      </c>
      <c r="D837" s="4">
        <v>52</v>
      </c>
      <c r="E837" s="4" t="s">
        <v>2470</v>
      </c>
      <c r="F837" s="6" t="s">
        <v>1223</v>
      </c>
      <c r="G837" s="4" t="s">
        <v>2471</v>
      </c>
      <c r="H837" s="4" t="s">
        <v>668</v>
      </c>
    </row>
    <row r="838" spans="1:8" ht="15.6" x14ac:dyDescent="0.3">
      <c r="A838" s="5">
        <v>37556</v>
      </c>
      <c r="B838" s="4" t="s">
        <v>6</v>
      </c>
      <c r="C838" s="4">
        <v>171</v>
      </c>
      <c r="D838" s="4">
        <v>83</v>
      </c>
      <c r="E838" s="4" t="s">
        <v>2494</v>
      </c>
      <c r="F838" s="6" t="s">
        <v>1075</v>
      </c>
      <c r="G838" s="4" t="s">
        <v>2495</v>
      </c>
      <c r="H838" s="4" t="s">
        <v>680</v>
      </c>
    </row>
    <row r="839" spans="1:8" ht="15.6" x14ac:dyDescent="0.3">
      <c r="A839" s="5">
        <v>38077</v>
      </c>
      <c r="B839" s="4" t="s">
        <v>6</v>
      </c>
      <c r="C839" s="4">
        <v>164</v>
      </c>
      <c r="D839" s="4">
        <v>78</v>
      </c>
      <c r="E839" s="4" t="s">
        <v>2498</v>
      </c>
      <c r="F839" s="6" t="s">
        <v>1100</v>
      </c>
      <c r="G839" s="4" t="s">
        <v>2499</v>
      </c>
      <c r="H839" s="4" t="s">
        <v>682</v>
      </c>
    </row>
    <row r="840" spans="1:8" ht="15.6" x14ac:dyDescent="0.3">
      <c r="A840" s="5">
        <v>37235</v>
      </c>
      <c r="B840" s="4" t="s">
        <v>6</v>
      </c>
      <c r="C840" s="4">
        <v>154</v>
      </c>
      <c r="D840" s="4">
        <v>71</v>
      </c>
      <c r="E840" s="4" t="s">
        <v>2510</v>
      </c>
      <c r="F840" s="6" t="s">
        <v>1483</v>
      </c>
      <c r="G840" s="4" t="s">
        <v>2511</v>
      </c>
      <c r="H840" s="4" t="s">
        <v>688</v>
      </c>
    </row>
    <row r="841" spans="1:8" ht="15.6" x14ac:dyDescent="0.3">
      <c r="A841" s="5">
        <v>37900</v>
      </c>
      <c r="B841" s="4" t="s">
        <v>6</v>
      </c>
      <c r="C841" s="4">
        <v>162</v>
      </c>
      <c r="D841" s="4">
        <v>57</v>
      </c>
      <c r="E841" s="4" t="s">
        <v>2530</v>
      </c>
      <c r="F841" s="6" t="s">
        <v>1108</v>
      </c>
      <c r="G841" s="4" t="s">
        <v>2531</v>
      </c>
      <c r="H841" s="4" t="s">
        <v>698</v>
      </c>
    </row>
    <row r="842" spans="1:8" ht="15.6" x14ac:dyDescent="0.3">
      <c r="A842" s="5">
        <v>37668</v>
      </c>
      <c r="B842" s="4" t="s">
        <v>6</v>
      </c>
      <c r="C842" s="4">
        <v>174</v>
      </c>
      <c r="D842" s="4">
        <v>49</v>
      </c>
      <c r="E842" s="4" t="s">
        <v>2533</v>
      </c>
      <c r="F842" s="6" t="s">
        <v>1173</v>
      </c>
      <c r="G842" s="4" t="s">
        <v>2534</v>
      </c>
      <c r="H842" s="4" t="s">
        <v>700</v>
      </c>
    </row>
    <row r="843" spans="1:8" ht="15.6" x14ac:dyDescent="0.3">
      <c r="A843" s="5">
        <v>37435</v>
      </c>
      <c r="B843" s="4" t="s">
        <v>6</v>
      </c>
      <c r="C843" s="4">
        <v>166</v>
      </c>
      <c r="D843" s="4">
        <v>73</v>
      </c>
      <c r="E843" s="4" t="s">
        <v>2537</v>
      </c>
      <c r="F843" s="6" t="s">
        <v>1072</v>
      </c>
      <c r="G843" s="4" t="s">
        <v>2538</v>
      </c>
      <c r="H843" s="4" t="s">
        <v>702</v>
      </c>
    </row>
    <row r="844" spans="1:8" ht="15.6" x14ac:dyDescent="0.3">
      <c r="A844" s="5">
        <v>37163</v>
      </c>
      <c r="B844" s="4" t="s">
        <v>6</v>
      </c>
      <c r="C844" s="4">
        <v>179</v>
      </c>
      <c r="D844" s="4">
        <v>92</v>
      </c>
      <c r="E844" s="4" t="s">
        <v>2543</v>
      </c>
      <c r="F844" s="6" t="s">
        <v>1167</v>
      </c>
      <c r="G844" s="4" t="s">
        <v>2544</v>
      </c>
      <c r="H844" s="4" t="s">
        <v>705</v>
      </c>
    </row>
    <row r="845" spans="1:8" ht="15.6" x14ac:dyDescent="0.3">
      <c r="A845" s="5">
        <v>38028</v>
      </c>
      <c r="B845" s="4" t="s">
        <v>6</v>
      </c>
      <c r="C845" s="4">
        <v>171</v>
      </c>
      <c r="D845" s="4">
        <v>73</v>
      </c>
      <c r="E845" s="4" t="s">
        <v>2581</v>
      </c>
      <c r="F845" s="6" t="s">
        <v>1480</v>
      </c>
      <c r="G845" s="4" t="s">
        <v>2582</v>
      </c>
      <c r="H845" s="4" t="s">
        <v>725</v>
      </c>
    </row>
    <row r="846" spans="1:8" ht="15.6" x14ac:dyDescent="0.3">
      <c r="A846" s="5">
        <v>38048</v>
      </c>
      <c r="B846" s="4" t="s">
        <v>6</v>
      </c>
      <c r="C846" s="4">
        <v>165</v>
      </c>
      <c r="D846" s="4">
        <v>75</v>
      </c>
      <c r="E846" s="4" t="s">
        <v>2604</v>
      </c>
      <c r="F846" s="6" t="s">
        <v>1284</v>
      </c>
      <c r="G846" s="4" t="s">
        <v>2605</v>
      </c>
      <c r="H846" s="4" t="s">
        <v>736</v>
      </c>
    </row>
    <row r="847" spans="1:8" ht="15.6" x14ac:dyDescent="0.3">
      <c r="A847" s="5">
        <v>37436</v>
      </c>
      <c r="B847" s="4" t="s">
        <v>6</v>
      </c>
      <c r="C847" s="4">
        <v>155</v>
      </c>
      <c r="D847" s="4">
        <v>58</v>
      </c>
      <c r="E847" s="4" t="s">
        <v>2648</v>
      </c>
      <c r="F847" s="6" t="s">
        <v>1260</v>
      </c>
      <c r="G847" s="4" t="s">
        <v>2649</v>
      </c>
      <c r="H847" s="4" t="s">
        <v>758</v>
      </c>
    </row>
    <row r="848" spans="1:8" ht="15.6" x14ac:dyDescent="0.3">
      <c r="A848" s="5">
        <v>37987</v>
      </c>
      <c r="B848" s="4" t="s">
        <v>6</v>
      </c>
      <c r="C848" s="4">
        <v>167</v>
      </c>
      <c r="D848" s="4">
        <v>75</v>
      </c>
      <c r="E848" s="4" t="s">
        <v>2677</v>
      </c>
      <c r="F848" s="6" t="s">
        <v>1218</v>
      </c>
      <c r="G848" s="4" t="s">
        <v>2678</v>
      </c>
      <c r="H848" s="4" t="s">
        <v>773</v>
      </c>
    </row>
    <row r="849" spans="1:8" ht="15.6" x14ac:dyDescent="0.3">
      <c r="A849" s="5">
        <v>37084</v>
      </c>
      <c r="B849" s="4" t="s">
        <v>6</v>
      </c>
      <c r="C849" s="4">
        <v>150</v>
      </c>
      <c r="D849" s="4">
        <v>48</v>
      </c>
      <c r="E849" s="4" t="s">
        <v>2682</v>
      </c>
      <c r="F849" s="6" t="s">
        <v>1347</v>
      </c>
      <c r="G849" s="4" t="s">
        <v>2683</v>
      </c>
      <c r="H849" s="4" t="s">
        <v>776</v>
      </c>
    </row>
    <row r="850" spans="1:8" ht="15.6" x14ac:dyDescent="0.3">
      <c r="A850" s="5">
        <v>37422</v>
      </c>
      <c r="B850" s="4" t="s">
        <v>6</v>
      </c>
      <c r="C850" s="4">
        <v>150</v>
      </c>
      <c r="D850" s="4">
        <v>68</v>
      </c>
      <c r="E850" s="4" t="s">
        <v>2684</v>
      </c>
      <c r="F850" s="6" t="s">
        <v>1167</v>
      </c>
      <c r="G850" s="4" t="s">
        <v>2685</v>
      </c>
      <c r="H850" s="4" t="s">
        <v>777</v>
      </c>
    </row>
    <row r="851" spans="1:8" ht="15.6" x14ac:dyDescent="0.3">
      <c r="A851" s="5">
        <v>37047</v>
      </c>
      <c r="B851" s="4" t="s">
        <v>6</v>
      </c>
      <c r="C851" s="4">
        <v>172</v>
      </c>
      <c r="D851" s="4">
        <v>85</v>
      </c>
      <c r="E851" s="4" t="s">
        <v>2702</v>
      </c>
      <c r="F851" s="6" t="s">
        <v>1213</v>
      </c>
      <c r="G851" s="4" t="s">
        <v>2703</v>
      </c>
      <c r="H851" s="4" t="s">
        <v>786</v>
      </c>
    </row>
    <row r="852" spans="1:8" ht="15.6" x14ac:dyDescent="0.3">
      <c r="A852" s="5">
        <v>37885</v>
      </c>
      <c r="B852" s="4" t="s">
        <v>6</v>
      </c>
      <c r="C852" s="4">
        <v>163</v>
      </c>
      <c r="D852" s="4">
        <v>85</v>
      </c>
      <c r="E852" s="4" t="s">
        <v>2704</v>
      </c>
      <c r="F852" s="6" t="s">
        <v>1530</v>
      </c>
      <c r="G852" s="4" t="s">
        <v>2705</v>
      </c>
      <c r="H852" s="4" t="s">
        <v>787</v>
      </c>
    </row>
    <row r="853" spans="1:8" ht="15.6" x14ac:dyDescent="0.3">
      <c r="A853" s="5">
        <v>37113</v>
      </c>
      <c r="B853" s="4" t="s">
        <v>6</v>
      </c>
      <c r="C853" s="4">
        <v>179</v>
      </c>
      <c r="D853" s="4">
        <v>57</v>
      </c>
      <c r="E853" s="4" t="s">
        <v>2718</v>
      </c>
      <c r="F853" s="6" t="s">
        <v>1090</v>
      </c>
      <c r="G853" s="4" t="s">
        <v>2719</v>
      </c>
      <c r="H853" s="4" t="s">
        <v>794</v>
      </c>
    </row>
    <row r="854" spans="1:8" ht="15.6" x14ac:dyDescent="0.3">
      <c r="A854" s="5">
        <v>37424</v>
      </c>
      <c r="B854" s="4" t="s">
        <v>6</v>
      </c>
      <c r="C854" s="4">
        <v>180</v>
      </c>
      <c r="D854" s="4">
        <v>81</v>
      </c>
      <c r="E854" s="4" t="s">
        <v>2723</v>
      </c>
      <c r="F854" s="6" t="s">
        <v>1170</v>
      </c>
      <c r="G854" s="4" t="s">
        <v>2724</v>
      </c>
      <c r="H854" s="4" t="s">
        <v>797</v>
      </c>
    </row>
    <row r="855" spans="1:8" ht="15.6" x14ac:dyDescent="0.3">
      <c r="A855" s="5">
        <v>37149</v>
      </c>
      <c r="B855" s="4" t="s">
        <v>6</v>
      </c>
      <c r="C855" s="4">
        <v>170</v>
      </c>
      <c r="D855" s="4">
        <v>50</v>
      </c>
      <c r="E855" s="4" t="s">
        <v>2725</v>
      </c>
      <c r="F855" s="6" t="s">
        <v>1247</v>
      </c>
      <c r="G855" s="4" t="s">
        <v>2726</v>
      </c>
      <c r="H855" s="4" t="s">
        <v>798</v>
      </c>
    </row>
    <row r="856" spans="1:8" ht="15.6" x14ac:dyDescent="0.3">
      <c r="A856" s="5">
        <v>38330</v>
      </c>
      <c r="B856" s="4" t="s">
        <v>6</v>
      </c>
      <c r="C856" s="4">
        <v>161</v>
      </c>
      <c r="D856" s="4">
        <v>77</v>
      </c>
      <c r="E856" s="4" t="s">
        <v>2737</v>
      </c>
      <c r="F856" s="6" t="s">
        <v>1176</v>
      </c>
      <c r="G856" s="4" t="s">
        <v>2738</v>
      </c>
      <c r="H856" s="4" t="s">
        <v>804</v>
      </c>
    </row>
    <row r="857" spans="1:8" ht="15.6" x14ac:dyDescent="0.3">
      <c r="A857" s="5">
        <v>37157</v>
      </c>
      <c r="B857" s="4" t="s">
        <v>6</v>
      </c>
      <c r="C857" s="4">
        <v>180</v>
      </c>
      <c r="D857" s="4">
        <v>93</v>
      </c>
      <c r="E857" s="4" t="s">
        <v>2753</v>
      </c>
      <c r="F857" s="6" t="s">
        <v>1315</v>
      </c>
      <c r="G857" s="4" t="s">
        <v>2754</v>
      </c>
      <c r="H857" s="4" t="s">
        <v>812</v>
      </c>
    </row>
    <row r="858" spans="1:8" ht="15.6" x14ac:dyDescent="0.3">
      <c r="A858" s="5">
        <v>38339</v>
      </c>
      <c r="B858" s="4" t="s">
        <v>6</v>
      </c>
      <c r="C858" s="4">
        <v>180</v>
      </c>
      <c r="D858" s="4">
        <v>61</v>
      </c>
      <c r="E858" s="4" t="s">
        <v>2380</v>
      </c>
      <c r="F858" s="6" t="s">
        <v>1309</v>
      </c>
      <c r="G858" s="4" t="s">
        <v>2822</v>
      </c>
      <c r="H858" s="4" t="s">
        <v>846</v>
      </c>
    </row>
    <row r="859" spans="1:8" ht="15.6" x14ac:dyDescent="0.3">
      <c r="A859" s="5">
        <v>37711</v>
      </c>
      <c r="B859" s="4" t="s">
        <v>6</v>
      </c>
      <c r="C859" s="4">
        <v>175</v>
      </c>
      <c r="D859" s="4">
        <v>84</v>
      </c>
      <c r="E859" s="4" t="s">
        <v>2835</v>
      </c>
      <c r="F859" s="6" t="s">
        <v>1176</v>
      </c>
      <c r="G859" s="4" t="s">
        <v>2836</v>
      </c>
      <c r="H859" s="4" t="s">
        <v>852</v>
      </c>
    </row>
    <row r="860" spans="1:8" ht="15.6" x14ac:dyDescent="0.3">
      <c r="A860" s="5">
        <v>37945</v>
      </c>
      <c r="B860" s="4" t="s">
        <v>6</v>
      </c>
      <c r="C860" s="4">
        <v>163</v>
      </c>
      <c r="D860" s="4">
        <v>94</v>
      </c>
      <c r="E860" s="4" t="s">
        <v>2881</v>
      </c>
      <c r="F860" s="6" t="s">
        <v>1210</v>
      </c>
      <c r="G860" s="4" t="s">
        <v>2882</v>
      </c>
      <c r="H860" s="4" t="s">
        <v>873</v>
      </c>
    </row>
    <row r="861" spans="1:8" ht="15.6" x14ac:dyDescent="0.3">
      <c r="A861" s="5">
        <v>38462</v>
      </c>
      <c r="B861" s="4" t="s">
        <v>6</v>
      </c>
      <c r="C861" s="4">
        <v>159</v>
      </c>
      <c r="D861" s="4">
        <v>63</v>
      </c>
      <c r="E861" s="4" t="s">
        <v>2901</v>
      </c>
      <c r="F861" s="6" t="s">
        <v>1483</v>
      </c>
      <c r="G861" s="4" t="s">
        <v>2902</v>
      </c>
      <c r="H861" s="4" t="s">
        <v>883</v>
      </c>
    </row>
    <row r="862" spans="1:8" ht="15.6" x14ac:dyDescent="0.3">
      <c r="A862" s="5">
        <v>38441</v>
      </c>
      <c r="B862" s="4" t="s">
        <v>6</v>
      </c>
      <c r="C862" s="4">
        <v>164</v>
      </c>
      <c r="D862" s="4">
        <v>83</v>
      </c>
      <c r="E862" s="4" t="s">
        <v>2907</v>
      </c>
      <c r="F862" s="6" t="s">
        <v>1371</v>
      </c>
      <c r="G862" s="4" t="s">
        <v>2908</v>
      </c>
      <c r="H862" s="4" t="s">
        <v>886</v>
      </c>
    </row>
    <row r="863" spans="1:8" ht="15.6" x14ac:dyDescent="0.3">
      <c r="A863" s="5">
        <v>37317</v>
      </c>
      <c r="B863" s="4" t="s">
        <v>6</v>
      </c>
      <c r="C863" s="4">
        <v>179</v>
      </c>
      <c r="D863" s="4">
        <v>69</v>
      </c>
      <c r="E863" s="4" t="s">
        <v>2911</v>
      </c>
      <c r="F863" s="6" t="s">
        <v>1284</v>
      </c>
      <c r="G863" s="4" t="s">
        <v>2912</v>
      </c>
      <c r="H863" s="4" t="s">
        <v>888</v>
      </c>
    </row>
    <row r="864" spans="1:8" ht="15.6" x14ac:dyDescent="0.3">
      <c r="A864" s="5">
        <v>37398</v>
      </c>
      <c r="B864" s="4" t="s">
        <v>6</v>
      </c>
      <c r="C864" s="4">
        <v>178</v>
      </c>
      <c r="D864" s="4">
        <v>49</v>
      </c>
      <c r="E864" s="4" t="s">
        <v>2913</v>
      </c>
      <c r="F864" s="6" t="s">
        <v>1072</v>
      </c>
      <c r="G864" s="4" t="s">
        <v>2914</v>
      </c>
      <c r="H864" s="4" t="s">
        <v>889</v>
      </c>
    </row>
    <row r="865" spans="1:8" ht="15.6" x14ac:dyDescent="0.3">
      <c r="A865" s="5">
        <v>37479</v>
      </c>
      <c r="B865" s="4" t="s">
        <v>6</v>
      </c>
      <c r="C865" s="4">
        <v>173</v>
      </c>
      <c r="D865" s="4">
        <v>78</v>
      </c>
      <c r="E865" s="4" t="s">
        <v>2923</v>
      </c>
      <c r="F865" s="6" t="s">
        <v>1429</v>
      </c>
      <c r="G865" s="4" t="s">
        <v>2924</v>
      </c>
      <c r="H865" s="4" t="s">
        <v>894</v>
      </c>
    </row>
    <row r="866" spans="1:8" ht="15.6" x14ac:dyDescent="0.3">
      <c r="A866" s="5">
        <v>38223</v>
      </c>
      <c r="B866" s="4" t="s">
        <v>6</v>
      </c>
      <c r="C866" s="4">
        <v>173</v>
      </c>
      <c r="D866" s="4">
        <v>89</v>
      </c>
      <c r="E866" s="4" t="s">
        <v>2925</v>
      </c>
      <c r="F866" s="6" t="s">
        <v>1120</v>
      </c>
      <c r="G866" s="4" t="s">
        <v>2926</v>
      </c>
      <c r="H866" s="4" t="s">
        <v>895</v>
      </c>
    </row>
    <row r="867" spans="1:8" ht="15.6" x14ac:dyDescent="0.3">
      <c r="A867" s="5">
        <v>37084</v>
      </c>
      <c r="B867" s="4" t="s">
        <v>6</v>
      </c>
      <c r="C867" s="4">
        <v>156</v>
      </c>
      <c r="D867" s="4">
        <v>78</v>
      </c>
      <c r="E867" s="4" t="s">
        <v>2941</v>
      </c>
      <c r="F867" s="6" t="s">
        <v>1371</v>
      </c>
      <c r="G867" s="4" t="s">
        <v>2942</v>
      </c>
      <c r="H867" s="4" t="s">
        <v>903</v>
      </c>
    </row>
    <row r="868" spans="1:8" ht="15.6" x14ac:dyDescent="0.3">
      <c r="A868" s="5">
        <v>37478</v>
      </c>
      <c r="B868" s="4" t="s">
        <v>6</v>
      </c>
      <c r="C868" s="4">
        <v>180</v>
      </c>
      <c r="D868" s="4">
        <v>84</v>
      </c>
      <c r="E868" s="4" t="s">
        <v>2955</v>
      </c>
      <c r="F868" s="6" t="s">
        <v>1200</v>
      </c>
      <c r="G868" s="4" t="s">
        <v>2956</v>
      </c>
      <c r="H868" s="4" t="s">
        <v>909</v>
      </c>
    </row>
    <row r="869" spans="1:8" ht="15.6" x14ac:dyDescent="0.3">
      <c r="A869" s="5">
        <v>37502</v>
      </c>
      <c r="B869" s="4" t="s">
        <v>6</v>
      </c>
      <c r="C869" s="4">
        <v>172</v>
      </c>
      <c r="D869" s="4">
        <v>74</v>
      </c>
      <c r="E869" s="4" t="s">
        <v>2963</v>
      </c>
      <c r="F869" s="6" t="s">
        <v>1309</v>
      </c>
      <c r="G869" s="4" t="s">
        <v>2964</v>
      </c>
      <c r="H869" s="4" t="s">
        <v>913</v>
      </c>
    </row>
    <row r="870" spans="1:8" ht="15.6" x14ac:dyDescent="0.3">
      <c r="A870" s="5">
        <v>38331</v>
      </c>
      <c r="B870" s="4" t="s">
        <v>6</v>
      </c>
      <c r="C870" s="4">
        <v>161</v>
      </c>
      <c r="D870" s="4">
        <v>55</v>
      </c>
      <c r="E870" s="4" t="s">
        <v>2979</v>
      </c>
      <c r="F870" s="6" t="s">
        <v>1717</v>
      </c>
      <c r="G870" s="4" t="s">
        <v>2980</v>
      </c>
      <c r="H870" s="4" t="s">
        <v>921</v>
      </c>
    </row>
    <row r="871" spans="1:8" ht="15.6" x14ac:dyDescent="0.3">
      <c r="A871" s="5">
        <v>37988</v>
      </c>
      <c r="B871" s="4" t="s">
        <v>6</v>
      </c>
      <c r="C871" s="4">
        <v>158</v>
      </c>
      <c r="D871" s="4">
        <v>95</v>
      </c>
      <c r="E871" s="4" t="s">
        <v>2995</v>
      </c>
      <c r="F871" s="6" t="s">
        <v>1502</v>
      </c>
      <c r="G871" s="4" t="s">
        <v>2996</v>
      </c>
      <c r="H871" s="4" t="s">
        <v>929</v>
      </c>
    </row>
    <row r="872" spans="1:8" ht="15.6" x14ac:dyDescent="0.3">
      <c r="A872" s="5">
        <v>38366</v>
      </c>
      <c r="B872" s="4" t="s">
        <v>6</v>
      </c>
      <c r="C872" s="4">
        <v>167</v>
      </c>
      <c r="D872" s="4">
        <v>55</v>
      </c>
      <c r="E872" s="4" t="s">
        <v>3015</v>
      </c>
      <c r="F872" s="6" t="s">
        <v>1929</v>
      </c>
      <c r="G872" s="4" t="s">
        <v>3016</v>
      </c>
      <c r="H872" s="4" t="s">
        <v>940</v>
      </c>
    </row>
    <row r="873" spans="1:8" ht="15.6" x14ac:dyDescent="0.3">
      <c r="A873" s="5">
        <v>37699</v>
      </c>
      <c r="B873" s="4" t="s">
        <v>6</v>
      </c>
      <c r="C873" s="4">
        <v>164</v>
      </c>
      <c r="D873" s="4">
        <v>52</v>
      </c>
      <c r="E873" s="4" t="s">
        <v>3017</v>
      </c>
      <c r="F873" s="6" t="s">
        <v>1822</v>
      </c>
      <c r="G873" s="4" t="s">
        <v>3018</v>
      </c>
      <c r="H873" s="4" t="s">
        <v>941</v>
      </c>
    </row>
    <row r="874" spans="1:8" ht="15.6" x14ac:dyDescent="0.3">
      <c r="A874" s="5">
        <v>37817</v>
      </c>
      <c r="B874" s="4" t="s">
        <v>6</v>
      </c>
      <c r="C874" s="4">
        <v>163</v>
      </c>
      <c r="D874" s="4">
        <v>55</v>
      </c>
      <c r="E874" s="4" t="s">
        <v>3027</v>
      </c>
      <c r="F874" s="6" t="s">
        <v>1312</v>
      </c>
      <c r="G874" s="4" t="s">
        <v>3028</v>
      </c>
      <c r="H874" s="4" t="s">
        <v>946</v>
      </c>
    </row>
    <row r="875" spans="1:8" ht="15.6" x14ac:dyDescent="0.3">
      <c r="A875" s="5">
        <v>38066</v>
      </c>
      <c r="B875" s="4" t="s">
        <v>6</v>
      </c>
      <c r="C875" s="4">
        <v>166</v>
      </c>
      <c r="D875" s="4">
        <v>50</v>
      </c>
      <c r="E875" s="4" t="s">
        <v>1821</v>
      </c>
      <c r="F875" s="6" t="s">
        <v>1488</v>
      </c>
      <c r="G875" s="4" t="s">
        <v>3031</v>
      </c>
      <c r="H875" s="4" t="s">
        <v>948</v>
      </c>
    </row>
    <row r="876" spans="1:8" ht="15.6" x14ac:dyDescent="0.3">
      <c r="A876" s="5">
        <v>37184</v>
      </c>
      <c r="B876" s="4" t="s">
        <v>6</v>
      </c>
      <c r="C876" s="4">
        <v>156</v>
      </c>
      <c r="D876" s="4">
        <v>54</v>
      </c>
      <c r="E876" s="4" t="s">
        <v>3036</v>
      </c>
      <c r="F876" s="6" t="s">
        <v>1287</v>
      </c>
      <c r="G876" s="4" t="s">
        <v>3037</v>
      </c>
      <c r="H876" s="4" t="s">
        <v>951</v>
      </c>
    </row>
    <row r="877" spans="1:8" ht="15.6" x14ac:dyDescent="0.3">
      <c r="A877" s="5">
        <v>37028</v>
      </c>
      <c r="B877" s="4" t="s">
        <v>6</v>
      </c>
      <c r="C877" s="4">
        <v>178</v>
      </c>
      <c r="D877" s="4">
        <v>70</v>
      </c>
      <c r="E877" s="4" t="s">
        <v>3040</v>
      </c>
      <c r="F877" s="6" t="s">
        <v>1069</v>
      </c>
      <c r="G877" s="4" t="s">
        <v>3041</v>
      </c>
      <c r="H877" s="4" t="s">
        <v>953</v>
      </c>
    </row>
    <row r="878" spans="1:8" ht="15.6" x14ac:dyDescent="0.3">
      <c r="A878" s="5">
        <v>37653</v>
      </c>
      <c r="B878" s="4" t="s">
        <v>6</v>
      </c>
      <c r="C878" s="4">
        <v>163</v>
      </c>
      <c r="D878" s="4">
        <v>56</v>
      </c>
      <c r="E878" s="4" t="s">
        <v>3050</v>
      </c>
      <c r="F878" s="6" t="s">
        <v>1342</v>
      </c>
      <c r="G878" s="4" t="s">
        <v>3051</v>
      </c>
      <c r="H878" s="4" t="s">
        <v>958</v>
      </c>
    </row>
    <row r="879" spans="1:8" ht="15.6" x14ac:dyDescent="0.3">
      <c r="A879" s="5">
        <v>37625</v>
      </c>
      <c r="B879" s="4" t="s">
        <v>6</v>
      </c>
      <c r="C879" s="4">
        <v>154</v>
      </c>
      <c r="D879" s="4">
        <v>91</v>
      </c>
      <c r="E879" s="4" t="s">
        <v>3062</v>
      </c>
      <c r="F879" s="6" t="s">
        <v>1105</v>
      </c>
      <c r="G879" s="4" t="s">
        <v>3063</v>
      </c>
      <c r="H879" s="4" t="s">
        <v>964</v>
      </c>
    </row>
    <row r="880" spans="1:8" ht="15.6" x14ac:dyDescent="0.3">
      <c r="A880" s="5">
        <v>38363</v>
      </c>
      <c r="B880" s="4" t="s">
        <v>6</v>
      </c>
      <c r="C880" s="4">
        <v>172</v>
      </c>
      <c r="D880" s="4">
        <v>83</v>
      </c>
      <c r="E880" s="4" t="s">
        <v>3072</v>
      </c>
      <c r="F880" s="6" t="s">
        <v>1822</v>
      </c>
      <c r="G880" s="4" t="s">
        <v>3073</v>
      </c>
      <c r="H880" s="4" t="s">
        <v>969</v>
      </c>
    </row>
    <row r="881" spans="1:8" ht="15.6" x14ac:dyDescent="0.3">
      <c r="A881" s="5">
        <v>37647</v>
      </c>
      <c r="B881" s="4" t="s">
        <v>6</v>
      </c>
      <c r="C881" s="4">
        <v>170</v>
      </c>
      <c r="D881" s="4">
        <v>81</v>
      </c>
      <c r="E881" s="4" t="s">
        <v>3085</v>
      </c>
      <c r="F881" s="6" t="s">
        <v>1139</v>
      </c>
      <c r="G881" s="4" t="s">
        <v>3086</v>
      </c>
      <c r="H881" s="4" t="s">
        <v>976</v>
      </c>
    </row>
    <row r="882" spans="1:8" ht="15.6" x14ac:dyDescent="0.3">
      <c r="A882" s="5">
        <v>37558</v>
      </c>
      <c r="B882" s="4" t="s">
        <v>6</v>
      </c>
      <c r="C882" s="4">
        <v>179</v>
      </c>
      <c r="D882" s="4">
        <v>68</v>
      </c>
      <c r="E882" s="4" t="s">
        <v>3095</v>
      </c>
      <c r="F882" s="6" t="s">
        <v>1263</v>
      </c>
      <c r="G882" s="4" t="s">
        <v>3096</v>
      </c>
      <c r="H882" s="4" t="s">
        <v>981</v>
      </c>
    </row>
    <row r="883" spans="1:8" ht="15.6" x14ac:dyDescent="0.3">
      <c r="A883" s="5">
        <v>38468</v>
      </c>
      <c r="B883" s="4" t="s">
        <v>6</v>
      </c>
      <c r="C883" s="4">
        <v>177</v>
      </c>
      <c r="D883" s="4">
        <v>90</v>
      </c>
      <c r="E883" s="4" t="s">
        <v>3111</v>
      </c>
      <c r="F883" s="6" t="s">
        <v>1108</v>
      </c>
      <c r="G883" s="4" t="s">
        <v>3112</v>
      </c>
      <c r="H883" s="4" t="s">
        <v>989</v>
      </c>
    </row>
    <row r="884" spans="1:8" ht="15.6" x14ac:dyDescent="0.3">
      <c r="A884" s="5">
        <v>37983</v>
      </c>
      <c r="B884" s="4" t="s">
        <v>6</v>
      </c>
      <c r="C884" s="4">
        <v>152</v>
      </c>
      <c r="D884" s="4">
        <v>89</v>
      </c>
      <c r="E884" s="4" t="s">
        <v>2554</v>
      </c>
      <c r="F884" s="6" t="s">
        <v>1207</v>
      </c>
      <c r="G884" s="4" t="s">
        <v>3113</v>
      </c>
      <c r="H884" s="4" t="s">
        <v>990</v>
      </c>
    </row>
    <row r="885" spans="1:8" ht="15.6" x14ac:dyDescent="0.3">
      <c r="A885" s="5">
        <v>37970</v>
      </c>
      <c r="B885" s="4" t="s">
        <v>6</v>
      </c>
      <c r="C885" s="4">
        <v>172</v>
      </c>
      <c r="D885" s="4">
        <v>49</v>
      </c>
      <c r="E885" s="4" t="s">
        <v>3124</v>
      </c>
      <c r="F885" s="6" t="s">
        <v>1347</v>
      </c>
      <c r="G885" s="4" t="s">
        <v>3125</v>
      </c>
      <c r="H885" s="4" t="s">
        <v>996</v>
      </c>
    </row>
    <row r="886" spans="1:8" ht="15.6" x14ac:dyDescent="0.3">
      <c r="A886" s="5">
        <v>37974</v>
      </c>
      <c r="B886" s="4" t="s">
        <v>0</v>
      </c>
      <c r="C886" s="4">
        <v>161</v>
      </c>
      <c r="D886" s="4">
        <v>84</v>
      </c>
      <c r="E886" s="4" t="s">
        <v>1071</v>
      </c>
      <c r="F886" s="6" t="s">
        <v>1072</v>
      </c>
      <c r="G886" s="4" t="s">
        <v>1073</v>
      </c>
      <c r="H886" s="4" t="s">
        <v>21</v>
      </c>
    </row>
    <row r="887" spans="1:8" ht="15.6" x14ac:dyDescent="0.3">
      <c r="A887" s="5">
        <v>38212</v>
      </c>
      <c r="B887" s="4" t="s">
        <v>0</v>
      </c>
      <c r="C887" s="4">
        <v>166</v>
      </c>
      <c r="D887" s="4">
        <v>81</v>
      </c>
      <c r="E887" s="4" t="s">
        <v>1133</v>
      </c>
      <c r="F887" s="6" t="s">
        <v>1129</v>
      </c>
      <c r="G887" s="4" t="s">
        <v>1134</v>
      </c>
      <c r="H887" s="4" t="s">
        <v>42</v>
      </c>
    </row>
    <row r="888" spans="1:8" ht="15.6" x14ac:dyDescent="0.3">
      <c r="A888" s="5">
        <v>38394</v>
      </c>
      <c r="B888" s="4" t="s">
        <v>0</v>
      </c>
      <c r="C888" s="4">
        <v>176</v>
      </c>
      <c r="D888" s="4">
        <v>91</v>
      </c>
      <c r="E888" s="4" t="s">
        <v>1146</v>
      </c>
      <c r="F888" s="6" t="s">
        <v>1147</v>
      </c>
      <c r="G888" s="4" t="s">
        <v>1148</v>
      </c>
      <c r="H888" s="4" t="s">
        <v>47</v>
      </c>
    </row>
    <row r="889" spans="1:8" ht="15.6" x14ac:dyDescent="0.3">
      <c r="A889" s="5">
        <v>37977</v>
      </c>
      <c r="B889" s="4" t="s">
        <v>0</v>
      </c>
      <c r="C889" s="4">
        <v>173</v>
      </c>
      <c r="D889" s="4">
        <v>75</v>
      </c>
      <c r="E889" s="4" t="s">
        <v>1157</v>
      </c>
      <c r="F889" s="6" t="s">
        <v>1144</v>
      </c>
      <c r="G889" s="4" t="s">
        <v>1158</v>
      </c>
      <c r="H889" s="4" t="s">
        <v>51</v>
      </c>
    </row>
    <row r="890" spans="1:8" ht="15.6" x14ac:dyDescent="0.3">
      <c r="A890" s="5">
        <v>38454</v>
      </c>
      <c r="B890" s="4" t="s">
        <v>0</v>
      </c>
      <c r="C890" s="4">
        <v>155</v>
      </c>
      <c r="D890" s="4">
        <v>82</v>
      </c>
      <c r="E890" s="4" t="s">
        <v>1161</v>
      </c>
      <c r="F890" s="6" t="s">
        <v>1162</v>
      </c>
      <c r="G890" s="4" t="s">
        <v>1163</v>
      </c>
      <c r="H890" s="4" t="s">
        <v>53</v>
      </c>
    </row>
    <row r="891" spans="1:8" ht="15.6" x14ac:dyDescent="0.3">
      <c r="A891" s="5">
        <v>38404</v>
      </c>
      <c r="B891" s="4" t="s">
        <v>0</v>
      </c>
      <c r="C891" s="4">
        <v>163</v>
      </c>
      <c r="D891" s="4">
        <v>51</v>
      </c>
      <c r="E891" s="4" t="s">
        <v>1175</v>
      </c>
      <c r="F891" s="6" t="s">
        <v>1176</v>
      </c>
      <c r="G891" s="4" t="s">
        <v>1177</v>
      </c>
      <c r="H891" s="4" t="s">
        <v>58</v>
      </c>
    </row>
    <row r="892" spans="1:8" ht="15.6" x14ac:dyDescent="0.3">
      <c r="A892" s="5">
        <v>38456</v>
      </c>
      <c r="B892" s="4" t="s">
        <v>0</v>
      </c>
      <c r="C892" s="4">
        <v>175</v>
      </c>
      <c r="D892" s="4">
        <v>60</v>
      </c>
      <c r="E892" s="4" t="s">
        <v>1189</v>
      </c>
      <c r="F892" s="6" t="s">
        <v>1123</v>
      </c>
      <c r="G892" s="4" t="s">
        <v>1190</v>
      </c>
      <c r="H892" s="4" t="s">
        <v>63</v>
      </c>
    </row>
    <row r="893" spans="1:8" ht="15.6" x14ac:dyDescent="0.3">
      <c r="A893" s="5">
        <v>38096</v>
      </c>
      <c r="B893" s="4" t="s">
        <v>0</v>
      </c>
      <c r="C893" s="4">
        <v>150</v>
      </c>
      <c r="D893" s="4">
        <v>83</v>
      </c>
      <c r="E893" s="4" t="s">
        <v>1212</v>
      </c>
      <c r="F893" s="6" t="s">
        <v>1213</v>
      </c>
      <c r="G893" s="4" t="s">
        <v>1214</v>
      </c>
      <c r="H893" s="4" t="s">
        <v>72</v>
      </c>
    </row>
    <row r="894" spans="1:8" ht="15.6" x14ac:dyDescent="0.3">
      <c r="A894" s="5">
        <v>38431</v>
      </c>
      <c r="B894" s="4" t="s">
        <v>0</v>
      </c>
      <c r="C894" s="4">
        <v>159</v>
      </c>
      <c r="D894" s="4">
        <v>86</v>
      </c>
      <c r="E894" s="4" t="s">
        <v>1220</v>
      </c>
      <c r="F894" s="6" t="s">
        <v>1210</v>
      </c>
      <c r="G894" s="4" t="s">
        <v>1221</v>
      </c>
      <c r="H894" s="4" t="s">
        <v>75</v>
      </c>
    </row>
    <row r="895" spans="1:8" ht="15.6" x14ac:dyDescent="0.3">
      <c r="A895" s="5">
        <v>37836</v>
      </c>
      <c r="B895" s="4" t="s">
        <v>0</v>
      </c>
      <c r="C895" s="4">
        <v>154</v>
      </c>
      <c r="D895" s="4">
        <v>85</v>
      </c>
      <c r="E895" s="4" t="s">
        <v>1242</v>
      </c>
      <c r="F895" s="6" t="s">
        <v>1120</v>
      </c>
      <c r="G895" s="4" t="s">
        <v>1243</v>
      </c>
      <c r="H895" s="4" t="s">
        <v>83</v>
      </c>
    </row>
    <row r="896" spans="1:8" ht="15.6" x14ac:dyDescent="0.3">
      <c r="A896" s="5">
        <v>38340</v>
      </c>
      <c r="B896" s="4" t="s">
        <v>0</v>
      </c>
      <c r="C896" s="4">
        <v>168</v>
      </c>
      <c r="D896" s="4">
        <v>95</v>
      </c>
      <c r="E896" s="4" t="s">
        <v>1246</v>
      </c>
      <c r="F896" s="6" t="s">
        <v>1247</v>
      </c>
      <c r="G896" s="4" t="s">
        <v>1248</v>
      </c>
      <c r="H896" s="4" t="s">
        <v>85</v>
      </c>
    </row>
    <row r="897" spans="1:8" ht="15.6" x14ac:dyDescent="0.3">
      <c r="A897" s="5">
        <v>37738</v>
      </c>
      <c r="B897" s="4" t="s">
        <v>0</v>
      </c>
      <c r="C897" s="4">
        <v>155</v>
      </c>
      <c r="D897" s="4">
        <v>45</v>
      </c>
      <c r="E897" s="4" t="s">
        <v>1272</v>
      </c>
      <c r="F897" s="6" t="s">
        <v>1260</v>
      </c>
      <c r="G897" s="4" t="s">
        <v>1273</v>
      </c>
      <c r="H897" s="4" t="s">
        <v>95</v>
      </c>
    </row>
    <row r="898" spans="1:8" ht="15.6" x14ac:dyDescent="0.3">
      <c r="A898" s="5">
        <v>38441</v>
      </c>
      <c r="B898" s="4" t="s">
        <v>0</v>
      </c>
      <c r="C898" s="4">
        <v>169</v>
      </c>
      <c r="D898" s="4">
        <v>71</v>
      </c>
      <c r="E898" s="4" t="s">
        <v>1283</v>
      </c>
      <c r="F898" s="6" t="s">
        <v>1284</v>
      </c>
      <c r="G898" s="4" t="s">
        <v>1285</v>
      </c>
      <c r="H898" s="4" t="s">
        <v>100</v>
      </c>
    </row>
    <row r="899" spans="1:8" ht="15.6" x14ac:dyDescent="0.3">
      <c r="A899" s="5">
        <v>37180</v>
      </c>
      <c r="B899" s="4" t="s">
        <v>0</v>
      </c>
      <c r="C899" s="4">
        <v>157</v>
      </c>
      <c r="D899" s="4">
        <v>48</v>
      </c>
      <c r="E899" s="4" t="s">
        <v>1300</v>
      </c>
      <c r="F899" s="6" t="s">
        <v>1252</v>
      </c>
      <c r="G899" s="4" t="s">
        <v>1301</v>
      </c>
      <c r="H899" s="4" t="s">
        <v>106</v>
      </c>
    </row>
    <row r="900" spans="1:8" ht="15.6" x14ac:dyDescent="0.3">
      <c r="A900" s="5">
        <v>38226</v>
      </c>
      <c r="B900" s="4" t="s">
        <v>0</v>
      </c>
      <c r="C900" s="4">
        <v>160</v>
      </c>
      <c r="D900" s="4">
        <v>46</v>
      </c>
      <c r="E900" s="4" t="s">
        <v>1326</v>
      </c>
      <c r="F900" s="6" t="s">
        <v>1120</v>
      </c>
      <c r="G900" s="4" t="s">
        <v>1327</v>
      </c>
      <c r="H900" s="4" t="s">
        <v>117</v>
      </c>
    </row>
    <row r="901" spans="1:8" ht="15.6" x14ac:dyDescent="0.3">
      <c r="A901" s="5">
        <v>37629</v>
      </c>
      <c r="B901" s="4" t="s">
        <v>0</v>
      </c>
      <c r="C901" s="4">
        <v>162</v>
      </c>
      <c r="D901" s="4">
        <v>95</v>
      </c>
      <c r="E901" s="4" t="s">
        <v>1387</v>
      </c>
      <c r="F901" s="6" t="s">
        <v>1139</v>
      </c>
      <c r="G901" s="4" t="s">
        <v>1388</v>
      </c>
      <c r="H901" s="4" t="s">
        <v>143</v>
      </c>
    </row>
    <row r="902" spans="1:8" ht="15.6" x14ac:dyDescent="0.3">
      <c r="A902" s="5">
        <v>37865</v>
      </c>
      <c r="B902" s="4" t="s">
        <v>0</v>
      </c>
      <c r="C902" s="4">
        <v>167</v>
      </c>
      <c r="D902" s="4">
        <v>56</v>
      </c>
      <c r="E902" s="4" t="s">
        <v>1400</v>
      </c>
      <c r="F902" s="6" t="s">
        <v>1401</v>
      </c>
      <c r="G902" s="4" t="s">
        <v>1402</v>
      </c>
      <c r="H902" s="4" t="s">
        <v>149</v>
      </c>
    </row>
    <row r="903" spans="1:8" ht="15.6" x14ac:dyDescent="0.3">
      <c r="A903" s="5">
        <v>38087</v>
      </c>
      <c r="B903" s="4" t="s">
        <v>0</v>
      </c>
      <c r="C903" s="4">
        <v>150</v>
      </c>
      <c r="D903" s="4">
        <v>59</v>
      </c>
      <c r="E903" s="4" t="s">
        <v>1407</v>
      </c>
      <c r="F903" s="6" t="s">
        <v>1213</v>
      </c>
      <c r="G903" s="4" t="s">
        <v>1408</v>
      </c>
      <c r="H903" s="4" t="s">
        <v>152</v>
      </c>
    </row>
    <row r="904" spans="1:8" ht="15.6" x14ac:dyDescent="0.3">
      <c r="A904" s="5">
        <v>37950</v>
      </c>
      <c r="B904" s="4" t="s">
        <v>0</v>
      </c>
      <c r="C904" s="4">
        <v>161</v>
      </c>
      <c r="D904" s="4">
        <v>72</v>
      </c>
      <c r="E904" s="4" t="s">
        <v>1448</v>
      </c>
      <c r="F904" s="6" t="s">
        <v>1449</v>
      </c>
      <c r="G904" s="4" t="s">
        <v>1450</v>
      </c>
      <c r="H904" s="4" t="s">
        <v>171</v>
      </c>
    </row>
    <row r="905" spans="1:8" ht="15.6" x14ac:dyDescent="0.3">
      <c r="A905" s="5">
        <v>37012</v>
      </c>
      <c r="B905" s="4" t="s">
        <v>0</v>
      </c>
      <c r="C905" s="4">
        <v>177</v>
      </c>
      <c r="D905" s="4">
        <v>87</v>
      </c>
      <c r="E905" s="4" t="s">
        <v>1467</v>
      </c>
      <c r="F905" s="6" t="s">
        <v>1385</v>
      </c>
      <c r="G905" s="4" t="s">
        <v>1468</v>
      </c>
      <c r="H905" s="4" t="s">
        <v>180</v>
      </c>
    </row>
    <row r="906" spans="1:8" ht="15.6" x14ac:dyDescent="0.3">
      <c r="A906" s="5">
        <v>37393</v>
      </c>
      <c r="B906" s="4" t="s">
        <v>0</v>
      </c>
      <c r="C906" s="4">
        <v>160</v>
      </c>
      <c r="D906" s="4">
        <v>47</v>
      </c>
      <c r="E906" s="4" t="s">
        <v>1490</v>
      </c>
      <c r="F906" s="6" t="s">
        <v>1090</v>
      </c>
      <c r="G906" s="4" t="s">
        <v>1491</v>
      </c>
      <c r="H906" s="4" t="s">
        <v>190</v>
      </c>
    </row>
    <row r="907" spans="1:8" ht="15.6" x14ac:dyDescent="0.3">
      <c r="A907" s="5">
        <v>38158</v>
      </c>
      <c r="B907" s="4" t="s">
        <v>0</v>
      </c>
      <c r="C907" s="4">
        <v>155</v>
      </c>
      <c r="D907" s="4">
        <v>61</v>
      </c>
      <c r="E907" s="4" t="s">
        <v>1532</v>
      </c>
      <c r="F907" s="6" t="s">
        <v>1226</v>
      </c>
      <c r="G907" s="4" t="s">
        <v>1533</v>
      </c>
      <c r="H907" s="4" t="s">
        <v>210</v>
      </c>
    </row>
    <row r="908" spans="1:8" ht="15.6" x14ac:dyDescent="0.3">
      <c r="A908" s="5">
        <v>37960</v>
      </c>
      <c r="B908" s="4" t="s">
        <v>0</v>
      </c>
      <c r="C908" s="4">
        <v>174</v>
      </c>
      <c r="D908" s="4">
        <v>61</v>
      </c>
      <c r="E908" s="4" t="s">
        <v>1536</v>
      </c>
      <c r="F908" s="6" t="s">
        <v>1537</v>
      </c>
      <c r="G908" s="4" t="s">
        <v>1538</v>
      </c>
      <c r="H908" s="4" t="s">
        <v>212</v>
      </c>
    </row>
    <row r="909" spans="1:8" ht="15.6" x14ac:dyDescent="0.3">
      <c r="A909" s="5">
        <v>37920</v>
      </c>
      <c r="B909" s="4" t="s">
        <v>0</v>
      </c>
      <c r="C909" s="4">
        <v>164</v>
      </c>
      <c r="D909" s="4">
        <v>80</v>
      </c>
      <c r="E909" s="4" t="s">
        <v>1555</v>
      </c>
      <c r="F909" s="6" t="s">
        <v>1200</v>
      </c>
      <c r="G909" s="4" t="s">
        <v>1556</v>
      </c>
      <c r="H909" s="4" t="s">
        <v>221</v>
      </c>
    </row>
    <row r="910" spans="1:8" ht="15.6" x14ac:dyDescent="0.3">
      <c r="A910" s="5">
        <v>37662</v>
      </c>
      <c r="B910" s="4" t="s">
        <v>0</v>
      </c>
      <c r="C910" s="4">
        <v>159</v>
      </c>
      <c r="D910" s="4">
        <v>58</v>
      </c>
      <c r="E910" s="4" t="s">
        <v>1557</v>
      </c>
      <c r="F910" s="6" t="s">
        <v>1123</v>
      </c>
      <c r="G910" s="4" t="s">
        <v>1558</v>
      </c>
      <c r="H910" s="4" t="s">
        <v>222</v>
      </c>
    </row>
    <row r="911" spans="1:8" ht="15.6" x14ac:dyDescent="0.3">
      <c r="A911" s="5">
        <v>38005</v>
      </c>
      <c r="B911" s="4" t="s">
        <v>0</v>
      </c>
      <c r="C911" s="4">
        <v>180</v>
      </c>
      <c r="D911" s="4">
        <v>55</v>
      </c>
      <c r="E911" s="4" t="s">
        <v>1608</v>
      </c>
      <c r="F911" s="6" t="s">
        <v>1583</v>
      </c>
      <c r="G911" s="4" t="s">
        <v>1609</v>
      </c>
      <c r="H911" s="4" t="s">
        <v>246</v>
      </c>
    </row>
    <row r="912" spans="1:8" ht="15.6" x14ac:dyDescent="0.3">
      <c r="A912" s="5">
        <v>38079</v>
      </c>
      <c r="B912" s="4" t="s">
        <v>0</v>
      </c>
      <c r="C912" s="4">
        <v>180</v>
      </c>
      <c r="D912" s="4">
        <v>80</v>
      </c>
      <c r="E912" s="4" t="s">
        <v>1612</v>
      </c>
      <c r="F912" s="6" t="s">
        <v>1358</v>
      </c>
      <c r="G912" s="4" t="s">
        <v>1613</v>
      </c>
      <c r="H912" s="4" t="s">
        <v>248</v>
      </c>
    </row>
    <row r="913" spans="1:8" ht="15.6" x14ac:dyDescent="0.3">
      <c r="A913" s="5">
        <v>38141</v>
      </c>
      <c r="B913" s="4" t="s">
        <v>0</v>
      </c>
      <c r="C913" s="4">
        <v>168</v>
      </c>
      <c r="D913" s="4">
        <v>77</v>
      </c>
      <c r="E913" s="4" t="s">
        <v>1620</v>
      </c>
      <c r="F913" s="6" t="s">
        <v>1114</v>
      </c>
      <c r="G913" s="4" t="s">
        <v>1621</v>
      </c>
      <c r="H913" s="4" t="s">
        <v>252</v>
      </c>
    </row>
    <row r="914" spans="1:8" ht="15.6" x14ac:dyDescent="0.3">
      <c r="A914" s="5">
        <v>37705</v>
      </c>
      <c r="B914" s="4" t="s">
        <v>0</v>
      </c>
      <c r="C914" s="4">
        <v>157</v>
      </c>
      <c r="D914" s="4">
        <v>91</v>
      </c>
      <c r="E914" s="4" t="s">
        <v>1638</v>
      </c>
      <c r="F914" s="6" t="s">
        <v>1084</v>
      </c>
      <c r="G914" s="4" t="s">
        <v>1639</v>
      </c>
      <c r="H914" s="4" t="s">
        <v>261</v>
      </c>
    </row>
    <row r="915" spans="1:8" ht="15.6" x14ac:dyDescent="0.3">
      <c r="A915" s="5">
        <v>38072</v>
      </c>
      <c r="B915" s="4" t="s">
        <v>0</v>
      </c>
      <c r="C915" s="4">
        <v>152</v>
      </c>
      <c r="D915" s="4">
        <v>76</v>
      </c>
      <c r="E915" s="4" t="s">
        <v>1644</v>
      </c>
      <c r="F915" s="6" t="s">
        <v>1298</v>
      </c>
      <c r="G915" s="4" t="s">
        <v>1645</v>
      </c>
      <c r="H915" s="4" t="s">
        <v>264</v>
      </c>
    </row>
    <row r="916" spans="1:8" ht="15.6" x14ac:dyDescent="0.3">
      <c r="A916" s="5">
        <v>37433</v>
      </c>
      <c r="B916" s="4" t="s">
        <v>0</v>
      </c>
      <c r="C916" s="4">
        <v>166</v>
      </c>
      <c r="D916" s="4">
        <v>67</v>
      </c>
      <c r="E916" s="4" t="s">
        <v>1658</v>
      </c>
      <c r="F916" s="6" t="s">
        <v>1087</v>
      </c>
      <c r="G916" s="4" t="s">
        <v>1659</v>
      </c>
      <c r="H916" s="4" t="s">
        <v>271</v>
      </c>
    </row>
    <row r="917" spans="1:8" ht="15.6" x14ac:dyDescent="0.3">
      <c r="A917" s="5">
        <v>37324</v>
      </c>
      <c r="B917" s="4" t="s">
        <v>0</v>
      </c>
      <c r="C917" s="4">
        <v>167</v>
      </c>
      <c r="D917" s="4">
        <v>66</v>
      </c>
      <c r="E917" s="4" t="s">
        <v>1697</v>
      </c>
      <c r="F917" s="6" t="s">
        <v>1394</v>
      </c>
      <c r="G917" s="4" t="s">
        <v>1698</v>
      </c>
      <c r="H917" s="4" t="s">
        <v>290</v>
      </c>
    </row>
    <row r="918" spans="1:8" ht="15.6" x14ac:dyDescent="0.3">
      <c r="A918" s="5">
        <v>37186</v>
      </c>
      <c r="B918" s="4" t="s">
        <v>0</v>
      </c>
      <c r="C918" s="4">
        <v>167</v>
      </c>
      <c r="D918" s="4">
        <v>51</v>
      </c>
      <c r="E918" s="4" t="s">
        <v>1716</v>
      </c>
      <c r="F918" s="6" t="s">
        <v>1717</v>
      </c>
      <c r="G918" s="4" t="s">
        <v>1718</v>
      </c>
      <c r="H918" s="4" t="s">
        <v>299</v>
      </c>
    </row>
    <row r="919" spans="1:8" ht="15.6" x14ac:dyDescent="0.3">
      <c r="A919" s="5">
        <v>37906</v>
      </c>
      <c r="B919" s="4" t="s">
        <v>0</v>
      </c>
      <c r="C919" s="4">
        <v>171</v>
      </c>
      <c r="D919" s="4">
        <v>67</v>
      </c>
      <c r="E919" s="4" t="s">
        <v>1723</v>
      </c>
      <c r="F919" s="6" t="s">
        <v>1287</v>
      </c>
      <c r="G919" s="4" t="s">
        <v>1724</v>
      </c>
      <c r="H919" s="4" t="s">
        <v>302</v>
      </c>
    </row>
    <row r="920" spans="1:8" ht="15.6" x14ac:dyDescent="0.3">
      <c r="A920" s="5">
        <v>37590</v>
      </c>
      <c r="B920" s="4" t="s">
        <v>0</v>
      </c>
      <c r="C920" s="4">
        <v>150</v>
      </c>
      <c r="D920" s="4">
        <v>86</v>
      </c>
      <c r="E920" s="4" t="s">
        <v>1731</v>
      </c>
      <c r="F920" s="6" t="s">
        <v>1231</v>
      </c>
      <c r="G920" s="4" t="s">
        <v>1732</v>
      </c>
      <c r="H920" s="4" t="s">
        <v>306</v>
      </c>
    </row>
    <row r="921" spans="1:8" ht="15.6" x14ac:dyDescent="0.3">
      <c r="A921" s="5">
        <v>37552</v>
      </c>
      <c r="B921" s="4" t="s">
        <v>0</v>
      </c>
      <c r="C921" s="4">
        <v>160</v>
      </c>
      <c r="D921" s="4">
        <v>51</v>
      </c>
      <c r="E921" s="4" t="s">
        <v>1749</v>
      </c>
      <c r="F921" s="6" t="s">
        <v>1342</v>
      </c>
      <c r="G921" s="4" t="s">
        <v>1750</v>
      </c>
      <c r="H921" s="4" t="s">
        <v>315</v>
      </c>
    </row>
    <row r="922" spans="1:8" ht="15.6" x14ac:dyDescent="0.3">
      <c r="A922" s="5">
        <v>37701</v>
      </c>
      <c r="B922" s="4" t="s">
        <v>0</v>
      </c>
      <c r="C922" s="4">
        <v>162</v>
      </c>
      <c r="D922" s="4">
        <v>66</v>
      </c>
      <c r="E922" s="4" t="s">
        <v>1779</v>
      </c>
      <c r="F922" s="6" t="s">
        <v>1780</v>
      </c>
      <c r="G922" s="4" t="s">
        <v>1781</v>
      </c>
      <c r="H922" s="4" t="s">
        <v>329</v>
      </c>
    </row>
    <row r="923" spans="1:8" ht="15.6" x14ac:dyDescent="0.3">
      <c r="A923" s="5">
        <v>37502</v>
      </c>
      <c r="B923" s="4" t="s">
        <v>0</v>
      </c>
      <c r="C923" s="4">
        <v>173</v>
      </c>
      <c r="D923" s="4">
        <v>62</v>
      </c>
      <c r="E923" s="4" t="s">
        <v>1789</v>
      </c>
      <c r="F923" s="6" t="s">
        <v>1197</v>
      </c>
      <c r="G923" s="4" t="s">
        <v>1790</v>
      </c>
      <c r="H923" s="4" t="s">
        <v>334</v>
      </c>
    </row>
    <row r="924" spans="1:8" ht="15.6" x14ac:dyDescent="0.3">
      <c r="A924" s="5">
        <v>38394</v>
      </c>
      <c r="B924" s="4" t="s">
        <v>0</v>
      </c>
      <c r="C924" s="4">
        <v>167</v>
      </c>
      <c r="D924" s="4">
        <v>91</v>
      </c>
      <c r="E924" s="4" t="s">
        <v>1805</v>
      </c>
      <c r="F924" s="6" t="s">
        <v>1179</v>
      </c>
      <c r="G924" s="4" t="s">
        <v>1806</v>
      </c>
      <c r="H924" s="4" t="s">
        <v>342</v>
      </c>
    </row>
    <row r="925" spans="1:8" ht="15.6" x14ac:dyDescent="0.3">
      <c r="A925" s="5">
        <v>37817</v>
      </c>
      <c r="B925" s="4" t="s">
        <v>0</v>
      </c>
      <c r="C925" s="4">
        <v>163</v>
      </c>
      <c r="D925" s="4">
        <v>64</v>
      </c>
      <c r="E925" s="4" t="s">
        <v>1811</v>
      </c>
      <c r="F925" s="6" t="s">
        <v>1129</v>
      </c>
      <c r="G925" s="4" t="s">
        <v>1812</v>
      </c>
      <c r="H925" s="4" t="s">
        <v>345</v>
      </c>
    </row>
    <row r="926" spans="1:8" ht="15.6" x14ac:dyDescent="0.3">
      <c r="A926" s="5">
        <v>37748</v>
      </c>
      <c r="B926" s="4" t="s">
        <v>0</v>
      </c>
      <c r="C926" s="4">
        <v>157</v>
      </c>
      <c r="D926" s="4">
        <v>87</v>
      </c>
      <c r="E926" s="4" t="s">
        <v>1824</v>
      </c>
      <c r="F926" s="6" t="s">
        <v>1257</v>
      </c>
      <c r="G926" s="4" t="s">
        <v>1825</v>
      </c>
      <c r="H926" s="4" t="s">
        <v>350</v>
      </c>
    </row>
    <row r="927" spans="1:8" ht="15.6" x14ac:dyDescent="0.3">
      <c r="A927" s="5">
        <v>37330</v>
      </c>
      <c r="B927" s="4" t="s">
        <v>0</v>
      </c>
      <c r="C927" s="4">
        <v>167</v>
      </c>
      <c r="D927" s="4">
        <v>45</v>
      </c>
      <c r="E927" s="4" t="s">
        <v>1857</v>
      </c>
      <c r="F927" s="6" t="s">
        <v>1376</v>
      </c>
      <c r="G927" s="4" t="s">
        <v>1858</v>
      </c>
      <c r="H927" s="4" t="s">
        <v>365</v>
      </c>
    </row>
    <row r="928" spans="1:8" ht="15.6" x14ac:dyDescent="0.3">
      <c r="A928" s="5">
        <v>37473</v>
      </c>
      <c r="B928" s="4" t="s">
        <v>0</v>
      </c>
      <c r="C928" s="4">
        <v>162</v>
      </c>
      <c r="D928" s="4">
        <v>78</v>
      </c>
      <c r="E928" s="4" t="s">
        <v>1884</v>
      </c>
      <c r="F928" s="6" t="s">
        <v>1322</v>
      </c>
      <c r="G928" s="4" t="s">
        <v>1885</v>
      </c>
      <c r="H928" s="4" t="s">
        <v>378</v>
      </c>
    </row>
    <row r="929" spans="1:8" ht="15.6" x14ac:dyDescent="0.3">
      <c r="A929" s="5">
        <v>37957</v>
      </c>
      <c r="B929" s="4" t="s">
        <v>0</v>
      </c>
      <c r="C929" s="4">
        <v>160</v>
      </c>
      <c r="D929" s="4">
        <v>73</v>
      </c>
      <c r="E929" s="4" t="s">
        <v>1892</v>
      </c>
      <c r="F929" s="6" t="s">
        <v>1275</v>
      </c>
      <c r="G929" s="4" t="s">
        <v>1893</v>
      </c>
      <c r="H929" s="4" t="s">
        <v>382</v>
      </c>
    </row>
    <row r="930" spans="1:8" ht="15.6" x14ac:dyDescent="0.3">
      <c r="A930" s="5">
        <v>37905</v>
      </c>
      <c r="B930" s="4" t="s">
        <v>0</v>
      </c>
      <c r="C930" s="4">
        <v>164</v>
      </c>
      <c r="D930" s="4">
        <v>94</v>
      </c>
      <c r="E930" s="4" t="s">
        <v>1917</v>
      </c>
      <c r="F930" s="6" t="s">
        <v>1268</v>
      </c>
      <c r="G930" s="4" t="s">
        <v>1918</v>
      </c>
      <c r="H930" s="4" t="s">
        <v>395</v>
      </c>
    </row>
    <row r="931" spans="1:8" ht="15.6" x14ac:dyDescent="0.3">
      <c r="A931" s="5">
        <v>37437</v>
      </c>
      <c r="B931" s="4" t="s">
        <v>0</v>
      </c>
      <c r="C931" s="4">
        <v>153</v>
      </c>
      <c r="D931" s="4">
        <v>54</v>
      </c>
      <c r="E931" s="4" t="s">
        <v>1928</v>
      </c>
      <c r="F931" s="6" t="s">
        <v>1929</v>
      </c>
      <c r="G931" s="4" t="s">
        <v>1930</v>
      </c>
      <c r="H931" s="4" t="s">
        <v>400</v>
      </c>
    </row>
    <row r="932" spans="1:8" ht="15.6" x14ac:dyDescent="0.3">
      <c r="A932" s="5">
        <v>37357</v>
      </c>
      <c r="B932" s="4" t="s">
        <v>0</v>
      </c>
      <c r="C932" s="4">
        <v>173</v>
      </c>
      <c r="D932" s="4">
        <v>61</v>
      </c>
      <c r="E932" s="4" t="s">
        <v>1945</v>
      </c>
      <c r="F932" s="6" t="s">
        <v>1210</v>
      </c>
      <c r="G932" s="4" t="s">
        <v>1946</v>
      </c>
      <c r="H932" s="4" t="s">
        <v>408</v>
      </c>
    </row>
    <row r="933" spans="1:8" ht="15.6" x14ac:dyDescent="0.3">
      <c r="A933" s="5">
        <v>37857</v>
      </c>
      <c r="B933" s="4" t="s">
        <v>0</v>
      </c>
      <c r="C933" s="4">
        <v>151</v>
      </c>
      <c r="D933" s="4">
        <v>85</v>
      </c>
      <c r="E933" s="4" t="s">
        <v>1959</v>
      </c>
      <c r="F933" s="6" t="s">
        <v>1114</v>
      </c>
      <c r="G933" s="4" t="s">
        <v>1960</v>
      </c>
      <c r="H933" s="4" t="s">
        <v>415</v>
      </c>
    </row>
    <row r="934" spans="1:8" ht="15.6" x14ac:dyDescent="0.3">
      <c r="A934" s="5">
        <v>37910</v>
      </c>
      <c r="B934" s="4" t="s">
        <v>0</v>
      </c>
      <c r="C934" s="4">
        <v>158</v>
      </c>
      <c r="D934" s="4">
        <v>63</v>
      </c>
      <c r="E934" s="4" t="s">
        <v>1996</v>
      </c>
      <c r="F934" s="6" t="s">
        <v>1287</v>
      </c>
      <c r="G934" s="4" t="s">
        <v>1997</v>
      </c>
      <c r="H934" s="4" t="s">
        <v>432</v>
      </c>
    </row>
    <row r="935" spans="1:8" ht="15.6" x14ac:dyDescent="0.3">
      <c r="A935" s="5">
        <v>37083</v>
      </c>
      <c r="B935" s="4" t="s">
        <v>0</v>
      </c>
      <c r="C935" s="4">
        <v>162</v>
      </c>
      <c r="D935" s="4">
        <v>46</v>
      </c>
      <c r="E935" s="4" t="s">
        <v>1978</v>
      </c>
      <c r="F935" s="6" t="s">
        <v>1862</v>
      </c>
      <c r="G935" s="4" t="s">
        <v>2000</v>
      </c>
      <c r="H935" s="4" t="s">
        <v>434</v>
      </c>
    </row>
    <row r="936" spans="1:8" ht="15.6" x14ac:dyDescent="0.3">
      <c r="A936" s="5">
        <v>37517</v>
      </c>
      <c r="B936" s="4" t="s">
        <v>0</v>
      </c>
      <c r="C936" s="4">
        <v>172</v>
      </c>
      <c r="D936" s="4">
        <v>55</v>
      </c>
      <c r="E936" s="4" t="s">
        <v>2031</v>
      </c>
      <c r="F936" s="6" t="s">
        <v>1170</v>
      </c>
      <c r="G936" s="4" t="s">
        <v>2032</v>
      </c>
      <c r="H936" s="4" t="s">
        <v>449</v>
      </c>
    </row>
    <row r="937" spans="1:8" ht="15.6" x14ac:dyDescent="0.3">
      <c r="A937" s="5">
        <v>37333</v>
      </c>
      <c r="B937" s="4" t="s">
        <v>0</v>
      </c>
      <c r="C937" s="4">
        <v>171</v>
      </c>
      <c r="D937" s="4">
        <v>65</v>
      </c>
      <c r="E937" s="4" t="s">
        <v>2054</v>
      </c>
      <c r="F937" s="6" t="s">
        <v>1187</v>
      </c>
      <c r="G937" s="4" t="s">
        <v>2055</v>
      </c>
      <c r="H937" s="4" t="s">
        <v>461</v>
      </c>
    </row>
    <row r="938" spans="1:8" ht="15.6" x14ac:dyDescent="0.3">
      <c r="A938" s="5">
        <v>37172</v>
      </c>
      <c r="B938" s="4" t="s">
        <v>0</v>
      </c>
      <c r="C938" s="4">
        <v>177</v>
      </c>
      <c r="D938" s="4">
        <v>69</v>
      </c>
      <c r="E938" s="4" t="s">
        <v>2060</v>
      </c>
      <c r="F938" s="6" t="s">
        <v>1263</v>
      </c>
      <c r="G938" s="4" t="s">
        <v>2061</v>
      </c>
      <c r="H938" s="4" t="s">
        <v>464</v>
      </c>
    </row>
    <row r="939" spans="1:8" ht="15.6" x14ac:dyDescent="0.3">
      <c r="A939" s="5">
        <v>37719</v>
      </c>
      <c r="B939" s="4" t="s">
        <v>0</v>
      </c>
      <c r="C939" s="4">
        <v>171</v>
      </c>
      <c r="D939" s="4">
        <v>79</v>
      </c>
      <c r="E939" s="4" t="s">
        <v>2076</v>
      </c>
      <c r="F939" s="6" t="s">
        <v>1394</v>
      </c>
      <c r="G939" s="4" t="s">
        <v>2077</v>
      </c>
      <c r="H939" s="4" t="s">
        <v>472</v>
      </c>
    </row>
    <row r="940" spans="1:8" ht="15.6" x14ac:dyDescent="0.3">
      <c r="A940" s="5">
        <v>37836</v>
      </c>
      <c r="B940" s="4" t="s">
        <v>0</v>
      </c>
      <c r="C940" s="4">
        <v>158</v>
      </c>
      <c r="D940" s="4">
        <v>65</v>
      </c>
      <c r="E940" s="4" t="s">
        <v>2080</v>
      </c>
      <c r="F940" s="6" t="s">
        <v>1105</v>
      </c>
      <c r="G940" s="4" t="s">
        <v>2081</v>
      </c>
      <c r="H940" s="4" t="s">
        <v>474</v>
      </c>
    </row>
    <row r="941" spans="1:8" ht="15.6" x14ac:dyDescent="0.3">
      <c r="A941" s="5">
        <v>37238</v>
      </c>
      <c r="B941" s="4" t="s">
        <v>0</v>
      </c>
      <c r="C941" s="4">
        <v>154</v>
      </c>
      <c r="D941" s="4">
        <v>73</v>
      </c>
      <c r="E941" s="4" t="s">
        <v>2090</v>
      </c>
      <c r="F941" s="6" t="s">
        <v>1247</v>
      </c>
      <c r="G941" s="4" t="s">
        <v>2091</v>
      </c>
      <c r="H941" s="4" t="s">
        <v>479</v>
      </c>
    </row>
    <row r="942" spans="1:8" ht="15.6" x14ac:dyDescent="0.3">
      <c r="A942" s="5">
        <v>37806</v>
      </c>
      <c r="B942" s="4" t="s">
        <v>0</v>
      </c>
      <c r="C942" s="4">
        <v>168</v>
      </c>
      <c r="D942" s="4">
        <v>47</v>
      </c>
      <c r="E942" s="4" t="s">
        <v>2112</v>
      </c>
      <c r="F942" s="6" t="s">
        <v>1095</v>
      </c>
      <c r="G942" s="4" t="s">
        <v>2113</v>
      </c>
      <c r="H942" s="4" t="s">
        <v>490</v>
      </c>
    </row>
    <row r="943" spans="1:8" ht="15.6" x14ac:dyDescent="0.3">
      <c r="A943" s="5">
        <v>37691</v>
      </c>
      <c r="B943" s="4" t="s">
        <v>0</v>
      </c>
      <c r="C943" s="4">
        <v>156</v>
      </c>
      <c r="D943" s="4">
        <v>65</v>
      </c>
      <c r="E943" s="4" t="s">
        <v>2138</v>
      </c>
      <c r="F943" s="6" t="s">
        <v>1483</v>
      </c>
      <c r="G943" s="4" t="s">
        <v>2139</v>
      </c>
      <c r="H943" s="4" t="s">
        <v>503</v>
      </c>
    </row>
    <row r="944" spans="1:8" ht="15.6" x14ac:dyDescent="0.3">
      <c r="A944" s="5">
        <v>37472</v>
      </c>
      <c r="B944" s="4" t="s">
        <v>0</v>
      </c>
      <c r="C944" s="4">
        <v>165</v>
      </c>
      <c r="D944" s="4">
        <v>50</v>
      </c>
      <c r="E944" s="4" t="s">
        <v>2160</v>
      </c>
      <c r="F944" s="6" t="s">
        <v>1530</v>
      </c>
      <c r="G944" s="4" t="s">
        <v>2161</v>
      </c>
      <c r="H944" s="4" t="s">
        <v>514</v>
      </c>
    </row>
    <row r="945" spans="1:8" ht="15.6" x14ac:dyDescent="0.3">
      <c r="A945" s="5">
        <v>37454</v>
      </c>
      <c r="B945" s="4" t="s">
        <v>0</v>
      </c>
      <c r="C945" s="4">
        <v>167</v>
      </c>
      <c r="D945" s="4">
        <v>52</v>
      </c>
      <c r="E945" s="4" t="s">
        <v>2209</v>
      </c>
      <c r="F945" s="6" t="s">
        <v>1234</v>
      </c>
      <c r="G945" s="4" t="s">
        <v>2210</v>
      </c>
      <c r="H945" s="4" t="s">
        <v>539</v>
      </c>
    </row>
    <row r="946" spans="1:8" ht="15.6" x14ac:dyDescent="0.3">
      <c r="A946" s="5">
        <v>38372</v>
      </c>
      <c r="B946" s="4" t="s">
        <v>0</v>
      </c>
      <c r="C946" s="4">
        <v>162</v>
      </c>
      <c r="D946" s="4">
        <v>68</v>
      </c>
      <c r="E946" s="4" t="s">
        <v>2217</v>
      </c>
      <c r="F946" s="6" t="s">
        <v>1717</v>
      </c>
      <c r="G946" s="4" t="s">
        <v>2218</v>
      </c>
      <c r="H946" s="4" t="s">
        <v>543</v>
      </c>
    </row>
    <row r="947" spans="1:8" ht="15.6" x14ac:dyDescent="0.3">
      <c r="A947" s="5">
        <v>37921</v>
      </c>
      <c r="B947" s="4" t="s">
        <v>0</v>
      </c>
      <c r="C947" s="4">
        <v>154</v>
      </c>
      <c r="D947" s="4">
        <v>73</v>
      </c>
      <c r="E947" s="4" t="s">
        <v>2221</v>
      </c>
      <c r="F947" s="6" t="s">
        <v>1760</v>
      </c>
      <c r="G947" s="4" t="s">
        <v>2222</v>
      </c>
      <c r="H947" s="4" t="s">
        <v>545</v>
      </c>
    </row>
    <row r="948" spans="1:8" ht="15.6" x14ac:dyDescent="0.3">
      <c r="A948" s="5">
        <v>37497</v>
      </c>
      <c r="B948" s="4" t="s">
        <v>0</v>
      </c>
      <c r="C948" s="4">
        <v>151</v>
      </c>
      <c r="D948" s="4">
        <v>87</v>
      </c>
      <c r="E948" s="4" t="s">
        <v>2227</v>
      </c>
      <c r="F948" s="6" t="s">
        <v>1347</v>
      </c>
      <c r="G948" s="4" t="s">
        <v>2228</v>
      </c>
      <c r="H948" s="4" t="s">
        <v>548</v>
      </c>
    </row>
    <row r="949" spans="1:8" ht="15.6" x14ac:dyDescent="0.3">
      <c r="A949" s="5">
        <v>37903</v>
      </c>
      <c r="B949" s="4" t="s">
        <v>0</v>
      </c>
      <c r="C949" s="4">
        <v>158</v>
      </c>
      <c r="D949" s="4">
        <v>50</v>
      </c>
      <c r="E949" s="4" t="s">
        <v>2231</v>
      </c>
      <c r="F949" s="6" t="s">
        <v>1275</v>
      </c>
      <c r="G949" s="4" t="s">
        <v>2232</v>
      </c>
      <c r="H949" s="4" t="s">
        <v>550</v>
      </c>
    </row>
    <row r="950" spans="1:8" ht="15.6" x14ac:dyDescent="0.3">
      <c r="A950" s="5">
        <v>38316</v>
      </c>
      <c r="B950" s="4" t="s">
        <v>0</v>
      </c>
      <c r="C950" s="4">
        <v>175</v>
      </c>
      <c r="D950" s="4">
        <v>87</v>
      </c>
      <c r="E950" s="4" t="s">
        <v>2292</v>
      </c>
      <c r="F950" s="6" t="s">
        <v>1147</v>
      </c>
      <c r="G950" s="4" t="s">
        <v>2293</v>
      </c>
      <c r="H950" s="4" t="s">
        <v>581</v>
      </c>
    </row>
    <row r="951" spans="1:8" ht="15.6" x14ac:dyDescent="0.3">
      <c r="A951" s="5">
        <v>38303</v>
      </c>
      <c r="B951" s="4" t="s">
        <v>0</v>
      </c>
      <c r="C951" s="4">
        <v>158</v>
      </c>
      <c r="D951" s="4">
        <v>66</v>
      </c>
      <c r="E951" s="4" t="s">
        <v>2334</v>
      </c>
      <c r="F951" s="6" t="s">
        <v>1760</v>
      </c>
      <c r="G951" s="4" t="s">
        <v>2335</v>
      </c>
      <c r="H951" s="4" t="s">
        <v>601</v>
      </c>
    </row>
    <row r="952" spans="1:8" ht="15.6" x14ac:dyDescent="0.3">
      <c r="A952" s="5">
        <v>38049</v>
      </c>
      <c r="B952" s="4" t="s">
        <v>0</v>
      </c>
      <c r="C952" s="4">
        <v>171</v>
      </c>
      <c r="D952" s="4">
        <v>53</v>
      </c>
      <c r="E952" s="4" t="s">
        <v>2346</v>
      </c>
      <c r="F952" s="6" t="s">
        <v>1252</v>
      </c>
      <c r="G952" s="4" t="s">
        <v>2347</v>
      </c>
      <c r="H952" s="4" t="s">
        <v>606</v>
      </c>
    </row>
    <row r="953" spans="1:8" ht="15.6" x14ac:dyDescent="0.3">
      <c r="A953" s="5">
        <v>37726</v>
      </c>
      <c r="B953" s="4" t="s">
        <v>0</v>
      </c>
      <c r="C953" s="4">
        <v>179</v>
      </c>
      <c r="D953" s="4">
        <v>45</v>
      </c>
      <c r="E953" s="4" t="s">
        <v>2352</v>
      </c>
      <c r="F953" s="6" t="s">
        <v>1147</v>
      </c>
      <c r="G953" s="4" t="s">
        <v>2353</v>
      </c>
      <c r="H953" s="4" t="s">
        <v>609</v>
      </c>
    </row>
    <row r="954" spans="1:8" ht="15.6" x14ac:dyDescent="0.3">
      <c r="A954" s="5">
        <v>38051</v>
      </c>
      <c r="B954" s="4" t="s">
        <v>0</v>
      </c>
      <c r="C954" s="4">
        <v>155</v>
      </c>
      <c r="D954" s="4">
        <v>59</v>
      </c>
      <c r="E954" s="4" t="s">
        <v>2362</v>
      </c>
      <c r="F954" s="6" t="s">
        <v>1187</v>
      </c>
      <c r="G954" s="4" t="s">
        <v>2363</v>
      </c>
      <c r="H954" s="4" t="s">
        <v>614</v>
      </c>
    </row>
    <row r="955" spans="1:8" ht="15.6" x14ac:dyDescent="0.3">
      <c r="A955" s="5">
        <v>37112</v>
      </c>
      <c r="B955" s="4" t="s">
        <v>0</v>
      </c>
      <c r="C955" s="4">
        <v>158</v>
      </c>
      <c r="D955" s="4">
        <v>50</v>
      </c>
      <c r="E955" s="4" t="s">
        <v>2372</v>
      </c>
      <c r="F955" s="6" t="s">
        <v>1483</v>
      </c>
      <c r="G955" s="4" t="s">
        <v>2373</v>
      </c>
      <c r="H955" s="4" t="s">
        <v>619</v>
      </c>
    </row>
    <row r="956" spans="1:8" ht="15.6" x14ac:dyDescent="0.3">
      <c r="A956" s="5">
        <v>37464</v>
      </c>
      <c r="B956" s="4" t="s">
        <v>0</v>
      </c>
      <c r="C956" s="4">
        <v>163</v>
      </c>
      <c r="D956" s="4">
        <v>50</v>
      </c>
      <c r="E956" s="4" t="s">
        <v>2380</v>
      </c>
      <c r="F956" s="6" t="s">
        <v>1862</v>
      </c>
      <c r="G956" s="4" t="s">
        <v>2381</v>
      </c>
      <c r="H956" s="4" t="s">
        <v>623</v>
      </c>
    </row>
    <row r="957" spans="1:8" ht="15.6" x14ac:dyDescent="0.3">
      <c r="A957" s="5">
        <v>38272</v>
      </c>
      <c r="B957" s="4" t="s">
        <v>0</v>
      </c>
      <c r="C957" s="4">
        <v>175</v>
      </c>
      <c r="D957" s="4">
        <v>93</v>
      </c>
      <c r="E957" s="4" t="s">
        <v>2384</v>
      </c>
      <c r="F957" s="6" t="s">
        <v>1226</v>
      </c>
      <c r="G957" s="4" t="s">
        <v>2385</v>
      </c>
      <c r="H957" s="4" t="s">
        <v>625</v>
      </c>
    </row>
    <row r="958" spans="1:8" ht="15.6" x14ac:dyDescent="0.3">
      <c r="A958" s="5">
        <v>37263</v>
      </c>
      <c r="B958" s="4" t="s">
        <v>0</v>
      </c>
      <c r="C958" s="4">
        <v>173</v>
      </c>
      <c r="D958" s="4">
        <v>53</v>
      </c>
      <c r="E958" s="4" t="s">
        <v>2398</v>
      </c>
      <c r="F958" s="6" t="s">
        <v>1449</v>
      </c>
      <c r="G958" s="4" t="s">
        <v>2399</v>
      </c>
      <c r="H958" s="4" t="s">
        <v>632</v>
      </c>
    </row>
    <row r="959" spans="1:8" ht="15.6" x14ac:dyDescent="0.3">
      <c r="A959" s="5">
        <v>37605</v>
      </c>
      <c r="B959" s="4" t="s">
        <v>0</v>
      </c>
      <c r="C959" s="4">
        <v>172</v>
      </c>
      <c r="D959" s="4">
        <v>65</v>
      </c>
      <c r="E959" s="4" t="s">
        <v>2420</v>
      </c>
      <c r="F959" s="6" t="s">
        <v>1483</v>
      </c>
      <c r="G959" s="4" t="s">
        <v>2421</v>
      </c>
      <c r="H959" s="4" t="s">
        <v>643</v>
      </c>
    </row>
    <row r="960" spans="1:8" ht="15.6" x14ac:dyDescent="0.3">
      <c r="A960" s="5">
        <v>37912</v>
      </c>
      <c r="B960" s="4" t="s">
        <v>0</v>
      </c>
      <c r="C960" s="4">
        <v>178</v>
      </c>
      <c r="D960" s="4">
        <v>81</v>
      </c>
      <c r="E960" s="4" t="s">
        <v>2480</v>
      </c>
      <c r="F960" s="6" t="s">
        <v>1223</v>
      </c>
      <c r="G960" s="4" t="s">
        <v>2481</v>
      </c>
      <c r="H960" s="4" t="s">
        <v>673</v>
      </c>
    </row>
    <row r="961" spans="1:8" ht="15.6" x14ac:dyDescent="0.3">
      <c r="A961" s="5">
        <v>37173</v>
      </c>
      <c r="B961" s="4" t="s">
        <v>0</v>
      </c>
      <c r="C961" s="4">
        <v>159</v>
      </c>
      <c r="D961" s="4">
        <v>75</v>
      </c>
      <c r="E961" s="4" t="s">
        <v>2482</v>
      </c>
      <c r="F961" s="6" t="s">
        <v>1862</v>
      </c>
      <c r="G961" s="4" t="s">
        <v>2483</v>
      </c>
      <c r="H961" s="4" t="s">
        <v>674</v>
      </c>
    </row>
    <row r="962" spans="1:8" ht="15.6" x14ac:dyDescent="0.3">
      <c r="A962" s="5">
        <v>37057</v>
      </c>
      <c r="B962" s="4" t="s">
        <v>0</v>
      </c>
      <c r="C962" s="4">
        <v>169</v>
      </c>
      <c r="D962" s="4">
        <v>87</v>
      </c>
      <c r="E962" s="4" t="s">
        <v>2496</v>
      </c>
      <c r="F962" s="6" t="s">
        <v>1078</v>
      </c>
      <c r="G962" s="4" t="s">
        <v>2497</v>
      </c>
      <c r="H962" s="4" t="s">
        <v>681</v>
      </c>
    </row>
    <row r="963" spans="1:8" ht="15.6" x14ac:dyDescent="0.3">
      <c r="A963" s="5">
        <v>38301</v>
      </c>
      <c r="B963" s="4" t="s">
        <v>0</v>
      </c>
      <c r="C963" s="4">
        <v>157</v>
      </c>
      <c r="D963" s="4">
        <v>65</v>
      </c>
      <c r="E963" s="4" t="s">
        <v>2506</v>
      </c>
      <c r="F963" s="6" t="s">
        <v>1184</v>
      </c>
      <c r="G963" s="4" t="s">
        <v>2507</v>
      </c>
      <c r="H963" s="4" t="s">
        <v>686</v>
      </c>
    </row>
    <row r="964" spans="1:8" ht="15.6" x14ac:dyDescent="0.3">
      <c r="A964" s="5">
        <v>38130</v>
      </c>
      <c r="B964" s="4" t="s">
        <v>0</v>
      </c>
      <c r="C964" s="4">
        <v>161</v>
      </c>
      <c r="D964" s="4">
        <v>86</v>
      </c>
      <c r="E964" s="4" t="s">
        <v>2512</v>
      </c>
      <c r="F964" s="6" t="s">
        <v>1150</v>
      </c>
      <c r="G964" s="4" t="s">
        <v>2513</v>
      </c>
      <c r="H964" s="4" t="s">
        <v>689</v>
      </c>
    </row>
    <row r="965" spans="1:8" ht="15.6" x14ac:dyDescent="0.3">
      <c r="A965" s="5">
        <v>37605</v>
      </c>
      <c r="B965" s="4" t="s">
        <v>0</v>
      </c>
      <c r="C965" s="4">
        <v>159</v>
      </c>
      <c r="D965" s="4">
        <v>88</v>
      </c>
      <c r="E965" s="4" t="s">
        <v>2520</v>
      </c>
      <c r="F965" s="6" t="s">
        <v>1502</v>
      </c>
      <c r="G965" s="4" t="s">
        <v>2521</v>
      </c>
      <c r="H965" s="4" t="s">
        <v>693</v>
      </c>
    </row>
    <row r="966" spans="1:8" ht="15.6" x14ac:dyDescent="0.3">
      <c r="A966" s="5">
        <v>37618</v>
      </c>
      <c r="B966" s="4" t="s">
        <v>0</v>
      </c>
      <c r="C966" s="4">
        <v>159</v>
      </c>
      <c r="D966" s="4">
        <v>68</v>
      </c>
      <c r="E966" s="4" t="s">
        <v>2526</v>
      </c>
      <c r="F966" s="6" t="s">
        <v>1139</v>
      </c>
      <c r="G966" s="4" t="s">
        <v>2527</v>
      </c>
      <c r="H966" s="4" t="s">
        <v>696</v>
      </c>
    </row>
    <row r="967" spans="1:8" ht="15.6" x14ac:dyDescent="0.3">
      <c r="A967" s="5">
        <v>37593</v>
      </c>
      <c r="B967" s="4" t="s">
        <v>0</v>
      </c>
      <c r="C967" s="4">
        <v>165</v>
      </c>
      <c r="D967" s="4">
        <v>85</v>
      </c>
      <c r="E967" s="4" t="s">
        <v>2539</v>
      </c>
      <c r="F967" s="6" t="s">
        <v>1822</v>
      </c>
      <c r="G967" s="4" t="s">
        <v>2540</v>
      </c>
      <c r="H967" s="4" t="s">
        <v>703</v>
      </c>
    </row>
    <row r="968" spans="1:8" ht="15.6" x14ac:dyDescent="0.3">
      <c r="A968" s="5">
        <v>38392</v>
      </c>
      <c r="B968" s="4" t="s">
        <v>0</v>
      </c>
      <c r="C968" s="4">
        <v>151</v>
      </c>
      <c r="D968" s="4">
        <v>78</v>
      </c>
      <c r="E968" s="4" t="s">
        <v>2556</v>
      </c>
      <c r="F968" s="6" t="s">
        <v>1207</v>
      </c>
      <c r="G968" s="4" t="s">
        <v>2557</v>
      </c>
      <c r="H968" s="4" t="s">
        <v>712</v>
      </c>
    </row>
    <row r="969" spans="1:8" ht="15.6" x14ac:dyDescent="0.3">
      <c r="A969" s="5">
        <v>38375</v>
      </c>
      <c r="B969" s="4" t="s">
        <v>0</v>
      </c>
      <c r="C969" s="4">
        <v>168</v>
      </c>
      <c r="D969" s="4">
        <v>93</v>
      </c>
      <c r="E969" s="4" t="s">
        <v>2568</v>
      </c>
      <c r="F969" s="6" t="s">
        <v>1488</v>
      </c>
      <c r="G969" s="4" t="s">
        <v>2569</v>
      </c>
      <c r="H969" s="4" t="s">
        <v>718</v>
      </c>
    </row>
    <row r="970" spans="1:8" ht="15.6" x14ac:dyDescent="0.3">
      <c r="A970" s="5">
        <v>37572</v>
      </c>
      <c r="B970" s="4" t="s">
        <v>0</v>
      </c>
      <c r="C970" s="4">
        <v>157</v>
      </c>
      <c r="D970" s="4">
        <v>93</v>
      </c>
      <c r="E970" s="4" t="s">
        <v>2585</v>
      </c>
      <c r="F970" s="6" t="s">
        <v>1129</v>
      </c>
      <c r="G970" s="4" t="s">
        <v>2586</v>
      </c>
      <c r="H970" s="4" t="s">
        <v>727</v>
      </c>
    </row>
    <row r="971" spans="1:8" ht="15.6" x14ac:dyDescent="0.3">
      <c r="A971" s="5">
        <v>37255</v>
      </c>
      <c r="B971" s="4" t="s">
        <v>0</v>
      </c>
      <c r="C971" s="4">
        <v>159</v>
      </c>
      <c r="D971" s="4">
        <v>56</v>
      </c>
      <c r="E971" s="4" t="s">
        <v>2626</v>
      </c>
      <c r="F971" s="6" t="s">
        <v>1342</v>
      </c>
      <c r="G971" s="4" t="s">
        <v>2627</v>
      </c>
      <c r="H971" s="4" t="s">
        <v>747</v>
      </c>
    </row>
    <row r="972" spans="1:8" ht="15.6" x14ac:dyDescent="0.3">
      <c r="A972" s="5">
        <v>37517</v>
      </c>
      <c r="B972" s="4" t="s">
        <v>0</v>
      </c>
      <c r="C972" s="4">
        <v>158</v>
      </c>
      <c r="D972" s="4">
        <v>62</v>
      </c>
      <c r="E972" s="4" t="s">
        <v>2630</v>
      </c>
      <c r="F972" s="6" t="s">
        <v>1095</v>
      </c>
      <c r="G972" s="4" t="s">
        <v>2631</v>
      </c>
      <c r="H972" s="4" t="s">
        <v>749</v>
      </c>
    </row>
    <row r="973" spans="1:8" ht="15.6" x14ac:dyDescent="0.3">
      <c r="A973" s="5">
        <v>38358</v>
      </c>
      <c r="B973" s="4" t="s">
        <v>0</v>
      </c>
      <c r="C973" s="4">
        <v>177</v>
      </c>
      <c r="D973" s="4">
        <v>62</v>
      </c>
      <c r="E973" s="4" t="s">
        <v>2632</v>
      </c>
      <c r="F973" s="6" t="s">
        <v>1139</v>
      </c>
      <c r="G973" s="4" t="s">
        <v>2633</v>
      </c>
      <c r="H973" s="4" t="s">
        <v>750</v>
      </c>
    </row>
    <row r="974" spans="1:8" ht="15.6" x14ac:dyDescent="0.3">
      <c r="A974" s="5">
        <v>37135</v>
      </c>
      <c r="B974" s="4" t="s">
        <v>0</v>
      </c>
      <c r="C974" s="4">
        <v>180</v>
      </c>
      <c r="D974" s="4">
        <v>90</v>
      </c>
      <c r="E974" s="4" t="s">
        <v>2656</v>
      </c>
      <c r="F974" s="6" t="s">
        <v>1123</v>
      </c>
      <c r="G974" s="4" t="s">
        <v>2657</v>
      </c>
      <c r="H974" s="4" t="s">
        <v>762</v>
      </c>
    </row>
    <row r="975" spans="1:8" ht="15.6" x14ac:dyDescent="0.3">
      <c r="A975" s="5">
        <v>38323</v>
      </c>
      <c r="B975" s="4" t="s">
        <v>0</v>
      </c>
      <c r="C975" s="4">
        <v>150</v>
      </c>
      <c r="D975" s="4">
        <v>70</v>
      </c>
      <c r="E975" s="4" t="s">
        <v>2668</v>
      </c>
      <c r="F975" s="6" t="s">
        <v>1502</v>
      </c>
      <c r="G975" s="4" t="s">
        <v>2669</v>
      </c>
      <c r="H975" s="4" t="s">
        <v>768</v>
      </c>
    </row>
    <row r="976" spans="1:8" ht="15.6" x14ac:dyDescent="0.3">
      <c r="A976" s="5">
        <v>37259</v>
      </c>
      <c r="B976" s="4" t="s">
        <v>0</v>
      </c>
      <c r="C976" s="4">
        <v>167</v>
      </c>
      <c r="D976" s="4">
        <v>67</v>
      </c>
      <c r="E976" s="4" t="s">
        <v>2694</v>
      </c>
      <c r="F976" s="6" t="s">
        <v>1483</v>
      </c>
      <c r="G976" s="4" t="s">
        <v>2695</v>
      </c>
      <c r="H976" s="4" t="s">
        <v>782</v>
      </c>
    </row>
    <row r="977" spans="1:8" ht="15.6" x14ac:dyDescent="0.3">
      <c r="A977" s="5">
        <v>37335</v>
      </c>
      <c r="B977" s="4" t="s">
        <v>0</v>
      </c>
      <c r="C977" s="4">
        <v>153</v>
      </c>
      <c r="D977" s="4">
        <v>70</v>
      </c>
      <c r="E977" s="4" t="s">
        <v>2700</v>
      </c>
      <c r="F977" s="6" t="s">
        <v>1207</v>
      </c>
      <c r="G977" s="4" t="s">
        <v>2701</v>
      </c>
      <c r="H977" s="4" t="s">
        <v>785</v>
      </c>
    </row>
    <row r="978" spans="1:8" ht="15.6" x14ac:dyDescent="0.3">
      <c r="A978" s="5">
        <v>37099</v>
      </c>
      <c r="B978" s="4" t="s">
        <v>0</v>
      </c>
      <c r="C978" s="4">
        <v>176</v>
      </c>
      <c r="D978" s="4">
        <v>78</v>
      </c>
      <c r="E978" s="4" t="s">
        <v>2714</v>
      </c>
      <c r="F978" s="6" t="s">
        <v>1179</v>
      </c>
      <c r="G978" s="4" t="s">
        <v>2715</v>
      </c>
      <c r="H978" s="4" t="s">
        <v>792</v>
      </c>
    </row>
    <row r="979" spans="1:8" ht="15.6" x14ac:dyDescent="0.3">
      <c r="A979" s="5">
        <v>37866</v>
      </c>
      <c r="B979" s="4" t="s">
        <v>0</v>
      </c>
      <c r="C979" s="4">
        <v>175</v>
      </c>
      <c r="D979" s="4">
        <v>58</v>
      </c>
      <c r="E979" s="4" t="s">
        <v>2716</v>
      </c>
      <c r="F979" s="6" t="s">
        <v>1123</v>
      </c>
      <c r="G979" s="4" t="s">
        <v>2717</v>
      </c>
      <c r="H979" s="4" t="s">
        <v>793</v>
      </c>
    </row>
    <row r="980" spans="1:8" ht="15.6" x14ac:dyDescent="0.3">
      <c r="A980" s="5">
        <v>37263</v>
      </c>
      <c r="B980" s="4" t="s">
        <v>0</v>
      </c>
      <c r="C980" s="4">
        <v>180</v>
      </c>
      <c r="D980" s="4">
        <v>89</v>
      </c>
      <c r="E980" s="4" t="s">
        <v>2727</v>
      </c>
      <c r="F980" s="6" t="s">
        <v>1583</v>
      </c>
      <c r="G980" s="4" t="s">
        <v>2728</v>
      </c>
      <c r="H980" s="4" t="s">
        <v>799</v>
      </c>
    </row>
    <row r="981" spans="1:8" ht="15.6" x14ac:dyDescent="0.3">
      <c r="A981" s="5">
        <v>37986</v>
      </c>
      <c r="B981" s="4" t="s">
        <v>0</v>
      </c>
      <c r="C981" s="4">
        <v>176</v>
      </c>
      <c r="D981" s="4">
        <v>49</v>
      </c>
      <c r="E981" s="4" t="s">
        <v>2759</v>
      </c>
      <c r="F981" s="6" t="s">
        <v>1401</v>
      </c>
      <c r="G981" s="4" t="s">
        <v>2760</v>
      </c>
      <c r="H981" s="4" t="s">
        <v>815</v>
      </c>
    </row>
    <row r="982" spans="1:8" ht="15.6" x14ac:dyDescent="0.3">
      <c r="A982" s="5">
        <v>37998</v>
      </c>
      <c r="B982" s="4" t="s">
        <v>0</v>
      </c>
      <c r="C982" s="4">
        <v>168</v>
      </c>
      <c r="D982" s="4">
        <v>56</v>
      </c>
      <c r="E982" s="4" t="s">
        <v>2763</v>
      </c>
      <c r="F982" s="6" t="s">
        <v>1063</v>
      </c>
      <c r="G982" s="4" t="s">
        <v>2764</v>
      </c>
      <c r="H982" s="4" t="s">
        <v>817</v>
      </c>
    </row>
    <row r="983" spans="1:8" ht="15.6" x14ac:dyDescent="0.3">
      <c r="A983" s="5">
        <v>38037</v>
      </c>
      <c r="B983" s="4" t="s">
        <v>0</v>
      </c>
      <c r="C983" s="4">
        <v>153</v>
      </c>
      <c r="D983" s="4">
        <v>65</v>
      </c>
      <c r="E983" s="4" t="s">
        <v>2767</v>
      </c>
      <c r="F983" s="6" t="s">
        <v>1268</v>
      </c>
      <c r="G983" s="4" t="s">
        <v>2768</v>
      </c>
      <c r="H983" s="4" t="s">
        <v>8</v>
      </c>
    </row>
    <row r="984" spans="1:8" ht="15.6" x14ac:dyDescent="0.3">
      <c r="A984" s="5">
        <v>38053</v>
      </c>
      <c r="B984" s="4" t="s">
        <v>0</v>
      </c>
      <c r="C984" s="4">
        <v>173</v>
      </c>
      <c r="D984" s="4">
        <v>65</v>
      </c>
      <c r="E984" s="4" t="s">
        <v>2774</v>
      </c>
      <c r="F984" s="6" t="s">
        <v>1123</v>
      </c>
      <c r="G984" s="4" t="s">
        <v>2775</v>
      </c>
      <c r="H984" s="4" t="s">
        <v>822</v>
      </c>
    </row>
    <row r="985" spans="1:8" ht="15.6" x14ac:dyDescent="0.3">
      <c r="A985" s="5">
        <v>37291</v>
      </c>
      <c r="B985" s="4" t="s">
        <v>0</v>
      </c>
      <c r="C985" s="4">
        <v>174</v>
      </c>
      <c r="D985" s="4">
        <v>83</v>
      </c>
      <c r="E985" s="4" t="s">
        <v>2780</v>
      </c>
      <c r="F985" s="6" t="s">
        <v>1974</v>
      </c>
      <c r="G985" s="4" t="s">
        <v>2781</v>
      </c>
      <c r="H985" s="4" t="s">
        <v>825</v>
      </c>
    </row>
    <row r="986" spans="1:8" ht="15.6" x14ac:dyDescent="0.3">
      <c r="A986" s="5">
        <v>37685</v>
      </c>
      <c r="B986" s="4" t="s">
        <v>0</v>
      </c>
      <c r="C986" s="4">
        <v>164</v>
      </c>
      <c r="D986" s="4">
        <v>54</v>
      </c>
      <c r="E986" s="4" t="s">
        <v>2782</v>
      </c>
      <c r="F986" s="6" t="s">
        <v>1114</v>
      </c>
      <c r="G986" s="4" t="s">
        <v>2783</v>
      </c>
      <c r="H986" s="4" t="s">
        <v>826</v>
      </c>
    </row>
    <row r="987" spans="1:8" ht="15.6" x14ac:dyDescent="0.3">
      <c r="A987" s="5">
        <v>37728</v>
      </c>
      <c r="B987" s="4" t="s">
        <v>0</v>
      </c>
      <c r="C987" s="4">
        <v>172</v>
      </c>
      <c r="D987" s="4">
        <v>78</v>
      </c>
      <c r="E987" s="4" t="s">
        <v>2796</v>
      </c>
      <c r="F987" s="6" t="s">
        <v>1078</v>
      </c>
      <c r="G987" s="4" t="s">
        <v>2797</v>
      </c>
      <c r="H987" s="4" t="s">
        <v>833</v>
      </c>
    </row>
    <row r="988" spans="1:8" ht="15.6" x14ac:dyDescent="0.3">
      <c r="A988" s="5">
        <v>37139</v>
      </c>
      <c r="B988" s="4" t="s">
        <v>0</v>
      </c>
      <c r="C988" s="4">
        <v>166</v>
      </c>
      <c r="D988" s="4">
        <v>90</v>
      </c>
      <c r="E988" s="4" t="s">
        <v>2802</v>
      </c>
      <c r="F988" s="6" t="s">
        <v>1920</v>
      </c>
      <c r="G988" s="4" t="s">
        <v>2803</v>
      </c>
      <c r="H988" s="4" t="s">
        <v>836</v>
      </c>
    </row>
    <row r="989" spans="1:8" ht="15.6" x14ac:dyDescent="0.3">
      <c r="A989" s="5">
        <v>37116</v>
      </c>
      <c r="B989" s="4" t="s">
        <v>0</v>
      </c>
      <c r="C989" s="4">
        <v>153</v>
      </c>
      <c r="D989" s="4">
        <v>95</v>
      </c>
      <c r="E989" s="4" t="s">
        <v>2808</v>
      </c>
      <c r="F989" s="6" t="s">
        <v>1170</v>
      </c>
      <c r="G989" s="4" t="s">
        <v>2809</v>
      </c>
      <c r="H989" s="4" t="s">
        <v>839</v>
      </c>
    </row>
    <row r="990" spans="1:8" ht="15.6" x14ac:dyDescent="0.3">
      <c r="A990" s="5">
        <v>38408</v>
      </c>
      <c r="B990" s="4" t="s">
        <v>0</v>
      </c>
      <c r="C990" s="4">
        <v>157</v>
      </c>
      <c r="D990" s="4">
        <v>65</v>
      </c>
      <c r="E990" s="4" t="s">
        <v>2827</v>
      </c>
      <c r="F990" s="6" t="s">
        <v>1394</v>
      </c>
      <c r="G990" s="4" t="s">
        <v>2828</v>
      </c>
      <c r="H990" s="4" t="s">
        <v>849</v>
      </c>
    </row>
    <row r="991" spans="1:8" ht="15.6" x14ac:dyDescent="0.3">
      <c r="A991" s="5">
        <v>37464</v>
      </c>
      <c r="B991" s="4" t="s">
        <v>0</v>
      </c>
      <c r="C991" s="4">
        <v>155</v>
      </c>
      <c r="D991" s="4">
        <v>89</v>
      </c>
      <c r="E991" s="4" t="s">
        <v>2871</v>
      </c>
      <c r="F991" s="6" t="s">
        <v>1822</v>
      </c>
      <c r="G991" s="4" t="s">
        <v>2872</v>
      </c>
      <c r="H991" s="4" t="s">
        <v>868</v>
      </c>
    </row>
    <row r="992" spans="1:8" ht="15.6" x14ac:dyDescent="0.3">
      <c r="A992" s="5">
        <v>37222</v>
      </c>
      <c r="B992" s="4" t="s">
        <v>0</v>
      </c>
      <c r="C992" s="4">
        <v>160</v>
      </c>
      <c r="D992" s="4">
        <v>58</v>
      </c>
      <c r="E992" s="4" t="s">
        <v>2885</v>
      </c>
      <c r="F992" s="6" t="s">
        <v>1480</v>
      </c>
      <c r="G992" s="4" t="s">
        <v>2886</v>
      </c>
      <c r="H992" s="4" t="s">
        <v>875</v>
      </c>
    </row>
    <row r="993" spans="1:8" ht="15.6" x14ac:dyDescent="0.3">
      <c r="A993" s="5">
        <v>37694</v>
      </c>
      <c r="B993" s="4" t="s">
        <v>0</v>
      </c>
      <c r="C993" s="4">
        <v>157</v>
      </c>
      <c r="D993" s="4">
        <v>61</v>
      </c>
      <c r="E993" s="4" t="s">
        <v>2889</v>
      </c>
      <c r="F993" s="6" t="s">
        <v>1072</v>
      </c>
      <c r="G993" s="4" t="s">
        <v>2890</v>
      </c>
      <c r="H993" s="4" t="s">
        <v>877</v>
      </c>
    </row>
    <row r="994" spans="1:8" ht="15.6" x14ac:dyDescent="0.3">
      <c r="A994" s="5">
        <v>37015</v>
      </c>
      <c r="B994" s="4" t="s">
        <v>0</v>
      </c>
      <c r="C994" s="4">
        <v>167</v>
      </c>
      <c r="D994" s="4">
        <v>50</v>
      </c>
      <c r="E994" s="4" t="s">
        <v>2891</v>
      </c>
      <c r="F994" s="6" t="s">
        <v>1126</v>
      </c>
      <c r="G994" s="4" t="s">
        <v>2892</v>
      </c>
      <c r="H994" s="4" t="s">
        <v>878</v>
      </c>
    </row>
    <row r="995" spans="1:8" ht="15.6" x14ac:dyDescent="0.3">
      <c r="A995" s="5">
        <v>37282</v>
      </c>
      <c r="B995" s="4" t="s">
        <v>0</v>
      </c>
      <c r="C995" s="4">
        <v>179</v>
      </c>
      <c r="D995" s="4">
        <v>48</v>
      </c>
      <c r="E995" s="4" t="s">
        <v>2903</v>
      </c>
      <c r="F995" s="6" t="s">
        <v>1683</v>
      </c>
      <c r="G995" s="4" t="s">
        <v>2904</v>
      </c>
      <c r="H995" s="4" t="s">
        <v>884</v>
      </c>
    </row>
    <row r="996" spans="1:8" ht="15.6" x14ac:dyDescent="0.3">
      <c r="A996" s="5">
        <v>37478</v>
      </c>
      <c r="B996" s="4" t="s">
        <v>0</v>
      </c>
      <c r="C996" s="4">
        <v>178</v>
      </c>
      <c r="D996" s="4">
        <v>51</v>
      </c>
      <c r="E996" s="4" t="s">
        <v>2999</v>
      </c>
      <c r="F996" s="6" t="s">
        <v>1090</v>
      </c>
      <c r="G996" s="4" t="s">
        <v>3000</v>
      </c>
      <c r="H996" s="4" t="s">
        <v>931</v>
      </c>
    </row>
    <row r="997" spans="1:8" ht="15.6" x14ac:dyDescent="0.3">
      <c r="A997" s="5">
        <v>37927</v>
      </c>
      <c r="B997" s="4" t="s">
        <v>0</v>
      </c>
      <c r="C997" s="4">
        <v>173</v>
      </c>
      <c r="D997" s="4">
        <v>76</v>
      </c>
      <c r="E997" s="4" t="s">
        <v>3005</v>
      </c>
      <c r="F997" s="6" t="s">
        <v>1263</v>
      </c>
      <c r="G997" s="4" t="s">
        <v>3006</v>
      </c>
      <c r="H997" s="4" t="s">
        <v>934</v>
      </c>
    </row>
    <row r="998" spans="1:8" ht="15.6" x14ac:dyDescent="0.3">
      <c r="A998" s="5">
        <v>37423</v>
      </c>
      <c r="B998" s="4" t="s">
        <v>0</v>
      </c>
      <c r="C998" s="4">
        <v>170</v>
      </c>
      <c r="D998" s="4">
        <v>64</v>
      </c>
      <c r="E998" s="4" t="s">
        <v>3044</v>
      </c>
      <c r="F998" s="6" t="s">
        <v>1920</v>
      </c>
      <c r="G998" s="4" t="s">
        <v>3045</v>
      </c>
      <c r="H998" s="4" t="s">
        <v>955</v>
      </c>
    </row>
    <row r="999" spans="1:8" ht="15.6" x14ac:dyDescent="0.3">
      <c r="A999" s="5">
        <v>37543</v>
      </c>
      <c r="B999" s="4" t="s">
        <v>0</v>
      </c>
      <c r="C999" s="4">
        <v>154</v>
      </c>
      <c r="D999" s="4">
        <v>60</v>
      </c>
      <c r="E999" s="4" t="s">
        <v>3068</v>
      </c>
      <c r="F999" s="6" t="s">
        <v>1213</v>
      </c>
      <c r="G999" s="4" t="s">
        <v>3069</v>
      </c>
      <c r="H999" s="4" t="s">
        <v>967</v>
      </c>
    </row>
    <row r="1000" spans="1:8" ht="15.6" x14ac:dyDescent="0.3">
      <c r="A1000" s="5">
        <v>37777</v>
      </c>
      <c r="B1000" s="4" t="s">
        <v>0</v>
      </c>
      <c r="C1000" s="4">
        <v>157</v>
      </c>
      <c r="D1000" s="4">
        <v>68</v>
      </c>
      <c r="E1000" s="4" t="s">
        <v>3089</v>
      </c>
      <c r="F1000" s="6" t="s">
        <v>1822</v>
      </c>
      <c r="G1000" s="4" t="s">
        <v>3090</v>
      </c>
      <c r="H1000" s="4" t="s">
        <v>978</v>
      </c>
    </row>
    <row r="1001" spans="1:8" ht="15.6" x14ac:dyDescent="0.3">
      <c r="A1001" s="5">
        <v>37641</v>
      </c>
      <c r="B1001" s="4" t="s">
        <v>0</v>
      </c>
      <c r="C1001" s="4">
        <v>179</v>
      </c>
      <c r="D1001" s="4">
        <v>76</v>
      </c>
      <c r="E1001" s="4" t="s">
        <v>3126</v>
      </c>
      <c r="F1001" s="6" t="s">
        <v>1184</v>
      </c>
      <c r="G1001" s="4" t="s">
        <v>3127</v>
      </c>
      <c r="H1001" s="4" t="s">
        <v>997</v>
      </c>
    </row>
  </sheetData>
  <sheetProtection algorithmName="SHA-512" hashValue="8aThqOreMSxwSCrfr01lkeaAne9VfRN1/te6abcRtRW71Pty6eus/EWe6WHT+rcbhQ3gK80DYdyiaIce4OjfVw==" saltValue="pFfuZr9k5XqYP/XQUqsEL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70B2-54DD-4EAE-A87B-849FDFBD6112}">
  <dimension ref="A1:C501"/>
  <sheetViews>
    <sheetView workbookViewId="0">
      <selection activeCell="C3" sqref="C3"/>
    </sheetView>
  </sheetViews>
  <sheetFormatPr defaultRowHeight="15.6" x14ac:dyDescent="0.3"/>
  <cols>
    <col min="1" max="1" width="6.33203125" style="44" bestFit="1" customWidth="1"/>
    <col min="2" max="2" width="14.88671875" style="56" bestFit="1" customWidth="1"/>
    <col min="3" max="3" width="8.88671875" style="44"/>
  </cols>
  <sheetData>
    <row r="1" spans="1:3" x14ac:dyDescent="0.3">
      <c r="A1" s="7" t="s">
        <v>1028</v>
      </c>
      <c r="B1" s="56" t="s">
        <v>3138</v>
      </c>
      <c r="C1" s="44" t="s">
        <v>3139</v>
      </c>
    </row>
    <row r="2" spans="1:3" x14ac:dyDescent="0.3">
      <c r="A2" s="44" t="s">
        <v>1550</v>
      </c>
      <c r="B2" s="57">
        <v>44863</v>
      </c>
      <c r="C2" s="44">
        <f>MONTH(B2)</f>
        <v>10</v>
      </c>
    </row>
    <row r="3" spans="1:3" x14ac:dyDescent="0.3">
      <c r="A3" s="44" t="s">
        <v>2077</v>
      </c>
      <c r="B3" s="57">
        <v>44771</v>
      </c>
      <c r="C3" s="44">
        <f t="shared" ref="C3:C66" si="0">MONTH(B3)</f>
        <v>7</v>
      </c>
    </row>
    <row r="4" spans="1:3" x14ac:dyDescent="0.3">
      <c r="A4" s="44" t="s">
        <v>2010</v>
      </c>
      <c r="B4" s="57">
        <v>44771</v>
      </c>
      <c r="C4" s="44">
        <f t="shared" si="0"/>
        <v>7</v>
      </c>
    </row>
    <row r="5" spans="1:3" x14ac:dyDescent="0.3">
      <c r="A5" s="44" t="s">
        <v>2443</v>
      </c>
      <c r="B5" s="57">
        <v>44802</v>
      </c>
      <c r="C5" s="44">
        <f t="shared" si="0"/>
        <v>8</v>
      </c>
    </row>
    <row r="6" spans="1:3" x14ac:dyDescent="0.3">
      <c r="A6" s="44" t="s">
        <v>2525</v>
      </c>
      <c r="B6" s="57">
        <v>44795</v>
      </c>
      <c r="C6" s="44">
        <f t="shared" si="0"/>
        <v>8</v>
      </c>
    </row>
    <row r="7" spans="1:3" x14ac:dyDescent="0.3">
      <c r="A7" s="44" t="s">
        <v>2059</v>
      </c>
      <c r="B7" s="57">
        <v>44755</v>
      </c>
      <c r="C7" s="44">
        <f t="shared" si="0"/>
        <v>7</v>
      </c>
    </row>
    <row r="8" spans="1:3" x14ac:dyDescent="0.3">
      <c r="A8" s="44" t="s">
        <v>2848</v>
      </c>
      <c r="B8" s="57">
        <v>44811</v>
      </c>
      <c r="C8" s="44">
        <f t="shared" si="0"/>
        <v>9</v>
      </c>
    </row>
    <row r="9" spans="1:3" x14ac:dyDescent="0.3">
      <c r="A9" s="44" t="s">
        <v>3012</v>
      </c>
      <c r="B9" s="57">
        <v>44753</v>
      </c>
      <c r="C9" s="44">
        <f t="shared" si="0"/>
        <v>7</v>
      </c>
    </row>
    <row r="10" spans="1:3" x14ac:dyDescent="0.3">
      <c r="A10" s="44" t="s">
        <v>1833</v>
      </c>
      <c r="B10" s="57">
        <v>44861</v>
      </c>
      <c r="C10" s="44">
        <f t="shared" si="0"/>
        <v>10</v>
      </c>
    </row>
    <row r="11" spans="1:3" x14ac:dyDescent="0.3">
      <c r="A11" s="44" t="s">
        <v>2872</v>
      </c>
      <c r="B11" s="57">
        <v>44814</v>
      </c>
      <c r="C11" s="44">
        <f t="shared" si="0"/>
        <v>9</v>
      </c>
    </row>
    <row r="12" spans="1:3" x14ac:dyDescent="0.3">
      <c r="A12" s="44" t="s">
        <v>2817</v>
      </c>
      <c r="B12" s="57">
        <v>44807</v>
      </c>
      <c r="C12" s="44">
        <f t="shared" si="0"/>
        <v>9</v>
      </c>
    </row>
    <row r="13" spans="1:3" x14ac:dyDescent="0.3">
      <c r="A13" s="44" t="s">
        <v>2754</v>
      </c>
      <c r="B13" s="57">
        <v>44858</v>
      </c>
      <c r="C13" s="44">
        <f t="shared" si="0"/>
        <v>10</v>
      </c>
    </row>
    <row r="14" spans="1:3" x14ac:dyDescent="0.3">
      <c r="A14" s="44" t="s">
        <v>1798</v>
      </c>
      <c r="B14" s="57">
        <v>44857</v>
      </c>
      <c r="C14" s="44">
        <f t="shared" si="0"/>
        <v>10</v>
      </c>
    </row>
    <row r="15" spans="1:3" x14ac:dyDescent="0.3">
      <c r="A15" s="44" t="s">
        <v>1556</v>
      </c>
      <c r="B15" s="57">
        <v>44871</v>
      </c>
      <c r="C15" s="44">
        <f t="shared" si="0"/>
        <v>11</v>
      </c>
    </row>
    <row r="16" spans="1:3" x14ac:dyDescent="0.3">
      <c r="A16" s="44" t="s">
        <v>1889</v>
      </c>
      <c r="B16" s="57">
        <v>44812</v>
      </c>
      <c r="C16" s="44">
        <f t="shared" si="0"/>
        <v>9</v>
      </c>
    </row>
    <row r="17" spans="1:3" x14ac:dyDescent="0.3">
      <c r="A17" s="44" t="s">
        <v>2365</v>
      </c>
      <c r="B17" s="57">
        <v>44855</v>
      </c>
      <c r="C17" s="44">
        <f t="shared" si="0"/>
        <v>10</v>
      </c>
    </row>
    <row r="18" spans="1:3" x14ac:dyDescent="0.3">
      <c r="A18" s="44" t="s">
        <v>3098</v>
      </c>
      <c r="B18" s="57">
        <v>44786</v>
      </c>
      <c r="C18" s="44">
        <f t="shared" si="0"/>
        <v>8</v>
      </c>
    </row>
    <row r="19" spans="1:3" x14ac:dyDescent="0.3">
      <c r="A19" s="44" t="s">
        <v>2744</v>
      </c>
      <c r="B19" s="57">
        <v>44827</v>
      </c>
      <c r="C19" s="44">
        <f t="shared" si="0"/>
        <v>9</v>
      </c>
    </row>
    <row r="20" spans="1:3" x14ac:dyDescent="0.3">
      <c r="A20" s="44" t="s">
        <v>1318</v>
      </c>
      <c r="B20" s="57">
        <v>44834</v>
      </c>
      <c r="C20" s="44">
        <f t="shared" si="0"/>
        <v>9</v>
      </c>
    </row>
    <row r="21" spans="1:3" x14ac:dyDescent="0.3">
      <c r="A21" s="44" t="s">
        <v>3045</v>
      </c>
      <c r="B21" s="57">
        <v>44898</v>
      </c>
      <c r="C21" s="44">
        <f t="shared" si="0"/>
        <v>12</v>
      </c>
    </row>
    <row r="22" spans="1:3" x14ac:dyDescent="0.3">
      <c r="A22" s="44" t="s">
        <v>2532</v>
      </c>
      <c r="B22" s="57">
        <v>44865</v>
      </c>
      <c r="C22" s="44">
        <f t="shared" si="0"/>
        <v>10</v>
      </c>
    </row>
    <row r="23" spans="1:3" x14ac:dyDescent="0.3">
      <c r="A23" s="44" t="s">
        <v>2832</v>
      </c>
      <c r="B23" s="57">
        <v>44770</v>
      </c>
      <c r="C23" s="44">
        <f t="shared" si="0"/>
        <v>7</v>
      </c>
    </row>
    <row r="24" spans="1:3" x14ac:dyDescent="0.3">
      <c r="A24" s="44" t="s">
        <v>2813</v>
      </c>
      <c r="B24" s="57">
        <v>44871</v>
      </c>
      <c r="C24" s="44">
        <f t="shared" si="0"/>
        <v>11</v>
      </c>
    </row>
    <row r="25" spans="1:3" x14ac:dyDescent="0.3">
      <c r="A25" s="44" t="s">
        <v>2071</v>
      </c>
      <c r="B25" s="57">
        <v>44789</v>
      </c>
      <c r="C25" s="44">
        <f t="shared" si="0"/>
        <v>8</v>
      </c>
    </row>
    <row r="26" spans="1:3" x14ac:dyDescent="0.3">
      <c r="A26" s="44" t="s">
        <v>3077</v>
      </c>
      <c r="B26" s="57">
        <v>44883</v>
      </c>
      <c r="C26" s="44">
        <f t="shared" si="0"/>
        <v>11</v>
      </c>
    </row>
    <row r="27" spans="1:3" x14ac:dyDescent="0.3">
      <c r="A27" s="44" t="s">
        <v>1950</v>
      </c>
      <c r="B27" s="57">
        <v>44781</v>
      </c>
      <c r="C27" s="44">
        <f t="shared" si="0"/>
        <v>8</v>
      </c>
    </row>
    <row r="28" spans="1:3" x14ac:dyDescent="0.3">
      <c r="A28" s="44" t="s">
        <v>1345</v>
      </c>
      <c r="B28" s="57">
        <v>44775</v>
      </c>
      <c r="C28" s="44">
        <f t="shared" si="0"/>
        <v>8</v>
      </c>
    </row>
    <row r="29" spans="1:3" x14ac:dyDescent="0.3">
      <c r="A29" s="44" t="s">
        <v>2453</v>
      </c>
      <c r="B29" s="57">
        <v>44761</v>
      </c>
      <c r="C29" s="44">
        <f t="shared" si="0"/>
        <v>7</v>
      </c>
    </row>
    <row r="30" spans="1:3" x14ac:dyDescent="0.3">
      <c r="A30" s="44" t="s">
        <v>2922</v>
      </c>
      <c r="B30" s="57">
        <v>44896</v>
      </c>
      <c r="C30" s="44">
        <f t="shared" si="0"/>
        <v>12</v>
      </c>
    </row>
    <row r="31" spans="1:3" x14ac:dyDescent="0.3">
      <c r="A31" s="44" t="s">
        <v>1972</v>
      </c>
      <c r="B31" s="57">
        <v>44842</v>
      </c>
      <c r="C31" s="44">
        <f t="shared" si="0"/>
        <v>10</v>
      </c>
    </row>
    <row r="32" spans="1:3" x14ac:dyDescent="0.3">
      <c r="A32" s="44" t="s">
        <v>1203</v>
      </c>
      <c r="B32" s="57">
        <v>44890</v>
      </c>
      <c r="C32" s="44">
        <f t="shared" si="0"/>
        <v>11</v>
      </c>
    </row>
    <row r="33" spans="1:3" x14ac:dyDescent="0.3">
      <c r="A33" s="44" t="s">
        <v>2974</v>
      </c>
      <c r="B33" s="57">
        <v>44818</v>
      </c>
      <c r="C33" s="44">
        <f t="shared" si="0"/>
        <v>9</v>
      </c>
    </row>
    <row r="34" spans="1:3" x14ac:dyDescent="0.3">
      <c r="A34" s="44" t="s">
        <v>2750</v>
      </c>
      <c r="B34" s="57">
        <v>44887</v>
      </c>
      <c r="C34" s="44">
        <f t="shared" si="0"/>
        <v>11</v>
      </c>
    </row>
    <row r="35" spans="1:3" x14ac:dyDescent="0.3">
      <c r="A35" s="44" t="s">
        <v>1441</v>
      </c>
      <c r="B35" s="57">
        <v>44846</v>
      </c>
      <c r="C35" s="44">
        <f t="shared" si="0"/>
        <v>10</v>
      </c>
    </row>
    <row r="36" spans="1:3" x14ac:dyDescent="0.3">
      <c r="A36" s="44" t="s">
        <v>3037</v>
      </c>
      <c r="B36" s="57">
        <v>44850</v>
      </c>
      <c r="C36" s="44">
        <f t="shared" si="0"/>
        <v>10</v>
      </c>
    </row>
    <row r="37" spans="1:3" x14ac:dyDescent="0.3">
      <c r="A37" s="44" t="s">
        <v>1445</v>
      </c>
      <c r="B37" s="57">
        <v>44767</v>
      </c>
      <c r="C37" s="44">
        <f t="shared" si="0"/>
        <v>7</v>
      </c>
    </row>
    <row r="38" spans="1:3" x14ac:dyDescent="0.3">
      <c r="A38" s="44" t="s">
        <v>2779</v>
      </c>
      <c r="B38" s="57">
        <v>44888</v>
      </c>
      <c r="C38" s="44">
        <f t="shared" si="0"/>
        <v>11</v>
      </c>
    </row>
    <row r="39" spans="1:3" x14ac:dyDescent="0.3">
      <c r="A39" s="44" t="s">
        <v>1296</v>
      </c>
      <c r="B39" s="57">
        <v>44817</v>
      </c>
      <c r="C39" s="44">
        <f t="shared" si="0"/>
        <v>9</v>
      </c>
    </row>
    <row r="40" spans="1:3" x14ac:dyDescent="0.3">
      <c r="A40" s="44" t="s">
        <v>1134</v>
      </c>
      <c r="B40" s="57">
        <v>44852</v>
      </c>
      <c r="C40" s="44">
        <f t="shared" si="0"/>
        <v>10</v>
      </c>
    </row>
    <row r="41" spans="1:3" x14ac:dyDescent="0.3">
      <c r="A41" s="44" t="s">
        <v>1165</v>
      </c>
      <c r="B41" s="57">
        <v>44784</v>
      </c>
      <c r="C41" s="44">
        <f t="shared" si="0"/>
        <v>8</v>
      </c>
    </row>
    <row r="42" spans="1:3" x14ac:dyDescent="0.3">
      <c r="A42" s="44" t="s">
        <v>1987</v>
      </c>
      <c r="B42" s="57">
        <v>44830</v>
      </c>
      <c r="C42" s="44">
        <f t="shared" si="0"/>
        <v>9</v>
      </c>
    </row>
    <row r="43" spans="1:3" x14ac:dyDescent="0.3">
      <c r="A43" s="44" t="s">
        <v>2559</v>
      </c>
      <c r="B43" s="57">
        <v>44828</v>
      </c>
      <c r="C43" s="44">
        <f t="shared" si="0"/>
        <v>9</v>
      </c>
    </row>
    <row r="44" spans="1:3" x14ac:dyDescent="0.3">
      <c r="A44" s="44" t="s">
        <v>1883</v>
      </c>
      <c r="B44" s="57">
        <v>44881</v>
      </c>
      <c r="C44" s="44">
        <f t="shared" si="0"/>
        <v>11</v>
      </c>
    </row>
    <row r="45" spans="1:3" x14ac:dyDescent="0.3">
      <c r="A45" s="44" t="s">
        <v>2375</v>
      </c>
      <c r="B45" s="57">
        <v>44889</v>
      </c>
      <c r="C45" s="44">
        <f t="shared" si="0"/>
        <v>11</v>
      </c>
    </row>
    <row r="46" spans="1:3" x14ac:dyDescent="0.3">
      <c r="A46" s="44" t="s">
        <v>3014</v>
      </c>
      <c r="B46" s="57">
        <v>44760</v>
      </c>
      <c r="C46" s="44">
        <f t="shared" si="0"/>
        <v>7</v>
      </c>
    </row>
    <row r="47" spans="1:3" x14ac:dyDescent="0.3">
      <c r="A47" s="44" t="s">
        <v>2044</v>
      </c>
      <c r="B47" s="57">
        <v>44867</v>
      </c>
      <c r="C47" s="44">
        <f t="shared" si="0"/>
        <v>11</v>
      </c>
    </row>
    <row r="48" spans="1:3" x14ac:dyDescent="0.3">
      <c r="A48" s="44" t="s">
        <v>2171</v>
      </c>
      <c r="B48" s="57">
        <v>44753</v>
      </c>
      <c r="C48" s="44">
        <f t="shared" si="0"/>
        <v>7</v>
      </c>
    </row>
    <row r="49" spans="1:3" x14ac:dyDescent="0.3">
      <c r="A49" s="44" t="s">
        <v>1397</v>
      </c>
      <c r="B49" s="57">
        <v>44889</v>
      </c>
      <c r="C49" s="44">
        <f t="shared" si="0"/>
        <v>11</v>
      </c>
    </row>
    <row r="50" spans="1:3" x14ac:dyDescent="0.3">
      <c r="A50" s="44" t="s">
        <v>2840</v>
      </c>
      <c r="B50" s="57">
        <v>44831</v>
      </c>
      <c r="C50" s="44">
        <f t="shared" si="0"/>
        <v>9</v>
      </c>
    </row>
    <row r="51" spans="1:3" x14ac:dyDescent="0.3">
      <c r="A51" s="44" t="s">
        <v>1631</v>
      </c>
      <c r="B51" s="57">
        <v>44807</v>
      </c>
      <c r="C51" s="44">
        <f t="shared" si="0"/>
        <v>9</v>
      </c>
    </row>
    <row r="52" spans="1:3" x14ac:dyDescent="0.3">
      <c r="A52" s="44" t="s">
        <v>2762</v>
      </c>
      <c r="B52" s="57">
        <v>44766</v>
      </c>
      <c r="C52" s="44">
        <f t="shared" si="0"/>
        <v>7</v>
      </c>
    </row>
    <row r="53" spans="1:3" x14ac:dyDescent="0.3">
      <c r="A53" s="44" t="s">
        <v>1633</v>
      </c>
      <c r="B53" s="57">
        <v>44764</v>
      </c>
      <c r="C53" s="44">
        <f t="shared" si="0"/>
        <v>7</v>
      </c>
    </row>
    <row r="54" spans="1:3" x14ac:dyDescent="0.3">
      <c r="A54" s="44" t="s">
        <v>3035</v>
      </c>
      <c r="B54" s="57">
        <v>44800</v>
      </c>
      <c r="C54" s="44">
        <f t="shared" si="0"/>
        <v>8</v>
      </c>
    </row>
    <row r="55" spans="1:3" x14ac:dyDescent="0.3">
      <c r="A55" s="44" t="s">
        <v>2611</v>
      </c>
      <c r="B55" s="57">
        <v>44874</v>
      </c>
      <c r="C55" s="44">
        <f t="shared" si="0"/>
        <v>11</v>
      </c>
    </row>
    <row r="56" spans="1:3" x14ac:dyDescent="0.3">
      <c r="A56" s="44" t="s">
        <v>1070</v>
      </c>
      <c r="B56" s="57">
        <v>44800</v>
      </c>
      <c r="C56" s="44">
        <f t="shared" si="0"/>
        <v>8</v>
      </c>
    </row>
    <row r="57" spans="1:3" x14ac:dyDescent="0.3">
      <c r="A57" s="44" t="s">
        <v>2834</v>
      </c>
      <c r="B57" s="57">
        <v>44791</v>
      </c>
      <c r="C57" s="44">
        <f t="shared" si="0"/>
        <v>8</v>
      </c>
    </row>
    <row r="58" spans="1:3" x14ac:dyDescent="0.3">
      <c r="A58" s="44" t="s">
        <v>2493</v>
      </c>
      <c r="B58" s="57">
        <v>44746</v>
      </c>
      <c r="C58" s="44">
        <f t="shared" si="0"/>
        <v>7</v>
      </c>
    </row>
    <row r="59" spans="1:3" x14ac:dyDescent="0.3">
      <c r="A59" s="44" t="s">
        <v>2858</v>
      </c>
      <c r="B59" s="57">
        <v>44873</v>
      </c>
      <c r="C59" s="44">
        <f t="shared" si="0"/>
        <v>11</v>
      </c>
    </row>
    <row r="60" spans="1:3" x14ac:dyDescent="0.3">
      <c r="A60" s="44" t="s">
        <v>1452</v>
      </c>
      <c r="B60" s="57">
        <v>44855</v>
      </c>
      <c r="C60" s="44">
        <f t="shared" si="0"/>
        <v>10</v>
      </c>
    </row>
    <row r="61" spans="1:3" x14ac:dyDescent="0.3">
      <c r="A61" s="44" t="s">
        <v>2607</v>
      </c>
      <c r="B61" s="57">
        <v>44867</v>
      </c>
      <c r="C61" s="44">
        <f t="shared" si="0"/>
        <v>11</v>
      </c>
    </row>
    <row r="62" spans="1:3" x14ac:dyDescent="0.3">
      <c r="A62" s="44" t="s">
        <v>1381</v>
      </c>
      <c r="B62" s="57">
        <v>44856</v>
      </c>
      <c r="C62" s="44">
        <f t="shared" si="0"/>
        <v>10</v>
      </c>
    </row>
    <row r="63" spans="1:3" x14ac:dyDescent="0.3">
      <c r="A63" s="44" t="s">
        <v>1109</v>
      </c>
      <c r="B63" s="57">
        <v>44872</v>
      </c>
      <c r="C63" s="44">
        <f t="shared" si="0"/>
        <v>11</v>
      </c>
    </row>
    <row r="64" spans="1:3" x14ac:dyDescent="0.3">
      <c r="A64" s="44" t="s">
        <v>1103</v>
      </c>
      <c r="B64" s="57">
        <v>44780</v>
      </c>
      <c r="C64" s="44">
        <f t="shared" si="0"/>
        <v>8</v>
      </c>
    </row>
    <row r="65" spans="1:3" x14ac:dyDescent="0.3">
      <c r="A65" s="44" t="s">
        <v>3026</v>
      </c>
      <c r="B65" s="57">
        <v>44770</v>
      </c>
      <c r="C65" s="44">
        <f t="shared" si="0"/>
        <v>7</v>
      </c>
    </row>
    <row r="66" spans="1:3" x14ac:dyDescent="0.3">
      <c r="A66" s="44" t="s">
        <v>2473</v>
      </c>
      <c r="B66" s="57">
        <v>44840</v>
      </c>
      <c r="C66" s="44">
        <f t="shared" si="0"/>
        <v>10</v>
      </c>
    </row>
    <row r="67" spans="1:3" x14ac:dyDescent="0.3">
      <c r="A67" s="44" t="s">
        <v>1386</v>
      </c>
      <c r="B67" s="57">
        <v>44758</v>
      </c>
      <c r="C67" s="44">
        <f t="shared" ref="C67:C130" si="1">MONTH(B67)</f>
        <v>7</v>
      </c>
    </row>
    <row r="68" spans="1:3" x14ac:dyDescent="0.3">
      <c r="A68" s="44" t="s">
        <v>2783</v>
      </c>
      <c r="B68" s="57">
        <v>44831</v>
      </c>
      <c r="C68" s="44">
        <f t="shared" si="1"/>
        <v>9</v>
      </c>
    </row>
    <row r="69" spans="1:3" x14ac:dyDescent="0.3">
      <c r="A69" s="44" t="s">
        <v>2485</v>
      </c>
      <c r="B69" s="57">
        <v>44804</v>
      </c>
      <c r="C69" s="44">
        <f t="shared" si="1"/>
        <v>8</v>
      </c>
    </row>
    <row r="70" spans="1:3" x14ac:dyDescent="0.3">
      <c r="A70" s="44" t="s">
        <v>2085</v>
      </c>
      <c r="B70" s="57">
        <v>44914</v>
      </c>
      <c r="C70" s="44">
        <f t="shared" si="1"/>
        <v>12</v>
      </c>
    </row>
    <row r="71" spans="1:3" x14ac:dyDescent="0.3">
      <c r="A71" s="44" t="s">
        <v>2333</v>
      </c>
      <c r="B71" s="57">
        <v>44853</v>
      </c>
      <c r="C71" s="44">
        <f t="shared" si="1"/>
        <v>10</v>
      </c>
    </row>
    <row r="72" spans="1:3" x14ac:dyDescent="0.3">
      <c r="A72" s="44" t="s">
        <v>2544</v>
      </c>
      <c r="B72" s="57">
        <v>44900</v>
      </c>
      <c r="C72" s="44">
        <f t="shared" si="1"/>
        <v>12</v>
      </c>
    </row>
    <row r="73" spans="1:3" x14ac:dyDescent="0.3">
      <c r="A73" s="44" t="s">
        <v>2540</v>
      </c>
      <c r="B73" s="57">
        <v>44776</v>
      </c>
      <c r="C73" s="44">
        <f t="shared" si="1"/>
        <v>8</v>
      </c>
    </row>
    <row r="74" spans="1:3" x14ac:dyDescent="0.3">
      <c r="A74" s="44" t="s">
        <v>1195</v>
      </c>
      <c r="B74" s="57">
        <v>44915</v>
      </c>
      <c r="C74" s="44">
        <f t="shared" si="1"/>
        <v>12</v>
      </c>
    </row>
    <row r="75" spans="1:3" x14ac:dyDescent="0.3">
      <c r="A75" s="44" t="s">
        <v>1948</v>
      </c>
      <c r="B75" s="57">
        <v>44885</v>
      </c>
      <c r="C75" s="44">
        <f t="shared" si="1"/>
        <v>11</v>
      </c>
    </row>
    <row r="76" spans="1:3" x14ac:dyDescent="0.3">
      <c r="A76" s="44" t="s">
        <v>2028</v>
      </c>
      <c r="B76" s="57">
        <v>44862</v>
      </c>
      <c r="C76" s="44">
        <f t="shared" si="1"/>
        <v>10</v>
      </c>
    </row>
    <row r="77" spans="1:3" x14ac:dyDescent="0.3">
      <c r="A77" s="44" t="s">
        <v>3082</v>
      </c>
      <c r="B77" s="57">
        <v>44846</v>
      </c>
      <c r="C77" s="44">
        <f t="shared" si="1"/>
        <v>10</v>
      </c>
    </row>
    <row r="78" spans="1:3" x14ac:dyDescent="0.3">
      <c r="A78" s="44" t="s">
        <v>2407</v>
      </c>
      <c r="B78" s="57">
        <v>44879</v>
      </c>
      <c r="C78" s="44">
        <f t="shared" si="1"/>
        <v>11</v>
      </c>
    </row>
    <row r="79" spans="1:3" x14ac:dyDescent="0.3">
      <c r="A79" s="44" t="s">
        <v>1546</v>
      </c>
      <c r="B79" s="57">
        <v>44892</v>
      </c>
      <c r="C79" s="44">
        <f t="shared" si="1"/>
        <v>11</v>
      </c>
    </row>
    <row r="80" spans="1:3" x14ac:dyDescent="0.3">
      <c r="A80" s="44" t="s">
        <v>3065</v>
      </c>
      <c r="B80" s="57">
        <v>44917</v>
      </c>
      <c r="C80" s="44">
        <f t="shared" si="1"/>
        <v>12</v>
      </c>
    </row>
    <row r="81" spans="1:3" x14ac:dyDescent="0.3">
      <c r="A81" s="44" t="s">
        <v>2361</v>
      </c>
      <c r="B81" s="57">
        <v>44815</v>
      </c>
      <c r="C81" s="44">
        <f t="shared" si="1"/>
        <v>9</v>
      </c>
    </row>
    <row r="82" spans="1:3" x14ac:dyDescent="0.3">
      <c r="A82" s="44" t="s">
        <v>1776</v>
      </c>
      <c r="B82" s="57">
        <v>44807</v>
      </c>
      <c r="C82" s="44">
        <f t="shared" si="1"/>
        <v>9</v>
      </c>
    </row>
    <row r="83" spans="1:3" x14ac:dyDescent="0.3">
      <c r="A83" s="44" t="s">
        <v>2546</v>
      </c>
      <c r="B83" s="57">
        <v>44912</v>
      </c>
      <c r="C83" s="44">
        <f t="shared" si="1"/>
        <v>12</v>
      </c>
    </row>
    <row r="84" spans="1:3" x14ac:dyDescent="0.3">
      <c r="A84" s="44" t="s">
        <v>2127</v>
      </c>
      <c r="B84" s="57">
        <v>44761</v>
      </c>
      <c r="C84" s="44">
        <f t="shared" si="1"/>
        <v>7</v>
      </c>
    </row>
    <row r="85" spans="1:3" x14ac:dyDescent="0.3">
      <c r="A85" s="44" t="s">
        <v>3002</v>
      </c>
      <c r="B85" s="57">
        <v>44875</v>
      </c>
      <c r="C85" s="44">
        <f t="shared" si="1"/>
        <v>11</v>
      </c>
    </row>
    <row r="86" spans="1:3" x14ac:dyDescent="0.3">
      <c r="A86" s="44" t="s">
        <v>3009</v>
      </c>
      <c r="B86" s="57">
        <v>44814</v>
      </c>
      <c r="C86" s="44">
        <f t="shared" si="1"/>
        <v>9</v>
      </c>
    </row>
    <row r="87" spans="1:3" x14ac:dyDescent="0.3">
      <c r="A87" s="44" t="s">
        <v>2050</v>
      </c>
      <c r="B87" s="57">
        <v>44907</v>
      </c>
      <c r="C87" s="44">
        <f t="shared" si="1"/>
        <v>12</v>
      </c>
    </row>
    <row r="88" spans="1:3" x14ac:dyDescent="0.3">
      <c r="A88" s="44" t="s">
        <v>2325</v>
      </c>
      <c r="B88" s="57">
        <v>44906</v>
      </c>
      <c r="C88" s="44">
        <f t="shared" si="1"/>
        <v>12</v>
      </c>
    </row>
    <row r="89" spans="1:3" x14ac:dyDescent="0.3">
      <c r="A89" s="44" t="s">
        <v>2329</v>
      </c>
      <c r="B89" s="57">
        <v>44861</v>
      </c>
      <c r="C89" s="44">
        <f t="shared" si="1"/>
        <v>10</v>
      </c>
    </row>
    <row r="90" spans="1:3" x14ac:dyDescent="0.3">
      <c r="A90" s="44" t="s">
        <v>2012</v>
      </c>
      <c r="B90" s="57">
        <v>44847</v>
      </c>
      <c r="C90" s="44">
        <f t="shared" si="1"/>
        <v>10</v>
      </c>
    </row>
    <row r="91" spans="1:3" x14ac:dyDescent="0.3">
      <c r="A91" s="44" t="s">
        <v>1613</v>
      </c>
      <c r="B91" s="57">
        <v>44827</v>
      </c>
      <c r="C91" s="44">
        <f t="shared" si="1"/>
        <v>9</v>
      </c>
    </row>
    <row r="92" spans="1:3" x14ac:dyDescent="0.3">
      <c r="A92" s="44" t="s">
        <v>1430</v>
      </c>
      <c r="B92" s="57">
        <v>44868</v>
      </c>
      <c r="C92" s="44">
        <f t="shared" si="1"/>
        <v>11</v>
      </c>
    </row>
    <row r="93" spans="1:3" x14ac:dyDescent="0.3">
      <c r="A93" s="44" t="s">
        <v>1816</v>
      </c>
      <c r="B93" s="57">
        <v>44778</v>
      </c>
      <c r="C93" s="44">
        <f t="shared" si="1"/>
        <v>8</v>
      </c>
    </row>
    <row r="94" spans="1:3" x14ac:dyDescent="0.3">
      <c r="A94" s="44" t="s">
        <v>1993</v>
      </c>
      <c r="B94" s="57">
        <v>44782</v>
      </c>
      <c r="C94" s="44">
        <f t="shared" si="1"/>
        <v>8</v>
      </c>
    </row>
    <row r="95" spans="1:3" x14ac:dyDescent="0.3">
      <c r="A95" s="44" t="s">
        <v>3030</v>
      </c>
      <c r="B95" s="57">
        <v>44835</v>
      </c>
      <c r="C95" s="44">
        <f t="shared" si="1"/>
        <v>10</v>
      </c>
    </row>
    <row r="96" spans="1:3" x14ac:dyDescent="0.3">
      <c r="A96" s="44" t="s">
        <v>1497</v>
      </c>
      <c r="B96" s="57">
        <v>44750</v>
      </c>
      <c r="C96" s="44">
        <f t="shared" si="1"/>
        <v>7</v>
      </c>
    </row>
    <row r="97" spans="1:3" x14ac:dyDescent="0.3">
      <c r="A97" s="44" t="s">
        <v>2459</v>
      </c>
      <c r="B97" s="57">
        <v>44861</v>
      </c>
      <c r="C97" s="44">
        <f t="shared" si="1"/>
        <v>10</v>
      </c>
    </row>
    <row r="98" spans="1:3" x14ac:dyDescent="0.3">
      <c r="A98" s="44" t="s">
        <v>1474</v>
      </c>
      <c r="B98" s="57">
        <v>44832</v>
      </c>
      <c r="C98" s="44">
        <f t="shared" si="1"/>
        <v>9</v>
      </c>
    </row>
    <row r="99" spans="1:3" x14ac:dyDescent="0.3">
      <c r="A99" s="44" t="s">
        <v>1843</v>
      </c>
      <c r="B99" s="57">
        <v>44784</v>
      </c>
      <c r="C99" s="44">
        <f t="shared" si="1"/>
        <v>8</v>
      </c>
    </row>
    <row r="100" spans="1:3" x14ac:dyDescent="0.3">
      <c r="A100" s="44" t="s">
        <v>1944</v>
      </c>
      <c r="B100" s="57">
        <v>44893</v>
      </c>
      <c r="C100" s="44">
        <f t="shared" si="1"/>
        <v>11</v>
      </c>
    </row>
    <row r="101" spans="1:3" x14ac:dyDescent="0.3">
      <c r="A101" s="44" t="s">
        <v>1151</v>
      </c>
      <c r="B101" s="57">
        <v>44823</v>
      </c>
      <c r="C101" s="44">
        <f t="shared" si="1"/>
        <v>9</v>
      </c>
    </row>
    <row r="102" spans="1:3" x14ac:dyDescent="0.3">
      <c r="A102" s="44" t="s">
        <v>2824</v>
      </c>
      <c r="B102" s="57">
        <v>44781</v>
      </c>
      <c r="C102" s="44">
        <f t="shared" si="1"/>
        <v>8</v>
      </c>
    </row>
    <row r="103" spans="1:3" x14ac:dyDescent="0.3">
      <c r="A103" s="44" t="s">
        <v>1329</v>
      </c>
      <c r="B103" s="57">
        <v>44876</v>
      </c>
      <c r="C103" s="44">
        <f t="shared" si="1"/>
        <v>11</v>
      </c>
    </row>
    <row r="104" spans="1:3" x14ac:dyDescent="0.3">
      <c r="A104" s="44" t="s">
        <v>2339</v>
      </c>
      <c r="B104" s="57">
        <v>44910</v>
      </c>
      <c r="C104" s="44">
        <f t="shared" si="1"/>
        <v>12</v>
      </c>
    </row>
    <row r="105" spans="1:3" x14ac:dyDescent="0.3">
      <c r="A105" s="44" t="s">
        <v>2451</v>
      </c>
      <c r="B105" s="57">
        <v>44748</v>
      </c>
      <c r="C105" s="44">
        <f t="shared" si="1"/>
        <v>7</v>
      </c>
    </row>
    <row r="106" spans="1:3" x14ac:dyDescent="0.3">
      <c r="A106" s="44" t="s">
        <v>3117</v>
      </c>
      <c r="B106" s="57">
        <v>44777</v>
      </c>
      <c r="C106" s="44">
        <f t="shared" si="1"/>
        <v>8</v>
      </c>
    </row>
    <row r="107" spans="1:3" x14ac:dyDescent="0.3">
      <c r="A107" s="44" t="s">
        <v>2253</v>
      </c>
      <c r="B107" s="57">
        <v>44749</v>
      </c>
      <c r="C107" s="44">
        <f t="shared" si="1"/>
        <v>7</v>
      </c>
    </row>
    <row r="108" spans="1:3" x14ac:dyDescent="0.3">
      <c r="A108" s="44" t="s">
        <v>1841</v>
      </c>
      <c r="B108" s="57">
        <v>44768</v>
      </c>
      <c r="C108" s="44">
        <f t="shared" si="1"/>
        <v>7</v>
      </c>
    </row>
    <row r="109" spans="1:3" x14ac:dyDescent="0.3">
      <c r="A109" s="44" t="s">
        <v>2868</v>
      </c>
      <c r="B109" s="57">
        <v>44796</v>
      </c>
      <c r="C109" s="44">
        <f t="shared" si="1"/>
        <v>8</v>
      </c>
    </row>
    <row r="110" spans="1:3" x14ac:dyDescent="0.3">
      <c r="A110" s="44" t="s">
        <v>2139</v>
      </c>
      <c r="B110" s="57">
        <v>44801</v>
      </c>
      <c r="C110" s="44">
        <f t="shared" si="1"/>
        <v>8</v>
      </c>
    </row>
    <row r="111" spans="1:3" x14ac:dyDescent="0.3">
      <c r="A111" s="44" t="s">
        <v>2888</v>
      </c>
      <c r="B111" s="57">
        <v>44865</v>
      </c>
      <c r="C111" s="44">
        <f t="shared" si="1"/>
        <v>10</v>
      </c>
    </row>
    <row r="112" spans="1:3" x14ac:dyDescent="0.3">
      <c r="A112" s="44" t="s">
        <v>2685</v>
      </c>
      <c r="B112" s="57">
        <v>44790</v>
      </c>
      <c r="C112" s="44">
        <f t="shared" si="1"/>
        <v>8</v>
      </c>
    </row>
    <row r="113" spans="1:3" x14ac:dyDescent="0.3">
      <c r="A113" s="44" t="s">
        <v>2014</v>
      </c>
      <c r="B113" s="57">
        <v>44786</v>
      </c>
      <c r="C113" s="44">
        <f t="shared" si="1"/>
        <v>8</v>
      </c>
    </row>
    <row r="114" spans="1:3" x14ac:dyDescent="0.3">
      <c r="A114" s="44" t="s">
        <v>1425</v>
      </c>
      <c r="B114" s="57">
        <v>44863</v>
      </c>
      <c r="C114" s="44">
        <f t="shared" si="1"/>
        <v>10</v>
      </c>
    </row>
    <row r="115" spans="1:3" x14ac:dyDescent="0.3">
      <c r="A115" s="44" t="s">
        <v>2732</v>
      </c>
      <c r="B115" s="57">
        <v>44750</v>
      </c>
      <c r="C115" s="44">
        <f t="shared" si="1"/>
        <v>7</v>
      </c>
    </row>
    <row r="116" spans="1:3" x14ac:dyDescent="0.3">
      <c r="A116" s="44" t="s">
        <v>2886</v>
      </c>
      <c r="B116" s="57">
        <v>44908</v>
      </c>
      <c r="C116" s="44">
        <f t="shared" si="1"/>
        <v>12</v>
      </c>
    </row>
    <row r="117" spans="1:3" x14ac:dyDescent="0.3">
      <c r="A117" s="44" t="s">
        <v>1792</v>
      </c>
      <c r="B117" s="57">
        <v>44837</v>
      </c>
      <c r="C117" s="44">
        <f t="shared" si="1"/>
        <v>10</v>
      </c>
    </row>
    <row r="118" spans="1:3" x14ac:dyDescent="0.3">
      <c r="A118" s="44" t="s">
        <v>2251</v>
      </c>
      <c r="B118" s="57">
        <v>44810</v>
      </c>
      <c r="C118" s="44">
        <f t="shared" si="1"/>
        <v>9</v>
      </c>
    </row>
    <row r="119" spans="1:3" x14ac:dyDescent="0.3">
      <c r="A119" s="44" t="s">
        <v>1402</v>
      </c>
      <c r="B119" s="57">
        <v>44762</v>
      </c>
      <c r="C119" s="44">
        <f t="shared" si="1"/>
        <v>7</v>
      </c>
    </row>
    <row r="120" spans="1:3" x14ac:dyDescent="0.3">
      <c r="A120" s="44" t="s">
        <v>1427</v>
      </c>
      <c r="B120" s="57">
        <v>44845</v>
      </c>
      <c r="C120" s="44">
        <f t="shared" si="1"/>
        <v>10</v>
      </c>
    </row>
    <row r="121" spans="1:3" x14ac:dyDescent="0.3">
      <c r="A121" s="44" t="s">
        <v>2465</v>
      </c>
      <c r="B121" s="57">
        <v>44848</v>
      </c>
      <c r="C121" s="44">
        <f t="shared" si="1"/>
        <v>10</v>
      </c>
    </row>
    <row r="122" spans="1:3" x14ac:dyDescent="0.3">
      <c r="A122" s="44" t="s">
        <v>1392</v>
      </c>
      <c r="B122" s="57">
        <v>44771</v>
      </c>
      <c r="C122" s="44">
        <f t="shared" si="1"/>
        <v>7</v>
      </c>
    </row>
    <row r="123" spans="1:3" x14ac:dyDescent="0.3">
      <c r="A123" s="44" t="s">
        <v>1590</v>
      </c>
      <c r="B123" s="57">
        <v>44830</v>
      </c>
      <c r="C123" s="44">
        <f t="shared" si="1"/>
        <v>9</v>
      </c>
    </row>
    <row r="124" spans="1:3" x14ac:dyDescent="0.3">
      <c r="A124" s="44" t="s">
        <v>2475</v>
      </c>
      <c r="B124" s="57">
        <v>44796</v>
      </c>
      <c r="C124" s="44">
        <f t="shared" si="1"/>
        <v>8</v>
      </c>
    </row>
    <row r="125" spans="1:3" x14ac:dyDescent="0.3">
      <c r="A125" s="44" t="s">
        <v>2387</v>
      </c>
      <c r="B125" s="57">
        <v>44897</v>
      </c>
      <c r="C125" s="44">
        <f t="shared" si="1"/>
        <v>12</v>
      </c>
    </row>
    <row r="126" spans="1:3" x14ac:dyDescent="0.3">
      <c r="A126" s="44" t="s">
        <v>2890</v>
      </c>
      <c r="B126" s="57">
        <v>44830</v>
      </c>
      <c r="C126" s="44">
        <f t="shared" si="1"/>
        <v>9</v>
      </c>
    </row>
    <row r="127" spans="1:3" x14ac:dyDescent="0.3">
      <c r="A127" s="44" t="s">
        <v>1958</v>
      </c>
      <c r="B127" s="57">
        <v>44908</v>
      </c>
      <c r="C127" s="44">
        <f t="shared" si="1"/>
        <v>12</v>
      </c>
    </row>
    <row r="128" spans="1:3" x14ac:dyDescent="0.3">
      <c r="A128" s="44" t="s">
        <v>2288</v>
      </c>
      <c r="B128" s="57">
        <v>44849</v>
      </c>
      <c r="C128" s="44">
        <f t="shared" si="1"/>
        <v>10</v>
      </c>
    </row>
    <row r="129" spans="1:3" x14ac:dyDescent="0.3">
      <c r="A129" s="44" t="s">
        <v>3055</v>
      </c>
      <c r="B129" s="57">
        <v>44839</v>
      </c>
      <c r="C129" s="44">
        <f t="shared" si="1"/>
        <v>10</v>
      </c>
    </row>
    <row r="130" spans="1:3" x14ac:dyDescent="0.3">
      <c r="A130" s="44" t="s">
        <v>1294</v>
      </c>
      <c r="B130" s="57">
        <v>44895</v>
      </c>
      <c r="C130" s="44">
        <f t="shared" si="1"/>
        <v>11</v>
      </c>
    </row>
    <row r="131" spans="1:3" x14ac:dyDescent="0.3">
      <c r="A131" s="44" t="s">
        <v>2661</v>
      </c>
      <c r="B131" s="57">
        <v>44802</v>
      </c>
      <c r="C131" s="44">
        <f t="shared" ref="C131:C194" si="2">MONTH(B131)</f>
        <v>8</v>
      </c>
    </row>
    <row r="132" spans="1:3" x14ac:dyDescent="0.3">
      <c r="A132" s="44" t="s">
        <v>2683</v>
      </c>
      <c r="B132" s="57">
        <v>44912</v>
      </c>
      <c r="C132" s="44">
        <f t="shared" si="2"/>
        <v>12</v>
      </c>
    </row>
    <row r="133" spans="1:3" x14ac:dyDescent="0.3">
      <c r="A133" s="44" t="s">
        <v>1818</v>
      </c>
      <c r="B133" s="57">
        <v>44897</v>
      </c>
      <c r="C133" s="44">
        <f t="shared" si="2"/>
        <v>12</v>
      </c>
    </row>
    <row r="134" spans="1:3" x14ac:dyDescent="0.3">
      <c r="A134" s="44" t="s">
        <v>2153</v>
      </c>
      <c r="B134" s="57">
        <v>44783</v>
      </c>
      <c r="C134" s="44">
        <f t="shared" si="2"/>
        <v>8</v>
      </c>
    </row>
    <row r="135" spans="1:3" x14ac:dyDescent="0.3">
      <c r="A135" s="44" t="s">
        <v>2548</v>
      </c>
      <c r="B135" s="57">
        <v>44764</v>
      </c>
      <c r="C135" s="44">
        <f t="shared" si="2"/>
        <v>7</v>
      </c>
    </row>
    <row r="136" spans="1:3" x14ac:dyDescent="0.3">
      <c r="A136" s="44" t="s">
        <v>2954</v>
      </c>
      <c r="B136" s="57">
        <v>44852</v>
      </c>
      <c r="C136" s="44">
        <f t="shared" si="2"/>
        <v>10</v>
      </c>
    </row>
    <row r="137" spans="1:3" x14ac:dyDescent="0.3">
      <c r="A137" s="44" t="s">
        <v>1581</v>
      </c>
      <c r="B137" s="57">
        <v>44797</v>
      </c>
      <c r="C137" s="44">
        <f t="shared" si="2"/>
        <v>8</v>
      </c>
    </row>
    <row r="138" spans="1:3" x14ac:dyDescent="0.3">
      <c r="A138" s="44" t="s">
        <v>1325</v>
      </c>
      <c r="B138" s="57">
        <v>44803</v>
      </c>
      <c r="C138" s="44">
        <f t="shared" si="2"/>
        <v>8</v>
      </c>
    </row>
    <row r="139" spans="1:3" x14ac:dyDescent="0.3">
      <c r="A139" s="44" t="s">
        <v>2061</v>
      </c>
      <c r="B139" s="57">
        <v>44838</v>
      </c>
      <c r="C139" s="44">
        <f t="shared" si="2"/>
        <v>10</v>
      </c>
    </row>
    <row r="140" spans="1:3" x14ac:dyDescent="0.3">
      <c r="A140" s="44" t="s">
        <v>2643</v>
      </c>
      <c r="B140" s="57">
        <v>44765</v>
      </c>
      <c r="C140" s="44">
        <f t="shared" si="2"/>
        <v>7</v>
      </c>
    </row>
    <row r="141" spans="1:3" x14ac:dyDescent="0.3">
      <c r="A141" s="44" t="s">
        <v>1653</v>
      </c>
      <c r="B141" s="57">
        <v>44897</v>
      </c>
      <c r="C141" s="44">
        <f t="shared" si="2"/>
        <v>12</v>
      </c>
    </row>
    <row r="142" spans="1:3" x14ac:dyDescent="0.3">
      <c r="A142" s="44" t="s">
        <v>1476</v>
      </c>
      <c r="B142" s="57">
        <v>44804</v>
      </c>
      <c r="C142" s="44">
        <f t="shared" si="2"/>
        <v>8</v>
      </c>
    </row>
    <row r="143" spans="1:3" x14ac:dyDescent="0.3">
      <c r="A143" s="44" t="s">
        <v>1686</v>
      </c>
      <c r="B143" s="57">
        <v>44868</v>
      </c>
      <c r="C143" s="44">
        <f t="shared" si="2"/>
        <v>11</v>
      </c>
    </row>
    <row r="144" spans="1:3" x14ac:dyDescent="0.3">
      <c r="A144" s="44" t="s">
        <v>2960</v>
      </c>
      <c r="B144" s="57">
        <v>44850</v>
      </c>
      <c r="C144" s="44">
        <f t="shared" si="2"/>
        <v>10</v>
      </c>
    </row>
    <row r="145" spans="1:3" x14ac:dyDescent="0.3">
      <c r="A145" s="44" t="s">
        <v>2133</v>
      </c>
      <c r="B145" s="57">
        <v>44824</v>
      </c>
      <c r="C145" s="44">
        <f t="shared" si="2"/>
        <v>9</v>
      </c>
    </row>
    <row r="146" spans="1:3" x14ac:dyDescent="0.3">
      <c r="A146" s="44" t="s">
        <v>2188</v>
      </c>
      <c r="B146" s="57">
        <v>44813</v>
      </c>
      <c r="C146" s="44">
        <f t="shared" si="2"/>
        <v>9</v>
      </c>
    </row>
    <row r="147" spans="1:3" x14ac:dyDescent="0.3">
      <c r="A147" s="44" t="s">
        <v>1718</v>
      </c>
      <c r="B147" s="57">
        <v>44854</v>
      </c>
      <c r="C147" s="44">
        <f t="shared" si="2"/>
        <v>10</v>
      </c>
    </row>
    <row r="148" spans="1:3" x14ac:dyDescent="0.3">
      <c r="A148" s="44" t="s">
        <v>2882</v>
      </c>
      <c r="B148" s="57">
        <v>44844</v>
      </c>
      <c r="C148" s="44">
        <f t="shared" si="2"/>
        <v>10</v>
      </c>
    </row>
    <row r="149" spans="1:3" x14ac:dyDescent="0.3">
      <c r="A149" s="44" t="s">
        <v>1923</v>
      </c>
      <c r="B149" s="57">
        <v>44821</v>
      </c>
      <c r="C149" s="44">
        <f t="shared" si="2"/>
        <v>9</v>
      </c>
    </row>
    <row r="150" spans="1:3" x14ac:dyDescent="0.3">
      <c r="A150" s="44" t="s">
        <v>2371</v>
      </c>
      <c r="B150" s="57">
        <v>44783</v>
      </c>
      <c r="C150" s="44">
        <f t="shared" si="2"/>
        <v>8</v>
      </c>
    </row>
    <row r="151" spans="1:3" x14ac:dyDescent="0.3">
      <c r="A151" s="44" t="s">
        <v>1724</v>
      </c>
      <c r="B151" s="57">
        <v>44789</v>
      </c>
      <c r="C151" s="44">
        <f t="shared" si="2"/>
        <v>8</v>
      </c>
    </row>
    <row r="152" spans="1:3" x14ac:dyDescent="0.3">
      <c r="A152" s="44" t="s">
        <v>2876</v>
      </c>
      <c r="B152" s="57">
        <v>44865</v>
      </c>
      <c r="C152" s="44">
        <f t="shared" si="2"/>
        <v>10</v>
      </c>
    </row>
    <row r="153" spans="1:3" x14ac:dyDescent="0.3">
      <c r="A153" s="44" t="s">
        <v>2145</v>
      </c>
      <c r="B153" s="57">
        <v>44835</v>
      </c>
      <c r="C153" s="44">
        <f t="shared" si="2"/>
        <v>10</v>
      </c>
    </row>
    <row r="154" spans="1:3" x14ac:dyDescent="0.3">
      <c r="A154" s="44" t="s">
        <v>2894</v>
      </c>
      <c r="B154" s="57">
        <v>44855</v>
      </c>
      <c r="C154" s="44">
        <f t="shared" si="2"/>
        <v>10</v>
      </c>
    </row>
    <row r="155" spans="1:3" x14ac:dyDescent="0.3">
      <c r="A155" s="44" t="s">
        <v>2699</v>
      </c>
      <c r="B155" s="57">
        <v>44911</v>
      </c>
      <c r="C155" s="44">
        <f t="shared" si="2"/>
        <v>12</v>
      </c>
    </row>
    <row r="156" spans="1:3" x14ac:dyDescent="0.3">
      <c r="A156" s="44" t="s">
        <v>1361</v>
      </c>
      <c r="B156" s="57">
        <v>44784</v>
      </c>
      <c r="C156" s="44">
        <f t="shared" si="2"/>
        <v>8</v>
      </c>
    </row>
    <row r="157" spans="1:3" x14ac:dyDescent="0.3">
      <c r="A157" s="44" t="s">
        <v>2601</v>
      </c>
      <c r="B157" s="57">
        <v>44800</v>
      </c>
      <c r="C157" s="44">
        <f t="shared" si="2"/>
        <v>8</v>
      </c>
    </row>
    <row r="158" spans="1:3" x14ac:dyDescent="0.3">
      <c r="A158" s="44" t="s">
        <v>1995</v>
      </c>
      <c r="B158" s="57">
        <v>44905</v>
      </c>
      <c r="C158" s="44">
        <f t="shared" si="2"/>
        <v>12</v>
      </c>
    </row>
    <row r="159" spans="1:3" x14ac:dyDescent="0.3">
      <c r="A159" s="44" t="s">
        <v>1845</v>
      </c>
      <c r="B159" s="57">
        <v>44858</v>
      </c>
      <c r="C159" s="44">
        <f t="shared" si="2"/>
        <v>10</v>
      </c>
    </row>
    <row r="160" spans="1:3" x14ac:dyDescent="0.3">
      <c r="A160" s="44" t="s">
        <v>2513</v>
      </c>
      <c r="B160" s="57">
        <v>44845</v>
      </c>
      <c r="C160" s="44">
        <f t="shared" si="2"/>
        <v>10</v>
      </c>
    </row>
    <row r="161" spans="1:3" x14ac:dyDescent="0.3">
      <c r="A161" s="44" t="s">
        <v>2756</v>
      </c>
      <c r="B161" s="57">
        <v>44767</v>
      </c>
      <c r="C161" s="44">
        <f t="shared" si="2"/>
        <v>7</v>
      </c>
    </row>
    <row r="162" spans="1:3" x14ac:dyDescent="0.3">
      <c r="A162" s="44" t="s">
        <v>2055</v>
      </c>
      <c r="B162" s="57">
        <v>44748</v>
      </c>
      <c r="C162" s="44">
        <f t="shared" si="2"/>
        <v>7</v>
      </c>
    </row>
    <row r="163" spans="1:3" x14ac:dyDescent="0.3">
      <c r="A163" s="44" t="s">
        <v>2417</v>
      </c>
      <c r="B163" s="57">
        <v>44829</v>
      </c>
      <c r="C163" s="44">
        <f t="shared" si="2"/>
        <v>9</v>
      </c>
    </row>
    <row r="164" spans="1:3" x14ac:dyDescent="0.3">
      <c r="A164" s="44" t="s">
        <v>2730</v>
      </c>
      <c r="B164" s="57">
        <v>44767</v>
      </c>
      <c r="C164" s="44">
        <f t="shared" si="2"/>
        <v>7</v>
      </c>
    </row>
    <row r="165" spans="1:3" x14ac:dyDescent="0.3">
      <c r="A165" s="44" t="s">
        <v>2057</v>
      </c>
      <c r="B165" s="57">
        <v>44864</v>
      </c>
      <c r="C165" s="44">
        <f t="shared" si="2"/>
        <v>10</v>
      </c>
    </row>
    <row r="166" spans="1:3" x14ac:dyDescent="0.3">
      <c r="A166" s="44" t="s">
        <v>1663</v>
      </c>
      <c r="B166" s="57">
        <v>44801</v>
      </c>
      <c r="C166" s="44">
        <f t="shared" si="2"/>
        <v>8</v>
      </c>
    </row>
    <row r="167" spans="1:3" x14ac:dyDescent="0.3">
      <c r="A167" s="44" t="s">
        <v>1609</v>
      </c>
      <c r="B167" s="57">
        <v>44878</v>
      </c>
      <c r="C167" s="44">
        <f t="shared" si="2"/>
        <v>11</v>
      </c>
    </row>
    <row r="168" spans="1:3" x14ac:dyDescent="0.3">
      <c r="A168" s="44" t="s">
        <v>2998</v>
      </c>
      <c r="B168" s="57">
        <v>44808</v>
      </c>
      <c r="C168" s="44">
        <f t="shared" si="2"/>
        <v>9</v>
      </c>
    </row>
    <row r="169" spans="1:3" x14ac:dyDescent="0.3">
      <c r="A169" s="44" t="s">
        <v>2822</v>
      </c>
      <c r="B169" s="57">
        <v>44872</v>
      </c>
      <c r="C169" s="44">
        <f t="shared" si="2"/>
        <v>11</v>
      </c>
    </row>
    <row r="170" spans="1:3" x14ac:dyDescent="0.3">
      <c r="A170" s="44" t="s">
        <v>1515</v>
      </c>
      <c r="B170" s="57">
        <v>44881</v>
      </c>
      <c r="C170" s="44">
        <f t="shared" si="2"/>
        <v>11</v>
      </c>
    </row>
    <row r="171" spans="1:3" x14ac:dyDescent="0.3">
      <c r="A171" s="44" t="s">
        <v>2377</v>
      </c>
      <c r="B171" s="57">
        <v>44752</v>
      </c>
      <c r="C171" s="44">
        <f t="shared" si="2"/>
        <v>7</v>
      </c>
    </row>
    <row r="172" spans="1:3" x14ac:dyDescent="0.3">
      <c r="A172" s="44" t="s">
        <v>2904</v>
      </c>
      <c r="B172" s="57">
        <v>44802</v>
      </c>
      <c r="C172" s="44">
        <f t="shared" si="2"/>
        <v>8</v>
      </c>
    </row>
    <row r="173" spans="1:3" x14ac:dyDescent="0.3">
      <c r="A173" s="44" t="s">
        <v>2758</v>
      </c>
      <c r="B173" s="57">
        <v>44902</v>
      </c>
      <c r="C173" s="44">
        <f t="shared" si="2"/>
        <v>12</v>
      </c>
    </row>
    <row r="174" spans="1:3" x14ac:dyDescent="0.3">
      <c r="A174" s="44" t="s">
        <v>3086</v>
      </c>
      <c r="B174" s="57">
        <v>44842</v>
      </c>
      <c r="C174" s="44">
        <f t="shared" si="2"/>
        <v>10</v>
      </c>
    </row>
    <row r="175" spans="1:3" x14ac:dyDescent="0.3">
      <c r="A175" s="44" t="s">
        <v>2030</v>
      </c>
      <c r="B175" s="57">
        <v>44910</v>
      </c>
      <c r="C175" s="44">
        <f t="shared" si="2"/>
        <v>12</v>
      </c>
    </row>
    <row r="176" spans="1:3" x14ac:dyDescent="0.3">
      <c r="A176" s="44" t="s">
        <v>2705</v>
      </c>
      <c r="B176" s="57">
        <v>44871</v>
      </c>
      <c r="C176" s="44">
        <f t="shared" si="2"/>
        <v>11</v>
      </c>
    </row>
    <row r="177" spans="1:3" x14ac:dyDescent="0.3">
      <c r="A177" s="44" t="s">
        <v>2976</v>
      </c>
      <c r="B177" s="57">
        <v>44914</v>
      </c>
      <c r="C177" s="44">
        <f t="shared" si="2"/>
        <v>12</v>
      </c>
    </row>
    <row r="178" spans="1:3" x14ac:dyDescent="0.3">
      <c r="A178" s="44" t="s">
        <v>1854</v>
      </c>
      <c r="B178" s="57">
        <v>44897</v>
      </c>
      <c r="C178" s="44">
        <f t="shared" si="2"/>
        <v>12</v>
      </c>
    </row>
    <row r="179" spans="1:3" x14ac:dyDescent="0.3">
      <c r="A179" s="44" t="s">
        <v>1785</v>
      </c>
      <c r="B179" s="57">
        <v>44853</v>
      </c>
      <c r="C179" s="44">
        <f t="shared" si="2"/>
        <v>10</v>
      </c>
    </row>
    <row r="180" spans="1:3" x14ac:dyDescent="0.3">
      <c r="A180" s="44" t="s">
        <v>1507</v>
      </c>
      <c r="B180" s="57">
        <v>44784</v>
      </c>
      <c r="C180" s="44">
        <f t="shared" si="2"/>
        <v>8</v>
      </c>
    </row>
    <row r="181" spans="1:3" x14ac:dyDescent="0.3">
      <c r="A181" s="44" t="s">
        <v>2503</v>
      </c>
      <c r="B181" s="57">
        <v>44781</v>
      </c>
      <c r="C181" s="44">
        <f t="shared" si="2"/>
        <v>8</v>
      </c>
    </row>
    <row r="182" spans="1:3" x14ac:dyDescent="0.3">
      <c r="A182" s="44" t="s">
        <v>2295</v>
      </c>
      <c r="B182" s="57">
        <v>44834</v>
      </c>
      <c r="C182" s="44">
        <f t="shared" si="2"/>
        <v>9</v>
      </c>
    </row>
    <row r="183" spans="1:3" x14ac:dyDescent="0.3">
      <c r="A183" s="44" t="s">
        <v>2673</v>
      </c>
      <c r="B183" s="57">
        <v>44915</v>
      </c>
      <c r="C183" s="44">
        <f t="shared" si="2"/>
        <v>12</v>
      </c>
    </row>
    <row r="184" spans="1:3" x14ac:dyDescent="0.3">
      <c r="A184" s="44" t="s">
        <v>1447</v>
      </c>
      <c r="B184" s="57">
        <v>44867</v>
      </c>
      <c r="C184" s="44">
        <f t="shared" si="2"/>
        <v>11</v>
      </c>
    </row>
    <row r="185" spans="1:3" x14ac:dyDescent="0.3">
      <c r="A185" s="44" t="s">
        <v>2978</v>
      </c>
      <c r="B185" s="57">
        <v>44896</v>
      </c>
      <c r="C185" s="44">
        <f t="shared" si="2"/>
        <v>12</v>
      </c>
    </row>
    <row r="186" spans="1:3" x14ac:dyDescent="0.3">
      <c r="A186" s="44" t="s">
        <v>1769</v>
      </c>
      <c r="B186" s="57">
        <v>44857</v>
      </c>
      <c r="C186" s="44">
        <f t="shared" si="2"/>
        <v>10</v>
      </c>
    </row>
    <row r="187" spans="1:3" x14ac:dyDescent="0.3">
      <c r="A187" s="44" t="s">
        <v>2870</v>
      </c>
      <c r="B187" s="57">
        <v>44791</v>
      </c>
      <c r="C187" s="44">
        <f t="shared" si="2"/>
        <v>8</v>
      </c>
    </row>
    <row r="188" spans="1:3" x14ac:dyDescent="0.3">
      <c r="A188" s="44" t="s">
        <v>2463</v>
      </c>
      <c r="B188" s="57">
        <v>44830</v>
      </c>
      <c r="C188" s="44">
        <f t="shared" si="2"/>
        <v>9</v>
      </c>
    </row>
    <row r="189" spans="1:3" x14ac:dyDescent="0.3">
      <c r="A189" s="44" t="s">
        <v>1505</v>
      </c>
      <c r="B189" s="57">
        <v>44839</v>
      </c>
      <c r="C189" s="44">
        <f t="shared" si="2"/>
        <v>10</v>
      </c>
    </row>
    <row r="190" spans="1:3" x14ac:dyDescent="0.3">
      <c r="A190" s="44" t="s">
        <v>2469</v>
      </c>
      <c r="B190" s="57">
        <v>44897</v>
      </c>
      <c r="C190" s="44">
        <f t="shared" si="2"/>
        <v>12</v>
      </c>
    </row>
    <row r="191" spans="1:3" x14ac:dyDescent="0.3">
      <c r="A191" s="44" t="s">
        <v>1599</v>
      </c>
      <c r="B191" s="57">
        <v>44883</v>
      </c>
      <c r="C191" s="44">
        <f t="shared" si="2"/>
        <v>11</v>
      </c>
    </row>
    <row r="192" spans="1:3" x14ac:dyDescent="0.3">
      <c r="A192" s="44" t="s">
        <v>2423</v>
      </c>
      <c r="B192" s="57">
        <v>44798</v>
      </c>
      <c r="C192" s="44">
        <f t="shared" si="2"/>
        <v>8</v>
      </c>
    </row>
    <row r="193" spans="1:3" x14ac:dyDescent="0.3">
      <c r="A193" s="44" t="s">
        <v>2565</v>
      </c>
      <c r="B193" s="57">
        <v>44831</v>
      </c>
      <c r="C193" s="44">
        <f t="shared" si="2"/>
        <v>9</v>
      </c>
    </row>
    <row r="194" spans="1:3" x14ac:dyDescent="0.3">
      <c r="A194" s="44" t="s">
        <v>2385</v>
      </c>
      <c r="B194" s="57">
        <v>44828</v>
      </c>
      <c r="C194" s="44">
        <f t="shared" si="2"/>
        <v>9</v>
      </c>
    </row>
    <row r="195" spans="1:3" x14ac:dyDescent="0.3">
      <c r="A195" s="44" t="s">
        <v>3000</v>
      </c>
      <c r="B195" s="57">
        <v>44844</v>
      </c>
      <c r="C195" s="44">
        <f t="shared" ref="C195:C258" si="3">MONTH(B195)</f>
        <v>10</v>
      </c>
    </row>
    <row r="196" spans="1:3" x14ac:dyDescent="0.3">
      <c r="A196" s="44" t="s">
        <v>2663</v>
      </c>
      <c r="B196" s="57">
        <v>44763</v>
      </c>
      <c r="C196" s="44">
        <f t="shared" si="3"/>
        <v>7</v>
      </c>
    </row>
    <row r="197" spans="1:3" x14ac:dyDescent="0.3">
      <c r="A197" s="44" t="s">
        <v>2048</v>
      </c>
      <c r="B197" s="57">
        <v>44882</v>
      </c>
      <c r="C197" s="44">
        <f t="shared" si="3"/>
        <v>11</v>
      </c>
    </row>
    <row r="198" spans="1:3" x14ac:dyDescent="0.3">
      <c r="A198" s="44" t="s">
        <v>2268</v>
      </c>
      <c r="B198" s="57">
        <v>44762</v>
      </c>
      <c r="C198" s="44">
        <f t="shared" si="3"/>
        <v>7</v>
      </c>
    </row>
    <row r="199" spans="1:3" x14ac:dyDescent="0.3">
      <c r="A199" s="44" t="s">
        <v>2301</v>
      </c>
      <c r="B199" s="57">
        <v>44816</v>
      </c>
      <c r="C199" s="44">
        <f t="shared" si="3"/>
        <v>9</v>
      </c>
    </row>
    <row r="200" spans="1:3" x14ac:dyDescent="0.3">
      <c r="A200" s="44" t="s">
        <v>2018</v>
      </c>
      <c r="B200" s="57">
        <v>44753</v>
      </c>
      <c r="C200" s="44">
        <f t="shared" si="3"/>
        <v>7</v>
      </c>
    </row>
    <row r="201" spans="1:3" x14ac:dyDescent="0.3">
      <c r="A201" s="44" t="s">
        <v>2557</v>
      </c>
      <c r="B201" s="57">
        <v>44838</v>
      </c>
      <c r="C201" s="44">
        <f t="shared" si="3"/>
        <v>10</v>
      </c>
    </row>
    <row r="202" spans="1:3" x14ac:dyDescent="0.3">
      <c r="A202" s="44" t="s">
        <v>2944</v>
      </c>
      <c r="B202" s="57">
        <v>44881</v>
      </c>
      <c r="C202" s="44">
        <f t="shared" si="3"/>
        <v>11</v>
      </c>
    </row>
    <row r="203" spans="1:3" x14ac:dyDescent="0.3">
      <c r="A203" s="44" t="s">
        <v>2549</v>
      </c>
      <c r="B203" s="57">
        <v>44861</v>
      </c>
      <c r="C203" s="44">
        <f t="shared" si="3"/>
        <v>10</v>
      </c>
    </row>
    <row r="204" spans="1:3" x14ac:dyDescent="0.3">
      <c r="A204" s="44" t="s">
        <v>2805</v>
      </c>
      <c r="B204" s="57">
        <v>44897</v>
      </c>
      <c r="C204" s="44">
        <f t="shared" si="3"/>
        <v>12</v>
      </c>
    </row>
    <row r="205" spans="1:3" x14ac:dyDescent="0.3">
      <c r="A205" s="44" t="s">
        <v>2151</v>
      </c>
      <c r="B205" s="57">
        <v>44768</v>
      </c>
      <c r="C205" s="44">
        <f t="shared" si="3"/>
        <v>7</v>
      </c>
    </row>
    <row r="206" spans="1:3" x14ac:dyDescent="0.3">
      <c r="A206" s="44" t="s">
        <v>2097</v>
      </c>
      <c r="B206" s="57">
        <v>44856</v>
      </c>
      <c r="C206" s="44">
        <f t="shared" si="3"/>
        <v>10</v>
      </c>
    </row>
    <row r="207" spans="1:3" x14ac:dyDescent="0.3">
      <c r="A207" s="44" t="s">
        <v>1960</v>
      </c>
      <c r="B207" s="57">
        <v>44857</v>
      </c>
      <c r="C207" s="44">
        <f t="shared" si="3"/>
        <v>10</v>
      </c>
    </row>
    <row r="208" spans="1:3" x14ac:dyDescent="0.3">
      <c r="A208" s="44" t="s">
        <v>2222</v>
      </c>
      <c r="B208" s="57">
        <v>44857</v>
      </c>
      <c r="C208" s="44">
        <f t="shared" si="3"/>
        <v>10</v>
      </c>
    </row>
    <row r="209" spans="1:3" x14ac:dyDescent="0.3">
      <c r="A209" s="44" t="s">
        <v>2902</v>
      </c>
      <c r="B209" s="57">
        <v>44867</v>
      </c>
      <c r="C209" s="44">
        <f t="shared" si="3"/>
        <v>11</v>
      </c>
    </row>
    <row r="210" spans="1:3" x14ac:dyDescent="0.3">
      <c r="A210" s="44" t="s">
        <v>2141</v>
      </c>
      <c r="B210" s="57">
        <v>44900</v>
      </c>
      <c r="C210" s="44">
        <f t="shared" si="3"/>
        <v>12</v>
      </c>
    </row>
    <row r="211" spans="1:3" x14ac:dyDescent="0.3">
      <c r="A211" s="44" t="s">
        <v>1486</v>
      </c>
      <c r="B211" s="57">
        <v>44820</v>
      </c>
      <c r="C211" s="44">
        <f t="shared" si="3"/>
        <v>9</v>
      </c>
    </row>
    <row r="212" spans="1:3" x14ac:dyDescent="0.3">
      <c r="A212" s="44" t="s">
        <v>2305</v>
      </c>
      <c r="B212" s="57">
        <v>44746</v>
      </c>
      <c r="C212" s="44">
        <f t="shared" si="3"/>
        <v>7</v>
      </c>
    </row>
    <row r="213" spans="1:3" x14ac:dyDescent="0.3">
      <c r="A213" s="44" t="s">
        <v>2924</v>
      </c>
      <c r="B213" s="57">
        <v>44855</v>
      </c>
      <c r="C213" s="44">
        <f t="shared" si="3"/>
        <v>10</v>
      </c>
    </row>
    <row r="214" spans="1:3" x14ac:dyDescent="0.3">
      <c r="A214" s="44" t="s">
        <v>2397</v>
      </c>
      <c r="B214" s="57">
        <v>44786</v>
      </c>
      <c r="C214" s="44">
        <f t="shared" si="3"/>
        <v>8</v>
      </c>
    </row>
    <row r="215" spans="1:3" x14ac:dyDescent="0.3">
      <c r="A215" s="44" t="s">
        <v>2811</v>
      </c>
      <c r="B215" s="57">
        <v>44833</v>
      </c>
      <c r="C215" s="44">
        <f t="shared" si="3"/>
        <v>9</v>
      </c>
    </row>
    <row r="216" spans="1:3" x14ac:dyDescent="0.3">
      <c r="A216" s="44" t="s">
        <v>1310</v>
      </c>
      <c r="B216" s="57">
        <v>44812</v>
      </c>
      <c r="C216" s="44">
        <f t="shared" si="3"/>
        <v>9</v>
      </c>
    </row>
    <row r="217" spans="1:3" x14ac:dyDescent="0.3">
      <c r="A217" s="44" t="s">
        <v>1350</v>
      </c>
      <c r="B217" s="57">
        <v>44811</v>
      </c>
      <c r="C217" s="44">
        <f t="shared" si="3"/>
        <v>9</v>
      </c>
    </row>
    <row r="218" spans="1:3" x14ac:dyDescent="0.3">
      <c r="A218" s="44" t="s">
        <v>3006</v>
      </c>
      <c r="B218" s="57">
        <v>44896</v>
      </c>
      <c r="C218" s="44">
        <f t="shared" si="3"/>
        <v>12</v>
      </c>
    </row>
    <row r="219" spans="1:3" x14ac:dyDescent="0.3">
      <c r="A219" s="44" t="s">
        <v>1288</v>
      </c>
      <c r="B219" s="57">
        <v>44859</v>
      </c>
      <c r="C219" s="44">
        <f t="shared" si="3"/>
        <v>10</v>
      </c>
    </row>
    <row r="220" spans="1:3" x14ac:dyDescent="0.3">
      <c r="A220" s="44" t="s">
        <v>1101</v>
      </c>
      <c r="B220" s="57">
        <v>44756</v>
      </c>
      <c r="C220" s="44">
        <f t="shared" si="3"/>
        <v>7</v>
      </c>
    </row>
    <row r="221" spans="1:3" x14ac:dyDescent="0.3">
      <c r="A221" s="44" t="s">
        <v>1456</v>
      </c>
      <c r="B221" s="57">
        <v>44801</v>
      </c>
      <c r="C221" s="44">
        <f t="shared" si="3"/>
        <v>8</v>
      </c>
    </row>
    <row r="222" spans="1:3" x14ac:dyDescent="0.3">
      <c r="A222" s="44" t="s">
        <v>1901</v>
      </c>
      <c r="B222" s="57">
        <v>44822</v>
      </c>
      <c r="C222" s="44">
        <f t="shared" si="3"/>
        <v>9</v>
      </c>
    </row>
    <row r="223" spans="1:3" x14ac:dyDescent="0.3">
      <c r="A223" s="44" t="s">
        <v>2262</v>
      </c>
      <c r="B223" s="57">
        <v>44816</v>
      </c>
      <c r="C223" s="44">
        <f t="shared" si="3"/>
        <v>9</v>
      </c>
    </row>
    <row r="224" spans="1:3" x14ac:dyDescent="0.3">
      <c r="A224" s="44" t="s">
        <v>1303</v>
      </c>
      <c r="B224" s="57">
        <v>44907</v>
      </c>
      <c r="C224" s="44">
        <f t="shared" si="3"/>
        <v>12</v>
      </c>
    </row>
    <row r="225" spans="1:3" x14ac:dyDescent="0.3">
      <c r="A225" s="44" t="s">
        <v>2844</v>
      </c>
      <c r="B225" s="57">
        <v>44836</v>
      </c>
      <c r="C225" s="44">
        <f t="shared" si="3"/>
        <v>10</v>
      </c>
    </row>
    <row r="226" spans="1:3" x14ac:dyDescent="0.3">
      <c r="A226" s="44" t="s">
        <v>1734</v>
      </c>
      <c r="B226" s="57">
        <v>44867</v>
      </c>
      <c r="C226" s="44">
        <f t="shared" si="3"/>
        <v>11</v>
      </c>
    </row>
    <row r="227" spans="1:3" x14ac:dyDescent="0.3">
      <c r="A227" s="44" t="s">
        <v>1827</v>
      </c>
      <c r="B227" s="57">
        <v>44765</v>
      </c>
      <c r="C227" s="44">
        <f t="shared" si="3"/>
        <v>7</v>
      </c>
    </row>
    <row r="228" spans="1:3" x14ac:dyDescent="0.3">
      <c r="A228" s="44" t="s">
        <v>2838</v>
      </c>
      <c r="B228" s="57">
        <v>44784</v>
      </c>
      <c r="C228" s="44">
        <f t="shared" si="3"/>
        <v>8</v>
      </c>
    </row>
    <row r="229" spans="1:3" x14ac:dyDescent="0.3">
      <c r="A229" s="44" t="s">
        <v>2599</v>
      </c>
      <c r="B229" s="57">
        <v>44782</v>
      </c>
      <c r="C229" s="44">
        <f t="shared" si="3"/>
        <v>8</v>
      </c>
    </row>
    <row r="230" spans="1:3" x14ac:dyDescent="0.3">
      <c r="A230" s="44" t="s">
        <v>1443</v>
      </c>
      <c r="B230" s="57">
        <v>44754</v>
      </c>
      <c r="C230" s="44">
        <f t="shared" si="3"/>
        <v>7</v>
      </c>
    </row>
    <row r="231" spans="1:3" x14ac:dyDescent="0.3">
      <c r="A231" s="44" t="s">
        <v>1752</v>
      </c>
      <c r="B231" s="57">
        <v>44912</v>
      </c>
      <c r="C231" s="44">
        <f t="shared" si="3"/>
        <v>12</v>
      </c>
    </row>
    <row r="232" spans="1:3" x14ac:dyDescent="0.3">
      <c r="A232" s="44" t="s">
        <v>1205</v>
      </c>
      <c r="B232" s="57">
        <v>44835</v>
      </c>
      <c r="C232" s="44">
        <f t="shared" si="3"/>
        <v>10</v>
      </c>
    </row>
    <row r="233" spans="1:3" x14ac:dyDescent="0.3">
      <c r="A233" s="44" t="s">
        <v>1198</v>
      </c>
      <c r="B233" s="57">
        <v>44832</v>
      </c>
      <c r="C233" s="44">
        <f t="shared" si="3"/>
        <v>9</v>
      </c>
    </row>
    <row r="234" spans="1:3" x14ac:dyDescent="0.3">
      <c r="A234" s="44" t="s">
        <v>1531</v>
      </c>
      <c r="B234" s="57">
        <v>44846</v>
      </c>
      <c r="C234" s="44">
        <f t="shared" si="3"/>
        <v>10</v>
      </c>
    </row>
    <row r="235" spans="1:3" x14ac:dyDescent="0.3">
      <c r="A235" s="44" t="s">
        <v>1153</v>
      </c>
      <c r="B235" s="57">
        <v>44823</v>
      </c>
      <c r="C235" s="44">
        <f t="shared" si="3"/>
        <v>9</v>
      </c>
    </row>
    <row r="236" spans="1:3" x14ac:dyDescent="0.3">
      <c r="A236" s="44" t="s">
        <v>2932</v>
      </c>
      <c r="B236" s="57">
        <v>44778</v>
      </c>
      <c r="C236" s="44">
        <f t="shared" si="3"/>
        <v>8</v>
      </c>
    </row>
    <row r="237" spans="1:3" x14ac:dyDescent="0.3">
      <c r="A237" s="44" t="s">
        <v>1509</v>
      </c>
      <c r="B237" s="57">
        <v>44880</v>
      </c>
      <c r="C237" s="44">
        <f t="shared" si="3"/>
        <v>11</v>
      </c>
    </row>
    <row r="238" spans="1:3" x14ac:dyDescent="0.3">
      <c r="A238" s="44" t="s">
        <v>2591</v>
      </c>
      <c r="B238" s="57">
        <v>44907</v>
      </c>
      <c r="C238" s="44">
        <f t="shared" si="3"/>
        <v>12</v>
      </c>
    </row>
    <row r="239" spans="1:3" x14ac:dyDescent="0.3">
      <c r="A239" s="44" t="s">
        <v>1348</v>
      </c>
      <c r="B239" s="57">
        <v>44907</v>
      </c>
      <c r="C239" s="44">
        <f t="shared" si="3"/>
        <v>12</v>
      </c>
    </row>
    <row r="240" spans="1:3" x14ac:dyDescent="0.3">
      <c r="A240" s="44" t="s">
        <v>2081</v>
      </c>
      <c r="B240" s="57">
        <v>44883</v>
      </c>
      <c r="C240" s="44">
        <f t="shared" si="3"/>
        <v>11</v>
      </c>
    </row>
    <row r="241" spans="1:3" x14ac:dyDescent="0.3">
      <c r="A241" s="44" t="s">
        <v>2113</v>
      </c>
      <c r="B241" s="57">
        <v>44777</v>
      </c>
      <c r="C241" s="44">
        <f t="shared" si="3"/>
        <v>8</v>
      </c>
    </row>
    <row r="242" spans="1:3" x14ac:dyDescent="0.3">
      <c r="A242" s="44" t="s">
        <v>1623</v>
      </c>
      <c r="B242" s="57">
        <v>44785</v>
      </c>
      <c r="C242" s="44">
        <f t="shared" si="3"/>
        <v>8</v>
      </c>
    </row>
    <row r="243" spans="1:3" x14ac:dyDescent="0.3">
      <c r="A243" s="44" t="s">
        <v>2821</v>
      </c>
      <c r="B243" s="57">
        <v>44752</v>
      </c>
      <c r="C243" s="44">
        <f t="shared" si="3"/>
        <v>7</v>
      </c>
    </row>
    <row r="244" spans="1:3" x14ac:dyDescent="0.3">
      <c r="A244" s="44" t="s">
        <v>2787</v>
      </c>
      <c r="B244" s="57">
        <v>44808</v>
      </c>
      <c r="C244" s="44">
        <f t="shared" si="3"/>
        <v>9</v>
      </c>
    </row>
    <row r="245" spans="1:3" x14ac:dyDescent="0.3">
      <c r="A245" s="44" t="s">
        <v>2087</v>
      </c>
      <c r="B245" s="57">
        <v>44811</v>
      </c>
      <c r="C245" s="44">
        <f t="shared" si="3"/>
        <v>9</v>
      </c>
    </row>
    <row r="246" spans="1:3" x14ac:dyDescent="0.3">
      <c r="A246" s="44" t="s">
        <v>2542</v>
      </c>
      <c r="B246" s="57">
        <v>44768</v>
      </c>
      <c r="C246" s="44">
        <f t="shared" si="3"/>
        <v>7</v>
      </c>
    </row>
    <row r="247" spans="1:3" x14ac:dyDescent="0.3">
      <c r="A247" s="44" t="s">
        <v>2327</v>
      </c>
      <c r="B247" s="57">
        <v>44783</v>
      </c>
      <c r="C247" s="44">
        <f t="shared" si="3"/>
        <v>8</v>
      </c>
    </row>
    <row r="248" spans="1:3" x14ac:dyDescent="0.3">
      <c r="A248" s="44" t="s">
        <v>1860</v>
      </c>
      <c r="B248" s="57">
        <v>44829</v>
      </c>
      <c r="C248" s="44">
        <f t="shared" si="3"/>
        <v>9</v>
      </c>
    </row>
    <row r="249" spans="1:3" x14ac:dyDescent="0.3">
      <c r="A249" s="44" t="s">
        <v>1897</v>
      </c>
      <c r="B249" s="57">
        <v>44840</v>
      </c>
      <c r="C249" s="44">
        <f t="shared" si="3"/>
        <v>10</v>
      </c>
    </row>
    <row r="250" spans="1:3" x14ac:dyDescent="0.3">
      <c r="A250" s="44" t="s">
        <v>2303</v>
      </c>
      <c r="B250" s="57">
        <v>44869</v>
      </c>
      <c r="C250" s="44">
        <f t="shared" si="3"/>
        <v>11</v>
      </c>
    </row>
    <row r="251" spans="1:3" x14ac:dyDescent="0.3">
      <c r="A251" s="44" t="s">
        <v>2801</v>
      </c>
      <c r="B251" s="57">
        <v>44897</v>
      </c>
      <c r="C251" s="44">
        <f t="shared" si="3"/>
        <v>12</v>
      </c>
    </row>
    <row r="252" spans="1:3" x14ac:dyDescent="0.3">
      <c r="A252" s="44" t="s">
        <v>1180</v>
      </c>
      <c r="B252" s="57">
        <v>44838</v>
      </c>
      <c r="C252" s="44">
        <f t="shared" si="3"/>
        <v>10</v>
      </c>
    </row>
    <row r="253" spans="1:3" x14ac:dyDescent="0.3">
      <c r="A253" s="44" t="s">
        <v>1073</v>
      </c>
      <c r="B253" s="57">
        <v>44840</v>
      </c>
      <c r="C253" s="44">
        <f t="shared" si="3"/>
        <v>10</v>
      </c>
    </row>
    <row r="254" spans="1:3" x14ac:dyDescent="0.3">
      <c r="A254" s="44" t="s">
        <v>1299</v>
      </c>
      <c r="B254" s="57">
        <v>44901</v>
      </c>
      <c r="C254" s="44">
        <f t="shared" si="3"/>
        <v>12</v>
      </c>
    </row>
    <row r="255" spans="1:3" x14ac:dyDescent="0.3">
      <c r="A255" s="44" t="s">
        <v>1500</v>
      </c>
      <c r="B255" s="57">
        <v>44822</v>
      </c>
      <c r="C255" s="44">
        <f t="shared" si="3"/>
        <v>9</v>
      </c>
    </row>
    <row r="256" spans="1:3" x14ac:dyDescent="0.3">
      <c r="A256" s="44" t="s">
        <v>2165</v>
      </c>
      <c r="B256" s="57">
        <v>44748</v>
      </c>
      <c r="C256" s="44">
        <f t="shared" si="3"/>
        <v>7</v>
      </c>
    </row>
    <row r="257" spans="1:3" x14ac:dyDescent="0.3">
      <c r="A257" s="44" t="s">
        <v>1533</v>
      </c>
      <c r="B257" s="57">
        <v>44791</v>
      </c>
      <c r="C257" s="44">
        <f t="shared" si="3"/>
        <v>8</v>
      </c>
    </row>
    <row r="258" spans="1:3" x14ac:dyDescent="0.3">
      <c r="A258" s="44" t="s">
        <v>2736</v>
      </c>
      <c r="B258" s="57">
        <v>44858</v>
      </c>
      <c r="C258" s="44">
        <f t="shared" si="3"/>
        <v>10</v>
      </c>
    </row>
    <row r="259" spans="1:3" x14ac:dyDescent="0.3">
      <c r="A259" s="44" t="s">
        <v>1962</v>
      </c>
      <c r="B259" s="57">
        <v>44754</v>
      </c>
      <c r="C259" s="44">
        <f t="shared" ref="C259:C322" si="4">MONTH(B259)</f>
        <v>7</v>
      </c>
    </row>
    <row r="260" spans="1:3" x14ac:dyDescent="0.3">
      <c r="A260" s="44" t="s">
        <v>2766</v>
      </c>
      <c r="B260" s="57">
        <v>44889</v>
      </c>
      <c r="C260" s="44">
        <f t="shared" si="4"/>
        <v>11</v>
      </c>
    </row>
    <row r="261" spans="1:3" x14ac:dyDescent="0.3">
      <c r="A261" s="44" t="s">
        <v>2655</v>
      </c>
      <c r="B261" s="57">
        <v>44831</v>
      </c>
      <c r="C261" s="44">
        <f t="shared" si="4"/>
        <v>9</v>
      </c>
    </row>
    <row r="262" spans="1:3" x14ac:dyDescent="0.3">
      <c r="A262" s="44" t="s">
        <v>1377</v>
      </c>
      <c r="B262" s="57">
        <v>44904</v>
      </c>
      <c r="C262" s="44">
        <f t="shared" si="4"/>
        <v>12</v>
      </c>
    </row>
    <row r="263" spans="1:3" x14ac:dyDescent="0.3">
      <c r="A263" s="44" t="s">
        <v>2258</v>
      </c>
      <c r="B263" s="57">
        <v>44884</v>
      </c>
      <c r="C263" s="44">
        <f t="shared" si="4"/>
        <v>11</v>
      </c>
    </row>
    <row r="264" spans="1:3" x14ac:dyDescent="0.3">
      <c r="A264" s="44" t="s">
        <v>2689</v>
      </c>
      <c r="B264" s="57">
        <v>44817</v>
      </c>
      <c r="C264" s="44">
        <f t="shared" si="4"/>
        <v>9</v>
      </c>
    </row>
    <row r="265" spans="1:3" x14ac:dyDescent="0.3">
      <c r="A265" s="44" t="s">
        <v>1562</v>
      </c>
      <c r="B265" s="57">
        <v>44772</v>
      </c>
      <c r="C265" s="44">
        <f t="shared" si="4"/>
        <v>7</v>
      </c>
    </row>
    <row r="266" spans="1:3" x14ac:dyDescent="0.3">
      <c r="A266" s="44" t="s">
        <v>1098</v>
      </c>
      <c r="B266" s="57">
        <v>44882</v>
      </c>
      <c r="C266" s="44">
        <f t="shared" si="4"/>
        <v>11</v>
      </c>
    </row>
    <row r="267" spans="1:3" x14ac:dyDescent="0.3">
      <c r="A267" s="44" t="s">
        <v>2946</v>
      </c>
      <c r="B267" s="57">
        <v>44747</v>
      </c>
      <c r="C267" s="44">
        <f t="shared" si="4"/>
        <v>7</v>
      </c>
    </row>
    <row r="268" spans="1:3" x14ac:dyDescent="0.3">
      <c r="A268" s="44" t="s">
        <v>2006</v>
      </c>
      <c r="B268" s="57">
        <v>44823</v>
      </c>
      <c r="C268" s="44">
        <f t="shared" si="4"/>
        <v>9</v>
      </c>
    </row>
    <row r="269" spans="1:3" x14ac:dyDescent="0.3">
      <c r="A269" s="44" t="s">
        <v>2367</v>
      </c>
      <c r="B269" s="57">
        <v>44763</v>
      </c>
      <c r="C269" s="44">
        <f t="shared" si="4"/>
        <v>7</v>
      </c>
    </row>
    <row r="270" spans="1:3" x14ac:dyDescent="0.3">
      <c r="A270" s="44" t="s">
        <v>1542</v>
      </c>
      <c r="B270" s="57">
        <v>44843</v>
      </c>
      <c r="C270" s="44">
        <f t="shared" si="4"/>
        <v>10</v>
      </c>
    </row>
    <row r="271" spans="1:3" x14ac:dyDescent="0.3">
      <c r="A271" s="44" t="s">
        <v>2335</v>
      </c>
      <c r="B271" s="57">
        <v>44827</v>
      </c>
      <c r="C271" s="44">
        <f t="shared" si="4"/>
        <v>9</v>
      </c>
    </row>
    <row r="272" spans="1:3" x14ac:dyDescent="0.3">
      <c r="A272" s="44" t="s">
        <v>1235</v>
      </c>
      <c r="B272" s="57">
        <v>44771</v>
      </c>
      <c r="C272" s="44">
        <f t="shared" si="4"/>
        <v>7</v>
      </c>
    </row>
    <row r="273" spans="1:3" x14ac:dyDescent="0.3">
      <c r="A273" s="44" t="s">
        <v>1970</v>
      </c>
      <c r="B273" s="57">
        <v>44883</v>
      </c>
      <c r="C273" s="44">
        <f t="shared" si="4"/>
        <v>11</v>
      </c>
    </row>
    <row r="274" spans="1:3" x14ac:dyDescent="0.3">
      <c r="A274" s="44" t="s">
        <v>2323</v>
      </c>
      <c r="B274" s="57">
        <v>44780</v>
      </c>
      <c r="C274" s="44">
        <f t="shared" si="4"/>
        <v>8</v>
      </c>
    </row>
    <row r="275" spans="1:3" x14ac:dyDescent="0.3">
      <c r="A275" s="44" t="s">
        <v>1858</v>
      </c>
      <c r="B275" s="57">
        <v>44858</v>
      </c>
      <c r="C275" s="44">
        <f t="shared" si="4"/>
        <v>10</v>
      </c>
    </row>
    <row r="276" spans="1:3" x14ac:dyDescent="0.3">
      <c r="A276" s="44" t="s">
        <v>1250</v>
      </c>
      <c r="B276" s="57">
        <v>44886</v>
      </c>
      <c r="C276" s="44">
        <f t="shared" si="4"/>
        <v>11</v>
      </c>
    </row>
    <row r="277" spans="1:3" x14ac:dyDescent="0.3">
      <c r="A277" s="44" t="s">
        <v>2240</v>
      </c>
      <c r="B277" s="57">
        <v>44871</v>
      </c>
      <c r="C277" s="44">
        <f t="shared" si="4"/>
        <v>11</v>
      </c>
    </row>
    <row r="278" spans="1:3" x14ac:dyDescent="0.3">
      <c r="A278" s="44" t="s">
        <v>1280</v>
      </c>
      <c r="B278" s="57">
        <v>44901</v>
      </c>
      <c r="C278" s="44">
        <f t="shared" si="4"/>
        <v>12</v>
      </c>
    </row>
    <row r="279" spans="1:3" x14ac:dyDescent="0.3">
      <c r="A279" s="44" t="s">
        <v>1927</v>
      </c>
      <c r="B279" s="57">
        <v>44893</v>
      </c>
      <c r="C279" s="44">
        <f t="shared" si="4"/>
        <v>11</v>
      </c>
    </row>
    <row r="280" spans="1:3" x14ac:dyDescent="0.3">
      <c r="A280" s="44" t="s">
        <v>1829</v>
      </c>
      <c r="B280" s="57">
        <v>44789</v>
      </c>
      <c r="C280" s="44">
        <f t="shared" si="4"/>
        <v>8</v>
      </c>
    </row>
    <row r="281" spans="1:3" x14ac:dyDescent="0.3">
      <c r="A281" s="44" t="s">
        <v>2159</v>
      </c>
      <c r="B281" s="57">
        <v>44789</v>
      </c>
      <c r="C281" s="44">
        <f t="shared" si="4"/>
        <v>8</v>
      </c>
    </row>
    <row r="282" spans="1:3" x14ac:dyDescent="0.3">
      <c r="A282" s="44" t="s">
        <v>1064</v>
      </c>
      <c r="B282" s="57">
        <v>44782</v>
      </c>
      <c r="C282" s="44">
        <f t="shared" si="4"/>
        <v>8</v>
      </c>
    </row>
    <row r="283" spans="1:3" x14ac:dyDescent="0.3">
      <c r="A283" s="44" t="s">
        <v>1383</v>
      </c>
      <c r="B283" s="57">
        <v>44796</v>
      </c>
      <c r="C283" s="44">
        <f t="shared" si="4"/>
        <v>8</v>
      </c>
    </row>
    <row r="284" spans="1:3" x14ac:dyDescent="0.3">
      <c r="A284" s="44" t="s">
        <v>2854</v>
      </c>
      <c r="B284" s="57">
        <v>44837</v>
      </c>
      <c r="C284" s="44">
        <f t="shared" si="4"/>
        <v>10</v>
      </c>
    </row>
    <row r="285" spans="1:3" x14ac:dyDescent="0.3">
      <c r="A285" s="44" t="s">
        <v>1523</v>
      </c>
      <c r="B285" s="57">
        <v>44859</v>
      </c>
      <c r="C285" s="44">
        <f t="shared" si="4"/>
        <v>10</v>
      </c>
    </row>
    <row r="286" spans="1:3" x14ac:dyDescent="0.3">
      <c r="A286" s="44" t="s">
        <v>2467</v>
      </c>
      <c r="B286" s="57">
        <v>44823</v>
      </c>
      <c r="C286" s="44">
        <f t="shared" si="4"/>
        <v>9</v>
      </c>
    </row>
    <row r="287" spans="1:3" x14ac:dyDescent="0.3">
      <c r="A287" s="44" t="s">
        <v>1586</v>
      </c>
      <c r="B287" s="57">
        <v>44763</v>
      </c>
      <c r="C287" s="44">
        <f t="shared" si="4"/>
        <v>7</v>
      </c>
    </row>
    <row r="288" spans="1:3" x14ac:dyDescent="0.3">
      <c r="A288" s="44" t="s">
        <v>3075</v>
      </c>
      <c r="B288" s="57">
        <v>44838</v>
      </c>
      <c r="C288" s="44">
        <f t="shared" si="4"/>
        <v>10</v>
      </c>
    </row>
    <row r="289" spans="1:3" x14ac:dyDescent="0.3">
      <c r="A289" s="44" t="s">
        <v>2174</v>
      </c>
      <c r="B289" s="57">
        <v>44811</v>
      </c>
      <c r="C289" s="44">
        <f t="shared" si="4"/>
        <v>9</v>
      </c>
    </row>
    <row r="290" spans="1:3" x14ac:dyDescent="0.3">
      <c r="A290" s="44" t="s">
        <v>2874</v>
      </c>
      <c r="B290" s="57">
        <v>44811</v>
      </c>
      <c r="C290" s="44">
        <f t="shared" si="4"/>
        <v>9</v>
      </c>
    </row>
    <row r="291" spans="1:3" x14ac:dyDescent="0.3">
      <c r="A291" s="44" t="s">
        <v>2481</v>
      </c>
      <c r="B291" s="57">
        <v>44832</v>
      </c>
      <c r="C291" s="44">
        <f t="shared" si="4"/>
        <v>9</v>
      </c>
    </row>
    <row r="292" spans="1:3" x14ac:dyDescent="0.3">
      <c r="A292" s="44" t="s">
        <v>2994</v>
      </c>
      <c r="B292" s="57">
        <v>44804</v>
      </c>
      <c r="C292" s="44">
        <f t="shared" si="4"/>
        <v>8</v>
      </c>
    </row>
    <row r="293" spans="1:3" x14ac:dyDescent="0.3">
      <c r="A293" s="44" t="s">
        <v>1601</v>
      </c>
      <c r="B293" s="57">
        <v>44880</v>
      </c>
      <c r="C293" s="44">
        <f t="shared" si="4"/>
        <v>11</v>
      </c>
    </row>
    <row r="294" spans="1:3" x14ac:dyDescent="0.3">
      <c r="A294" s="44" t="s">
        <v>1245</v>
      </c>
      <c r="B294" s="57">
        <v>44858</v>
      </c>
      <c r="C294" s="44">
        <f t="shared" si="4"/>
        <v>10</v>
      </c>
    </row>
    <row r="295" spans="1:3" x14ac:dyDescent="0.3">
      <c r="A295" s="44" t="s">
        <v>1767</v>
      </c>
      <c r="B295" s="57">
        <v>44787</v>
      </c>
      <c r="C295" s="44">
        <f t="shared" si="4"/>
        <v>8</v>
      </c>
    </row>
    <row r="296" spans="1:3" x14ac:dyDescent="0.3">
      <c r="A296" s="44" t="s">
        <v>1390</v>
      </c>
      <c r="B296" s="57">
        <v>44837</v>
      </c>
      <c r="C296" s="44">
        <f t="shared" si="4"/>
        <v>10</v>
      </c>
    </row>
    <row r="297" spans="1:3" x14ac:dyDescent="0.3">
      <c r="A297" s="44" t="s">
        <v>2593</v>
      </c>
      <c r="B297" s="57">
        <v>44879</v>
      </c>
      <c r="C297" s="44">
        <f t="shared" si="4"/>
        <v>11</v>
      </c>
    </row>
    <row r="298" spans="1:3" x14ac:dyDescent="0.3">
      <c r="A298" s="44" t="s">
        <v>2633</v>
      </c>
      <c r="B298" s="57">
        <v>44786</v>
      </c>
      <c r="C298" s="44">
        <f t="shared" si="4"/>
        <v>8</v>
      </c>
    </row>
    <row r="299" spans="1:3" x14ac:dyDescent="0.3">
      <c r="A299" s="44" t="s">
        <v>2760</v>
      </c>
      <c r="B299" s="57">
        <v>44780</v>
      </c>
      <c r="C299" s="44">
        <f t="shared" si="4"/>
        <v>8</v>
      </c>
    </row>
    <row r="300" spans="1:3" x14ac:dyDescent="0.3">
      <c r="A300" s="44" t="s">
        <v>2645</v>
      </c>
      <c r="B300" s="57">
        <v>44832</v>
      </c>
      <c r="C300" s="44">
        <f t="shared" si="4"/>
        <v>9</v>
      </c>
    </row>
    <row r="301" spans="1:3" x14ac:dyDescent="0.3">
      <c r="A301" s="44" t="s">
        <v>1282</v>
      </c>
      <c r="B301" s="57">
        <v>44902</v>
      </c>
      <c r="C301" s="44">
        <f t="shared" si="4"/>
        <v>12</v>
      </c>
    </row>
    <row r="302" spans="1:3" x14ac:dyDescent="0.3">
      <c r="A302" s="44" t="s">
        <v>2042</v>
      </c>
      <c r="B302" s="57">
        <v>44822</v>
      </c>
      <c r="C302" s="44">
        <f t="shared" si="4"/>
        <v>9</v>
      </c>
    </row>
    <row r="303" spans="1:3" x14ac:dyDescent="0.3">
      <c r="A303" s="44" t="s">
        <v>1669</v>
      </c>
      <c r="B303" s="57">
        <v>44825</v>
      </c>
      <c r="C303" s="44">
        <f t="shared" si="4"/>
        <v>9</v>
      </c>
    </row>
    <row r="304" spans="1:3" x14ac:dyDescent="0.3">
      <c r="A304" s="44" t="s">
        <v>2659</v>
      </c>
      <c r="B304" s="57">
        <v>44807</v>
      </c>
      <c r="C304" s="44">
        <f t="shared" si="4"/>
        <v>9</v>
      </c>
    </row>
    <row r="305" spans="1:3" x14ac:dyDescent="0.3">
      <c r="A305" s="44" t="s">
        <v>1481</v>
      </c>
      <c r="B305" s="57">
        <v>44748</v>
      </c>
      <c r="C305" s="44">
        <f t="shared" si="4"/>
        <v>7</v>
      </c>
    </row>
    <row r="306" spans="1:3" x14ac:dyDescent="0.3">
      <c r="A306" s="44" t="s">
        <v>1850</v>
      </c>
      <c r="B306" s="57">
        <v>44887</v>
      </c>
      <c r="C306" s="44">
        <f t="shared" si="4"/>
        <v>11</v>
      </c>
    </row>
    <row r="307" spans="1:3" x14ac:dyDescent="0.3">
      <c r="A307" s="44" t="s">
        <v>2842</v>
      </c>
      <c r="B307" s="57">
        <v>44917</v>
      </c>
      <c r="C307" s="44">
        <f t="shared" si="4"/>
        <v>12</v>
      </c>
    </row>
    <row r="308" spans="1:3" x14ac:dyDescent="0.3">
      <c r="A308" s="44" t="s">
        <v>2940</v>
      </c>
      <c r="B308" s="57">
        <v>44804</v>
      </c>
      <c r="C308" s="44">
        <f t="shared" si="4"/>
        <v>8</v>
      </c>
    </row>
    <row r="309" spans="1:3" x14ac:dyDescent="0.3">
      <c r="A309" s="44" t="s">
        <v>2495</v>
      </c>
      <c r="B309" s="57">
        <v>44819</v>
      </c>
      <c r="C309" s="44">
        <f t="shared" si="4"/>
        <v>9</v>
      </c>
    </row>
    <row r="310" spans="1:3" x14ac:dyDescent="0.3">
      <c r="A310" s="44" t="s">
        <v>1419</v>
      </c>
      <c r="B310" s="57">
        <v>44749</v>
      </c>
      <c r="C310" s="44">
        <f t="shared" si="4"/>
        <v>7</v>
      </c>
    </row>
    <row r="311" spans="1:3" x14ac:dyDescent="0.3">
      <c r="A311" s="44" t="s">
        <v>2016</v>
      </c>
      <c r="B311" s="57">
        <v>44864</v>
      </c>
      <c r="C311" s="44">
        <f t="shared" si="4"/>
        <v>10</v>
      </c>
    </row>
    <row r="312" spans="1:3" x14ac:dyDescent="0.3">
      <c r="A312" s="44" t="s">
        <v>2701</v>
      </c>
      <c r="B312" s="57">
        <v>44795</v>
      </c>
      <c r="C312" s="44">
        <f t="shared" si="4"/>
        <v>8</v>
      </c>
    </row>
    <row r="313" spans="1:3" x14ac:dyDescent="0.3">
      <c r="A313" s="44" t="s">
        <v>2477</v>
      </c>
      <c r="B313" s="57">
        <v>44819</v>
      </c>
      <c r="C313" s="44">
        <f t="shared" si="4"/>
        <v>9</v>
      </c>
    </row>
    <row r="314" spans="1:3" x14ac:dyDescent="0.3">
      <c r="A314" s="44" t="s">
        <v>2065</v>
      </c>
      <c r="B314" s="57">
        <v>44872</v>
      </c>
      <c r="C314" s="44">
        <f t="shared" si="4"/>
        <v>11</v>
      </c>
    </row>
    <row r="315" spans="1:3" x14ac:dyDescent="0.3">
      <c r="A315" s="44" t="s">
        <v>2125</v>
      </c>
      <c r="B315" s="57">
        <v>44834</v>
      </c>
      <c r="C315" s="44">
        <f t="shared" si="4"/>
        <v>9</v>
      </c>
    </row>
    <row r="316" spans="1:3" x14ac:dyDescent="0.3">
      <c r="A316" s="44" t="s">
        <v>2561</v>
      </c>
      <c r="B316" s="57">
        <v>44756</v>
      </c>
      <c r="C316" s="44">
        <f t="shared" si="4"/>
        <v>7</v>
      </c>
    </row>
    <row r="317" spans="1:3" x14ac:dyDescent="0.3">
      <c r="A317" s="44" t="s">
        <v>1722</v>
      </c>
      <c r="B317" s="57">
        <v>44873</v>
      </c>
      <c r="C317" s="44">
        <f t="shared" si="4"/>
        <v>11</v>
      </c>
    </row>
    <row r="318" spans="1:3" x14ac:dyDescent="0.3">
      <c r="A318" s="44" t="s">
        <v>1528</v>
      </c>
      <c r="B318" s="57">
        <v>44797</v>
      </c>
      <c r="C318" s="44">
        <f t="shared" si="4"/>
        <v>8</v>
      </c>
    </row>
    <row r="319" spans="1:3" x14ac:dyDescent="0.3">
      <c r="A319" s="44" t="s">
        <v>2242</v>
      </c>
      <c r="B319" s="57">
        <v>44806</v>
      </c>
      <c r="C319" s="44">
        <f t="shared" si="4"/>
        <v>9</v>
      </c>
    </row>
    <row r="320" spans="1:3" x14ac:dyDescent="0.3">
      <c r="A320" s="44" t="s">
        <v>1158</v>
      </c>
      <c r="B320" s="57">
        <v>44758</v>
      </c>
      <c r="C320" s="44">
        <f t="shared" si="4"/>
        <v>7</v>
      </c>
    </row>
    <row r="321" spans="1:3" x14ac:dyDescent="0.3">
      <c r="A321" s="44" t="s">
        <v>2573</v>
      </c>
      <c r="B321" s="57">
        <v>44859</v>
      </c>
      <c r="C321" s="44">
        <f t="shared" si="4"/>
        <v>10</v>
      </c>
    </row>
    <row r="322" spans="1:3" x14ac:dyDescent="0.3">
      <c r="A322" s="44" t="s">
        <v>2161</v>
      </c>
      <c r="B322" s="57">
        <v>44890</v>
      </c>
      <c r="C322" s="44">
        <f t="shared" si="4"/>
        <v>11</v>
      </c>
    </row>
    <row r="323" spans="1:3" x14ac:dyDescent="0.3">
      <c r="A323" s="44" t="s">
        <v>2669</v>
      </c>
      <c r="B323" s="57">
        <v>44775</v>
      </c>
      <c r="C323" s="44">
        <f t="shared" ref="C323:C386" si="5">MONTH(B323)</f>
        <v>8</v>
      </c>
    </row>
    <row r="324" spans="1:3" x14ac:dyDescent="0.3">
      <c r="A324" s="44" t="s">
        <v>2674</v>
      </c>
      <c r="B324" s="57">
        <v>44875</v>
      </c>
      <c r="C324" s="44">
        <f t="shared" si="5"/>
        <v>11</v>
      </c>
    </row>
    <row r="325" spans="1:3" x14ac:dyDescent="0.3">
      <c r="A325" s="44" t="s">
        <v>2341</v>
      </c>
      <c r="B325" s="57">
        <v>44917</v>
      </c>
      <c r="C325" s="44">
        <f t="shared" si="5"/>
        <v>12</v>
      </c>
    </row>
    <row r="326" spans="1:3" x14ac:dyDescent="0.3">
      <c r="A326" s="44" t="s">
        <v>2536</v>
      </c>
      <c r="B326" s="57">
        <v>44887</v>
      </c>
      <c r="C326" s="44">
        <f t="shared" si="5"/>
        <v>11</v>
      </c>
    </row>
    <row r="327" spans="1:3" x14ac:dyDescent="0.3">
      <c r="A327" s="44" t="s">
        <v>1182</v>
      </c>
      <c r="B327" s="57">
        <v>44917</v>
      </c>
      <c r="C327" s="44">
        <f t="shared" si="5"/>
        <v>12</v>
      </c>
    </row>
    <row r="328" spans="1:3" x14ac:dyDescent="0.3">
      <c r="A328" s="44" t="s">
        <v>1605</v>
      </c>
      <c r="B328" s="57">
        <v>44876</v>
      </c>
      <c r="C328" s="44">
        <f t="shared" si="5"/>
        <v>11</v>
      </c>
    </row>
    <row r="329" spans="1:3" x14ac:dyDescent="0.3">
      <c r="A329" s="44" t="s">
        <v>2938</v>
      </c>
      <c r="B329" s="57">
        <v>44790</v>
      </c>
      <c r="C329" s="44">
        <f t="shared" si="5"/>
        <v>8</v>
      </c>
    </row>
    <row r="330" spans="1:3" x14ac:dyDescent="0.3">
      <c r="A330" s="44" t="s">
        <v>2595</v>
      </c>
      <c r="B330" s="57">
        <v>44756</v>
      </c>
      <c r="C330" s="44">
        <f t="shared" si="5"/>
        <v>7</v>
      </c>
    </row>
    <row r="331" spans="1:3" x14ac:dyDescent="0.3">
      <c r="A331" s="44" t="s">
        <v>3039</v>
      </c>
      <c r="B331" s="57">
        <v>44821</v>
      </c>
      <c r="C331" s="44">
        <f t="shared" si="5"/>
        <v>9</v>
      </c>
    </row>
    <row r="332" spans="1:3" x14ac:dyDescent="0.3">
      <c r="A332" s="44" t="s">
        <v>3008</v>
      </c>
      <c r="B332" s="57">
        <v>44874</v>
      </c>
      <c r="C332" s="44">
        <f t="shared" si="5"/>
        <v>11</v>
      </c>
    </row>
    <row r="333" spans="1:3" x14ac:dyDescent="0.3">
      <c r="A333" s="44" t="s">
        <v>1914</v>
      </c>
      <c r="B333" s="57">
        <v>44835</v>
      </c>
      <c r="C333" s="44">
        <f t="shared" si="5"/>
        <v>10</v>
      </c>
    </row>
    <row r="334" spans="1:3" x14ac:dyDescent="0.3">
      <c r="A334" s="44" t="s">
        <v>1142</v>
      </c>
      <c r="B334" s="57">
        <v>44855</v>
      </c>
      <c r="C334" s="44">
        <f t="shared" si="5"/>
        <v>10</v>
      </c>
    </row>
    <row r="335" spans="1:3" x14ac:dyDescent="0.3">
      <c r="A335" s="44" t="s">
        <v>2613</v>
      </c>
      <c r="B335" s="57">
        <v>44765</v>
      </c>
      <c r="C335" s="44">
        <f t="shared" si="5"/>
        <v>7</v>
      </c>
    </row>
    <row r="336" spans="1:3" x14ac:dyDescent="0.3">
      <c r="A336" s="44" t="s">
        <v>3080</v>
      </c>
      <c r="B336" s="57">
        <v>44903</v>
      </c>
      <c r="C336" s="44">
        <f t="shared" si="5"/>
        <v>12</v>
      </c>
    </row>
    <row r="337" spans="1:3" x14ac:dyDescent="0.3">
      <c r="A337" s="44" t="s">
        <v>1796</v>
      </c>
      <c r="B337" s="57">
        <v>44815</v>
      </c>
      <c r="C337" s="44">
        <f t="shared" si="5"/>
        <v>9</v>
      </c>
    </row>
    <row r="338" spans="1:3" x14ac:dyDescent="0.3">
      <c r="A338" s="44" t="s">
        <v>2892</v>
      </c>
      <c r="B338" s="57">
        <v>44888</v>
      </c>
      <c r="C338" s="44">
        <f t="shared" si="5"/>
        <v>11</v>
      </c>
    </row>
    <row r="339" spans="1:3" x14ac:dyDescent="0.3">
      <c r="A339" s="44" t="s">
        <v>2115</v>
      </c>
      <c r="B339" s="57">
        <v>44854</v>
      </c>
      <c r="C339" s="44">
        <f t="shared" si="5"/>
        <v>10</v>
      </c>
    </row>
    <row r="340" spans="1:3" x14ac:dyDescent="0.3">
      <c r="A340" s="44" t="s">
        <v>1873</v>
      </c>
      <c r="B340" s="57">
        <v>44837</v>
      </c>
      <c r="C340" s="44">
        <f t="shared" si="5"/>
        <v>10</v>
      </c>
    </row>
    <row r="341" spans="1:3" x14ac:dyDescent="0.3">
      <c r="A341" s="44" t="s">
        <v>2038</v>
      </c>
      <c r="B341" s="57">
        <v>44835</v>
      </c>
      <c r="C341" s="44">
        <f t="shared" si="5"/>
        <v>10</v>
      </c>
    </row>
    <row r="342" spans="1:3" x14ac:dyDescent="0.3">
      <c r="A342" s="44" t="s">
        <v>2471</v>
      </c>
      <c r="B342" s="57">
        <v>44840</v>
      </c>
      <c r="C342" s="44">
        <f t="shared" si="5"/>
        <v>10</v>
      </c>
    </row>
    <row r="343" spans="1:3" x14ac:dyDescent="0.3">
      <c r="A343" s="44" t="s">
        <v>2228</v>
      </c>
      <c r="B343" s="57">
        <v>44752</v>
      </c>
      <c r="C343" s="44">
        <f t="shared" si="5"/>
        <v>7</v>
      </c>
    </row>
    <row r="344" spans="1:3" x14ac:dyDescent="0.3">
      <c r="A344" s="44" t="s">
        <v>2073</v>
      </c>
      <c r="B344" s="57">
        <v>44773</v>
      </c>
      <c r="C344" s="44">
        <f t="shared" si="5"/>
        <v>7</v>
      </c>
    </row>
    <row r="345" spans="1:3" x14ac:dyDescent="0.3">
      <c r="A345" s="44" t="s">
        <v>1765</v>
      </c>
      <c r="B345" s="57">
        <v>44817</v>
      </c>
      <c r="C345" s="44">
        <f t="shared" si="5"/>
        <v>9</v>
      </c>
    </row>
    <row r="346" spans="1:3" x14ac:dyDescent="0.3">
      <c r="A346" s="44" t="s">
        <v>2651</v>
      </c>
      <c r="B346" s="57">
        <v>44789</v>
      </c>
      <c r="C346" s="44">
        <f t="shared" si="5"/>
        <v>8</v>
      </c>
    </row>
    <row r="347" spans="1:3" x14ac:dyDescent="0.3">
      <c r="A347" s="44" t="s">
        <v>2563</v>
      </c>
      <c r="B347" s="57">
        <v>44809</v>
      </c>
      <c r="C347" s="44">
        <f t="shared" si="5"/>
        <v>9</v>
      </c>
    </row>
    <row r="348" spans="1:3" x14ac:dyDescent="0.3">
      <c r="A348" s="44" t="s">
        <v>2785</v>
      </c>
      <c r="B348" s="57">
        <v>44854</v>
      </c>
      <c r="C348" s="44">
        <f t="shared" si="5"/>
        <v>10</v>
      </c>
    </row>
    <row r="349" spans="1:3" x14ac:dyDescent="0.3">
      <c r="A349" s="44" t="s">
        <v>1934</v>
      </c>
      <c r="B349" s="57">
        <v>44767</v>
      </c>
      <c r="C349" s="44">
        <f t="shared" si="5"/>
        <v>7</v>
      </c>
    </row>
    <row r="350" spans="1:3" x14ac:dyDescent="0.3">
      <c r="A350" s="44" t="s">
        <v>1261</v>
      </c>
      <c r="B350" s="57">
        <v>44766</v>
      </c>
      <c r="C350" s="44">
        <f t="shared" si="5"/>
        <v>7</v>
      </c>
    </row>
    <row r="351" spans="1:3" x14ac:dyDescent="0.3">
      <c r="A351" s="44" t="s">
        <v>2135</v>
      </c>
      <c r="B351" s="57">
        <v>44821</v>
      </c>
      <c r="C351" s="44">
        <f t="shared" si="5"/>
        <v>9</v>
      </c>
    </row>
    <row r="352" spans="1:3" x14ac:dyDescent="0.3">
      <c r="A352" s="44" t="s">
        <v>1333</v>
      </c>
      <c r="B352" s="57">
        <v>44815</v>
      </c>
      <c r="C352" s="44">
        <f t="shared" si="5"/>
        <v>9</v>
      </c>
    </row>
    <row r="353" spans="1:3" x14ac:dyDescent="0.3">
      <c r="A353" s="44" t="s">
        <v>1684</v>
      </c>
      <c r="B353" s="57">
        <v>44905</v>
      </c>
      <c r="C353" s="44">
        <f t="shared" si="5"/>
        <v>12</v>
      </c>
    </row>
    <row r="354" spans="1:3" x14ac:dyDescent="0.3">
      <c r="A354" s="44" t="s">
        <v>2582</v>
      </c>
      <c r="B354" s="57">
        <v>44878</v>
      </c>
      <c r="C354" s="44">
        <f t="shared" si="5"/>
        <v>11</v>
      </c>
    </row>
    <row r="355" spans="1:3" x14ac:dyDescent="0.3">
      <c r="A355" s="44" t="s">
        <v>1316</v>
      </c>
      <c r="B355" s="57">
        <v>44878</v>
      </c>
      <c r="C355" s="44">
        <f t="shared" si="5"/>
        <v>11</v>
      </c>
    </row>
    <row r="356" spans="1:3" x14ac:dyDescent="0.3">
      <c r="A356" s="44" t="s">
        <v>2773</v>
      </c>
      <c r="B356" s="57">
        <v>44881</v>
      </c>
      <c r="C356" s="44">
        <f t="shared" si="5"/>
        <v>11</v>
      </c>
    </row>
    <row r="357" spans="1:3" x14ac:dyDescent="0.3">
      <c r="A357" s="44" t="s">
        <v>2415</v>
      </c>
      <c r="B357" s="57">
        <v>44831</v>
      </c>
      <c r="C357" s="44">
        <f t="shared" si="5"/>
        <v>9</v>
      </c>
    </row>
    <row r="358" spans="1:3" x14ac:dyDescent="0.3">
      <c r="A358" s="44" t="s">
        <v>1696</v>
      </c>
      <c r="B358" s="57">
        <v>44766</v>
      </c>
      <c r="C358" s="44">
        <f t="shared" si="5"/>
        <v>7</v>
      </c>
    </row>
    <row r="359" spans="1:3" x14ac:dyDescent="0.3">
      <c r="A359" s="44" t="s">
        <v>2479</v>
      </c>
      <c r="B359" s="57">
        <v>44795</v>
      </c>
      <c r="C359" s="44">
        <f t="shared" si="5"/>
        <v>8</v>
      </c>
    </row>
    <row r="360" spans="1:3" x14ac:dyDescent="0.3">
      <c r="A360" s="44" t="s">
        <v>2220</v>
      </c>
      <c r="B360" s="57">
        <v>44879</v>
      </c>
      <c r="C360" s="44">
        <f t="shared" si="5"/>
        <v>11</v>
      </c>
    </row>
    <row r="361" spans="1:3" x14ac:dyDescent="0.3">
      <c r="A361" s="44" t="s">
        <v>2437</v>
      </c>
      <c r="B361" s="57">
        <v>44751</v>
      </c>
      <c r="C361" s="44">
        <f t="shared" si="5"/>
        <v>7</v>
      </c>
    </row>
    <row r="362" spans="1:3" x14ac:dyDescent="0.3">
      <c r="A362" s="44" t="s">
        <v>2129</v>
      </c>
      <c r="B362" s="57">
        <v>44778</v>
      </c>
      <c r="C362" s="44">
        <f t="shared" si="5"/>
        <v>8</v>
      </c>
    </row>
    <row r="363" spans="1:3" x14ac:dyDescent="0.3">
      <c r="A363" s="44" t="s">
        <v>1763</v>
      </c>
      <c r="B363" s="57">
        <v>44783</v>
      </c>
      <c r="C363" s="44">
        <f t="shared" si="5"/>
        <v>8</v>
      </c>
    </row>
    <row r="364" spans="1:3" x14ac:dyDescent="0.3">
      <c r="A364" s="44" t="s">
        <v>1369</v>
      </c>
      <c r="B364" s="57">
        <v>44772</v>
      </c>
      <c r="C364" s="44">
        <f t="shared" si="5"/>
        <v>7</v>
      </c>
    </row>
    <row r="365" spans="1:3" x14ac:dyDescent="0.3">
      <c r="A365" s="44" t="s">
        <v>2401</v>
      </c>
      <c r="B365" s="57">
        <v>44754</v>
      </c>
      <c r="C365" s="44">
        <f t="shared" si="5"/>
        <v>7</v>
      </c>
    </row>
    <row r="366" spans="1:3" x14ac:dyDescent="0.3">
      <c r="A366" s="44" t="s">
        <v>1148</v>
      </c>
      <c r="B366" s="57">
        <v>44858</v>
      </c>
      <c r="C366" s="44">
        <f t="shared" si="5"/>
        <v>10</v>
      </c>
    </row>
    <row r="367" spans="1:3" x14ac:dyDescent="0.3">
      <c r="A367" s="44" t="s">
        <v>1253</v>
      </c>
      <c r="B367" s="57">
        <v>44915</v>
      </c>
      <c r="C367" s="44">
        <f t="shared" si="5"/>
        <v>12</v>
      </c>
    </row>
    <row r="368" spans="1:3" x14ac:dyDescent="0.3">
      <c r="A368" s="44" t="s">
        <v>2846</v>
      </c>
      <c r="B368" s="57">
        <v>44830</v>
      </c>
      <c r="C368" s="44">
        <f t="shared" si="5"/>
        <v>9</v>
      </c>
    </row>
    <row r="369" spans="1:3" x14ac:dyDescent="0.3">
      <c r="A369" s="44" t="s">
        <v>3067</v>
      </c>
      <c r="B369" s="57">
        <v>44810</v>
      </c>
      <c r="C369" s="44">
        <f t="shared" si="5"/>
        <v>9</v>
      </c>
    </row>
    <row r="370" spans="1:3" x14ac:dyDescent="0.3">
      <c r="A370" s="44" t="s">
        <v>1778</v>
      </c>
      <c r="B370" s="57">
        <v>44753</v>
      </c>
      <c r="C370" s="44">
        <f t="shared" si="5"/>
        <v>7</v>
      </c>
    </row>
    <row r="371" spans="1:3" x14ac:dyDescent="0.3">
      <c r="A371" s="44" t="s">
        <v>1891</v>
      </c>
      <c r="B371" s="57">
        <v>44796</v>
      </c>
      <c r="C371" s="44">
        <f t="shared" si="5"/>
        <v>8</v>
      </c>
    </row>
    <row r="372" spans="1:3" x14ac:dyDescent="0.3">
      <c r="A372" s="44" t="s">
        <v>1730</v>
      </c>
      <c r="B372" s="57">
        <v>44761</v>
      </c>
      <c r="C372" s="44">
        <f t="shared" si="5"/>
        <v>7</v>
      </c>
    </row>
    <row r="373" spans="1:3" x14ac:dyDescent="0.3">
      <c r="A373" s="44" t="s">
        <v>2912</v>
      </c>
      <c r="B373" s="57">
        <v>44830</v>
      </c>
      <c r="C373" s="44">
        <f t="shared" si="5"/>
        <v>9</v>
      </c>
    </row>
    <row r="374" spans="1:3" x14ac:dyDescent="0.3">
      <c r="A374" s="44" t="s">
        <v>1979</v>
      </c>
      <c r="B374" s="57">
        <v>44792</v>
      </c>
      <c r="C374" s="44">
        <f t="shared" si="5"/>
        <v>8</v>
      </c>
    </row>
    <row r="375" spans="1:3" x14ac:dyDescent="0.3">
      <c r="A375" s="44" t="s">
        <v>1269</v>
      </c>
      <c r="B375" s="57">
        <v>44778</v>
      </c>
      <c r="C375" s="44">
        <f t="shared" si="5"/>
        <v>8</v>
      </c>
    </row>
    <row r="376" spans="1:3" x14ac:dyDescent="0.3">
      <c r="A376" s="44" t="s">
        <v>2411</v>
      </c>
      <c r="B376" s="57">
        <v>44780</v>
      </c>
      <c r="C376" s="44">
        <f t="shared" si="5"/>
        <v>8</v>
      </c>
    </row>
    <row r="377" spans="1:3" x14ac:dyDescent="0.3">
      <c r="A377" s="44" t="s">
        <v>1421</v>
      </c>
      <c r="B377" s="57">
        <v>44788</v>
      </c>
      <c r="C377" s="44">
        <f t="shared" si="5"/>
        <v>8</v>
      </c>
    </row>
    <row r="378" spans="1:3" x14ac:dyDescent="0.3">
      <c r="A378" s="44" t="s">
        <v>2083</v>
      </c>
      <c r="B378" s="57">
        <v>44843</v>
      </c>
      <c r="C378" s="44">
        <f t="shared" si="5"/>
        <v>10</v>
      </c>
    </row>
    <row r="379" spans="1:3" x14ac:dyDescent="0.3">
      <c r="A379" s="44" t="s">
        <v>1985</v>
      </c>
      <c r="B379" s="57">
        <v>44856</v>
      </c>
      <c r="C379" s="44">
        <f t="shared" si="5"/>
        <v>10</v>
      </c>
    </row>
    <row r="380" spans="1:3" x14ac:dyDescent="0.3">
      <c r="A380" s="44" t="s">
        <v>1592</v>
      </c>
      <c r="B380" s="57">
        <v>44763</v>
      </c>
      <c r="C380" s="44">
        <f t="shared" si="5"/>
        <v>7</v>
      </c>
    </row>
    <row r="381" spans="1:3" x14ac:dyDescent="0.3">
      <c r="A381" s="44" t="s">
        <v>1352</v>
      </c>
      <c r="B381" s="57">
        <v>44803</v>
      </c>
      <c r="C381" s="44">
        <f t="shared" si="5"/>
        <v>8</v>
      </c>
    </row>
    <row r="382" spans="1:3" x14ac:dyDescent="0.3">
      <c r="A382" s="44" t="s">
        <v>2615</v>
      </c>
      <c r="B382" s="57">
        <v>44777</v>
      </c>
      <c r="C382" s="44">
        <f t="shared" si="5"/>
        <v>8</v>
      </c>
    </row>
    <row r="383" spans="1:3" x14ac:dyDescent="0.3">
      <c r="A383" s="44" t="s">
        <v>1810</v>
      </c>
      <c r="B383" s="57">
        <v>44822</v>
      </c>
      <c r="C383" s="44">
        <f t="shared" si="5"/>
        <v>9</v>
      </c>
    </row>
    <row r="384" spans="1:3" x14ac:dyDescent="0.3">
      <c r="A384" s="44" t="s">
        <v>2046</v>
      </c>
      <c r="B384" s="57">
        <v>44826</v>
      </c>
      <c r="C384" s="44">
        <f t="shared" si="5"/>
        <v>9</v>
      </c>
    </row>
    <row r="385" spans="1:3" x14ac:dyDescent="0.3">
      <c r="A385" s="44" t="s">
        <v>2149</v>
      </c>
      <c r="B385" s="57">
        <v>44913</v>
      </c>
      <c r="C385" s="44">
        <f t="shared" si="5"/>
        <v>12</v>
      </c>
    </row>
    <row r="386" spans="1:3" x14ac:dyDescent="0.3">
      <c r="A386" s="44" t="s">
        <v>1679</v>
      </c>
      <c r="B386" s="57">
        <v>44878</v>
      </c>
      <c r="C386" s="44">
        <f t="shared" si="5"/>
        <v>11</v>
      </c>
    </row>
    <row r="387" spans="1:3" x14ac:dyDescent="0.3">
      <c r="A387" s="44" t="s">
        <v>2819</v>
      </c>
      <c r="B387" s="57">
        <v>44808</v>
      </c>
      <c r="C387" s="44">
        <f t="shared" ref="C387:C450" si="6">MONTH(B387)</f>
        <v>9</v>
      </c>
    </row>
    <row r="388" spans="1:3" x14ac:dyDescent="0.3">
      <c r="A388" s="44" t="s">
        <v>1307</v>
      </c>
      <c r="B388" s="57">
        <v>44858</v>
      </c>
      <c r="C388" s="44">
        <f t="shared" si="6"/>
        <v>10</v>
      </c>
    </row>
    <row r="389" spans="1:3" x14ac:dyDescent="0.3">
      <c r="A389" s="44" t="s">
        <v>1568</v>
      </c>
      <c r="B389" s="57">
        <v>44772</v>
      </c>
      <c r="C389" s="44">
        <f t="shared" si="6"/>
        <v>7</v>
      </c>
    </row>
    <row r="390" spans="1:3" x14ac:dyDescent="0.3">
      <c r="A390" s="44" t="s">
        <v>2856</v>
      </c>
      <c r="B390" s="57">
        <v>44856</v>
      </c>
      <c r="C390" s="44">
        <f t="shared" si="6"/>
        <v>10</v>
      </c>
    </row>
    <row r="391" spans="1:3" x14ac:dyDescent="0.3">
      <c r="A391" s="44" t="s">
        <v>2746</v>
      </c>
      <c r="B391" s="57">
        <v>44801</v>
      </c>
      <c r="C391" s="44">
        <f t="shared" si="6"/>
        <v>8</v>
      </c>
    </row>
    <row r="392" spans="1:3" x14ac:dyDescent="0.3">
      <c r="A392" s="44" t="s">
        <v>2163</v>
      </c>
      <c r="B392" s="57">
        <v>44765</v>
      </c>
      <c r="C392" s="44">
        <f t="shared" si="6"/>
        <v>7</v>
      </c>
    </row>
    <row r="393" spans="1:3" x14ac:dyDescent="0.3">
      <c r="A393" s="44" t="s">
        <v>1938</v>
      </c>
      <c r="B393" s="57">
        <v>44830</v>
      </c>
      <c r="C393" s="44">
        <f t="shared" si="6"/>
        <v>9</v>
      </c>
    </row>
    <row r="394" spans="1:3" x14ac:dyDescent="0.3">
      <c r="A394" s="44" t="s">
        <v>1343</v>
      </c>
      <c r="B394" s="57">
        <v>44755</v>
      </c>
      <c r="C394" s="44">
        <f t="shared" si="6"/>
        <v>7</v>
      </c>
    </row>
    <row r="395" spans="1:3" x14ac:dyDescent="0.3">
      <c r="A395" s="44" t="s">
        <v>1435</v>
      </c>
      <c r="B395" s="57">
        <v>44889</v>
      </c>
      <c r="C395" s="44">
        <f t="shared" si="6"/>
        <v>11</v>
      </c>
    </row>
    <row r="396" spans="1:3" x14ac:dyDescent="0.3">
      <c r="A396" s="44" t="s">
        <v>2449</v>
      </c>
      <c r="B396" s="57">
        <v>44782</v>
      </c>
      <c r="C396" s="44">
        <f t="shared" si="6"/>
        <v>8</v>
      </c>
    </row>
    <row r="397" spans="1:3" x14ac:dyDescent="0.3">
      <c r="A397" s="44" t="s">
        <v>2799</v>
      </c>
      <c r="B397" s="57">
        <v>44841</v>
      </c>
      <c r="C397" s="44">
        <f t="shared" si="6"/>
        <v>10</v>
      </c>
    </row>
    <row r="398" spans="1:3" x14ac:dyDescent="0.3">
      <c r="A398" s="44" t="s">
        <v>2523</v>
      </c>
      <c r="B398" s="57">
        <v>44909</v>
      </c>
      <c r="C398" s="44">
        <f t="shared" si="6"/>
        <v>12</v>
      </c>
    </row>
    <row r="399" spans="1:3" x14ac:dyDescent="0.3">
      <c r="A399" s="44" t="s">
        <v>1323</v>
      </c>
      <c r="B399" s="57">
        <v>44828</v>
      </c>
      <c r="C399" s="44">
        <f t="shared" si="6"/>
        <v>9</v>
      </c>
    </row>
    <row r="400" spans="1:3" x14ac:dyDescent="0.3">
      <c r="A400" s="44" t="s">
        <v>1681</v>
      </c>
      <c r="B400" s="57">
        <v>44755</v>
      </c>
      <c r="C400" s="44">
        <f t="shared" si="6"/>
        <v>7</v>
      </c>
    </row>
    <row r="401" spans="1:3" x14ac:dyDescent="0.3">
      <c r="A401" s="44" t="s">
        <v>2169</v>
      </c>
      <c r="B401" s="57">
        <v>44818</v>
      </c>
      <c r="C401" s="44">
        <f t="shared" si="6"/>
        <v>9</v>
      </c>
    </row>
    <row r="402" spans="1:3" x14ac:dyDescent="0.3">
      <c r="A402" s="44" t="s">
        <v>1645</v>
      </c>
      <c r="B402" s="57">
        <v>44864</v>
      </c>
      <c r="C402" s="44">
        <f t="shared" si="6"/>
        <v>10</v>
      </c>
    </row>
    <row r="403" spans="1:3" x14ac:dyDescent="0.3">
      <c r="A403" s="44" t="s">
        <v>1671</v>
      </c>
      <c r="B403" s="57">
        <v>44788</v>
      </c>
      <c r="C403" s="44">
        <f t="shared" si="6"/>
        <v>8</v>
      </c>
    </row>
    <row r="404" spans="1:3" x14ac:dyDescent="0.3">
      <c r="A404" s="44" t="s">
        <v>2972</v>
      </c>
      <c r="B404" s="57">
        <v>44915</v>
      </c>
      <c r="C404" s="44">
        <f t="shared" si="6"/>
        <v>12</v>
      </c>
    </row>
    <row r="405" spans="1:3" x14ac:dyDescent="0.3">
      <c r="A405" s="44" t="s">
        <v>3129</v>
      </c>
      <c r="B405" s="57">
        <v>44905</v>
      </c>
      <c r="C405" s="44">
        <f t="shared" si="6"/>
        <v>12</v>
      </c>
    </row>
    <row r="406" spans="1:3" x14ac:dyDescent="0.3">
      <c r="A406" s="44" t="s">
        <v>1454</v>
      </c>
      <c r="B406" s="57">
        <v>44907</v>
      </c>
      <c r="C406" s="44">
        <f t="shared" si="6"/>
        <v>12</v>
      </c>
    </row>
    <row r="407" spans="1:3" x14ac:dyDescent="0.3">
      <c r="A407" s="44" t="s">
        <v>3061</v>
      </c>
      <c r="B407" s="57">
        <v>44803</v>
      </c>
      <c r="C407" s="44">
        <f t="shared" si="6"/>
        <v>8</v>
      </c>
    </row>
    <row r="408" spans="1:3" x14ac:dyDescent="0.3">
      <c r="A408" s="44" t="s">
        <v>2121</v>
      </c>
      <c r="B408" s="57">
        <v>44826</v>
      </c>
      <c r="C408" s="44">
        <f t="shared" si="6"/>
        <v>9</v>
      </c>
    </row>
    <row r="409" spans="1:3" x14ac:dyDescent="0.3">
      <c r="A409" s="44" t="s">
        <v>3131</v>
      </c>
      <c r="B409" s="57">
        <v>44904</v>
      </c>
      <c r="C409" s="44">
        <f t="shared" si="6"/>
        <v>12</v>
      </c>
    </row>
    <row r="410" spans="1:3" x14ac:dyDescent="0.3">
      <c r="A410" s="44" t="s">
        <v>1285</v>
      </c>
      <c r="B410" s="57">
        <v>44849</v>
      </c>
      <c r="C410" s="44">
        <f t="shared" si="6"/>
        <v>10</v>
      </c>
    </row>
    <row r="411" spans="1:3" x14ac:dyDescent="0.3">
      <c r="A411" s="44" t="s">
        <v>3059</v>
      </c>
      <c r="B411" s="57">
        <v>44808</v>
      </c>
      <c r="C411" s="44">
        <f t="shared" si="6"/>
        <v>9</v>
      </c>
    </row>
    <row r="412" spans="1:3" x14ac:dyDescent="0.3">
      <c r="A412" s="44" t="s">
        <v>1190</v>
      </c>
      <c r="B412" s="57">
        <v>44893</v>
      </c>
      <c r="C412" s="44">
        <f t="shared" si="6"/>
        <v>11</v>
      </c>
    </row>
    <row r="413" spans="1:3" x14ac:dyDescent="0.3">
      <c r="A413" s="44" t="s">
        <v>2793</v>
      </c>
      <c r="B413" s="57">
        <v>44909</v>
      </c>
      <c r="C413" s="44">
        <f t="shared" si="6"/>
        <v>12</v>
      </c>
    </row>
    <row r="414" spans="1:3" x14ac:dyDescent="0.3">
      <c r="A414" s="44" t="s">
        <v>2216</v>
      </c>
      <c r="B414" s="57">
        <v>44820</v>
      </c>
      <c r="C414" s="44">
        <f t="shared" si="6"/>
        <v>9</v>
      </c>
    </row>
    <row r="415" spans="1:3" x14ac:dyDescent="0.3">
      <c r="A415" s="44" t="s">
        <v>3112</v>
      </c>
      <c r="B415" s="57">
        <v>44875</v>
      </c>
      <c r="C415" s="44">
        <f t="shared" si="6"/>
        <v>11</v>
      </c>
    </row>
    <row r="416" spans="1:3" x14ac:dyDescent="0.3">
      <c r="A416" s="44" t="s">
        <v>2589</v>
      </c>
      <c r="B416" s="57">
        <v>44916</v>
      </c>
      <c r="C416" s="44">
        <f t="shared" si="6"/>
        <v>12</v>
      </c>
    </row>
    <row r="417" spans="1:3" x14ac:dyDescent="0.3">
      <c r="A417" s="44" t="s">
        <v>1255</v>
      </c>
      <c r="B417" s="57">
        <v>44773</v>
      </c>
      <c r="C417" s="44">
        <f t="shared" si="6"/>
        <v>7</v>
      </c>
    </row>
    <row r="418" spans="1:3" x14ac:dyDescent="0.3">
      <c r="A418" s="44" t="s">
        <v>2196</v>
      </c>
      <c r="B418" s="57">
        <v>44901</v>
      </c>
      <c r="C418" s="44">
        <f t="shared" si="6"/>
        <v>12</v>
      </c>
    </row>
    <row r="419" spans="1:3" x14ac:dyDescent="0.3">
      <c r="A419" s="44" t="s">
        <v>2137</v>
      </c>
      <c r="B419" s="57">
        <v>44841</v>
      </c>
      <c r="C419" s="44">
        <f t="shared" si="6"/>
        <v>10</v>
      </c>
    </row>
    <row r="420" spans="1:3" x14ac:dyDescent="0.3">
      <c r="A420" s="44" t="s">
        <v>1812</v>
      </c>
      <c r="B420" s="57">
        <v>44776</v>
      </c>
      <c r="C420" s="44">
        <f t="shared" si="6"/>
        <v>8</v>
      </c>
    </row>
    <row r="421" spans="1:3" x14ac:dyDescent="0.3">
      <c r="A421" s="44" t="s">
        <v>1124</v>
      </c>
      <c r="B421" s="57">
        <v>44880</v>
      </c>
      <c r="C421" s="44">
        <f t="shared" si="6"/>
        <v>11</v>
      </c>
    </row>
    <row r="422" spans="1:3" x14ac:dyDescent="0.3">
      <c r="A422" s="44" t="s">
        <v>1641</v>
      </c>
      <c r="B422" s="57">
        <v>44859</v>
      </c>
      <c r="C422" s="44">
        <f t="shared" si="6"/>
        <v>10</v>
      </c>
    </row>
    <row r="423" spans="1:3" x14ac:dyDescent="0.3">
      <c r="A423" s="44" t="s">
        <v>2157</v>
      </c>
      <c r="B423" s="57">
        <v>44912</v>
      </c>
      <c r="C423" s="44">
        <f t="shared" si="6"/>
        <v>12</v>
      </c>
    </row>
    <row r="424" spans="1:3" x14ac:dyDescent="0.3">
      <c r="A424" s="44" t="s">
        <v>1814</v>
      </c>
      <c r="B424" s="57">
        <v>44832</v>
      </c>
      <c r="C424" s="44">
        <f t="shared" si="6"/>
        <v>9</v>
      </c>
    </row>
    <row r="425" spans="1:3" x14ac:dyDescent="0.3">
      <c r="A425" s="44" t="s">
        <v>3110</v>
      </c>
      <c r="B425" s="57">
        <v>44848</v>
      </c>
      <c r="C425" s="44">
        <f t="shared" si="6"/>
        <v>10</v>
      </c>
    </row>
    <row r="426" spans="1:3" x14ac:dyDescent="0.3">
      <c r="A426" s="44" t="s">
        <v>2964</v>
      </c>
      <c r="B426" s="57">
        <v>44747</v>
      </c>
      <c r="C426" s="44">
        <f t="shared" si="6"/>
        <v>7</v>
      </c>
    </row>
    <row r="427" spans="1:3" x14ac:dyDescent="0.3">
      <c r="A427" s="44" t="s">
        <v>2210</v>
      </c>
      <c r="B427" s="57">
        <v>44801</v>
      </c>
      <c r="C427" s="44">
        <f t="shared" si="6"/>
        <v>8</v>
      </c>
    </row>
    <row r="428" spans="1:3" x14ac:dyDescent="0.3">
      <c r="A428" s="44" t="s">
        <v>2431</v>
      </c>
      <c r="B428" s="57">
        <v>44788</v>
      </c>
      <c r="C428" s="44">
        <f t="shared" si="6"/>
        <v>8</v>
      </c>
    </row>
    <row r="429" spans="1:3" x14ac:dyDescent="0.3">
      <c r="A429" s="44" t="s">
        <v>1930</v>
      </c>
      <c r="B429" s="57">
        <v>44908</v>
      </c>
      <c r="C429" s="44">
        <f t="shared" si="6"/>
        <v>12</v>
      </c>
    </row>
    <row r="430" spans="1:3" x14ac:dyDescent="0.3">
      <c r="A430" s="44" t="s">
        <v>1495</v>
      </c>
      <c r="B430" s="57">
        <v>44900</v>
      </c>
      <c r="C430" s="44">
        <f t="shared" si="6"/>
        <v>12</v>
      </c>
    </row>
    <row r="431" spans="1:3" x14ac:dyDescent="0.3">
      <c r="A431" s="44" t="s">
        <v>2555</v>
      </c>
      <c r="B431" s="57">
        <v>44767</v>
      </c>
      <c r="C431" s="44">
        <f t="shared" si="6"/>
        <v>7</v>
      </c>
    </row>
    <row r="432" spans="1:3" x14ac:dyDescent="0.3">
      <c r="A432" s="44" t="s">
        <v>2445</v>
      </c>
      <c r="B432" s="57">
        <v>44858</v>
      </c>
      <c r="C432" s="44">
        <f t="shared" si="6"/>
        <v>10</v>
      </c>
    </row>
    <row r="433" spans="1:3" x14ac:dyDescent="0.3">
      <c r="A433" s="44" t="s">
        <v>1738</v>
      </c>
      <c r="B433" s="57">
        <v>44787</v>
      </c>
      <c r="C433" s="44">
        <f t="shared" si="6"/>
        <v>8</v>
      </c>
    </row>
    <row r="434" spans="1:3" x14ac:dyDescent="0.3">
      <c r="A434" s="44" t="s">
        <v>2369</v>
      </c>
      <c r="B434" s="57">
        <v>44896</v>
      </c>
      <c r="C434" s="44">
        <f t="shared" si="6"/>
        <v>12</v>
      </c>
    </row>
    <row r="435" spans="1:3" x14ac:dyDescent="0.3">
      <c r="A435" s="44" t="s">
        <v>1893</v>
      </c>
      <c r="B435" s="57">
        <v>44762</v>
      </c>
      <c r="C435" s="44">
        <f t="shared" si="6"/>
        <v>7</v>
      </c>
    </row>
    <row r="436" spans="1:3" x14ac:dyDescent="0.3">
      <c r="A436" s="44" t="s">
        <v>2569</v>
      </c>
      <c r="B436" s="57">
        <v>44908</v>
      </c>
      <c r="C436" s="44">
        <f t="shared" si="6"/>
        <v>12</v>
      </c>
    </row>
    <row r="437" spans="1:3" x14ac:dyDescent="0.3">
      <c r="A437" s="44" t="s">
        <v>2501</v>
      </c>
      <c r="B437" s="57">
        <v>44850</v>
      </c>
      <c r="C437" s="44">
        <f t="shared" si="6"/>
        <v>10</v>
      </c>
    </row>
    <row r="438" spans="1:3" x14ac:dyDescent="0.3">
      <c r="A438" s="44" t="s">
        <v>2803</v>
      </c>
      <c r="B438" s="57">
        <v>44906</v>
      </c>
      <c r="C438" s="44">
        <f t="shared" si="6"/>
        <v>12</v>
      </c>
    </row>
    <row r="439" spans="1:3" x14ac:dyDescent="0.3">
      <c r="A439" s="44" t="s">
        <v>1825</v>
      </c>
      <c r="B439" s="57">
        <v>44798</v>
      </c>
      <c r="C439" s="44">
        <f t="shared" si="6"/>
        <v>8</v>
      </c>
    </row>
    <row r="440" spans="1:3" x14ac:dyDescent="0.3">
      <c r="A440" s="44" t="s">
        <v>2202</v>
      </c>
      <c r="B440" s="57">
        <v>44899</v>
      </c>
      <c r="C440" s="44">
        <f t="shared" si="6"/>
        <v>12</v>
      </c>
    </row>
    <row r="441" spans="1:3" x14ac:dyDescent="0.3">
      <c r="A441" s="44" t="s">
        <v>1554</v>
      </c>
      <c r="B441" s="57">
        <v>44839</v>
      </c>
      <c r="C441" s="44">
        <f t="shared" si="6"/>
        <v>10</v>
      </c>
    </row>
    <row r="442" spans="1:3" x14ac:dyDescent="0.3">
      <c r="A442" s="44" t="s">
        <v>1981</v>
      </c>
      <c r="B442" s="57">
        <v>44803</v>
      </c>
      <c r="C442" s="44">
        <f t="shared" si="6"/>
        <v>8</v>
      </c>
    </row>
    <row r="443" spans="1:3" x14ac:dyDescent="0.3">
      <c r="A443" s="44" t="s">
        <v>1121</v>
      </c>
      <c r="B443" s="57">
        <v>44842</v>
      </c>
      <c r="C443" s="44">
        <f t="shared" si="6"/>
        <v>10</v>
      </c>
    </row>
    <row r="444" spans="1:3" x14ac:dyDescent="0.3">
      <c r="A444" s="44" t="s">
        <v>2719</v>
      </c>
      <c r="B444" s="57">
        <v>44847</v>
      </c>
      <c r="C444" s="44">
        <f t="shared" si="6"/>
        <v>10</v>
      </c>
    </row>
    <row r="445" spans="1:3" x14ac:dyDescent="0.3">
      <c r="A445" s="44" t="s">
        <v>1478</v>
      </c>
      <c r="B445" s="57">
        <v>44835</v>
      </c>
      <c r="C445" s="44">
        <f t="shared" si="6"/>
        <v>10</v>
      </c>
    </row>
    <row r="446" spans="1:3" x14ac:dyDescent="0.3">
      <c r="A446" s="44" t="s">
        <v>2916</v>
      </c>
      <c r="B446" s="57">
        <v>44864</v>
      </c>
      <c r="C446" s="44">
        <f t="shared" si="6"/>
        <v>10</v>
      </c>
    </row>
    <row r="447" spans="1:3" x14ac:dyDescent="0.3">
      <c r="A447" s="44" t="s">
        <v>1902</v>
      </c>
      <c r="B447" s="57">
        <v>44878</v>
      </c>
      <c r="C447" s="44">
        <f t="shared" si="6"/>
        <v>11</v>
      </c>
    </row>
    <row r="448" spans="1:3" x14ac:dyDescent="0.3">
      <c r="A448" s="44" t="s">
        <v>1082</v>
      </c>
      <c r="B448" s="57">
        <v>44831</v>
      </c>
      <c r="C448" s="44">
        <f t="shared" si="6"/>
        <v>9</v>
      </c>
    </row>
    <row r="449" spans="1:3" x14ac:dyDescent="0.3">
      <c r="A449" s="44" t="s">
        <v>2574</v>
      </c>
      <c r="B449" s="57">
        <v>44810</v>
      </c>
      <c r="C449" s="44">
        <f t="shared" si="6"/>
        <v>9</v>
      </c>
    </row>
    <row r="450" spans="1:3" x14ac:dyDescent="0.3">
      <c r="A450" s="44" t="s">
        <v>2715</v>
      </c>
      <c r="B450" s="57">
        <v>44859</v>
      </c>
      <c r="C450" s="44">
        <f t="shared" si="6"/>
        <v>10</v>
      </c>
    </row>
    <row r="451" spans="1:3" x14ac:dyDescent="0.3">
      <c r="A451" s="44" t="s">
        <v>3057</v>
      </c>
      <c r="B451" s="57">
        <v>44908</v>
      </c>
      <c r="C451" s="44">
        <f t="shared" ref="C451:C501" si="7">MONTH(B451)</f>
        <v>12</v>
      </c>
    </row>
    <row r="452" spans="1:3" x14ac:dyDescent="0.3">
      <c r="A452" s="44" t="s">
        <v>2249</v>
      </c>
      <c r="B452" s="57">
        <v>44913</v>
      </c>
      <c r="C452" s="44">
        <f t="shared" si="7"/>
        <v>12</v>
      </c>
    </row>
    <row r="453" spans="1:3" x14ac:dyDescent="0.3">
      <c r="A453" s="44" t="s">
        <v>2266</v>
      </c>
      <c r="B453" s="57">
        <v>44827</v>
      </c>
      <c r="C453" s="44">
        <f t="shared" si="7"/>
        <v>9</v>
      </c>
    </row>
    <row r="454" spans="1:3" x14ac:dyDescent="0.3">
      <c r="A454" s="44" t="s">
        <v>1338</v>
      </c>
      <c r="B454" s="57">
        <v>44914</v>
      </c>
      <c r="C454" s="44">
        <f t="shared" si="7"/>
        <v>12</v>
      </c>
    </row>
    <row r="455" spans="1:3" x14ac:dyDescent="0.3">
      <c r="A455" s="44" t="s">
        <v>1577</v>
      </c>
      <c r="B455" s="57">
        <v>44883</v>
      </c>
      <c r="C455" s="44">
        <f t="shared" si="7"/>
        <v>11</v>
      </c>
    </row>
    <row r="456" spans="1:3" x14ac:dyDescent="0.3">
      <c r="A456" s="44" t="s">
        <v>2926</v>
      </c>
      <c r="B456" s="57">
        <v>44799</v>
      </c>
      <c r="C456" s="44">
        <f t="shared" si="7"/>
        <v>8</v>
      </c>
    </row>
    <row r="457" spans="1:3" x14ac:dyDescent="0.3">
      <c r="A457" s="44" t="s">
        <v>2637</v>
      </c>
      <c r="B457" s="57">
        <v>44809</v>
      </c>
      <c r="C457" s="44">
        <f t="shared" si="7"/>
        <v>9</v>
      </c>
    </row>
    <row r="458" spans="1:3" x14ac:dyDescent="0.3">
      <c r="A458" s="44" t="s">
        <v>1437</v>
      </c>
      <c r="B458" s="57">
        <v>44832</v>
      </c>
      <c r="C458" s="44">
        <f t="shared" si="7"/>
        <v>9</v>
      </c>
    </row>
    <row r="459" spans="1:3" x14ac:dyDescent="0.3">
      <c r="A459" s="44" t="s">
        <v>1617</v>
      </c>
      <c r="B459" s="57">
        <v>44799</v>
      </c>
      <c r="C459" s="44">
        <f t="shared" si="7"/>
        <v>8</v>
      </c>
    </row>
    <row r="460" spans="1:3" x14ac:dyDescent="0.3">
      <c r="A460" s="44" t="s">
        <v>1761</v>
      </c>
      <c r="B460" s="57">
        <v>44761</v>
      </c>
      <c r="C460" s="44">
        <f t="shared" si="7"/>
        <v>7</v>
      </c>
    </row>
    <row r="461" spans="1:3" x14ac:dyDescent="0.3">
      <c r="A461" s="44" t="s">
        <v>2962</v>
      </c>
      <c r="B461" s="57">
        <v>44837</v>
      </c>
      <c r="C461" s="44">
        <f t="shared" si="7"/>
        <v>10</v>
      </c>
    </row>
    <row r="462" spans="1:3" x14ac:dyDescent="0.3">
      <c r="A462" s="44" t="s">
        <v>1925</v>
      </c>
      <c r="B462" s="57">
        <v>44806</v>
      </c>
      <c r="C462" s="44">
        <f t="shared" si="7"/>
        <v>9</v>
      </c>
    </row>
    <row r="463" spans="1:3" x14ac:dyDescent="0.3">
      <c r="A463" s="44" t="s">
        <v>2111</v>
      </c>
      <c r="B463" s="57">
        <v>44810</v>
      </c>
      <c r="C463" s="44">
        <f t="shared" si="7"/>
        <v>9</v>
      </c>
    </row>
    <row r="464" spans="1:3" x14ac:dyDescent="0.3">
      <c r="A464" s="44" t="s">
        <v>2724</v>
      </c>
      <c r="B464" s="57">
        <v>44863</v>
      </c>
      <c r="C464" s="44">
        <f t="shared" si="7"/>
        <v>10</v>
      </c>
    </row>
    <row r="465" spans="1:3" x14ac:dyDescent="0.3">
      <c r="A465" s="44" t="s">
        <v>2900</v>
      </c>
      <c r="B465" s="57">
        <v>44843</v>
      </c>
      <c r="C465" s="44">
        <f t="shared" si="7"/>
        <v>10</v>
      </c>
    </row>
    <row r="466" spans="1:3" x14ac:dyDescent="0.3">
      <c r="A466" s="44" t="s">
        <v>3016</v>
      </c>
      <c r="B466" s="57">
        <v>44853</v>
      </c>
      <c r="C466" s="44">
        <f t="shared" si="7"/>
        <v>10</v>
      </c>
    </row>
    <row r="467" spans="1:3" x14ac:dyDescent="0.3">
      <c r="A467" s="44" t="s">
        <v>2742</v>
      </c>
      <c r="B467" s="57">
        <v>44899</v>
      </c>
      <c r="C467" s="44">
        <f t="shared" si="7"/>
        <v>12</v>
      </c>
    </row>
    <row r="468" spans="1:3" x14ac:dyDescent="0.3">
      <c r="A468" s="44" t="s">
        <v>2538</v>
      </c>
      <c r="B468" s="57">
        <v>44853</v>
      </c>
      <c r="C468" s="44">
        <f t="shared" si="7"/>
        <v>10</v>
      </c>
    </row>
    <row r="469" spans="1:3" x14ac:dyDescent="0.3">
      <c r="A469" s="44" t="s">
        <v>1525</v>
      </c>
      <c r="B469" s="57">
        <v>44824</v>
      </c>
      <c r="C469" s="44">
        <f t="shared" si="7"/>
        <v>9</v>
      </c>
    </row>
    <row r="470" spans="1:3" x14ac:dyDescent="0.3">
      <c r="A470" s="44" t="s">
        <v>2657</v>
      </c>
      <c r="B470" s="57">
        <v>44775</v>
      </c>
      <c r="C470" s="44">
        <f t="shared" si="7"/>
        <v>8</v>
      </c>
    </row>
    <row r="471" spans="1:3" x14ac:dyDescent="0.3">
      <c r="A471" s="44" t="s">
        <v>2771</v>
      </c>
      <c r="B471" s="57">
        <v>44800</v>
      </c>
      <c r="C471" s="44">
        <f t="shared" si="7"/>
        <v>8</v>
      </c>
    </row>
    <row r="472" spans="1:3" x14ac:dyDescent="0.3">
      <c r="A472" s="44" t="s">
        <v>1627</v>
      </c>
      <c r="B472" s="57">
        <v>44889</v>
      </c>
      <c r="C472" s="44">
        <f t="shared" si="7"/>
        <v>11</v>
      </c>
    </row>
    <row r="473" spans="1:3" x14ac:dyDescent="0.3">
      <c r="A473" s="44" t="s">
        <v>1570</v>
      </c>
      <c r="B473" s="57">
        <v>44881</v>
      </c>
      <c r="C473" s="44">
        <f t="shared" si="7"/>
        <v>11</v>
      </c>
    </row>
    <row r="474" spans="1:3" x14ac:dyDescent="0.3">
      <c r="A474" s="44" t="s">
        <v>1863</v>
      </c>
      <c r="B474" s="57">
        <v>44828</v>
      </c>
      <c r="C474" s="44">
        <f t="shared" si="7"/>
        <v>9</v>
      </c>
    </row>
    <row r="475" spans="1:3" x14ac:dyDescent="0.3">
      <c r="A475" s="44" t="s">
        <v>2531</v>
      </c>
      <c r="B475" s="57">
        <v>44752</v>
      </c>
      <c r="C475" s="44">
        <f t="shared" si="7"/>
        <v>7</v>
      </c>
    </row>
    <row r="476" spans="1:3" x14ac:dyDescent="0.3">
      <c r="A476" s="44" t="s">
        <v>2278</v>
      </c>
      <c r="B476" s="57">
        <v>44873</v>
      </c>
      <c r="C476" s="44">
        <f t="shared" si="7"/>
        <v>11</v>
      </c>
    </row>
    <row r="477" spans="1:3" x14ac:dyDescent="0.3">
      <c r="A477" s="44" t="s">
        <v>3051</v>
      </c>
      <c r="B477" s="57">
        <v>44842</v>
      </c>
      <c r="C477" s="44">
        <f t="shared" si="7"/>
        <v>10</v>
      </c>
    </row>
    <row r="478" spans="1:3" x14ac:dyDescent="0.3">
      <c r="A478" s="44" t="s">
        <v>2734</v>
      </c>
      <c r="B478" s="57">
        <v>44866</v>
      </c>
      <c r="C478" s="44">
        <f t="shared" si="7"/>
        <v>11</v>
      </c>
    </row>
    <row r="479" spans="1:3" x14ac:dyDescent="0.3">
      <c r="A479" s="44" t="s">
        <v>1460</v>
      </c>
      <c r="B479" s="57">
        <v>44820</v>
      </c>
      <c r="C479" s="44">
        <f t="shared" si="7"/>
        <v>9</v>
      </c>
    </row>
    <row r="480" spans="1:3" x14ac:dyDescent="0.3">
      <c r="A480" s="44" t="s">
        <v>1145</v>
      </c>
      <c r="B480" s="57">
        <v>44896</v>
      </c>
      <c r="C480" s="44">
        <f t="shared" si="7"/>
        <v>12</v>
      </c>
    </row>
    <row r="481" spans="1:3" x14ac:dyDescent="0.3">
      <c r="A481" s="44" t="s">
        <v>2067</v>
      </c>
      <c r="B481" s="57">
        <v>44913</v>
      </c>
      <c r="C481" s="44">
        <f t="shared" si="7"/>
        <v>12</v>
      </c>
    </row>
    <row r="482" spans="1:3" x14ac:dyDescent="0.3">
      <c r="A482" s="44" t="s">
        <v>2103</v>
      </c>
      <c r="B482" s="57">
        <v>44806</v>
      </c>
      <c r="C482" s="44">
        <f t="shared" si="7"/>
        <v>9</v>
      </c>
    </row>
    <row r="483" spans="1:3" x14ac:dyDescent="0.3">
      <c r="A483" s="44" t="s">
        <v>1800</v>
      </c>
      <c r="B483" s="57">
        <v>44886</v>
      </c>
      <c r="C483" s="44">
        <f t="shared" si="7"/>
        <v>11</v>
      </c>
    </row>
    <row r="484" spans="1:3" x14ac:dyDescent="0.3">
      <c r="A484" s="44" t="s">
        <v>2836</v>
      </c>
      <c r="B484" s="57">
        <v>44902</v>
      </c>
      <c r="C484" s="44">
        <f t="shared" si="7"/>
        <v>12</v>
      </c>
    </row>
    <row r="485" spans="1:3" x14ac:dyDescent="0.3">
      <c r="A485" s="44" t="s">
        <v>1241</v>
      </c>
      <c r="B485" s="57">
        <v>44863</v>
      </c>
      <c r="C485" s="44">
        <f t="shared" si="7"/>
        <v>10</v>
      </c>
    </row>
    <row r="486" spans="1:3" x14ac:dyDescent="0.3">
      <c r="A486" s="44" t="s">
        <v>2647</v>
      </c>
      <c r="B486" s="57">
        <v>44777</v>
      </c>
      <c r="C486" s="44">
        <f t="shared" si="7"/>
        <v>8</v>
      </c>
    </row>
    <row r="487" spans="1:3" x14ac:dyDescent="0.3">
      <c r="A487" s="44" t="s">
        <v>2519</v>
      </c>
      <c r="B487" s="57">
        <v>44860</v>
      </c>
      <c r="C487" s="44">
        <f t="shared" si="7"/>
        <v>10</v>
      </c>
    </row>
    <row r="488" spans="1:3" x14ac:dyDescent="0.3">
      <c r="A488" s="44" t="s">
        <v>1238</v>
      </c>
      <c r="B488" s="57">
        <v>44874</v>
      </c>
      <c r="C488" s="44">
        <f t="shared" si="7"/>
        <v>11</v>
      </c>
    </row>
    <row r="489" spans="1:3" x14ac:dyDescent="0.3">
      <c r="A489" s="44" t="s">
        <v>3028</v>
      </c>
      <c r="B489" s="57">
        <v>44848</v>
      </c>
      <c r="C489" s="44">
        <f t="shared" si="7"/>
        <v>10</v>
      </c>
    </row>
    <row r="490" spans="1:3" x14ac:dyDescent="0.3">
      <c r="A490" s="44" t="s">
        <v>2621</v>
      </c>
      <c r="B490" s="57">
        <v>44846</v>
      </c>
      <c r="C490" s="44">
        <f t="shared" si="7"/>
        <v>10</v>
      </c>
    </row>
    <row r="491" spans="1:3" x14ac:dyDescent="0.3">
      <c r="A491" s="44" t="s">
        <v>1887</v>
      </c>
      <c r="B491" s="57">
        <v>44832</v>
      </c>
      <c r="C491" s="44">
        <f t="shared" si="7"/>
        <v>9</v>
      </c>
    </row>
    <row r="492" spans="1:3" x14ac:dyDescent="0.3">
      <c r="A492" s="44" t="s">
        <v>1720</v>
      </c>
      <c r="B492" s="57">
        <v>44810</v>
      </c>
      <c r="C492" s="44">
        <f t="shared" si="7"/>
        <v>9</v>
      </c>
    </row>
    <row r="493" spans="1:3" x14ac:dyDescent="0.3">
      <c r="A493" s="44" t="s">
        <v>1395</v>
      </c>
      <c r="B493" s="57">
        <v>44803</v>
      </c>
      <c r="C493" s="44">
        <f t="shared" si="7"/>
        <v>8</v>
      </c>
    </row>
    <row r="494" spans="1:3" x14ac:dyDescent="0.3">
      <c r="A494" s="44" t="s">
        <v>2447</v>
      </c>
      <c r="B494" s="57">
        <v>44879</v>
      </c>
      <c r="C494" s="44">
        <f t="shared" si="7"/>
        <v>11</v>
      </c>
    </row>
    <row r="495" spans="1:3" x14ac:dyDescent="0.3">
      <c r="A495" s="44" t="s">
        <v>1742</v>
      </c>
      <c r="B495" s="57">
        <v>44754</v>
      </c>
      <c r="C495" s="44">
        <f t="shared" si="7"/>
        <v>7</v>
      </c>
    </row>
    <row r="496" spans="1:3" x14ac:dyDescent="0.3">
      <c r="A496" s="44" t="s">
        <v>2515</v>
      </c>
      <c r="B496" s="57">
        <v>44848</v>
      </c>
      <c r="C496" s="44">
        <f t="shared" si="7"/>
        <v>10</v>
      </c>
    </row>
    <row r="497" spans="1:3" x14ac:dyDescent="0.3">
      <c r="A497" s="44" t="s">
        <v>2413</v>
      </c>
      <c r="B497" s="57">
        <v>44870</v>
      </c>
      <c r="C497" s="44">
        <f t="shared" si="7"/>
        <v>11</v>
      </c>
    </row>
    <row r="498" spans="1:3" x14ac:dyDescent="0.3">
      <c r="A498" s="44" t="s">
        <v>2198</v>
      </c>
      <c r="B498" s="57">
        <v>44830</v>
      </c>
      <c r="C498" s="44">
        <f t="shared" si="7"/>
        <v>9</v>
      </c>
    </row>
    <row r="499" spans="1:3" x14ac:dyDescent="0.3">
      <c r="A499" s="44" t="s">
        <v>2687</v>
      </c>
      <c r="B499" s="57">
        <v>44784</v>
      </c>
      <c r="C499" s="44">
        <f t="shared" si="7"/>
        <v>8</v>
      </c>
    </row>
    <row r="500" spans="1:3" x14ac:dyDescent="0.3">
      <c r="A500" s="44" t="s">
        <v>1756</v>
      </c>
      <c r="B500" s="57">
        <v>44887</v>
      </c>
      <c r="C500" s="44">
        <f t="shared" si="7"/>
        <v>11</v>
      </c>
    </row>
    <row r="501" spans="1:3" x14ac:dyDescent="0.3">
      <c r="A501" s="44" t="s">
        <v>2192</v>
      </c>
      <c r="B501" s="57">
        <v>44838</v>
      </c>
      <c r="C501" s="44">
        <f t="shared" si="7"/>
        <v>10</v>
      </c>
    </row>
  </sheetData>
  <autoFilter ref="A1:C501" xr:uid="{AFB670B2-54DD-4EAE-A87B-849FDFBD61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892A-6F5E-424E-9F4E-7F7032F95A88}">
  <dimension ref="A1:I9"/>
  <sheetViews>
    <sheetView zoomScale="111" zoomScaleNormal="70" workbookViewId="0">
      <selection activeCell="D2" sqref="D2"/>
    </sheetView>
  </sheetViews>
  <sheetFormatPr defaultRowHeight="14.4" x14ac:dyDescent="0.3"/>
  <cols>
    <col min="1" max="1" width="10.88671875" bestFit="1" customWidth="1"/>
    <col min="2" max="2" width="11.6640625" bestFit="1" customWidth="1"/>
    <col min="3" max="3" width="18.109375" bestFit="1" customWidth="1"/>
  </cols>
  <sheetData>
    <row r="1" spans="1:9" x14ac:dyDescent="0.3">
      <c r="A1" t="s">
        <v>3141</v>
      </c>
      <c r="B1" t="s">
        <v>3185</v>
      </c>
      <c r="C1" t="s">
        <v>3186</v>
      </c>
    </row>
    <row r="2" spans="1:9" x14ac:dyDescent="0.3">
      <c r="A2" t="s">
        <v>1011</v>
      </c>
      <c r="B2" t="s">
        <v>3178</v>
      </c>
      <c r="C2" s="43">
        <f>AVERAGEIF(Main!$C$3:$C$1002,Helper!A2,Main!$N$3:$N$1002)</f>
        <v>67.564110429447837</v>
      </c>
      <c r="D2" s="53" t="str">
        <f ca="1">_xlfn.FORMULATEXT(C2)</f>
        <v>=AVERAGEIF(Main!$C$3:$C$1002;Helper!A2;Main!$N$3:$N$1002)</v>
      </c>
      <c r="E2" s="53"/>
      <c r="F2" s="53"/>
      <c r="G2" s="53"/>
      <c r="H2" s="53"/>
      <c r="I2" s="53"/>
    </row>
    <row r="3" spans="1:9" x14ac:dyDescent="0.3">
      <c r="A3" t="s">
        <v>1013</v>
      </c>
      <c r="B3" t="s">
        <v>1051</v>
      </c>
      <c r="C3" s="43">
        <f>AVERAGEIF(Main!$C$3:$C$1002,Helper!A3,Main!$N$3:$N$1002)</f>
        <v>66.926344086021544</v>
      </c>
      <c r="D3" s="53" t="str">
        <f ca="1">_xlfn.FORMULATEXT(C3)</f>
        <v>=AVERAGEIF(Main!$C$3:$C$1002;Helper!A3;Main!$N$3:$N$1002)</v>
      </c>
      <c r="E3" s="53"/>
      <c r="F3" s="53"/>
      <c r="G3" s="53"/>
      <c r="H3" s="53"/>
      <c r="I3" s="53"/>
    </row>
    <row r="4" spans="1:9" x14ac:dyDescent="0.3">
      <c r="A4" t="s">
        <v>1014</v>
      </c>
      <c r="B4" t="s">
        <v>1046</v>
      </c>
      <c r="C4" s="43">
        <f>AVERAGEIF(Main!$C$3:$C$1002,Helper!A4,Main!$N$3:$N$1002)</f>
        <v>67.2109375</v>
      </c>
      <c r="D4" s="53" t="str">
        <f t="shared" ref="D4:D7" ca="1" si="0">_xlfn.FORMULATEXT(C4)</f>
        <v>=AVERAGEIF(Main!$C$3:$C$1002;Helper!A4;Main!$N$3:$N$1002)</v>
      </c>
      <c r="E4" s="53"/>
      <c r="F4" s="53"/>
      <c r="G4" s="53"/>
      <c r="H4" s="53"/>
      <c r="I4" s="53"/>
    </row>
    <row r="5" spans="1:9" x14ac:dyDescent="0.3">
      <c r="A5" t="s">
        <v>1012</v>
      </c>
      <c r="B5" t="s">
        <v>1047</v>
      </c>
      <c r="C5" s="43">
        <f>AVERAGEIF(Main!$C$3:$C$1002,Helper!A5,Main!$N$3:$N$1002)</f>
        <v>67.456432748537978</v>
      </c>
      <c r="D5" s="53" t="str">
        <f t="shared" ca="1" si="0"/>
        <v>=AVERAGEIF(Main!$C$3:$C$1002;Helper!A5;Main!$N$3:$N$1002)</v>
      </c>
      <c r="E5" s="53"/>
      <c r="F5" s="53"/>
      <c r="G5" s="53"/>
      <c r="H5" s="53"/>
      <c r="I5" s="53"/>
    </row>
    <row r="6" spans="1:9" x14ac:dyDescent="0.3">
      <c r="A6" t="s">
        <v>1015</v>
      </c>
      <c r="B6" t="s">
        <v>1045</v>
      </c>
      <c r="C6" s="43">
        <f>AVERAGEIF(Main!$C$3:$C$1002,Helper!A6,Main!$N$3:$N$1002)</f>
        <v>67.446093750000017</v>
      </c>
      <c r="D6" s="53" t="str">
        <f t="shared" ca="1" si="0"/>
        <v>=AVERAGEIF(Main!$C$3:$C$1002;Helper!A6;Main!$N$3:$N$1002)</v>
      </c>
      <c r="E6" s="53"/>
      <c r="F6" s="53"/>
      <c r="G6" s="53"/>
      <c r="H6" s="53"/>
      <c r="I6" s="53"/>
    </row>
    <row r="7" spans="1:9" x14ac:dyDescent="0.3">
      <c r="A7" t="s">
        <v>1010</v>
      </c>
      <c r="B7" t="s">
        <v>1053</v>
      </c>
      <c r="C7" s="43">
        <f>AVERAGEIF(Main!$C$3:$C$1002,Helper!A7,Main!$N$3:$N$1002)</f>
        <v>66.756562499999973</v>
      </c>
      <c r="D7" s="53" t="str">
        <f t="shared" ca="1" si="0"/>
        <v>=AVERAGEIF(Main!$C$3:$C$1002;Helper!A7;Main!$N$3:$N$1002)</v>
      </c>
      <c r="E7" s="53"/>
      <c r="F7" s="53"/>
      <c r="G7" s="53"/>
      <c r="H7" s="53"/>
      <c r="I7" s="53"/>
    </row>
    <row r="9" spans="1:9" ht="72" x14ac:dyDescent="0.3">
      <c r="A9" s="45" t="s">
        <v>3187</v>
      </c>
      <c r="B9" s="46">
        <f>AVERAGEIFS(Main!R3:R1002,Main!Q3:Q1002,"Surabaya")</f>
        <v>161</v>
      </c>
      <c r="C9" s="54" t="str">
        <f ca="1">_xlfn.FORMULATEXT(B9)</f>
        <v>=AVERAGEIFS(Main!R3:R1002;Main!Q3:Q1002;"Surabaya")</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161FF-1A63-4475-88AC-5022F6295DC0}">
  <dimension ref="A1:I19"/>
  <sheetViews>
    <sheetView tabSelected="1" workbookViewId="0">
      <selection activeCell="B15" sqref="B15"/>
    </sheetView>
  </sheetViews>
  <sheetFormatPr defaultRowHeight="14.4" x14ac:dyDescent="0.3"/>
  <cols>
    <col min="1" max="1" width="10.88671875" bestFit="1" customWidth="1"/>
  </cols>
  <sheetData>
    <row r="1" spans="1:9" x14ac:dyDescent="0.3">
      <c r="B1" s="55" t="s">
        <v>3194</v>
      </c>
      <c r="C1" s="55"/>
      <c r="D1" s="55"/>
      <c r="E1" s="55"/>
    </row>
    <row r="2" spans="1:9" x14ac:dyDescent="0.3">
      <c r="A2" s="10" t="s">
        <v>1009</v>
      </c>
      <c r="B2" s="9">
        <v>1</v>
      </c>
      <c r="C2" s="9">
        <v>251</v>
      </c>
      <c r="D2" s="9">
        <v>501</v>
      </c>
      <c r="E2" s="9">
        <v>751</v>
      </c>
    </row>
    <row r="3" spans="1:9" x14ac:dyDescent="0.3">
      <c r="A3" s="9" t="s">
        <v>1015</v>
      </c>
      <c r="B3" s="10" t="s">
        <v>3188</v>
      </c>
      <c r="C3" s="10" t="s">
        <v>3190</v>
      </c>
      <c r="D3" s="10" t="s">
        <v>3192</v>
      </c>
      <c r="E3" s="10" t="s">
        <v>3189</v>
      </c>
      <c r="F3">
        <v>39</v>
      </c>
      <c r="G3">
        <v>32</v>
      </c>
      <c r="H3">
        <v>43</v>
      </c>
      <c r="I3">
        <v>46</v>
      </c>
    </row>
    <row r="4" spans="1:9" x14ac:dyDescent="0.3">
      <c r="A4" s="9" t="s">
        <v>1014</v>
      </c>
      <c r="B4" s="10" t="s">
        <v>3189</v>
      </c>
      <c r="C4" s="10" t="s">
        <v>3191</v>
      </c>
      <c r="D4" s="10" t="s">
        <v>3193</v>
      </c>
      <c r="E4" s="10" t="s">
        <v>3190</v>
      </c>
      <c r="F4">
        <v>34</v>
      </c>
      <c r="G4">
        <v>28</v>
      </c>
      <c r="H4">
        <v>56</v>
      </c>
      <c r="I4">
        <v>42</v>
      </c>
    </row>
    <row r="5" spans="1:9" x14ac:dyDescent="0.3">
      <c r="A5" s="9" t="s">
        <v>1012</v>
      </c>
      <c r="B5" s="10" t="s">
        <v>3190</v>
      </c>
      <c r="C5" s="10" t="s">
        <v>3192</v>
      </c>
      <c r="D5" s="10" t="s">
        <v>3188</v>
      </c>
      <c r="E5" s="10" t="s">
        <v>3193</v>
      </c>
      <c r="F5">
        <v>35</v>
      </c>
      <c r="G5">
        <v>55</v>
      </c>
      <c r="H5">
        <v>42</v>
      </c>
      <c r="I5">
        <v>39</v>
      </c>
    </row>
    <row r="6" spans="1:9" x14ac:dyDescent="0.3">
      <c r="A6" s="9" t="s">
        <v>1013</v>
      </c>
      <c r="B6" s="10" t="s">
        <v>3191</v>
      </c>
      <c r="C6" s="10" t="s">
        <v>3193</v>
      </c>
      <c r="D6" s="10" t="s">
        <v>3189</v>
      </c>
      <c r="E6" s="10" t="s">
        <v>3192</v>
      </c>
      <c r="F6">
        <v>46</v>
      </c>
      <c r="G6">
        <v>49</v>
      </c>
      <c r="H6">
        <v>39</v>
      </c>
      <c r="I6">
        <v>52</v>
      </c>
    </row>
    <row r="7" spans="1:9" x14ac:dyDescent="0.3">
      <c r="A7" s="9" t="s">
        <v>1010</v>
      </c>
      <c r="B7" s="10" t="s">
        <v>3192</v>
      </c>
      <c r="C7" s="10" t="s">
        <v>3188</v>
      </c>
      <c r="D7" s="10" t="s">
        <v>3190</v>
      </c>
      <c r="E7" s="10" t="s">
        <v>3191</v>
      </c>
      <c r="F7">
        <v>48</v>
      </c>
      <c r="G7">
        <v>42</v>
      </c>
      <c r="H7">
        <v>37</v>
      </c>
      <c r="I7">
        <v>33</v>
      </c>
    </row>
    <row r="8" spans="1:9" x14ac:dyDescent="0.3">
      <c r="A8" s="9" t="s">
        <v>1011</v>
      </c>
      <c r="B8" s="10" t="s">
        <v>3193</v>
      </c>
      <c r="C8" s="10" t="s">
        <v>3189</v>
      </c>
      <c r="D8" s="10" t="s">
        <v>3191</v>
      </c>
      <c r="E8" s="10" t="s">
        <v>3188</v>
      </c>
      <c r="F8">
        <v>48</v>
      </c>
      <c r="G8">
        <v>44</v>
      </c>
      <c r="H8">
        <v>33</v>
      </c>
      <c r="I8">
        <v>38</v>
      </c>
    </row>
    <row r="10" spans="1:9" x14ac:dyDescent="0.3">
      <c r="A10" s="47"/>
    </row>
    <row r="11" spans="1:9" x14ac:dyDescent="0.3">
      <c r="A11" s="47"/>
    </row>
    <row r="12" spans="1:9" x14ac:dyDescent="0.3">
      <c r="A12" s="48" t="str">
        <f ca="1">OFFSET(Dosen!A2,5,3)</f>
        <v>Pak Budi</v>
      </c>
    </row>
    <row r="14" spans="1:9" x14ac:dyDescent="0.3">
      <c r="A14" t="s">
        <v>3189</v>
      </c>
      <c r="B14">
        <f>F4+G8+H6+I3</f>
        <v>163</v>
      </c>
    </row>
    <row r="15" spans="1:9" x14ac:dyDescent="0.3">
      <c r="A15" t="s">
        <v>3188</v>
      </c>
      <c r="B15">
        <f>F3+G7+H5+I8</f>
        <v>161</v>
      </c>
    </row>
    <row r="16" spans="1:9" x14ac:dyDescent="0.3">
      <c r="A16" t="s">
        <v>3190</v>
      </c>
      <c r="B16">
        <f>F5+G3+H7+I4</f>
        <v>146</v>
      </c>
    </row>
    <row r="17" spans="1:2" x14ac:dyDescent="0.3">
      <c r="A17" t="s">
        <v>3195</v>
      </c>
      <c r="B17">
        <f>F6+G4+H8+I7</f>
        <v>140</v>
      </c>
    </row>
    <row r="18" spans="1:2" x14ac:dyDescent="0.3">
      <c r="A18" t="s">
        <v>3196</v>
      </c>
      <c r="B18">
        <f>F7+G5+H3+I6</f>
        <v>198</v>
      </c>
    </row>
    <row r="19" spans="1:2" x14ac:dyDescent="0.3">
      <c r="A19" t="s">
        <v>3193</v>
      </c>
      <c r="B19">
        <f>F8+G6+H4+I5</f>
        <v>192</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Cara</vt:lpstr>
      <vt:lpstr>Main</vt:lpstr>
      <vt:lpstr>Soal</vt:lpstr>
      <vt:lpstr>Visualisasi</vt:lpstr>
      <vt:lpstr>Detail</vt:lpstr>
      <vt:lpstr>Absen</vt:lpstr>
      <vt:lpstr>Helper</vt:lpstr>
      <vt:lpstr>Dosen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rizkyfaul</dc:creator>
  <cp:lastModifiedBy>Saffa Rahmatullah</cp:lastModifiedBy>
  <dcterms:created xsi:type="dcterms:W3CDTF">2023-04-27T08:51:04Z</dcterms:created>
  <dcterms:modified xsi:type="dcterms:W3CDTF">2024-03-02T10:08:08Z</dcterms:modified>
</cp:coreProperties>
</file>