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rojects\IMPAQT\MALG\documentation\"/>
    </mc:Choice>
  </mc:AlternateContent>
  <xr:revisionPtr revIDLastSave="0" documentId="10_ncr:100000_{7F74D4FF-45AF-4365-9B72-0DDBA4032B04}" xr6:coauthVersionLast="31" xr6:coauthVersionMax="31" xr10:uidLastSave="{00000000-0000-0000-0000-000000000000}"/>
  <bookViews>
    <workbookView xWindow="0" yWindow="0" windowWidth="14370" windowHeight="7545" xr2:uid="{00000000-000D-0000-FFFF-FFFF00000000}"/>
  </bookViews>
  <sheets>
    <sheet name="growth rate" sheetId="1" r:id="rId1"/>
    <sheet name="tidal condition" sheetId="3" r:id="rId2"/>
    <sheet name="Broch initial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2" i="1"/>
  <c r="B3" i="3" l="1"/>
  <c r="B4" i="3" s="1"/>
  <c r="B8" i="1" l="1"/>
  <c r="C9" i="2"/>
  <c r="B17" i="2"/>
  <c r="B15" i="2"/>
  <c r="B14" i="2"/>
  <c r="B13" i="2"/>
  <c r="B18" i="2" s="1"/>
  <c r="B3" i="1"/>
  <c r="V10" i="1"/>
  <c r="V11" i="1"/>
  <c r="V12" i="1"/>
  <c r="V13" i="1"/>
  <c r="V9" i="1"/>
  <c r="B5" i="1" l="1"/>
  <c r="B6" i="1" s="1"/>
  <c r="B9" i="1" s="1"/>
</calcChain>
</file>

<file path=xl/sharedStrings.xml><?xml version="1.0" encoding="utf-8"?>
<sst xmlns="http://schemas.openxmlformats.org/spreadsheetml/2006/main" count="42" uniqueCount="41">
  <si>
    <t>umax</t>
  </si>
  <si>
    <t>photo</t>
  </si>
  <si>
    <t>temp</t>
  </si>
  <si>
    <t>A</t>
  </si>
  <si>
    <t>nut</t>
  </si>
  <si>
    <t>area</t>
  </si>
  <si>
    <t>erosion</t>
  </si>
  <si>
    <t>density lim</t>
  </si>
  <si>
    <t>total</t>
  </si>
  <si>
    <t>carbon content</t>
  </si>
  <si>
    <t xml:space="preserve">C </t>
  </si>
  <si>
    <t>Cmin</t>
  </si>
  <si>
    <t>Nmin</t>
  </si>
  <si>
    <t xml:space="preserve">N </t>
  </si>
  <si>
    <t>Kn</t>
  </si>
  <si>
    <t>Kc</t>
  </si>
  <si>
    <t>Ka</t>
  </si>
  <si>
    <t>Wd</t>
  </si>
  <si>
    <t>Ctot</t>
  </si>
  <si>
    <t>Cstruct</t>
  </si>
  <si>
    <t>Nstruct</t>
  </si>
  <si>
    <t>Ntot</t>
  </si>
  <si>
    <t>gC/gDM</t>
  </si>
  <si>
    <t>gN/gDM</t>
  </si>
  <si>
    <t>broch</t>
  </si>
  <si>
    <t>diff</t>
  </si>
  <si>
    <t>m1</t>
  </si>
  <si>
    <t>m2</t>
  </si>
  <si>
    <t>mrtMAL</t>
  </si>
  <si>
    <t>m/s</t>
  </si>
  <si>
    <t>m</t>
  </si>
  <si>
    <t>desired speed</t>
  </si>
  <si>
    <t>length of domain</t>
  </si>
  <si>
    <t>time to cross</t>
  </si>
  <si>
    <t>c</t>
  </si>
  <si>
    <t>h</t>
  </si>
  <si>
    <t>nFrond</t>
  </si>
  <si>
    <t>MALS0</t>
  </si>
  <si>
    <t>A (m2)</t>
  </si>
  <si>
    <t>A (dm2)</t>
  </si>
  <si>
    <t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</si>
</sst>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density limitation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'growth rate'!$D$2:$D$85</c:f>
              <c:numCache>
                <c:formatCode>General</c:formatCode>
                <c:ptCount val="84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</c:numCache>
            </c:numRef>
          </c:xVal>
          <c:yVal>
            <c:numRef>
              <c:f>'growth rate'!$F$2:$F$85</c:f>
              <c:numCache>
                <c:formatCode>General</c:formatCode>
                <c:ptCount val="84"/>
                <c:pt idx="0">
                  <c:v>3.0209454273780707E-2</c:v>
                </c:pt>
                <c:pt idx="1">
                  <c:v>3.0200892379812778E-2</c:v>
                </c:pt>
                <c:pt idx="2">
                  <c:v>3.0192653712358762E-2</c:v>
                </c:pt>
                <c:pt idx="3">
                  <c:v>3.0184727257221756E-2</c:v>
                </c:pt>
                <c:pt idx="4">
                  <c:v>3.0177102325231311E-2</c:v>
                </c:pt>
                <c:pt idx="5">
                  <c:v>3.0169768544686129E-2</c:v>
                </c:pt>
                <c:pt idx="6">
                  <c:v>3.0162715853892286E-2</c:v>
                </c:pt>
                <c:pt idx="7">
                  <c:v>3.0155934493799167E-2</c:v>
                </c:pt>
                <c:pt idx="8">
                  <c:v>3.0149415000735067E-2</c:v>
                </c:pt>
                <c:pt idx="9">
                  <c:v>3.0143148199244237E-2</c:v>
                </c:pt>
                <c:pt idx="10">
                  <c:v>3.0137125195027013E-2</c:v>
                </c:pt>
                <c:pt idx="11">
                  <c:v>3.0131337367984422E-2</c:v>
                </c:pt>
                <c:pt idx="12">
                  <c:v>3.0125776365368648E-2</c:v>
                </c:pt>
                <c:pt idx="13">
                  <c:v>3.0120434095040369E-2</c:v>
                </c:pt>
                <c:pt idx="14">
                  <c:v>3.0115302718834093E-2</c:v>
                </c:pt>
                <c:pt idx="15">
                  <c:v>3.0110374646032195E-2</c:v>
                </c:pt>
                <c:pt idx="16">
                  <c:v>3.0105642526948452E-2</c:v>
                </c:pt>
                <c:pt idx="17">
                  <c:v>3.0101099246621625E-2</c:v>
                </c:pt>
                <c:pt idx="18">
                  <c:v>3.0096737918619481E-2</c:v>
                </c:pt>
                <c:pt idx="19">
                  <c:v>3.0092551878953627E-2</c:v>
                </c:pt>
                <c:pt idx="20">
                  <c:v>3.0088534680105326E-2</c:v>
                </c:pt>
                <c:pt idx="21">
                  <c:v>3.0084680085162376E-2</c:v>
                </c:pt>
                <c:pt idx="22">
                  <c:v>3.0080982062067031E-2</c:v>
                </c:pt>
                <c:pt idx="23">
                  <c:v>3.007743477797482E-2</c:v>
                </c:pt>
                <c:pt idx="24">
                  <c:v>3.0074032593724067E-2</c:v>
                </c:pt>
                <c:pt idx="25">
                  <c:v>3.0070770058415741E-2</c:v>
                </c:pt>
                <c:pt idx="26">
                  <c:v>3.006764190410325E-2</c:v>
                </c:pt>
                <c:pt idx="27">
                  <c:v>3.0064643040591657E-2</c:v>
                </c:pt>
                <c:pt idx="28">
                  <c:v>3.0061768550345758E-2</c:v>
                </c:pt>
                <c:pt idx="29">
                  <c:v>3.0059013683506323E-2</c:v>
                </c:pt>
                <c:pt idx="30">
                  <c:v>3.0056373853013799E-2</c:v>
                </c:pt>
                <c:pt idx="31">
                  <c:v>3.005384462983865E-2</c:v>
                </c:pt>
                <c:pt idx="32">
                  <c:v>3.0051421738317471E-2</c:v>
                </c:pt>
                <c:pt idx="33">
                  <c:v>3.0049101051593922E-2</c:v>
                </c:pt>
                <c:pt idx="34">
                  <c:v>3.0046878587163543E-2</c:v>
                </c:pt>
                <c:pt idx="35">
                  <c:v>3.0044750502521336E-2</c:v>
                </c:pt>
                <c:pt idx="36">
                  <c:v>3.0042713090911076E-2</c:v>
                </c:pt>
                <c:pt idx="37">
                  <c:v>3.0040762777175184E-2</c:v>
                </c:pt>
                <c:pt idx="38">
                  <c:v>3.0038896113703976E-2</c:v>
                </c:pt>
                <c:pt idx="39">
                  <c:v>3.0037109776483065E-2</c:v>
                </c:pt>
                <c:pt idx="40">
                  <c:v>3.0035400561237647E-2</c:v>
                </c:pt>
                <c:pt idx="41">
                  <c:v>3.0033765379672384E-2</c:v>
                </c:pt>
                <c:pt idx="42">
                  <c:v>3.0032201255805562E-2</c:v>
                </c:pt>
                <c:pt idx="43">
                  <c:v>3.0030705322396111E-2</c:v>
                </c:pt>
                <c:pt idx="44">
                  <c:v>3.0029274817462193E-2</c:v>
                </c:pt>
                <c:pt idx="45">
                  <c:v>3.0027907080889871E-2</c:v>
                </c:pt>
                <c:pt idx="46">
                  <c:v>3.0026599551130486E-2</c:v>
                </c:pt>
                <c:pt idx="47">
                  <c:v>3.0025349761985259E-2</c:v>
                </c:pt>
                <c:pt idx="48">
                  <c:v>3.0024155339475698E-2</c:v>
                </c:pt>
                <c:pt idx="49">
                  <c:v>3.0023013998798292E-2</c:v>
                </c:pt>
                <c:pt idx="50">
                  <c:v>3.0021923541362044E-2</c:v>
                </c:pt>
                <c:pt idx="51">
                  <c:v>3.002088185190736E-2</c:v>
                </c:pt>
                <c:pt idx="52">
                  <c:v>3.0019886895704707E-2</c:v>
                </c:pt>
                <c:pt idx="53">
                  <c:v>3.0018936715831692E-2</c:v>
                </c:pt>
                <c:pt idx="54">
                  <c:v>3.001802943052689E-2</c:v>
                </c:pt>
                <c:pt idx="55">
                  <c:v>3.0017163230619013E-2</c:v>
                </c:pt>
                <c:pt idx="56">
                  <c:v>3.0016336377029905E-2</c:v>
                </c:pt>
                <c:pt idx="57">
                  <c:v>3.0015547198349812E-2</c:v>
                </c:pt>
                <c:pt idx="58">
                  <c:v>3.0014794088483461E-2</c:v>
                </c:pt>
                <c:pt idx="59">
                  <c:v>3.0014075504365443E-2</c:v>
                </c:pt>
                <c:pt idx="60">
                  <c:v>3.0013389963743402E-2</c:v>
                </c:pt>
                <c:pt idx="61">
                  <c:v>3.001273604302758E-2</c:v>
                </c:pt>
                <c:pt idx="62">
                  <c:v>3.0012112375205166E-2</c:v>
                </c:pt>
                <c:pt idx="63">
                  <c:v>3.0011517647818096E-2</c:v>
                </c:pt>
                <c:pt idx="64">
                  <c:v>3.0010950601002742E-2</c:v>
                </c:pt>
                <c:pt idx="65">
                  <c:v>3.0010410025590149E-2</c:v>
                </c:pt>
                <c:pt idx="66">
                  <c:v>3.0009894761265303E-2</c:v>
                </c:pt>
                <c:pt idx="67">
                  <c:v>3.0009403694784092E-2</c:v>
                </c:pt>
                <c:pt idx="68">
                  <c:v>3.0008935758246504E-2</c:v>
                </c:pt>
                <c:pt idx="69">
                  <c:v>3.0008489927424727E-2</c:v>
                </c:pt>
                <c:pt idx="70">
                  <c:v>3.0008065220144767E-2</c:v>
                </c:pt>
                <c:pt idx="71">
                  <c:v>3.0007660694720214E-2</c:v>
                </c:pt>
                <c:pt idx="72">
                  <c:v>3.0007275448436854E-2</c:v>
                </c:pt>
                <c:pt idx="73">
                  <c:v>3.0006908616086826E-2</c:v>
                </c:pt>
                <c:pt idx="74">
                  <c:v>3.0006559368550987E-2</c:v>
                </c:pt>
                <c:pt idx="75">
                  <c:v>3.0006226911428232E-2</c:v>
                </c:pt>
                <c:pt idx="76">
                  <c:v>3.0005910483710544E-2</c:v>
                </c:pt>
                <c:pt idx="77">
                  <c:v>3.0005609356502497E-2</c:v>
                </c:pt>
                <c:pt idx="78">
                  <c:v>3.0005322831783997E-2</c:v>
                </c:pt>
                <c:pt idx="79">
                  <c:v>3.0005050241215126E-2</c:v>
                </c:pt>
                <c:pt idx="80">
                  <c:v>3.0004790944981832E-2</c:v>
                </c:pt>
                <c:pt idx="81">
                  <c:v>3.0004544330681383E-2</c:v>
                </c:pt>
                <c:pt idx="82">
                  <c:v>3.0004309812246419E-2</c:v>
                </c:pt>
                <c:pt idx="83">
                  <c:v>3.0004086828906512E-2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D7-4AB0-ABEB-F54F77BF4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087592"/>
        <c:axId val="440089160"/>
      </c:scatterChart>
      <c:valAx>
        <c:axId val="440087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frond</a:t>
                </a:r>
                <a:r>
                  <a:rPr lang="en-US" baseline="0"/>
                  <a:t> area (dm2)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89160"/>
        <c:crosses val="autoZero"/>
        <c:crossBetween val="midCat"/>
      </c:valAx>
      <c:valAx>
        <c:axId val="44008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limitation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87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'growth rate'!$H$1</c:f>
              <c:strCache>
                <c:ptCount val="1"/>
                <c:pt idx="0">
                  <c:v>erosion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'growth rate'!$D$2:$D$85</c:f>
              <c:numCache>
                <c:formatCode>General</c:formatCode>
                <c:ptCount val="84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</c:numCache>
            </c:numRef>
          </c:xVal>
          <c:yVal>
            <c:numRef>
              <c:f>'growth rate'!$H$2:$H$85</c:f>
              <c:numCache>
                <c:formatCode>General</c:formatCode>
                <c:ptCount val="84"/>
                <c:pt idx="0">
                  <c:v>2.7111930956594368E-5</c:v>
                </c:pt>
                <c:pt idx="1">
                  <c:v>2.7411800279662338E-5</c:v>
                </c:pt>
                <c:pt idx="2">
                  <c:v>2.7714986191239534E-5</c:v>
                </c:pt>
                <c:pt idx="3">
                  <c:v>2.8021525371123946E-5</c:v>
                </c:pt>
                <c:pt idx="4">
                  <c:v>2.8331454904728236E-5</c:v>
                </c:pt>
                <c:pt idx="5">
                  <c:v>2.8644812287563976E-5</c:v>
                </c:pt>
                <c:pt idx="6">
                  <c:v>2.8961635429775755E-5</c:v>
                </c:pt>
                <c:pt idx="7">
                  <c:v>2.9281962660724969E-5</c:v>
                </c:pt>
                <c:pt idx="8">
                  <c:v>2.9605832733624805E-5</c:v>
                </c:pt>
                <c:pt idx="9">
                  <c:v>2.9933284830225933E-5</c:v>
                </c:pt>
                <c:pt idx="10">
                  <c:v>3.0264358565554303E-5</c:v>
                </c:pt>
                <c:pt idx="11">
                  <c:v>3.0599093992701158E-5</c:v>
                </c:pt>
                <c:pt idx="12">
                  <c:v>3.0937531607665947E-5</c:v>
                </c:pt>
                <c:pt idx="13">
                  <c:v>3.1279712354252954E-5</c:v>
                </c:pt>
                <c:pt idx="14">
                  <c:v>3.1625677629021711E-5</c:v>
                </c:pt>
                <c:pt idx="15">
                  <c:v>3.1975469286292455E-5</c:v>
                </c:pt>
                <c:pt idx="16">
                  <c:v>3.232912964320662E-5</c:v>
                </c:pt>
                <c:pt idx="17">
                  <c:v>3.2686701484843383E-5</c:v>
                </c:pt>
                <c:pt idx="18">
                  <c:v>3.3048228069392744E-5</c:v>
                </c:pt>
                <c:pt idx="19">
                  <c:v>3.3413753133385748E-5</c:v>
                </c:pt>
                <c:pt idx="20">
                  <c:v>3.3783320896982358E-5</c:v>
                </c:pt>
                <c:pt idx="21">
                  <c:v>3.4156976069318018E-5</c:v>
                </c:pt>
                <c:pt idx="22">
                  <c:v>3.453476385390916E-5</c:v>
                </c:pt>
                <c:pt idx="23">
                  <c:v>3.4916729954118298E-5</c:v>
                </c:pt>
                <c:pt idx="24">
                  <c:v>3.5302920578679762E-5</c:v>
                </c:pt>
                <c:pt idx="25">
                  <c:v>3.5693382447286248E-5</c:v>
                </c:pt>
                <c:pt idx="26">
                  <c:v>3.6088162796237222E-5</c:v>
                </c:pt>
                <c:pt idx="27">
                  <c:v>3.6487309384149801E-5</c:v>
                </c:pt>
                <c:pt idx="28">
                  <c:v>3.6890870497732464E-5</c:v>
                </c:pt>
                <c:pt idx="29">
                  <c:v>3.7298894957622849E-5</c:v>
                </c:pt>
                <c:pt idx="30">
                  <c:v>3.7711432124289786E-5</c:v>
                </c:pt>
                <c:pt idx="31">
                  <c:v>3.8128531904000816E-5</c:v>
                </c:pt>
                <c:pt idx="32">
                  <c:v>3.855024475485522E-5</c:v>
                </c:pt>
                <c:pt idx="33">
                  <c:v>3.8976621692884314E-5</c:v>
                </c:pt>
                <c:pt idx="34">
                  <c:v>3.9407714298218417E-5</c:v>
                </c:pt>
                <c:pt idx="35">
                  <c:v>3.9843574721322512E-5</c:v>
                </c:pt>
                <c:pt idx="36">
                  <c:v>4.0284255689300545E-5</c:v>
                </c:pt>
                <c:pt idx="37">
                  <c:v>4.0729810512269309E-5</c:v>
                </c:pt>
                <c:pt idx="38">
                  <c:v>4.1180293089803006E-5</c:v>
                </c:pt>
                <c:pt idx="39">
                  <c:v>4.1635757917448627E-5</c:v>
                </c:pt>
                <c:pt idx="40">
                  <c:v>4.2096260093313591E-5</c:v>
                </c:pt>
                <c:pt idx="41">
                  <c:v>4.256185532472612E-5</c:v>
                </c:pt>
                <c:pt idx="42">
                  <c:v>4.3032599934968963E-5</c:v>
                </c:pt>
                <c:pt idx="43">
                  <c:v>4.3508550870087824E-5</c:v>
                </c:pt>
                <c:pt idx="44">
                  <c:v>4.3989765705774741E-5</c:v>
                </c:pt>
                <c:pt idx="45">
                  <c:v>4.4476302654327502E-5</c:v>
                </c:pt>
                <c:pt idx="46">
                  <c:v>4.4968220571686174E-5</c:v>
                </c:pt>
                <c:pt idx="47">
                  <c:v>4.5465578964547087E-5</c:v>
                </c:pt>
                <c:pt idx="48">
                  <c:v>4.5968437997555506E-5</c:v>
                </c:pt>
                <c:pt idx="49">
                  <c:v>4.6476858500577689E-5</c:v>
                </c:pt>
                <c:pt idx="50">
                  <c:v>4.6990901976053392E-5</c:v>
                </c:pt>
                <c:pt idx="51">
                  <c:v>4.7510630606429336E-5</c:v>
                </c:pt>
                <c:pt idx="52">
                  <c:v>4.80361072616751E-5</c:v>
                </c:pt>
                <c:pt idx="53">
                  <c:v>4.8567395506881678E-5</c:v>
                </c:pt>
                <c:pt idx="54">
                  <c:v>4.9104559609944175E-5</c:v>
                </c:pt>
                <c:pt idx="55">
                  <c:v>4.9647664549329351E-5</c:v>
                </c:pt>
                <c:pt idx="56">
                  <c:v>5.0196776021928776E-5</c:v>
                </c:pt>
                <c:pt idx="57">
                  <c:v>5.0751960450998819E-5</c:v>
                </c:pt>
                <c:pt idx="58">
                  <c:v>5.1313284994188345E-5</c:v>
                </c:pt>
                <c:pt idx="59">
                  <c:v>5.1880817551655123E-5</c:v>
                </c:pt>
                <c:pt idx="60">
                  <c:v>5.2454626774271586E-5</c:v>
                </c:pt>
                <c:pt idx="61">
                  <c:v>5.3034782071921506E-5</c:v>
                </c:pt>
                <c:pt idx="62">
                  <c:v>5.3621353621888093E-5</c:v>
                </c:pt>
                <c:pt idx="63">
                  <c:v>5.4214412377334787E-5</c:v>
                </c:pt>
                <c:pt idx="64">
                  <c:v>5.4814030075879776E-5</c:v>
                </c:pt>
                <c:pt idx="65">
                  <c:v>5.5420279248265029E-5</c:v>
                </c:pt>
                <c:pt idx="66">
                  <c:v>5.6033233227121078E-5</c:v>
                </c:pt>
                <c:pt idx="67">
                  <c:v>5.6652966155828694E-5</c:v>
                </c:pt>
                <c:pt idx="68">
                  <c:v>5.7279552997478292E-5</c:v>
                </c:pt>
                <c:pt idx="69">
                  <c:v>5.7913069543928314E-5</c:v>
                </c:pt>
                <c:pt idx="70">
                  <c:v>5.8553592424963564E-5</c:v>
                </c:pt>
                <c:pt idx="71">
                  <c:v>5.9201199117554711E-5</c:v>
                </c:pt>
                <c:pt idx="72">
                  <c:v>5.9855967955219987E-5</c:v>
                </c:pt>
                <c:pt idx="73">
                  <c:v>6.0517978137490211E-5</c:v>
                </c:pt>
                <c:pt idx="74">
                  <c:v>6.11873097394785E-5</c:v>
                </c:pt>
                <c:pt idx="75">
                  <c:v>6.1864043721555188E-5</c:v>
                </c:pt>
                <c:pt idx="76">
                  <c:v>6.2548261939129998E-5</c:v>
                </c:pt>
                <c:pt idx="77">
                  <c:v>6.3240047152541973E-5</c:v>
                </c:pt>
                <c:pt idx="78">
                  <c:v>6.3939483037058633E-5</c:v>
                </c:pt>
                <c:pt idx="79">
                  <c:v>6.4646654192985649E-5</c:v>
                </c:pt>
                <c:pt idx="80">
                  <c:v>6.5361646155887598E-5</c:v>
                </c:pt>
                <c:pt idx="81">
                  <c:v>6.6084545406922302E-5</c:v>
                </c:pt>
                <c:pt idx="82">
                  <c:v>6.6815439383288355E-5</c:v>
                </c:pt>
                <c:pt idx="83">
                  <c:v>6.7554416488789119E-5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22-4F1C-AB1C-7277ACC3A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260368"/>
        <c:axId val="774261024"/>
      </c:scatterChart>
      <c:valAx>
        <c:axId val="774260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frond area (dm2)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261024"/>
        <c:crosses val="autoZero"/>
        <c:crossBetween val="midCat"/>
      </c:valAx>
      <c:valAx>
        <c:axId val="77426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erosion rate (1/d)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260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790575</xdr:colOff>
      <xdr:row>0</xdr:row>
      <xdr:rowOff>180974</xdr:rowOff>
    </xdr:from>
    <xdr:to>
      <xdr:col>17</xdr:col>
      <xdr:colOff>590550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19050</xdr:colOff>
      <xdr:row>0</xdr:row>
      <xdr:rowOff>157162</xdr:rowOff>
    </xdr:from>
    <xdr:to>
      <xdr:col>28</xdr:col>
      <xdr:colOff>190500</xdr:colOff>
      <xdr:row>20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C05FA-7863-496F-A511-E569C1396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zoomScale="85" zoomScaleNormal="85" workbookViewId="0">
      <selection activeCell="H2" sqref="H2:H85"/>
    </sheetView>
  </sheetViews>
  <sheetFormatPr defaultRowHeight="15" x14ac:dyDescent="0.25"/>
  <cols>
    <col min="6" max="6" width="12" bestFit="1" customWidth="1"/>
    <col min="7" max="7" width="12" customWidth="1"/>
    <col min="8" max="8" width="12" bestFit="1" customWidth="1"/>
    <col min="9" max="9" width="12.7109375" bestFit="1" customWidth="1"/>
    <col min="14" max="14" width="12" bestFit="1" customWidth="1"/>
  </cols>
  <sheetData>
    <row r="1" spans="1:22" x14ac:dyDescent="0.25">
      <c r="B1" t="s">
        <v>0</v>
      </c>
      <c r="D1" t="s">
        <v>39</v>
      </c>
      <c r="E1" t="s">
        <v>38</v>
      </c>
      <c r="F1" t="s">
        <v>7</v>
      </c>
      <c r="G1" t="s">
        <v>40</v>
      </c>
      <c r="H1" t="s">
        <v>6</v>
      </c>
    </row>
    <row r="2" spans="1:22" x14ac:dyDescent="0.25">
      <c r="A2" t="s">
        <v>1</v>
      </c>
      <c r="B2">
        <v>2</v>
      </c>
      <c r="D2">
        <v>300</v>
      </c>
      <c r="E2">
        <f>D2/100</f>
        <v>3</v>
      </c>
      <c r="F2">
        <f>$B$11*EXP(-1*(E2/($B$14*$B$16))^2) + $B$12</f>
        <v>3.0209454273780707E-2</v>
      </c>
      <c r="G2">
        <f>EXP($B$15*D2)</f>
        <v>4.6071866343312918E+28</v>
      </c>
      <c r="H2">
        <f>((10^-6)*EXP($B$15*D2/$B$16))/(1+((10^-6)*(EXP($B$15*D2/$B$16)-1)))</f>
        <v>2.7111930956594368E-5</v>
      </c>
    </row>
    <row r="3" spans="1:22" x14ac:dyDescent="0.25">
      <c r="A3" t="s">
        <v>4</v>
      </c>
      <c r="B3">
        <f>1-(0.01/0.022)</f>
        <v>0.54545454545454541</v>
      </c>
      <c r="D3">
        <v>301</v>
      </c>
      <c r="E3">
        <f t="shared" ref="E3:E66" si="0">D3/100</f>
        <v>3.01</v>
      </c>
      <c r="F3">
        <f t="shared" ref="F3:F66" si="1">$B$11*EXP(-1*(E3/($B$14*$B$16))^2) + $B$12</f>
        <v>3.0200892379812778E-2</v>
      </c>
      <c r="G3">
        <f t="shared" ref="G3:G66" si="2">EXP($B$15*D3)</f>
        <v>5.7409080585134084E+28</v>
      </c>
      <c r="H3">
        <f t="shared" ref="H3:H66" si="3">((10^-6)*EXP($B$15*D3/$B$16))/(1+((10^-6)*(EXP($B$15*D3/$B$16)-1)))</f>
        <v>2.7411800279662338E-5</v>
      </c>
    </row>
    <row r="4" spans="1:22" x14ac:dyDescent="0.25">
      <c r="A4" t="s">
        <v>2</v>
      </c>
      <c r="B4">
        <v>1</v>
      </c>
      <c r="D4">
        <v>302</v>
      </c>
      <c r="E4">
        <f t="shared" si="0"/>
        <v>3.02</v>
      </c>
      <c r="F4">
        <f t="shared" si="1"/>
        <v>3.0192653712358762E-2</v>
      </c>
      <c r="G4">
        <f t="shared" si="2"/>
        <v>7.1536119441551272E+28</v>
      </c>
      <c r="H4">
        <f t="shared" si="3"/>
        <v>2.7714986191239534E-5</v>
      </c>
      <c r="U4">
        <v>10</v>
      </c>
    </row>
    <row r="5" spans="1:22" x14ac:dyDescent="0.25">
      <c r="A5" t="s">
        <v>5</v>
      </c>
      <c r="B5">
        <f>MIN(F2:F85)</f>
        <v>3.0004086828906512E-2</v>
      </c>
      <c r="D5">
        <v>303</v>
      </c>
      <c r="E5">
        <f t="shared" si="0"/>
        <v>3.03</v>
      </c>
      <c r="F5">
        <f t="shared" si="1"/>
        <v>3.0184727257221756E-2</v>
      </c>
      <c r="G5">
        <f t="shared" si="2"/>
        <v>8.9139493832636476E+28</v>
      </c>
      <c r="H5">
        <f t="shared" si="3"/>
        <v>2.8021525371123946E-5</v>
      </c>
      <c r="U5">
        <v>11</v>
      </c>
    </row>
    <row r="6" spans="1:22" x14ac:dyDescent="0.25">
      <c r="A6" t="s">
        <v>8</v>
      </c>
      <c r="B6">
        <f>B5*B4*B3*B2</f>
        <v>3.2731731086079831E-2</v>
      </c>
      <c r="D6">
        <v>304</v>
      </c>
      <c r="E6">
        <f t="shared" si="0"/>
        <v>3.04</v>
      </c>
      <c r="F6">
        <f t="shared" si="1"/>
        <v>3.0177102325231311E-2</v>
      </c>
      <c r="G6">
        <f t="shared" si="2"/>
        <v>1.1107464904118554E+29</v>
      </c>
      <c r="H6">
        <f t="shared" si="3"/>
        <v>2.8331454904728236E-5</v>
      </c>
      <c r="U6">
        <v>12</v>
      </c>
    </row>
    <row r="7" spans="1:22" x14ac:dyDescent="0.25">
      <c r="D7">
        <v>305</v>
      </c>
      <c r="E7">
        <f t="shared" si="0"/>
        <v>3.05</v>
      </c>
      <c r="F7">
        <f t="shared" si="1"/>
        <v>3.0169768544686129E-2</v>
      </c>
      <c r="G7">
        <f t="shared" si="2"/>
        <v>1.3840753552838107E+29</v>
      </c>
      <c r="H7">
        <f t="shared" si="3"/>
        <v>2.8644812287563976E-5</v>
      </c>
      <c r="U7">
        <v>13</v>
      </c>
    </row>
    <row r="8" spans="1:22" x14ac:dyDescent="0.25">
      <c r="A8" t="s">
        <v>24</v>
      </c>
      <c r="B8">
        <f>0.039</f>
        <v>3.9E-2</v>
      </c>
      <c r="D8">
        <v>306</v>
      </c>
      <c r="E8">
        <f t="shared" si="0"/>
        <v>3.06</v>
      </c>
      <c r="F8">
        <f t="shared" si="1"/>
        <v>3.0162715853892286E-2</v>
      </c>
      <c r="G8">
        <f t="shared" si="2"/>
        <v>1.7246640935986408E+29</v>
      </c>
      <c r="H8">
        <f t="shared" si="3"/>
        <v>2.8961635429775755E-5</v>
      </c>
      <c r="U8">
        <v>14</v>
      </c>
    </row>
    <row r="9" spans="1:22" x14ac:dyDescent="0.25">
      <c r="A9" t="s">
        <v>25</v>
      </c>
      <c r="B9">
        <f>B8-B6</f>
        <v>6.2682689139201692E-3</v>
      </c>
      <c r="D9">
        <v>307</v>
      </c>
      <c r="E9">
        <f t="shared" si="0"/>
        <v>3.07</v>
      </c>
      <c r="F9">
        <f t="shared" si="1"/>
        <v>3.0155934493799167E-2</v>
      </c>
      <c r="G9">
        <f t="shared" si="2"/>
        <v>2.1490637951128407E+29</v>
      </c>
      <c r="H9">
        <f t="shared" si="3"/>
        <v>2.9281962660724969E-5</v>
      </c>
      <c r="U9">
        <v>15</v>
      </c>
      <c r="V9">
        <f>19/4 - U9/4</f>
        <v>1</v>
      </c>
    </row>
    <row r="10" spans="1:22" x14ac:dyDescent="0.25">
      <c r="D10">
        <v>308</v>
      </c>
      <c r="E10">
        <f t="shared" si="0"/>
        <v>3.08</v>
      </c>
      <c r="F10">
        <f t="shared" si="1"/>
        <v>3.0149415000735067E-2</v>
      </c>
      <c r="G10">
        <f t="shared" si="2"/>
        <v>2.6778983876379141E+29</v>
      </c>
      <c r="H10">
        <f t="shared" si="3"/>
        <v>2.9605832733624805E-5</v>
      </c>
      <c r="U10">
        <v>16</v>
      </c>
      <c r="V10">
        <f t="shared" ref="V10:V13" si="4">19/4 - U10/4</f>
        <v>0.75</v>
      </c>
    </row>
    <row r="11" spans="1:22" x14ac:dyDescent="0.25">
      <c r="A11" t="s">
        <v>26</v>
      </c>
      <c r="B11">
        <v>0.1085</v>
      </c>
      <c r="D11">
        <v>309</v>
      </c>
      <c r="E11">
        <f t="shared" si="0"/>
        <v>3.09</v>
      </c>
      <c r="F11">
        <f t="shared" si="1"/>
        <v>3.0143148199244237E-2</v>
      </c>
      <c r="G11">
        <f t="shared" si="2"/>
        <v>3.3368668677130671E+29</v>
      </c>
      <c r="H11">
        <f t="shared" si="3"/>
        <v>2.9933284830225933E-5</v>
      </c>
      <c r="U11">
        <v>17</v>
      </c>
      <c r="V11">
        <f t="shared" si="4"/>
        <v>0.5</v>
      </c>
    </row>
    <row r="12" spans="1:22" x14ac:dyDescent="0.25">
      <c r="A12" t="s">
        <v>27</v>
      </c>
      <c r="B12">
        <v>0.03</v>
      </c>
      <c r="D12">
        <v>310</v>
      </c>
      <c r="E12">
        <f t="shared" si="0"/>
        <v>3.1</v>
      </c>
      <c r="F12">
        <f t="shared" si="1"/>
        <v>3.0137125195027013E-2</v>
      </c>
      <c r="G12">
        <f t="shared" si="2"/>
        <v>4.157992156925248E+29</v>
      </c>
      <c r="H12">
        <f t="shared" si="3"/>
        <v>3.0264358565554303E-5</v>
      </c>
      <c r="U12">
        <v>18</v>
      </c>
      <c r="V12">
        <f t="shared" si="4"/>
        <v>0.25</v>
      </c>
    </row>
    <row r="13" spans="1:22" x14ac:dyDescent="0.25">
      <c r="B13">
        <v>3.5749999999999997E-2</v>
      </c>
      <c r="D13">
        <v>311</v>
      </c>
      <c r="E13">
        <f t="shared" si="0"/>
        <v>3.11</v>
      </c>
      <c r="F13">
        <f t="shared" si="1"/>
        <v>3.0131337367984422E-2</v>
      </c>
      <c r="G13">
        <f t="shared" si="2"/>
        <v>5.1811772727093785E+29</v>
      </c>
      <c r="H13">
        <f t="shared" si="3"/>
        <v>3.0599093992701158E-5</v>
      </c>
      <c r="U13">
        <v>19</v>
      </c>
      <c r="V13">
        <f t="shared" si="4"/>
        <v>0</v>
      </c>
    </row>
    <row r="14" spans="1:22" x14ac:dyDescent="0.25">
      <c r="A14" t="s">
        <v>37</v>
      </c>
      <c r="B14">
        <v>0.06</v>
      </c>
      <c r="D14">
        <v>312</v>
      </c>
      <c r="E14">
        <f t="shared" si="0"/>
        <v>3.12</v>
      </c>
      <c r="F14">
        <f t="shared" si="1"/>
        <v>3.0125776365368648E-2</v>
      </c>
      <c r="G14">
        <f t="shared" si="2"/>
        <v>6.4561444365713378E+29</v>
      </c>
      <c r="H14">
        <f t="shared" si="3"/>
        <v>3.0937531607665947E-5</v>
      </c>
      <c r="U14">
        <v>20</v>
      </c>
    </row>
    <row r="15" spans="1:22" x14ac:dyDescent="0.25">
      <c r="A15" t="s">
        <v>28</v>
      </c>
      <c r="B15">
        <v>0.22</v>
      </c>
      <c r="D15">
        <v>313</v>
      </c>
      <c r="E15">
        <f t="shared" si="0"/>
        <v>3.13</v>
      </c>
      <c r="F15">
        <f t="shared" si="1"/>
        <v>3.0120434095040369E-2</v>
      </c>
      <c r="G15">
        <f t="shared" si="2"/>
        <v>8.0448513517227109E+29</v>
      </c>
      <c r="H15">
        <f t="shared" si="3"/>
        <v>3.1279712354252954E-5</v>
      </c>
    </row>
    <row r="16" spans="1:22" x14ac:dyDescent="0.25">
      <c r="A16" t="s">
        <v>36</v>
      </c>
      <c r="B16">
        <v>20</v>
      </c>
      <c r="D16">
        <v>314</v>
      </c>
      <c r="E16">
        <f t="shared" si="0"/>
        <v>3.14</v>
      </c>
      <c r="F16">
        <f t="shared" si="1"/>
        <v>3.0115302718834093E-2</v>
      </c>
      <c r="G16">
        <f t="shared" si="2"/>
        <v>1.0024502070416096E+30</v>
      </c>
      <c r="H16">
        <f t="shared" si="3"/>
        <v>3.1625677629021711E-5</v>
      </c>
    </row>
    <row r="17" spans="4:8" x14ac:dyDescent="0.25">
      <c r="D17">
        <v>315</v>
      </c>
      <c r="E17">
        <f t="shared" si="0"/>
        <v>3.15</v>
      </c>
      <c r="F17">
        <f t="shared" si="1"/>
        <v>3.0110374646032195E-2</v>
      </c>
      <c r="G17">
        <f t="shared" si="2"/>
        <v>1.2491298765670503E+30</v>
      </c>
      <c r="H17">
        <f t="shared" si="3"/>
        <v>3.1975469286292455E-5</v>
      </c>
    </row>
    <row r="18" spans="4:8" x14ac:dyDescent="0.25">
      <c r="D18">
        <v>316</v>
      </c>
      <c r="E18">
        <f t="shared" si="0"/>
        <v>3.16</v>
      </c>
      <c r="F18">
        <f t="shared" si="1"/>
        <v>3.0105642526948452E-2</v>
      </c>
      <c r="G18">
        <f t="shared" si="2"/>
        <v>1.5565116726716869E+30</v>
      </c>
      <c r="H18">
        <f t="shared" si="3"/>
        <v>3.232912964320662E-5</v>
      </c>
    </row>
    <row r="19" spans="4:8" x14ac:dyDescent="0.25">
      <c r="D19">
        <v>317</v>
      </c>
      <c r="E19">
        <f t="shared" si="0"/>
        <v>3.17</v>
      </c>
      <c r="F19">
        <f t="shared" si="1"/>
        <v>3.0101099246621625E-2</v>
      </c>
      <c r="G19">
        <f t="shared" si="2"/>
        <v>1.9395329762038288E+30</v>
      </c>
      <c r="H19">
        <f t="shared" si="3"/>
        <v>3.2686701484843383E-5</v>
      </c>
    </row>
    <row r="20" spans="4:8" x14ac:dyDescent="0.25">
      <c r="D20">
        <v>318</v>
      </c>
      <c r="E20">
        <f t="shared" si="0"/>
        <v>3.18</v>
      </c>
      <c r="F20">
        <f t="shared" si="1"/>
        <v>3.0096737918619481E-2</v>
      </c>
      <c r="G20">
        <f t="shared" si="2"/>
        <v>2.4168069098544765E+30</v>
      </c>
      <c r="H20">
        <f t="shared" si="3"/>
        <v>3.3048228069392744E-5</v>
      </c>
    </row>
    <row r="21" spans="4:8" x14ac:dyDescent="0.25">
      <c r="D21">
        <v>319</v>
      </c>
      <c r="E21">
        <f t="shared" si="0"/>
        <v>3.19</v>
      </c>
      <c r="F21">
        <f t="shared" si="1"/>
        <v>3.0092551878953627E-2</v>
      </c>
      <c r="G21">
        <f t="shared" si="2"/>
        <v>3.0115268526924966E+30</v>
      </c>
      <c r="H21">
        <f t="shared" si="3"/>
        <v>3.3413753133385748E-5</v>
      </c>
    </row>
    <row r="22" spans="4:8" x14ac:dyDescent="0.25">
      <c r="D22">
        <v>320</v>
      </c>
      <c r="E22">
        <f t="shared" si="0"/>
        <v>3.2</v>
      </c>
      <c r="F22">
        <f t="shared" si="1"/>
        <v>3.0088534680105326E-2</v>
      </c>
      <c r="G22">
        <f t="shared" si="2"/>
        <v>3.7525935346791663E+30</v>
      </c>
      <c r="H22">
        <f t="shared" si="3"/>
        <v>3.3783320896982358E-5</v>
      </c>
    </row>
    <row r="23" spans="4:8" x14ac:dyDescent="0.25">
      <c r="D23">
        <v>321</v>
      </c>
      <c r="E23">
        <f t="shared" si="0"/>
        <v>3.21</v>
      </c>
      <c r="F23">
        <f t="shared" si="1"/>
        <v>3.0084680085162376E-2</v>
      </c>
      <c r="G23">
        <f t="shared" si="2"/>
        <v>4.6760194829163534E+30</v>
      </c>
      <c r="H23">
        <f t="shared" si="3"/>
        <v>3.4156976069318018E-5</v>
      </c>
    </row>
    <row r="24" spans="4:8" x14ac:dyDescent="0.25">
      <c r="D24">
        <v>322</v>
      </c>
      <c r="E24">
        <f t="shared" si="0"/>
        <v>3.22</v>
      </c>
      <c r="F24">
        <f t="shared" si="1"/>
        <v>3.0080982062067031E-2</v>
      </c>
      <c r="G24">
        <f t="shared" si="2"/>
        <v>5.8266790694352977E+30</v>
      </c>
      <c r="H24">
        <f t="shared" si="3"/>
        <v>3.453476385390916E-5</v>
      </c>
    </row>
    <row r="25" spans="4:8" x14ac:dyDescent="0.25">
      <c r="D25">
        <v>323</v>
      </c>
      <c r="E25">
        <f t="shared" si="0"/>
        <v>3.23</v>
      </c>
      <c r="F25">
        <f t="shared" si="1"/>
        <v>3.007743477797482E-2</v>
      </c>
      <c r="G25">
        <f t="shared" si="2"/>
        <v>7.2604892050238504E+30</v>
      </c>
      <c r="H25">
        <f t="shared" si="3"/>
        <v>3.4916729954118298E-5</v>
      </c>
    </row>
    <row r="26" spans="4:8" x14ac:dyDescent="0.25">
      <c r="D26">
        <v>324</v>
      </c>
      <c r="E26">
        <f t="shared" si="0"/>
        <v>3.24</v>
      </c>
      <c r="F26">
        <f t="shared" si="1"/>
        <v>3.0074032593724067E-2</v>
      </c>
      <c r="G26">
        <f t="shared" si="2"/>
        <v>9.0471266510610807E+30</v>
      </c>
      <c r="H26">
        <f t="shared" si="3"/>
        <v>3.5302920578679762E-5</v>
      </c>
    </row>
    <row r="27" spans="4:8" x14ac:dyDescent="0.25">
      <c r="D27">
        <v>325</v>
      </c>
      <c r="E27">
        <f t="shared" si="0"/>
        <v>3.25</v>
      </c>
      <c r="F27">
        <f t="shared" si="1"/>
        <v>3.0070770058415741E-2</v>
      </c>
      <c r="G27">
        <f t="shared" si="2"/>
        <v>1.1273413998564138E+31</v>
      </c>
      <c r="H27">
        <f t="shared" si="3"/>
        <v>3.5693382447286248E-5</v>
      </c>
    </row>
    <row r="28" spans="4:8" x14ac:dyDescent="0.25">
      <c r="D28">
        <v>326</v>
      </c>
      <c r="E28">
        <f t="shared" si="0"/>
        <v>3.26</v>
      </c>
      <c r="F28">
        <f t="shared" si="1"/>
        <v>3.006764190410325E-2</v>
      </c>
      <c r="G28">
        <f t="shared" si="2"/>
        <v>1.4047538857888797E+31</v>
      </c>
      <c r="H28">
        <f t="shared" si="3"/>
        <v>3.6088162796237222E-5</v>
      </c>
    </row>
    <row r="29" spans="4:8" x14ac:dyDescent="0.25">
      <c r="D29">
        <v>327</v>
      </c>
      <c r="E29">
        <f t="shared" si="0"/>
        <v>3.27</v>
      </c>
      <c r="F29">
        <f t="shared" si="1"/>
        <v>3.0064643040591657E-2</v>
      </c>
      <c r="G29">
        <f t="shared" si="2"/>
        <v>1.7504311292837242E+31</v>
      </c>
      <c r="H29">
        <f t="shared" si="3"/>
        <v>3.6487309384149801E-5</v>
      </c>
    </row>
    <row r="30" spans="4:8" x14ac:dyDescent="0.25">
      <c r="D30">
        <v>328</v>
      </c>
      <c r="E30">
        <f t="shared" si="0"/>
        <v>3.28</v>
      </c>
      <c r="F30">
        <f t="shared" si="1"/>
        <v>3.0061768550345758E-2</v>
      </c>
      <c r="G30">
        <f t="shared" si="2"/>
        <v>2.1811714986962375E+31</v>
      </c>
      <c r="H30">
        <f t="shared" si="3"/>
        <v>3.6890870497732464E-5</v>
      </c>
    </row>
    <row r="31" spans="4:8" x14ac:dyDescent="0.25">
      <c r="D31">
        <v>329</v>
      </c>
      <c r="E31">
        <f t="shared" si="0"/>
        <v>3.29</v>
      </c>
      <c r="F31">
        <f t="shared" si="1"/>
        <v>3.0059013683506323E-2</v>
      </c>
      <c r="G31">
        <f t="shared" si="2"/>
        <v>2.7179070499457825E+31</v>
      </c>
      <c r="H31">
        <f t="shared" si="3"/>
        <v>3.7298894957622849E-5</v>
      </c>
    </row>
    <row r="32" spans="4:8" x14ac:dyDescent="0.25">
      <c r="D32">
        <v>330</v>
      </c>
      <c r="E32">
        <f t="shared" si="0"/>
        <v>3.3</v>
      </c>
      <c r="F32">
        <f t="shared" si="1"/>
        <v>3.0056373853013799E-2</v>
      </c>
      <c r="G32">
        <f t="shared" si="2"/>
        <v>3.3867207308368295E+31</v>
      </c>
      <c r="H32">
        <f t="shared" si="3"/>
        <v>3.7711432124289786E-5</v>
      </c>
    </row>
    <row r="33" spans="4:8" x14ac:dyDescent="0.25">
      <c r="D33">
        <v>331</v>
      </c>
      <c r="E33">
        <f t="shared" si="0"/>
        <v>3.31</v>
      </c>
      <c r="F33">
        <f t="shared" si="1"/>
        <v>3.005384462983865E-2</v>
      </c>
      <c r="G33">
        <f t="shared" si="2"/>
        <v>4.2201138956937171E+31</v>
      </c>
      <c r="H33">
        <f t="shared" si="3"/>
        <v>3.8128531904000816E-5</v>
      </c>
    </row>
    <row r="34" spans="4:8" x14ac:dyDescent="0.25">
      <c r="D34">
        <v>332</v>
      </c>
      <c r="E34">
        <f t="shared" si="0"/>
        <v>3.32</v>
      </c>
      <c r="F34">
        <f t="shared" si="1"/>
        <v>3.0051421738317471E-2</v>
      </c>
      <c r="G34">
        <f t="shared" si="2"/>
        <v>5.2585857258523957E+31</v>
      </c>
      <c r="H34">
        <f t="shared" si="3"/>
        <v>3.855024475485522E-5</v>
      </c>
    </row>
    <row r="35" spans="4:8" x14ac:dyDescent="0.25">
      <c r="D35">
        <v>333</v>
      </c>
      <c r="E35">
        <f t="shared" si="0"/>
        <v>3.33</v>
      </c>
      <c r="F35">
        <f t="shared" si="1"/>
        <v>3.0049101051593922E-2</v>
      </c>
      <c r="G35">
        <f t="shared" si="2"/>
        <v>6.5526013087836147E+31</v>
      </c>
      <c r="H35">
        <f t="shared" si="3"/>
        <v>3.8976621692884314E-5</v>
      </c>
    </row>
    <row r="36" spans="4:8" x14ac:dyDescent="0.25">
      <c r="D36">
        <v>334</v>
      </c>
      <c r="E36">
        <f t="shared" si="0"/>
        <v>3.34</v>
      </c>
      <c r="F36">
        <f t="shared" si="1"/>
        <v>3.0046878587163543E-2</v>
      </c>
      <c r="G36">
        <f t="shared" si="2"/>
        <v>8.16504401569167E+31</v>
      </c>
      <c r="H36">
        <f t="shared" si="3"/>
        <v>3.9407714298218417E-5</v>
      </c>
    </row>
    <row r="37" spans="4:8" x14ac:dyDescent="0.25">
      <c r="D37">
        <v>335</v>
      </c>
      <c r="E37">
        <f t="shared" si="0"/>
        <v>3.35</v>
      </c>
      <c r="F37">
        <f t="shared" si="1"/>
        <v>3.0044750502521336E-2</v>
      </c>
      <c r="G37">
        <f t="shared" si="2"/>
        <v>1.0174271352175123E+32</v>
      </c>
      <c r="H37">
        <f t="shared" si="3"/>
        <v>3.9843574721322512E-5</v>
      </c>
    </row>
    <row r="38" spans="4:8" x14ac:dyDescent="0.25">
      <c r="D38">
        <v>336</v>
      </c>
      <c r="E38">
        <f t="shared" si="0"/>
        <v>3.36</v>
      </c>
      <c r="F38">
        <f t="shared" si="1"/>
        <v>3.0042713090911076E-2</v>
      </c>
      <c r="G38">
        <f t="shared" si="2"/>
        <v>1.2677922782627214E+32</v>
      </c>
      <c r="H38">
        <f t="shared" si="3"/>
        <v>4.0284255689300545E-5</v>
      </c>
    </row>
    <row r="39" spans="4:8" x14ac:dyDescent="0.25">
      <c r="D39">
        <v>337</v>
      </c>
      <c r="E39">
        <f t="shared" si="0"/>
        <v>3.37</v>
      </c>
      <c r="F39">
        <f t="shared" si="1"/>
        <v>3.0040762777175184E-2</v>
      </c>
      <c r="G39">
        <f t="shared" si="2"/>
        <v>1.579766457161537E+32</v>
      </c>
      <c r="H39">
        <f t="shared" si="3"/>
        <v>4.0729810512269309E-5</v>
      </c>
    </row>
    <row r="40" spans="4:8" x14ac:dyDescent="0.25">
      <c r="D40">
        <v>338</v>
      </c>
      <c r="E40">
        <f t="shared" si="0"/>
        <v>3.38</v>
      </c>
      <c r="F40">
        <f t="shared" si="1"/>
        <v>3.0038896113703976E-2</v>
      </c>
      <c r="G40">
        <f t="shared" si="2"/>
        <v>1.9685102220314553E+32</v>
      </c>
      <c r="H40">
        <f t="shared" si="3"/>
        <v>4.1180293089803006E-5</v>
      </c>
    </row>
    <row r="41" spans="4:8" x14ac:dyDescent="0.25">
      <c r="D41">
        <v>339</v>
      </c>
      <c r="E41">
        <f t="shared" si="0"/>
        <v>3.39</v>
      </c>
      <c r="F41">
        <f t="shared" si="1"/>
        <v>3.0037109776483065E-2</v>
      </c>
      <c r="G41">
        <f t="shared" si="2"/>
        <v>2.4529147815967923E+32</v>
      </c>
      <c r="H41">
        <f t="shared" si="3"/>
        <v>4.1635757917448627E-5</v>
      </c>
    </row>
    <row r="42" spans="4:8" x14ac:dyDescent="0.25">
      <c r="D42">
        <v>340</v>
      </c>
      <c r="E42">
        <f t="shared" si="0"/>
        <v>3.4</v>
      </c>
      <c r="F42">
        <f t="shared" si="1"/>
        <v>3.0035400561237647E-2</v>
      </c>
      <c r="G42">
        <f t="shared" si="2"/>
        <v>3.0565200314615865E+32</v>
      </c>
      <c r="H42">
        <f t="shared" si="3"/>
        <v>4.2096260093313591E-5</v>
      </c>
    </row>
    <row r="43" spans="4:8" x14ac:dyDescent="0.25">
      <c r="D43">
        <v>341</v>
      </c>
      <c r="E43">
        <f t="shared" si="0"/>
        <v>3.41</v>
      </c>
      <c r="F43">
        <f t="shared" si="1"/>
        <v>3.0033765379672384E-2</v>
      </c>
      <c r="G43">
        <f t="shared" si="2"/>
        <v>3.8086584877784882E+32</v>
      </c>
      <c r="H43">
        <f t="shared" si="3"/>
        <v>4.256185532472612E-5</v>
      </c>
    </row>
    <row r="44" spans="4:8" x14ac:dyDescent="0.25">
      <c r="D44">
        <v>342</v>
      </c>
      <c r="E44">
        <f t="shared" si="0"/>
        <v>3.42</v>
      </c>
      <c r="F44">
        <f t="shared" si="1"/>
        <v>3.0032201255805562E-2</v>
      </c>
      <c r="G44">
        <f t="shared" si="2"/>
        <v>4.7458807163748908E+32</v>
      </c>
      <c r="H44">
        <f t="shared" si="3"/>
        <v>4.3032599934968963E-5</v>
      </c>
    </row>
    <row r="45" spans="4:8" x14ac:dyDescent="0.25">
      <c r="D45">
        <v>343</v>
      </c>
      <c r="E45">
        <f t="shared" si="0"/>
        <v>3.43</v>
      </c>
      <c r="F45">
        <f t="shared" si="1"/>
        <v>3.0030705322396111E-2</v>
      </c>
      <c r="G45">
        <f t="shared" si="2"/>
        <v>5.9137315268181137E+32</v>
      </c>
      <c r="H45">
        <f t="shared" si="3"/>
        <v>4.3508550870087824E-5</v>
      </c>
    </row>
    <row r="46" spans="4:8" x14ac:dyDescent="0.25">
      <c r="D46">
        <v>344</v>
      </c>
      <c r="E46">
        <f t="shared" si="0"/>
        <v>3.44</v>
      </c>
      <c r="F46">
        <f t="shared" si="1"/>
        <v>3.0029274817462193E-2</v>
      </c>
      <c r="G46">
        <f t="shared" si="2"/>
        <v>7.3689632465091313E+32</v>
      </c>
      <c r="H46">
        <f t="shared" si="3"/>
        <v>4.3989765705774741E-5</v>
      </c>
    </row>
    <row r="47" spans="4:8" x14ac:dyDescent="0.25">
      <c r="D47">
        <v>345</v>
      </c>
      <c r="E47">
        <f t="shared" si="0"/>
        <v>3.45</v>
      </c>
      <c r="F47">
        <f t="shared" si="1"/>
        <v>3.0027907080889871E-2</v>
      </c>
      <c r="G47">
        <f t="shared" si="2"/>
        <v>9.1822936300286594E+32</v>
      </c>
      <c r="H47">
        <f t="shared" si="3"/>
        <v>4.4476302654327502E-5</v>
      </c>
    </row>
    <row r="48" spans="4:8" x14ac:dyDescent="0.25">
      <c r="D48">
        <v>346</v>
      </c>
      <c r="E48">
        <f t="shared" si="0"/>
        <v>3.46</v>
      </c>
      <c r="F48">
        <f t="shared" si="1"/>
        <v>3.0026599551130486E-2</v>
      </c>
      <c r="G48">
        <f t="shared" si="2"/>
        <v>1.1441842425799432E+33</v>
      </c>
      <c r="H48">
        <f t="shared" si="3"/>
        <v>4.4968220571686174E-5</v>
      </c>
    </row>
    <row r="49" spans="4:8" x14ac:dyDescent="0.25">
      <c r="D49">
        <v>347</v>
      </c>
      <c r="E49">
        <f t="shared" si="0"/>
        <v>3.47</v>
      </c>
      <c r="F49">
        <f t="shared" si="1"/>
        <v>3.0025349761985259E-2</v>
      </c>
      <c r="G49">
        <f t="shared" si="2"/>
        <v>1.4257413601836127E+33</v>
      </c>
      <c r="H49">
        <f t="shared" si="3"/>
        <v>4.5465578964547087E-5</v>
      </c>
    </row>
    <row r="50" spans="4:8" x14ac:dyDescent="0.25">
      <c r="D50">
        <v>348</v>
      </c>
      <c r="E50">
        <f t="shared" si="0"/>
        <v>3.48</v>
      </c>
      <c r="F50">
        <f t="shared" si="1"/>
        <v>3.0024155339475698E-2</v>
      </c>
      <c r="G50">
        <f t="shared" si="2"/>
        <v>1.7765831327607995E+33</v>
      </c>
      <c r="H50">
        <f t="shared" si="3"/>
        <v>4.5968437997555506E-5</v>
      </c>
    </row>
    <row r="51" spans="4:8" x14ac:dyDescent="0.25">
      <c r="D51">
        <v>349</v>
      </c>
      <c r="E51">
        <f t="shared" si="0"/>
        <v>3.49</v>
      </c>
      <c r="F51">
        <f t="shared" si="1"/>
        <v>3.0023013998798292E-2</v>
      </c>
      <c r="G51">
        <f t="shared" si="2"/>
        <v>2.2137589016872612E+33</v>
      </c>
      <c r="H51">
        <f t="shared" si="3"/>
        <v>4.6476858500577689E-5</v>
      </c>
    </row>
    <row r="52" spans="4:8" x14ac:dyDescent="0.25">
      <c r="D52">
        <v>350</v>
      </c>
      <c r="E52">
        <f t="shared" si="0"/>
        <v>3.5</v>
      </c>
      <c r="F52">
        <f t="shared" si="1"/>
        <v>3.0021923541362044E-2</v>
      </c>
      <c r="G52">
        <f t="shared" si="2"/>
        <v>2.7585134545231703E+33</v>
      </c>
      <c r="H52">
        <f t="shared" si="3"/>
        <v>4.6990901976053392E-5</v>
      </c>
    </row>
    <row r="53" spans="4:8" x14ac:dyDescent="0.25">
      <c r="D53">
        <v>351</v>
      </c>
      <c r="E53">
        <f t="shared" si="0"/>
        <v>3.51</v>
      </c>
      <c r="F53">
        <f t="shared" si="1"/>
        <v>3.002088185190736E-2</v>
      </c>
      <c r="G53">
        <f t="shared" si="2"/>
        <v>3.4373194266935294E+33</v>
      </c>
      <c r="H53">
        <f t="shared" si="3"/>
        <v>4.7510630606429336E-5</v>
      </c>
    </row>
    <row r="54" spans="4:8" x14ac:dyDescent="0.25">
      <c r="D54">
        <v>352</v>
      </c>
      <c r="E54">
        <f t="shared" si="0"/>
        <v>3.52</v>
      </c>
      <c r="F54">
        <f t="shared" si="1"/>
        <v>3.0019886895704707E-2</v>
      </c>
      <c r="G54">
        <f t="shared" si="2"/>
        <v>4.2831637531987588E+33</v>
      </c>
      <c r="H54">
        <f t="shared" si="3"/>
        <v>4.80361072616751E-5</v>
      </c>
    </row>
    <row r="55" spans="4:8" x14ac:dyDescent="0.25">
      <c r="D55">
        <v>353</v>
      </c>
      <c r="E55">
        <f t="shared" si="0"/>
        <v>3.53</v>
      </c>
      <c r="F55">
        <f t="shared" si="1"/>
        <v>3.0018936715831692E-2</v>
      </c>
      <c r="G55">
        <f t="shared" si="2"/>
        <v>5.3371506861562782E+33</v>
      </c>
      <c r="H55">
        <f t="shared" si="3"/>
        <v>4.8567395506881678E-5</v>
      </c>
    </row>
    <row r="56" spans="4:8" x14ac:dyDescent="0.25">
      <c r="D56">
        <v>354</v>
      </c>
      <c r="E56">
        <f t="shared" si="0"/>
        <v>3.54</v>
      </c>
      <c r="F56">
        <f t="shared" si="1"/>
        <v>3.001802943052689E-2</v>
      </c>
      <c r="G56">
        <f t="shared" si="2"/>
        <v>6.6504992776578037E+33</v>
      </c>
      <c r="H56">
        <f t="shared" si="3"/>
        <v>4.9104559609944175E-5</v>
      </c>
    </row>
    <row r="57" spans="4:8" x14ac:dyDescent="0.25">
      <c r="D57">
        <v>355</v>
      </c>
      <c r="E57">
        <f t="shared" si="0"/>
        <v>3.55</v>
      </c>
      <c r="F57">
        <f t="shared" si="1"/>
        <v>3.0017163230619013E-2</v>
      </c>
      <c r="G57">
        <f t="shared" si="2"/>
        <v>8.287032396677565E+33</v>
      </c>
      <c r="H57">
        <f t="shared" si="3"/>
        <v>4.9647664549329351E-5</v>
      </c>
    </row>
    <row r="58" spans="4:8" x14ac:dyDescent="0.25">
      <c r="D58">
        <v>356</v>
      </c>
      <c r="E58">
        <f t="shared" si="0"/>
        <v>3.56</v>
      </c>
      <c r="F58">
        <f t="shared" si="1"/>
        <v>3.0016336377029905E-2</v>
      </c>
      <c r="G58">
        <f t="shared" si="2"/>
        <v>1.0326278235123822E+34</v>
      </c>
      <c r="H58">
        <f t="shared" si="3"/>
        <v>5.0196776021928776E-5</v>
      </c>
    </row>
    <row r="59" spans="4:8" x14ac:dyDescent="0.25">
      <c r="D59">
        <v>357</v>
      </c>
      <c r="E59">
        <f t="shared" si="0"/>
        <v>3.57</v>
      </c>
      <c r="F59">
        <f t="shared" si="1"/>
        <v>3.0015547198349812E-2</v>
      </c>
      <c r="G59">
        <f t="shared" si="2"/>
        <v>1.2867335022358705E+34</v>
      </c>
      <c r="H59">
        <f t="shared" si="3"/>
        <v>5.0751960450998819E-5</v>
      </c>
    </row>
    <row r="60" spans="4:8" x14ac:dyDescent="0.25">
      <c r="D60">
        <v>358</v>
      </c>
      <c r="E60">
        <f t="shared" si="0"/>
        <v>3.58</v>
      </c>
      <c r="F60">
        <f t="shared" si="1"/>
        <v>3.0014794088483461E-2</v>
      </c>
      <c r="G60">
        <f t="shared" si="2"/>
        <v>1.603368675603322E+34</v>
      </c>
      <c r="H60">
        <f t="shared" si="3"/>
        <v>5.1313284994188345E-5</v>
      </c>
    </row>
    <row r="61" spans="4:8" x14ac:dyDescent="0.25">
      <c r="D61">
        <v>359</v>
      </c>
      <c r="E61">
        <f t="shared" si="0"/>
        <v>3.59</v>
      </c>
      <c r="F61">
        <f t="shared" si="1"/>
        <v>3.0014075504365443E-2</v>
      </c>
      <c r="G61">
        <f t="shared" si="2"/>
        <v>1.997920397222004E+34</v>
      </c>
      <c r="H61">
        <f t="shared" si="3"/>
        <v>5.1880817551655123E-5</v>
      </c>
    </row>
    <row r="62" spans="4:8" x14ac:dyDescent="0.25">
      <c r="D62">
        <v>360</v>
      </c>
      <c r="E62">
        <f t="shared" si="0"/>
        <v>3.6</v>
      </c>
      <c r="F62">
        <f t="shared" si="1"/>
        <v>3.0013389963743402E-2</v>
      </c>
      <c r="G62">
        <f t="shared" si="2"/>
        <v>2.4895621165442335E+34</v>
      </c>
      <c r="H62">
        <f t="shared" si="3"/>
        <v>5.2454626774271586E-5</v>
      </c>
    </row>
    <row r="63" spans="4:8" x14ac:dyDescent="0.25">
      <c r="D63">
        <v>361</v>
      </c>
      <c r="E63">
        <f t="shared" si="0"/>
        <v>3.61</v>
      </c>
      <c r="F63">
        <f t="shared" si="1"/>
        <v>3.001273604302758E-2</v>
      </c>
      <c r="G63">
        <f t="shared" si="2"/>
        <v>3.1021854227776346E+34</v>
      </c>
      <c r="H63">
        <f t="shared" si="3"/>
        <v>5.3034782071921506E-5</v>
      </c>
    </row>
    <row r="64" spans="4:8" x14ac:dyDescent="0.25">
      <c r="D64">
        <v>362</v>
      </c>
      <c r="E64">
        <f t="shared" si="0"/>
        <v>3.62</v>
      </c>
      <c r="F64">
        <f t="shared" si="1"/>
        <v>3.0012112375205166E-2</v>
      </c>
      <c r="G64">
        <f t="shared" si="2"/>
        <v>3.8655610692905824E+34</v>
      </c>
      <c r="H64">
        <f t="shared" si="3"/>
        <v>5.3621353621888093E-5</v>
      </c>
    </row>
    <row r="65" spans="4:8" x14ac:dyDescent="0.25">
      <c r="D65">
        <v>363</v>
      </c>
      <c r="E65">
        <f t="shared" si="0"/>
        <v>3.63</v>
      </c>
      <c r="F65">
        <f t="shared" si="1"/>
        <v>3.0011517647818096E-2</v>
      </c>
      <c r="G65">
        <f t="shared" si="2"/>
        <v>4.8167856991074633E+34</v>
      </c>
      <c r="H65">
        <f t="shared" si="3"/>
        <v>5.4214412377334787E-5</v>
      </c>
    </row>
    <row r="66" spans="4:8" x14ac:dyDescent="0.25">
      <c r="D66">
        <v>364</v>
      </c>
      <c r="E66">
        <f t="shared" si="0"/>
        <v>3.64</v>
      </c>
      <c r="F66">
        <f t="shared" si="1"/>
        <v>3.0010950601002742E-2</v>
      </c>
      <c r="G66">
        <f t="shared" si="2"/>
        <v>6.0020845758838724E+34</v>
      </c>
      <c r="H66">
        <f t="shared" si="3"/>
        <v>5.4814030075879776E-5</v>
      </c>
    </row>
    <row r="67" spans="4:8" x14ac:dyDescent="0.25">
      <c r="D67">
        <v>365</v>
      </c>
      <c r="E67">
        <f t="shared" ref="E67:E85" si="5">D67/100</f>
        <v>3.65</v>
      </c>
      <c r="F67">
        <f t="shared" ref="F67:F85" si="6">$B$11*EXP(-1*(E67/($B$14*$B$16))^2) + $B$12</f>
        <v>3.0010410025590149E-2</v>
      </c>
      <c r="G67">
        <f t="shared" ref="G67:G85" si="7">EXP($B$15*D67)</f>
        <v>7.4790579250263135E+34</v>
      </c>
      <c r="H67">
        <f t="shared" ref="H67:H85" si="8">((10^-6)*EXP($B$15*D67/$B$16))/(1+((10^-6)*(EXP($B$15*D67/$B$16)-1)))</f>
        <v>5.5420279248265029E-5</v>
      </c>
    </row>
    <row r="68" spans="4:8" x14ac:dyDescent="0.25">
      <c r="D68">
        <v>366</v>
      </c>
      <c r="E68">
        <f t="shared" si="5"/>
        <v>3.66</v>
      </c>
      <c r="F68">
        <f t="shared" si="6"/>
        <v>3.0009894761265303E-2</v>
      </c>
      <c r="G68">
        <f t="shared" si="7"/>
        <v>9.3194800470904177E+34</v>
      </c>
      <c r="H68">
        <f t="shared" si="8"/>
        <v>5.6033233227121078E-5</v>
      </c>
    </row>
    <row r="69" spans="4:8" x14ac:dyDescent="0.25">
      <c r="D69">
        <v>367</v>
      </c>
      <c r="E69">
        <f t="shared" si="5"/>
        <v>3.67</v>
      </c>
      <c r="F69">
        <f t="shared" si="6"/>
        <v>3.0009403694784092E-2</v>
      </c>
      <c r="G69">
        <f t="shared" si="7"/>
        <v>1.1612787227852744E+35</v>
      </c>
      <c r="H69">
        <f t="shared" si="8"/>
        <v>5.6652966155828694E-5</v>
      </c>
    </row>
    <row r="70" spans="4:8" x14ac:dyDescent="0.25">
      <c r="D70">
        <v>368</v>
      </c>
      <c r="E70">
        <f t="shared" si="5"/>
        <v>3.68</v>
      </c>
      <c r="F70">
        <f t="shared" si="6"/>
        <v>3.0008935758246504E-2</v>
      </c>
      <c r="G70">
        <f t="shared" si="7"/>
        <v>1.4470423941889625E+35</v>
      </c>
      <c r="H70">
        <f t="shared" si="8"/>
        <v>5.7279552997478292E-5</v>
      </c>
    </row>
    <row r="71" spans="4:8" x14ac:dyDescent="0.25">
      <c r="D71">
        <v>369</v>
      </c>
      <c r="E71">
        <f t="shared" si="5"/>
        <v>3.69</v>
      </c>
      <c r="F71">
        <f t="shared" si="6"/>
        <v>3.0008489927424727E-2</v>
      </c>
      <c r="G71">
        <f t="shared" si="7"/>
        <v>1.8031258555723421E+35</v>
      </c>
      <c r="H71">
        <f t="shared" si="8"/>
        <v>5.7913069543928314E-5</v>
      </c>
    </row>
    <row r="72" spans="4:8" x14ac:dyDescent="0.25">
      <c r="D72">
        <v>370</v>
      </c>
      <c r="E72">
        <f t="shared" si="5"/>
        <v>3.7</v>
      </c>
      <c r="F72">
        <f t="shared" si="6"/>
        <v>3.0008065220144767E-2</v>
      </c>
      <c r="G72">
        <f t="shared" si="7"/>
        <v>2.2468331709491552E+35</v>
      </c>
      <c r="H72">
        <f t="shared" si="8"/>
        <v>5.8553592424963564E-5</v>
      </c>
    </row>
    <row r="73" spans="4:8" x14ac:dyDescent="0.25">
      <c r="D73">
        <v>371</v>
      </c>
      <c r="E73">
        <f t="shared" si="5"/>
        <v>3.71</v>
      </c>
      <c r="F73">
        <f t="shared" si="6"/>
        <v>3.0007660694720214E-2</v>
      </c>
      <c r="G73">
        <f t="shared" si="7"/>
        <v>2.7997265318315979E+35</v>
      </c>
      <c r="H73">
        <f t="shared" si="8"/>
        <v>5.9201199117554711E-5</v>
      </c>
    </row>
    <row r="74" spans="4:8" x14ac:dyDescent="0.25">
      <c r="D74">
        <v>372</v>
      </c>
      <c r="E74">
        <f t="shared" si="5"/>
        <v>3.72</v>
      </c>
      <c r="F74">
        <f t="shared" si="6"/>
        <v>3.0007275448436854E-2</v>
      </c>
      <c r="G74">
        <f t="shared" si="7"/>
        <v>3.4886740833234601E+35</v>
      </c>
      <c r="H74">
        <f t="shared" si="8"/>
        <v>5.9855967955219987E-5</v>
      </c>
    </row>
    <row r="75" spans="4:8" x14ac:dyDescent="0.25">
      <c r="D75">
        <v>373</v>
      </c>
      <c r="E75">
        <f t="shared" si="5"/>
        <v>3.73</v>
      </c>
      <c r="F75">
        <f t="shared" si="6"/>
        <v>3.0006908616086826E-2</v>
      </c>
      <c r="G75">
        <f t="shared" si="7"/>
        <v>4.3471555958326199E+35</v>
      </c>
      <c r="H75">
        <f t="shared" si="8"/>
        <v>6.0517978137490211E-5</v>
      </c>
    </row>
    <row r="76" spans="4:8" x14ac:dyDescent="0.25">
      <c r="D76">
        <v>374</v>
      </c>
      <c r="E76">
        <f t="shared" si="5"/>
        <v>3.74</v>
      </c>
      <c r="F76">
        <f t="shared" si="6"/>
        <v>3.0006559368550987E-2</v>
      </c>
      <c r="G76">
        <f t="shared" si="7"/>
        <v>5.4168894322097419E+35</v>
      </c>
      <c r="H76">
        <f t="shared" si="8"/>
        <v>6.11873097394785E-5</v>
      </c>
    </row>
    <row r="77" spans="4:8" x14ac:dyDescent="0.25">
      <c r="D77">
        <v>375</v>
      </c>
      <c r="E77">
        <f t="shared" si="5"/>
        <v>3.75</v>
      </c>
      <c r="F77">
        <f t="shared" si="6"/>
        <v>3.0006226911428232E-2</v>
      </c>
      <c r="G77">
        <f t="shared" si="7"/>
        <v>6.7498598736412414E+35</v>
      </c>
      <c r="H77">
        <f t="shared" si="8"/>
        <v>6.1864043721555188E-5</v>
      </c>
    </row>
    <row r="78" spans="4:8" x14ac:dyDescent="0.25">
      <c r="D78">
        <v>376</v>
      </c>
      <c r="E78">
        <f t="shared" si="5"/>
        <v>3.76</v>
      </c>
      <c r="F78">
        <f t="shared" si="6"/>
        <v>3.0005910483710544E-2</v>
      </c>
      <c r="G78">
        <f t="shared" si="7"/>
        <v>8.4108433232698204E+35</v>
      </c>
      <c r="H78">
        <f t="shared" si="8"/>
        <v>6.2548261939129998E-5</v>
      </c>
    </row>
    <row r="79" spans="4:8" x14ac:dyDescent="0.25">
      <c r="D79">
        <v>377</v>
      </c>
      <c r="E79">
        <f t="shared" si="5"/>
        <v>3.77</v>
      </c>
      <c r="F79">
        <f t="shared" si="6"/>
        <v>3.0005609356502497E-2</v>
      </c>
      <c r="G79">
        <f t="shared" si="7"/>
        <v>1.0480556149742747E+36</v>
      </c>
      <c r="H79">
        <f t="shared" si="8"/>
        <v>6.3240047152541973E-5</v>
      </c>
    </row>
    <row r="80" spans="4:8" x14ac:dyDescent="0.25">
      <c r="D80">
        <v>378</v>
      </c>
      <c r="E80">
        <f t="shared" si="5"/>
        <v>3.78</v>
      </c>
      <c r="F80">
        <f t="shared" si="6"/>
        <v>3.0005322831783997E-2</v>
      </c>
      <c r="G80">
        <f t="shared" si="7"/>
        <v>1.3059577141808895E+36</v>
      </c>
      <c r="H80">
        <f t="shared" si="8"/>
        <v>6.3939483037058633E-5</v>
      </c>
    </row>
    <row r="81" spans="4:8" x14ac:dyDescent="0.25">
      <c r="D81">
        <v>379</v>
      </c>
      <c r="E81">
        <f t="shared" si="5"/>
        <v>3.79</v>
      </c>
      <c r="F81">
        <f t="shared" si="6"/>
        <v>3.0005050241215126E-2</v>
      </c>
      <c r="G81">
        <f t="shared" si="7"/>
        <v>1.62732351877189E+36</v>
      </c>
      <c r="H81">
        <f t="shared" si="8"/>
        <v>6.4646654192985649E-5</v>
      </c>
    </row>
    <row r="82" spans="4:8" x14ac:dyDescent="0.25">
      <c r="D82">
        <v>380</v>
      </c>
      <c r="E82">
        <f t="shared" si="5"/>
        <v>3.8</v>
      </c>
      <c r="F82">
        <f t="shared" si="6"/>
        <v>3.0004790944981832E-2</v>
      </c>
      <c r="G82">
        <f t="shared" si="7"/>
        <v>2.0277699698792267E+36</v>
      </c>
      <c r="H82">
        <f t="shared" si="8"/>
        <v>6.5361646155887598E-5</v>
      </c>
    </row>
    <row r="83" spans="4:8" x14ac:dyDescent="0.25">
      <c r="D83">
        <v>381</v>
      </c>
      <c r="E83">
        <f t="shared" si="5"/>
        <v>3.81</v>
      </c>
      <c r="F83">
        <f t="shared" si="6"/>
        <v>3.0004544330681383E-2</v>
      </c>
      <c r="G83">
        <f t="shared" si="7"/>
        <v>2.5267569744504116E+36</v>
      </c>
      <c r="H83">
        <f t="shared" si="8"/>
        <v>6.6084545406922302E-5</v>
      </c>
    </row>
    <row r="84" spans="4:8" x14ac:dyDescent="0.25">
      <c r="D84">
        <v>382</v>
      </c>
      <c r="E84">
        <f t="shared" si="5"/>
        <v>3.82</v>
      </c>
      <c r="F84">
        <f t="shared" si="6"/>
        <v>3.0004309812246419E-2</v>
      </c>
      <c r="G84">
        <f t="shared" si="7"/>
        <v>3.1485330697120274E+36</v>
      </c>
      <c r="H84">
        <f t="shared" si="8"/>
        <v>6.6815439383288355E-5</v>
      </c>
    </row>
    <row r="85" spans="4:8" x14ac:dyDescent="0.25">
      <c r="D85">
        <v>383</v>
      </c>
      <c r="E85">
        <f t="shared" si="5"/>
        <v>3.83</v>
      </c>
      <c r="F85">
        <f t="shared" si="6"/>
        <v>3.0004086828906512E-2</v>
      </c>
      <c r="G85">
        <f t="shared" si="7"/>
        <v>3.9233137936530082E+36</v>
      </c>
      <c r="H85">
        <f t="shared" si="8"/>
        <v>6.7554416488789119E-5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B49C-5943-47B6-86EC-8F8D7DD18322}">
  <dimension ref="A1:C4"/>
  <sheetViews>
    <sheetView workbookViewId="0">
      <selection activeCell="I10" sqref="I10"/>
    </sheetView>
  </sheetViews>
  <sheetFormatPr defaultRowHeight="15" x14ac:dyDescent="0.25"/>
  <cols>
    <col min="1" max="1" width="16.28515625" bestFit="1" customWidth="1"/>
    <col min="2" max="2" width="12" bestFit="1" customWidth="1"/>
  </cols>
  <sheetData>
    <row r="1" spans="1:3" x14ac:dyDescent="0.25">
      <c r="A1" t="s">
        <v>31</v>
      </c>
      <c r="B1">
        <v>0.1</v>
      </c>
      <c r="C1" t="s">
        <v>29</v>
      </c>
    </row>
    <row r="2" spans="1:3" x14ac:dyDescent="0.25">
      <c r="A2" t="s">
        <v>32</v>
      </c>
      <c r="B2">
        <v>3000</v>
      </c>
      <c r="C2" t="s">
        <v>30</v>
      </c>
    </row>
    <row r="3" spans="1:3" x14ac:dyDescent="0.25">
      <c r="A3" t="s">
        <v>33</v>
      </c>
      <c r="B3">
        <f>B2/B1</f>
        <v>30000</v>
      </c>
      <c r="C3" t="s">
        <v>34</v>
      </c>
    </row>
    <row r="4" spans="1:3" x14ac:dyDescent="0.25">
      <c r="A4" t="s">
        <v>33</v>
      </c>
      <c r="B4">
        <f>B3/3600</f>
        <v>8.3333333333333339</v>
      </c>
      <c r="C4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t="s">
        <v>10</v>
      </c>
      <c r="B2">
        <v>0.6</v>
      </c>
    </row>
    <row r="3" spans="1:3" x14ac:dyDescent="0.25">
      <c r="A3" t="s">
        <v>11</v>
      </c>
      <c r="B3">
        <v>0.01</v>
      </c>
    </row>
    <row r="4" spans="1:3" x14ac:dyDescent="0.25">
      <c r="A4" t="s">
        <v>12</v>
      </c>
      <c r="B4">
        <v>0.01</v>
      </c>
    </row>
    <row r="5" spans="1:3" x14ac:dyDescent="0.25">
      <c r="A5" t="s">
        <v>13</v>
      </c>
      <c r="B5">
        <v>0.01</v>
      </c>
    </row>
    <row r="6" spans="1:3" x14ac:dyDescent="0.25">
      <c r="A6" t="s">
        <v>14</v>
      </c>
      <c r="B6">
        <v>2.72</v>
      </c>
    </row>
    <row r="7" spans="1:3" x14ac:dyDescent="0.25">
      <c r="A7" t="s">
        <v>15</v>
      </c>
      <c r="B7">
        <v>2.12</v>
      </c>
    </row>
    <row r="8" spans="1:3" x14ac:dyDescent="0.25">
      <c r="A8" t="s">
        <v>16</v>
      </c>
      <c r="B8">
        <v>0.6</v>
      </c>
    </row>
    <row r="9" spans="1:3" x14ac:dyDescent="0.25">
      <c r="A9" t="s">
        <v>3</v>
      </c>
      <c r="B9">
        <v>30</v>
      </c>
      <c r="C9">
        <f>B9*B8</f>
        <v>18</v>
      </c>
    </row>
    <row r="10" spans="1:3" x14ac:dyDescent="0.25">
      <c r="A10" t="s">
        <v>19</v>
      </c>
      <c r="B10">
        <v>0.2</v>
      </c>
    </row>
    <row r="11" spans="1:3" x14ac:dyDescent="0.25">
      <c r="A11" t="s">
        <v>20</v>
      </c>
      <c r="B11">
        <v>0.01</v>
      </c>
    </row>
    <row r="13" spans="1:3" x14ac:dyDescent="0.25">
      <c r="A13" t="s">
        <v>17</v>
      </c>
      <c r="B13">
        <f>B8*B9*(1+B6*(B5-B4)+B4+B7*(B2-B3)+B3)</f>
        <v>40.874399999999994</v>
      </c>
    </row>
    <row r="14" spans="1:3" x14ac:dyDescent="0.25">
      <c r="A14" t="s">
        <v>18</v>
      </c>
      <c r="B14">
        <f>B10+B2</f>
        <v>0.8</v>
      </c>
    </row>
    <row r="15" spans="1:3" x14ac:dyDescent="0.25">
      <c r="A15" t="s">
        <v>21</v>
      </c>
      <c r="B15">
        <f>B11+B5</f>
        <v>0.02</v>
      </c>
    </row>
    <row r="17" spans="1:2" x14ac:dyDescent="0.25">
      <c r="A17" t="s">
        <v>22</v>
      </c>
      <c r="B17">
        <f>B14*B9*B8/B13</f>
        <v>0.35229874933943983</v>
      </c>
    </row>
    <row r="18" spans="1:2" x14ac:dyDescent="0.25">
      <c r="A18" t="s">
        <v>23</v>
      </c>
      <c r="B18">
        <f>B15*B9*B8/B13</f>
        <v>8.8074687334859965E-3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 rate</vt:lpstr>
      <vt:lpstr>tidal condition</vt:lpstr>
      <vt:lpstr>Broch initials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Schueder</dc:creator>
  <cp:lastModifiedBy>Rudy Schueder</cp:lastModifiedBy>
  <dcterms:created xsi:type="dcterms:W3CDTF">2019-03-27T17:55:41Z</dcterms:created>
  <dcterms:modified xsi:type="dcterms:W3CDTF">2019-04-09T15:49:38Z</dcterms:modified>
</cp:coreProperties>
</file>