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5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6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7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8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drawing9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drawings/drawing10.xml" ContentType="application/vnd.openxmlformats-officedocument.drawing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drawings/drawing11.xml" ContentType="application/vnd.openxmlformats-officedocument.drawing+xml"/>
  <Override PartName="/xl/charts/chart170.xml" ContentType="application/vnd.openxmlformats-officedocument.drawingml.chart+xml"/>
  <Override PartName="/xl/drawings/drawing12.xml" ContentType="application/vnd.openxmlformats-officedocument.drawing+xml"/>
  <Override PartName="/xl/charts/chart171.xml" ContentType="application/vnd.openxmlformats-officedocument.drawingml.chart+xml"/>
  <Override PartName="/xl/drawings/drawing13.xml" ContentType="application/vnd.openxmlformats-officedocument.drawing+xml"/>
  <Override PartName="/xl/charts/chart172.xml" ContentType="application/vnd.openxmlformats-officedocument.drawingml.chart+xml"/>
  <Override PartName="/xl/drawings/drawing14.xml" ContentType="application/vnd.openxmlformats-officedocument.drawing+xml"/>
  <Override PartName="/xl/charts/chart17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WCI\04_waterquality\01_data\Data_from_LLDA\water quality\"/>
    </mc:Choice>
  </mc:AlternateContent>
  <bookViews>
    <workbookView xWindow="0" yWindow="0" windowWidth="2370" windowHeight="0" tabRatio="915"/>
  </bookViews>
  <sheets>
    <sheet name="WestBayStn5_1999-2016" sheetId="11" r:id="rId1"/>
    <sheet name="WestBay_Stn1_1999-2016" sheetId="50" r:id="rId2"/>
    <sheet name="CentralBayStn4_1999-2016" sheetId="51" r:id="rId3"/>
    <sheet name="EastBayStn2_1999-2016" sheetId="52" r:id="rId4"/>
    <sheet name="SouthBayStn8_1999-2016" sheetId="53" r:id="rId5"/>
    <sheet name="SanPedroStn15_2012-2016" sheetId="55" r:id="rId6"/>
    <sheet name="SanRosaStn16_2012-2016" sheetId="56" r:id="rId7"/>
    <sheet name="SanctuaryStn17_2012-2016" sheetId="57" r:id="rId8"/>
    <sheet name="PagsanjanStn18_2012-2016" sheetId="58" r:id="rId9"/>
    <sheet name="Figures" sheetId="45" r:id="rId10"/>
    <sheet name="PrimProd_2013" sheetId="54" r:id="rId11"/>
    <sheet name="PrimProd_2014" sheetId="59" r:id="rId12"/>
    <sheet name="PrimProd_2015" sheetId="60" r:id="rId13"/>
    <sheet name="PrimProd_2016" sheetId="61" r:id="rId14"/>
  </sheets>
  <externalReferences>
    <externalReference r:id="rId15"/>
    <externalReference r:id="rId16"/>
    <externalReference r:id="rId17"/>
    <externalReference r:id="rId18"/>
  </externalReferences>
  <calcPr calcId="152511"/>
</workbook>
</file>

<file path=xl/calcChain.xml><?xml version="1.0" encoding="utf-8"?>
<calcChain xmlns="http://schemas.openxmlformats.org/spreadsheetml/2006/main">
  <c r="Z219" i="11" l="1"/>
  <c r="I219" i="11"/>
  <c r="H219" i="11"/>
  <c r="J219" i="11"/>
  <c r="L219" i="11"/>
  <c r="D219" i="11"/>
  <c r="AK202" i="11" l="1"/>
  <c r="AJ202" i="11"/>
  <c r="AI202" i="11"/>
  <c r="AH202" i="11"/>
  <c r="AG202" i="11"/>
  <c r="AF202" i="11"/>
  <c r="AK201" i="11"/>
  <c r="AJ201" i="11"/>
  <c r="AI201" i="11"/>
  <c r="AH201" i="11"/>
  <c r="AG201" i="11"/>
  <c r="AF201" i="11"/>
  <c r="AK200" i="11"/>
  <c r="AJ200" i="11"/>
  <c r="AI200" i="11"/>
  <c r="AH200" i="11"/>
  <c r="AG200" i="11"/>
  <c r="AF200" i="11"/>
  <c r="AK199" i="11"/>
  <c r="AJ199" i="11"/>
  <c r="AI199" i="11"/>
  <c r="AH199" i="11"/>
  <c r="AG199" i="11"/>
  <c r="AF199" i="11"/>
  <c r="AK179" i="11"/>
  <c r="AJ179" i="11"/>
  <c r="AI179" i="11"/>
  <c r="AH179" i="11"/>
  <c r="AG179" i="11"/>
  <c r="AF179" i="11"/>
  <c r="AK178" i="11"/>
  <c r="AJ178" i="11"/>
  <c r="AI178" i="11"/>
  <c r="AH178" i="11"/>
  <c r="AG178" i="11"/>
  <c r="AF178" i="11"/>
  <c r="AK177" i="11"/>
  <c r="AJ177" i="11"/>
  <c r="AI177" i="11"/>
  <c r="AH177" i="11"/>
  <c r="AG177" i="11"/>
  <c r="AF177" i="11"/>
  <c r="AK176" i="11"/>
  <c r="AJ176" i="11"/>
  <c r="AI176" i="11"/>
  <c r="AH176" i="11"/>
  <c r="AG176" i="11"/>
  <c r="AF176" i="11"/>
  <c r="AK156" i="11"/>
  <c r="AJ156" i="11"/>
  <c r="AI156" i="11"/>
  <c r="AH156" i="11"/>
  <c r="AG156" i="11"/>
  <c r="AF156" i="11"/>
  <c r="AK155" i="11"/>
  <c r="AJ155" i="11"/>
  <c r="AI155" i="11"/>
  <c r="AH155" i="11"/>
  <c r="AG155" i="11"/>
  <c r="AF155" i="11"/>
  <c r="AK154" i="11"/>
  <c r="AJ154" i="11"/>
  <c r="AI154" i="11"/>
  <c r="AH154" i="11"/>
  <c r="AG154" i="11"/>
  <c r="AF154" i="11"/>
  <c r="AK153" i="11"/>
  <c r="AJ153" i="11"/>
  <c r="AI153" i="11"/>
  <c r="AH153" i="11"/>
  <c r="AG153" i="11"/>
  <c r="AF153" i="11"/>
  <c r="AK133" i="11"/>
  <c r="AJ133" i="11"/>
  <c r="AI133" i="11"/>
  <c r="AH133" i="11"/>
  <c r="AG133" i="11"/>
  <c r="AF133" i="11"/>
  <c r="AK132" i="11"/>
  <c r="AJ132" i="11"/>
  <c r="AI132" i="11"/>
  <c r="AF132" i="11"/>
  <c r="AH132" i="11"/>
  <c r="AG132" i="11"/>
  <c r="AK131" i="11"/>
  <c r="AJ131" i="11"/>
  <c r="AI131" i="11"/>
  <c r="AH131" i="11"/>
  <c r="AG131" i="11"/>
  <c r="AF131" i="11"/>
  <c r="AK130" i="11"/>
  <c r="AJ130" i="11"/>
  <c r="AI130" i="11"/>
  <c r="AH130" i="11"/>
  <c r="AG130" i="11"/>
  <c r="AF130" i="11"/>
  <c r="AK110" i="11"/>
  <c r="AJ110" i="11"/>
  <c r="AI110" i="11"/>
  <c r="AH110" i="11"/>
  <c r="AG110" i="11"/>
  <c r="AF110" i="11"/>
  <c r="AK109" i="11"/>
  <c r="AJ109" i="11"/>
  <c r="AI109" i="11"/>
  <c r="AH109" i="11"/>
  <c r="AG109" i="11"/>
  <c r="AF109" i="11"/>
  <c r="AK108" i="11"/>
  <c r="AJ108" i="11"/>
  <c r="AI108" i="11"/>
  <c r="AH108" i="11"/>
  <c r="AG108" i="11"/>
  <c r="AF108" i="11"/>
  <c r="AK107" i="11"/>
  <c r="AJ107" i="11"/>
  <c r="AI107" i="11"/>
  <c r="AH107" i="11"/>
  <c r="AG107" i="11"/>
  <c r="AF107" i="11"/>
  <c r="AK87" i="11" l="1"/>
  <c r="AJ87" i="11"/>
  <c r="AI87" i="11"/>
  <c r="AH87" i="11"/>
  <c r="AG87" i="11"/>
  <c r="AF87" i="11"/>
  <c r="AK86" i="11"/>
  <c r="AJ86" i="11"/>
  <c r="AI86" i="11"/>
  <c r="AH86" i="11"/>
  <c r="AG86" i="11"/>
  <c r="AF86" i="11"/>
  <c r="AK85" i="11"/>
  <c r="AJ85" i="11"/>
  <c r="AI85" i="11"/>
  <c r="AH85" i="11"/>
  <c r="AG85" i="11"/>
  <c r="AF85" i="11"/>
  <c r="AK84" i="11"/>
  <c r="AJ84" i="11"/>
  <c r="AH84" i="11"/>
  <c r="AI84" i="11"/>
  <c r="AG84" i="11"/>
  <c r="AF84" i="11"/>
  <c r="AK64" i="11"/>
  <c r="AK63" i="11"/>
  <c r="AK62" i="11"/>
  <c r="AK61" i="11"/>
  <c r="AJ64" i="11"/>
  <c r="AJ63" i="11"/>
  <c r="AJ62" i="11"/>
  <c r="AJ61" i="11"/>
  <c r="AI64" i="11"/>
  <c r="AI63" i="11"/>
  <c r="AI62" i="11"/>
  <c r="AI61" i="11"/>
  <c r="AH64" i="11"/>
  <c r="AG64" i="11"/>
  <c r="AH63" i="11"/>
  <c r="AG63" i="11"/>
  <c r="AH62" i="11"/>
  <c r="AG62" i="11"/>
  <c r="AH61" i="11"/>
  <c r="AG61" i="11"/>
  <c r="AF64" i="11"/>
  <c r="AF63" i="11"/>
  <c r="AF62" i="11"/>
  <c r="AF61" i="11"/>
  <c r="AK41" i="11"/>
  <c r="AK40" i="11"/>
  <c r="AK39" i="11"/>
  <c r="AK38" i="11"/>
  <c r="AJ41" i="11"/>
  <c r="AJ40" i="11"/>
  <c r="AJ39" i="11"/>
  <c r="AJ38" i="11"/>
  <c r="AI41" i="11"/>
  <c r="AI40" i="11"/>
  <c r="AI39" i="11"/>
  <c r="AI38" i="11"/>
  <c r="AH41" i="11"/>
  <c r="AG41" i="11"/>
  <c r="AH40" i="11"/>
  <c r="AG40" i="11"/>
  <c r="AH39" i="11"/>
  <c r="AG39" i="11"/>
  <c r="AH38" i="11"/>
  <c r="AG38" i="11"/>
  <c r="AF41" i="11"/>
  <c r="AF40" i="11"/>
  <c r="AF39" i="11"/>
  <c r="AF38" i="11"/>
  <c r="BL3" i="11"/>
  <c r="BM3" i="11"/>
  <c r="BN3" i="11"/>
  <c r="BO3" i="11"/>
  <c r="AK19" i="11"/>
  <c r="AK20" i="11"/>
  <c r="AK18" i="11"/>
  <c r="AK17" i="11"/>
  <c r="AG20" i="11"/>
  <c r="AG19" i="11"/>
  <c r="AG18" i="11"/>
  <c r="AG17" i="11"/>
  <c r="AJ20" i="11"/>
  <c r="AJ19" i="11"/>
  <c r="AJ18" i="11"/>
  <c r="AJ17" i="11"/>
  <c r="AI20" i="11"/>
  <c r="AI19" i="11"/>
  <c r="AI18" i="11"/>
  <c r="AI17" i="11"/>
  <c r="AH20" i="11"/>
  <c r="AH17" i="11"/>
  <c r="AH19" i="11"/>
  <c r="AH18" i="11"/>
  <c r="AF20" i="11"/>
  <c r="AF19" i="11"/>
  <c r="AF18" i="11"/>
  <c r="AF17" i="11"/>
  <c r="AF3" i="11" l="1"/>
  <c r="C13" i="58"/>
  <c r="C12" i="58"/>
  <c r="C11" i="58"/>
  <c r="C10" i="58"/>
  <c r="C9" i="58"/>
  <c r="C8" i="58"/>
  <c r="C7" i="58"/>
  <c r="C6" i="58"/>
  <c r="C5" i="58"/>
  <c r="C4" i="58"/>
  <c r="C3" i="58"/>
  <c r="C2" i="58"/>
  <c r="C13" i="57"/>
  <c r="C12" i="57"/>
  <c r="C11" i="57"/>
  <c r="C10" i="57"/>
  <c r="C9" i="57"/>
  <c r="C8" i="57"/>
  <c r="C7" i="57"/>
  <c r="C6" i="57"/>
  <c r="C5" i="57"/>
  <c r="C4" i="57"/>
  <c r="C3" i="57"/>
  <c r="C2" i="57"/>
  <c r="C13" i="56"/>
  <c r="C12" i="56"/>
  <c r="C11" i="56"/>
  <c r="C10" i="56"/>
  <c r="C9" i="56"/>
  <c r="C8" i="56"/>
  <c r="C7" i="56"/>
  <c r="C6" i="56"/>
  <c r="C5" i="56"/>
  <c r="C4" i="56"/>
  <c r="C3" i="56"/>
  <c r="C2" i="56"/>
  <c r="C6" i="55"/>
  <c r="C13" i="55"/>
  <c r="C12" i="55"/>
  <c r="C11" i="55"/>
  <c r="C10" i="55"/>
  <c r="C9" i="55"/>
  <c r="C8" i="55"/>
  <c r="C7" i="55"/>
  <c r="C5" i="55"/>
  <c r="C4" i="55"/>
  <c r="C3" i="55"/>
  <c r="C2" i="55"/>
  <c r="C20" i="61" l="1"/>
  <c r="B20" i="61"/>
  <c r="G20" i="60"/>
  <c r="F20" i="60"/>
  <c r="E20" i="60"/>
  <c r="D20" i="60"/>
  <c r="C20" i="60"/>
  <c r="B20" i="60"/>
  <c r="AK164" i="58" l="1"/>
  <c r="AJ164" i="58"/>
  <c r="AI164" i="58"/>
  <c r="AH164" i="58"/>
  <c r="AG164" i="58"/>
  <c r="AF164" i="58"/>
  <c r="AK163" i="58"/>
  <c r="AJ163" i="58"/>
  <c r="AI163" i="58"/>
  <c r="AH163" i="58"/>
  <c r="AG163" i="58"/>
  <c r="AF163" i="58"/>
  <c r="BQ162" i="58"/>
  <c r="BP162" i="58"/>
  <c r="BO162" i="58"/>
  <c r="BN162" i="58"/>
  <c r="BM162" i="58"/>
  <c r="BL162" i="58"/>
  <c r="AK162" i="58"/>
  <c r="AJ162" i="58"/>
  <c r="AI162" i="58"/>
  <c r="AH162" i="58"/>
  <c r="AG162" i="58"/>
  <c r="AF162" i="58"/>
  <c r="BQ161" i="58"/>
  <c r="BP161" i="58"/>
  <c r="BO161" i="58"/>
  <c r="BN161" i="58"/>
  <c r="BM161" i="58"/>
  <c r="BL161" i="58"/>
  <c r="AK161" i="58"/>
  <c r="AJ161" i="58"/>
  <c r="AI161" i="58"/>
  <c r="AH161" i="58"/>
  <c r="AG161" i="58"/>
  <c r="AF161" i="58"/>
  <c r="BQ160" i="58"/>
  <c r="BP160" i="58"/>
  <c r="BO160" i="58"/>
  <c r="BN160" i="58"/>
  <c r="BM160" i="58"/>
  <c r="BL160" i="58"/>
  <c r="AK160" i="58"/>
  <c r="AJ160" i="58"/>
  <c r="AI160" i="58"/>
  <c r="AH160" i="58"/>
  <c r="AG160" i="58"/>
  <c r="AF160" i="58"/>
  <c r="BQ159" i="58"/>
  <c r="BP159" i="58"/>
  <c r="BO159" i="58"/>
  <c r="BN159" i="58"/>
  <c r="BM159" i="58"/>
  <c r="BL159" i="58"/>
  <c r="AK159" i="58"/>
  <c r="AJ159" i="58"/>
  <c r="AI159" i="58"/>
  <c r="AH159" i="58"/>
  <c r="AG159" i="58"/>
  <c r="AF159" i="58"/>
  <c r="BQ158" i="58"/>
  <c r="BP158" i="58"/>
  <c r="BO158" i="58"/>
  <c r="BN158" i="58"/>
  <c r="BM158" i="58"/>
  <c r="BL158" i="58"/>
  <c r="AK158" i="58"/>
  <c r="AJ158" i="58"/>
  <c r="AI158" i="58"/>
  <c r="AH158" i="58"/>
  <c r="AG158" i="58"/>
  <c r="AF158" i="58"/>
  <c r="BQ157" i="58"/>
  <c r="BP157" i="58"/>
  <c r="BO157" i="58"/>
  <c r="BN157" i="58"/>
  <c r="BM157" i="58"/>
  <c r="BL157" i="58"/>
  <c r="AK157" i="58"/>
  <c r="AJ157" i="58"/>
  <c r="AI157" i="58"/>
  <c r="AH157" i="58"/>
  <c r="AG157" i="58"/>
  <c r="AF157" i="58"/>
  <c r="BQ156" i="58"/>
  <c r="BP156" i="58"/>
  <c r="BO156" i="58"/>
  <c r="BN156" i="58"/>
  <c r="BM156" i="58"/>
  <c r="BL156" i="58"/>
  <c r="AF156" i="58"/>
  <c r="BQ155" i="58"/>
  <c r="BP155" i="58"/>
  <c r="BO155" i="58"/>
  <c r="BN155" i="58"/>
  <c r="BM155" i="58"/>
  <c r="BL155" i="58"/>
  <c r="AK155" i="58"/>
  <c r="AJ155" i="58"/>
  <c r="AI155" i="58"/>
  <c r="AH155" i="58"/>
  <c r="AG155" i="58"/>
  <c r="AF155" i="58"/>
  <c r="BQ154" i="58"/>
  <c r="BP154" i="58"/>
  <c r="BO154" i="58"/>
  <c r="BN154" i="58"/>
  <c r="BM154" i="58"/>
  <c r="BL154" i="58"/>
  <c r="AK154" i="58"/>
  <c r="AJ154" i="58"/>
  <c r="AI154" i="58"/>
  <c r="AH154" i="58"/>
  <c r="AG154" i="58"/>
  <c r="AF154" i="58"/>
  <c r="BQ153" i="58"/>
  <c r="BP153" i="58"/>
  <c r="BO153" i="58"/>
  <c r="BN153" i="58"/>
  <c r="BM153" i="58"/>
  <c r="BL153" i="58"/>
  <c r="AK153" i="58"/>
  <c r="AJ153" i="58"/>
  <c r="AI153" i="58"/>
  <c r="AH153" i="58"/>
  <c r="AG153" i="58"/>
  <c r="AF153" i="58"/>
  <c r="BQ152" i="58"/>
  <c r="BP152" i="58"/>
  <c r="BO152" i="58"/>
  <c r="BN152" i="58"/>
  <c r="BM152" i="58"/>
  <c r="BL152" i="58"/>
  <c r="AK152" i="58"/>
  <c r="AJ152" i="58"/>
  <c r="AI152" i="58"/>
  <c r="AH152" i="58"/>
  <c r="AG152" i="58"/>
  <c r="AF152" i="58"/>
  <c r="BQ151" i="58"/>
  <c r="BP151" i="58"/>
  <c r="BO151" i="58"/>
  <c r="BN151" i="58"/>
  <c r="BM151" i="58"/>
  <c r="BL151" i="58"/>
  <c r="AK151" i="58"/>
  <c r="AJ151" i="58"/>
  <c r="AI151" i="58"/>
  <c r="AH151" i="58"/>
  <c r="AG151" i="58"/>
  <c r="AF151" i="58"/>
  <c r="AK147" i="58"/>
  <c r="AJ147" i="58"/>
  <c r="AI147" i="58"/>
  <c r="AH147" i="58"/>
  <c r="AG147" i="58"/>
  <c r="AF147" i="58"/>
  <c r="AK146" i="58"/>
  <c r="AJ146" i="58"/>
  <c r="AI146" i="58"/>
  <c r="AH146" i="58"/>
  <c r="AG146" i="58"/>
  <c r="AF146" i="58"/>
  <c r="BQ145" i="58"/>
  <c r="BP145" i="58"/>
  <c r="BO145" i="58"/>
  <c r="BN145" i="58"/>
  <c r="BM145" i="58"/>
  <c r="BL145" i="58"/>
  <c r="AK145" i="58"/>
  <c r="AJ145" i="58"/>
  <c r="AI145" i="58"/>
  <c r="AH145" i="58"/>
  <c r="AG145" i="58"/>
  <c r="AF145" i="58"/>
  <c r="BQ144" i="58"/>
  <c r="BP144" i="58"/>
  <c r="BO144" i="58"/>
  <c r="BN144" i="58"/>
  <c r="BM144" i="58"/>
  <c r="BL144" i="58"/>
  <c r="AK144" i="58"/>
  <c r="AJ144" i="58"/>
  <c r="AI144" i="58"/>
  <c r="AH144" i="58"/>
  <c r="AG144" i="58"/>
  <c r="AF144" i="58"/>
  <c r="BQ143" i="58"/>
  <c r="BP143" i="58"/>
  <c r="BO143" i="58"/>
  <c r="BN143" i="58"/>
  <c r="BM143" i="58"/>
  <c r="BL143" i="58"/>
  <c r="AK143" i="58"/>
  <c r="AJ143" i="58"/>
  <c r="AI143" i="58"/>
  <c r="AH143" i="58"/>
  <c r="AG143" i="58"/>
  <c r="AF143" i="58"/>
  <c r="BQ142" i="58"/>
  <c r="BP142" i="58"/>
  <c r="BO142" i="58"/>
  <c r="BN142" i="58"/>
  <c r="BM142" i="58"/>
  <c r="BL142" i="58"/>
  <c r="AK142" i="58"/>
  <c r="AJ142" i="58"/>
  <c r="AI142" i="58"/>
  <c r="AH142" i="58"/>
  <c r="AG142" i="58"/>
  <c r="AF142" i="58"/>
  <c r="BQ141" i="58"/>
  <c r="BP141" i="58"/>
  <c r="BO141" i="58"/>
  <c r="BN141" i="58"/>
  <c r="BM141" i="58"/>
  <c r="BL141" i="58"/>
  <c r="AK141" i="58"/>
  <c r="AJ141" i="58"/>
  <c r="AI141" i="58"/>
  <c r="AH141" i="58"/>
  <c r="AG141" i="58"/>
  <c r="AF141" i="58"/>
  <c r="BQ140" i="58"/>
  <c r="BP140" i="58"/>
  <c r="BO140" i="58"/>
  <c r="BN140" i="58"/>
  <c r="BM140" i="58"/>
  <c r="BL140" i="58"/>
  <c r="AK140" i="58"/>
  <c r="AJ140" i="58"/>
  <c r="AI140" i="58"/>
  <c r="AH140" i="58"/>
  <c r="AG140" i="58"/>
  <c r="AF140" i="58"/>
  <c r="BQ139" i="58"/>
  <c r="BP139" i="58"/>
  <c r="BO139" i="58"/>
  <c r="BN139" i="58"/>
  <c r="BM139" i="58"/>
  <c r="BL139" i="58"/>
  <c r="AK139" i="58"/>
  <c r="AJ139" i="58"/>
  <c r="AI139" i="58"/>
  <c r="AH139" i="58"/>
  <c r="AG139" i="58"/>
  <c r="AF139" i="58"/>
  <c r="BQ138" i="58"/>
  <c r="BP138" i="58"/>
  <c r="BO138" i="58"/>
  <c r="BN138" i="58"/>
  <c r="BM138" i="58"/>
  <c r="BL138" i="58"/>
  <c r="AK138" i="58"/>
  <c r="AJ138" i="58"/>
  <c r="AI138" i="58"/>
  <c r="AH138" i="58"/>
  <c r="AG138" i="58"/>
  <c r="AF138" i="58"/>
  <c r="BQ137" i="58"/>
  <c r="BP137" i="58"/>
  <c r="BO137" i="58"/>
  <c r="BN137" i="58"/>
  <c r="BM137" i="58"/>
  <c r="BL137" i="58"/>
  <c r="AK137" i="58"/>
  <c r="AJ137" i="58"/>
  <c r="AI137" i="58"/>
  <c r="AH137" i="58"/>
  <c r="AG137" i="58"/>
  <c r="AF137" i="58"/>
  <c r="BQ136" i="58"/>
  <c r="BP136" i="58"/>
  <c r="BO136" i="58"/>
  <c r="BN136" i="58"/>
  <c r="BM136" i="58"/>
  <c r="BL136" i="58"/>
  <c r="AK136" i="58"/>
  <c r="AJ136" i="58"/>
  <c r="AI136" i="58"/>
  <c r="AH136" i="58"/>
  <c r="AG136" i="58"/>
  <c r="AF136" i="58"/>
  <c r="BQ135" i="58"/>
  <c r="BP135" i="58"/>
  <c r="BO135" i="58"/>
  <c r="BN135" i="58"/>
  <c r="BM135" i="58"/>
  <c r="BL135" i="58"/>
  <c r="AK135" i="58"/>
  <c r="AJ135" i="58"/>
  <c r="AI135" i="58"/>
  <c r="AH135" i="58"/>
  <c r="AG135" i="58"/>
  <c r="AF135" i="58"/>
  <c r="BQ134" i="58"/>
  <c r="BP134" i="58"/>
  <c r="BO134" i="58"/>
  <c r="BN134" i="58"/>
  <c r="BM134" i="58"/>
  <c r="BL134" i="58"/>
  <c r="AK134" i="58"/>
  <c r="AJ134" i="58"/>
  <c r="AI134" i="58"/>
  <c r="AH134" i="58"/>
  <c r="AG134" i="58"/>
  <c r="AF134" i="58"/>
  <c r="AK130" i="58"/>
  <c r="AJ130" i="58"/>
  <c r="AI130" i="58"/>
  <c r="AH130" i="58"/>
  <c r="AG130" i="58"/>
  <c r="AF130" i="58"/>
  <c r="AK129" i="58"/>
  <c r="AJ129" i="58"/>
  <c r="AI129" i="58"/>
  <c r="AH129" i="58"/>
  <c r="AG129" i="58"/>
  <c r="AF129" i="58"/>
  <c r="BQ128" i="58"/>
  <c r="BP128" i="58"/>
  <c r="BO128" i="58"/>
  <c r="BN128" i="58"/>
  <c r="BM128" i="58"/>
  <c r="BL128" i="58"/>
  <c r="AK128" i="58"/>
  <c r="AJ128" i="58"/>
  <c r="AI128" i="58"/>
  <c r="AH128" i="58"/>
  <c r="AG128" i="58"/>
  <c r="AF128" i="58"/>
  <c r="BQ127" i="58"/>
  <c r="BP127" i="58"/>
  <c r="BO127" i="58"/>
  <c r="BN127" i="58"/>
  <c r="BM127" i="58"/>
  <c r="BL127" i="58"/>
  <c r="AK127" i="58"/>
  <c r="AJ127" i="58"/>
  <c r="AI127" i="58"/>
  <c r="AH127" i="58"/>
  <c r="AG127" i="58"/>
  <c r="AF127" i="58"/>
  <c r="BQ126" i="58"/>
  <c r="BP126" i="58"/>
  <c r="BO126" i="58"/>
  <c r="BN126" i="58"/>
  <c r="BM126" i="58"/>
  <c r="BL126" i="58"/>
  <c r="AK126" i="58"/>
  <c r="AJ126" i="58"/>
  <c r="AI126" i="58"/>
  <c r="AH126" i="58"/>
  <c r="AG126" i="58"/>
  <c r="AF126" i="58"/>
  <c r="BQ125" i="58"/>
  <c r="BP125" i="58"/>
  <c r="BO125" i="58"/>
  <c r="BN125" i="58"/>
  <c r="BM125" i="58"/>
  <c r="BL125" i="58"/>
  <c r="AK125" i="58"/>
  <c r="AJ125" i="58"/>
  <c r="AI125" i="58"/>
  <c r="AH125" i="58"/>
  <c r="AG125" i="58"/>
  <c r="AF125" i="58"/>
  <c r="BQ124" i="58"/>
  <c r="BP124" i="58"/>
  <c r="BO124" i="58"/>
  <c r="BN124" i="58"/>
  <c r="BM124" i="58"/>
  <c r="BL124" i="58"/>
  <c r="AK124" i="58"/>
  <c r="AJ124" i="58"/>
  <c r="AI124" i="58"/>
  <c r="AH124" i="58"/>
  <c r="AG124" i="58"/>
  <c r="AF124" i="58"/>
  <c r="BQ123" i="58"/>
  <c r="BP123" i="58"/>
  <c r="BO123" i="58"/>
  <c r="BN123" i="58"/>
  <c r="BM123" i="58"/>
  <c r="BL123" i="58"/>
  <c r="AK123" i="58"/>
  <c r="AJ123" i="58"/>
  <c r="AI123" i="58"/>
  <c r="AH123" i="58"/>
  <c r="AG123" i="58"/>
  <c r="AF123" i="58"/>
  <c r="BQ122" i="58"/>
  <c r="BP122" i="58"/>
  <c r="BO122" i="58"/>
  <c r="BN122" i="58"/>
  <c r="BM122" i="58"/>
  <c r="BL122" i="58"/>
  <c r="AK122" i="58"/>
  <c r="AJ122" i="58"/>
  <c r="AI122" i="58"/>
  <c r="AH122" i="58"/>
  <c r="AG122" i="58"/>
  <c r="AF122" i="58"/>
  <c r="BQ121" i="58"/>
  <c r="BP121" i="58"/>
  <c r="BO121" i="58"/>
  <c r="BN121" i="58"/>
  <c r="BM121" i="58"/>
  <c r="BL121" i="58"/>
  <c r="AK121" i="58"/>
  <c r="AJ121" i="58"/>
  <c r="AI121" i="58"/>
  <c r="AH121" i="58"/>
  <c r="AG121" i="58"/>
  <c r="AF121" i="58"/>
  <c r="BQ120" i="58"/>
  <c r="BP120" i="58"/>
  <c r="BO120" i="58"/>
  <c r="BN120" i="58"/>
  <c r="BM120" i="58"/>
  <c r="BL120" i="58"/>
  <c r="AK120" i="58"/>
  <c r="AJ120" i="58"/>
  <c r="AI120" i="58"/>
  <c r="AH120" i="58"/>
  <c r="AG120" i="58"/>
  <c r="AF120" i="58"/>
  <c r="BQ119" i="58"/>
  <c r="BP119" i="58"/>
  <c r="BO119" i="58"/>
  <c r="BN119" i="58"/>
  <c r="BM119" i="58"/>
  <c r="BL119" i="58"/>
  <c r="AK119" i="58"/>
  <c r="AJ119" i="58"/>
  <c r="AI119" i="58"/>
  <c r="AH119" i="58"/>
  <c r="AG119" i="58"/>
  <c r="AF119" i="58"/>
  <c r="BQ118" i="58"/>
  <c r="BP118" i="58"/>
  <c r="BO118" i="58"/>
  <c r="BN118" i="58"/>
  <c r="BM118" i="58"/>
  <c r="BL118" i="58"/>
  <c r="AK118" i="58"/>
  <c r="AJ118" i="58"/>
  <c r="AI118" i="58"/>
  <c r="AH118" i="58"/>
  <c r="AG118" i="58"/>
  <c r="AF118" i="58"/>
  <c r="BQ117" i="58"/>
  <c r="BP117" i="58"/>
  <c r="BO117" i="58"/>
  <c r="BN117" i="58"/>
  <c r="BM117" i="58"/>
  <c r="BL117" i="58"/>
  <c r="AK117" i="58"/>
  <c r="AJ117" i="58"/>
  <c r="AI117" i="58"/>
  <c r="AH117" i="58"/>
  <c r="AG117" i="58"/>
  <c r="AF117" i="58"/>
  <c r="AK113" i="58"/>
  <c r="AJ113" i="58"/>
  <c r="AI113" i="58"/>
  <c r="AH113" i="58"/>
  <c r="AG113" i="58"/>
  <c r="AF113" i="58"/>
  <c r="AK112" i="58"/>
  <c r="AJ112" i="58"/>
  <c r="AI112" i="58"/>
  <c r="AH112" i="58"/>
  <c r="AG112" i="58"/>
  <c r="AF112" i="58"/>
  <c r="BQ111" i="58"/>
  <c r="BP111" i="58"/>
  <c r="BO111" i="58"/>
  <c r="BN111" i="58"/>
  <c r="BM111" i="58"/>
  <c r="BL111" i="58"/>
  <c r="AK111" i="58"/>
  <c r="AJ111" i="58"/>
  <c r="AI111" i="58"/>
  <c r="AH111" i="58"/>
  <c r="AG111" i="58"/>
  <c r="AF111" i="58"/>
  <c r="BQ110" i="58"/>
  <c r="BP110" i="58"/>
  <c r="BO110" i="58"/>
  <c r="BN110" i="58"/>
  <c r="BM110" i="58"/>
  <c r="BL110" i="58"/>
  <c r="AK110" i="58"/>
  <c r="AJ110" i="58"/>
  <c r="AI110" i="58"/>
  <c r="AH110" i="58"/>
  <c r="AG110" i="58"/>
  <c r="AF110" i="58"/>
  <c r="BQ109" i="58"/>
  <c r="BP109" i="58"/>
  <c r="BO109" i="58"/>
  <c r="BN109" i="58"/>
  <c r="BM109" i="58"/>
  <c r="BL109" i="58"/>
  <c r="AK109" i="58"/>
  <c r="AJ109" i="58"/>
  <c r="AI109" i="58"/>
  <c r="AH109" i="58"/>
  <c r="AG109" i="58"/>
  <c r="AF109" i="58"/>
  <c r="BQ108" i="58"/>
  <c r="BP108" i="58"/>
  <c r="BO108" i="58"/>
  <c r="BN108" i="58"/>
  <c r="BM108" i="58"/>
  <c r="BL108" i="58"/>
  <c r="AK108" i="58"/>
  <c r="AJ108" i="58"/>
  <c r="AI108" i="58"/>
  <c r="AH108" i="58"/>
  <c r="AG108" i="58"/>
  <c r="AF108" i="58"/>
  <c r="BQ107" i="58"/>
  <c r="BP107" i="58"/>
  <c r="BO107" i="58"/>
  <c r="BN107" i="58"/>
  <c r="BM107" i="58"/>
  <c r="BL107" i="58"/>
  <c r="AK107" i="58"/>
  <c r="AJ107" i="58"/>
  <c r="AI107" i="58"/>
  <c r="AH107" i="58"/>
  <c r="AG107" i="58"/>
  <c r="AF107" i="58"/>
  <c r="BQ106" i="58"/>
  <c r="BP106" i="58"/>
  <c r="BO106" i="58"/>
  <c r="BN106" i="58"/>
  <c r="BM106" i="58"/>
  <c r="BL106" i="58"/>
  <c r="AK106" i="58"/>
  <c r="AJ106" i="58"/>
  <c r="AI106" i="58"/>
  <c r="AH106" i="58"/>
  <c r="AG106" i="58"/>
  <c r="AF106" i="58"/>
  <c r="BQ105" i="58"/>
  <c r="BP105" i="58"/>
  <c r="BO105" i="58"/>
  <c r="BN105" i="58"/>
  <c r="BM105" i="58"/>
  <c r="BL105" i="58"/>
  <c r="AK105" i="58"/>
  <c r="AJ105" i="58"/>
  <c r="AI105" i="58"/>
  <c r="AH105" i="58"/>
  <c r="AG105" i="58"/>
  <c r="AF105" i="58"/>
  <c r="BQ104" i="58"/>
  <c r="BP104" i="58"/>
  <c r="BO104" i="58"/>
  <c r="BN104" i="58"/>
  <c r="BM104" i="58"/>
  <c r="BL104" i="58"/>
  <c r="AK104" i="58"/>
  <c r="AJ104" i="58"/>
  <c r="AI104" i="58"/>
  <c r="AH104" i="58"/>
  <c r="AG104" i="58"/>
  <c r="AF104" i="58"/>
  <c r="BQ103" i="58"/>
  <c r="BP103" i="58"/>
  <c r="BO103" i="58"/>
  <c r="BN103" i="58"/>
  <c r="BM103" i="58"/>
  <c r="BL103" i="58"/>
  <c r="AK103" i="58"/>
  <c r="AJ103" i="58"/>
  <c r="AI103" i="58"/>
  <c r="AH103" i="58"/>
  <c r="AG103" i="58"/>
  <c r="AF103" i="58"/>
  <c r="BQ102" i="58"/>
  <c r="BP102" i="58"/>
  <c r="BO102" i="58"/>
  <c r="BN102" i="58"/>
  <c r="BM102" i="58"/>
  <c r="BL102" i="58"/>
  <c r="AK102" i="58"/>
  <c r="AJ102" i="58"/>
  <c r="AI102" i="58"/>
  <c r="AH102" i="58"/>
  <c r="AG102" i="58"/>
  <c r="AF102" i="58"/>
  <c r="BQ101" i="58"/>
  <c r="BP101" i="58"/>
  <c r="BO101" i="58"/>
  <c r="BN101" i="58"/>
  <c r="BM101" i="58"/>
  <c r="BL101" i="58"/>
  <c r="AK101" i="58"/>
  <c r="AJ101" i="58"/>
  <c r="AI101" i="58"/>
  <c r="AH101" i="58"/>
  <c r="AG101" i="58"/>
  <c r="AF101" i="58"/>
  <c r="BQ100" i="58"/>
  <c r="BP100" i="58"/>
  <c r="BO100" i="58"/>
  <c r="BN100" i="58"/>
  <c r="BM100" i="58"/>
  <c r="BL100" i="58"/>
  <c r="AK100" i="58"/>
  <c r="AJ100" i="58"/>
  <c r="AI100" i="58"/>
  <c r="AH100" i="58"/>
  <c r="AG100" i="58"/>
  <c r="AF100" i="58"/>
  <c r="AK96" i="58"/>
  <c r="AJ96" i="58"/>
  <c r="AI96" i="58"/>
  <c r="AH96" i="58"/>
  <c r="AG96" i="58"/>
  <c r="AF96" i="58"/>
  <c r="AK95" i="58"/>
  <c r="AJ95" i="58"/>
  <c r="AI95" i="58"/>
  <c r="AH95" i="58"/>
  <c r="AG95" i="58"/>
  <c r="AF95" i="58"/>
  <c r="BQ94" i="58"/>
  <c r="BP94" i="58"/>
  <c r="BO94" i="58"/>
  <c r="BN94" i="58"/>
  <c r="BM94" i="58"/>
  <c r="BL94" i="58"/>
  <c r="AK94" i="58"/>
  <c r="AJ94" i="58"/>
  <c r="AI94" i="58"/>
  <c r="AH94" i="58"/>
  <c r="AG94" i="58"/>
  <c r="AF94" i="58"/>
  <c r="BQ93" i="58"/>
  <c r="BP93" i="58"/>
  <c r="BO93" i="58"/>
  <c r="BN93" i="58"/>
  <c r="BM93" i="58"/>
  <c r="BL93" i="58"/>
  <c r="AK93" i="58"/>
  <c r="AJ93" i="58"/>
  <c r="AI93" i="58"/>
  <c r="AH93" i="58"/>
  <c r="AG93" i="58"/>
  <c r="AF93" i="58"/>
  <c r="BQ92" i="58"/>
  <c r="BP92" i="58"/>
  <c r="BO92" i="58"/>
  <c r="BN92" i="58"/>
  <c r="BM92" i="58"/>
  <c r="BL92" i="58"/>
  <c r="AK92" i="58"/>
  <c r="AJ92" i="58"/>
  <c r="AI92" i="58"/>
  <c r="AH92" i="58"/>
  <c r="AG92" i="58"/>
  <c r="AF92" i="58"/>
  <c r="BQ91" i="58"/>
  <c r="BP91" i="58"/>
  <c r="BO91" i="58"/>
  <c r="BN91" i="58"/>
  <c r="BM91" i="58"/>
  <c r="BL91" i="58"/>
  <c r="AK91" i="58"/>
  <c r="AJ91" i="58"/>
  <c r="AI91" i="58"/>
  <c r="AH91" i="58"/>
  <c r="AG91" i="58"/>
  <c r="AF91" i="58"/>
  <c r="BQ90" i="58"/>
  <c r="BP90" i="58"/>
  <c r="BO90" i="58"/>
  <c r="BN90" i="58"/>
  <c r="BM90" i="58"/>
  <c r="BL90" i="58"/>
  <c r="AK90" i="58"/>
  <c r="AJ90" i="58"/>
  <c r="AI90" i="58"/>
  <c r="AH90" i="58"/>
  <c r="AG90" i="58"/>
  <c r="AF90" i="58"/>
  <c r="BQ89" i="58"/>
  <c r="BP89" i="58"/>
  <c r="BO89" i="58"/>
  <c r="BN89" i="58"/>
  <c r="BM89" i="58"/>
  <c r="BL89" i="58"/>
  <c r="AK89" i="58"/>
  <c r="AJ89" i="58"/>
  <c r="AI89" i="58"/>
  <c r="AH89" i="58"/>
  <c r="AG89" i="58"/>
  <c r="AF89" i="58"/>
  <c r="BQ88" i="58"/>
  <c r="BP88" i="58"/>
  <c r="BO88" i="58"/>
  <c r="BN88" i="58"/>
  <c r="BM88" i="58"/>
  <c r="BL88" i="58"/>
  <c r="AK88" i="58"/>
  <c r="AJ88" i="58"/>
  <c r="AI88" i="58"/>
  <c r="AH88" i="58"/>
  <c r="AG88" i="58"/>
  <c r="AF88" i="58"/>
  <c r="BQ87" i="58"/>
  <c r="BP87" i="58"/>
  <c r="BO87" i="58"/>
  <c r="BN87" i="58"/>
  <c r="BM87" i="58"/>
  <c r="BL87" i="58"/>
  <c r="AK87" i="58"/>
  <c r="AJ87" i="58"/>
  <c r="AI87" i="58"/>
  <c r="AH87" i="58"/>
  <c r="AG87" i="58"/>
  <c r="AF87" i="58"/>
  <c r="BQ86" i="58"/>
  <c r="BP86" i="58"/>
  <c r="BO86" i="58"/>
  <c r="BN86" i="58"/>
  <c r="BM86" i="58"/>
  <c r="BL86" i="58"/>
  <c r="AK86" i="58"/>
  <c r="AJ86" i="58"/>
  <c r="AI86" i="58"/>
  <c r="AH86" i="58"/>
  <c r="AG86" i="58"/>
  <c r="AF86" i="58"/>
  <c r="BQ85" i="58"/>
  <c r="BP85" i="58"/>
  <c r="BO85" i="58"/>
  <c r="BN85" i="58"/>
  <c r="BM85" i="58"/>
  <c r="BL85" i="58"/>
  <c r="AK85" i="58"/>
  <c r="AJ85" i="58"/>
  <c r="AI85" i="58"/>
  <c r="AH85" i="58"/>
  <c r="AG85" i="58"/>
  <c r="AF85" i="58"/>
  <c r="BQ84" i="58"/>
  <c r="BP84" i="58"/>
  <c r="BO84" i="58"/>
  <c r="BN84" i="58"/>
  <c r="BM84" i="58"/>
  <c r="BL84" i="58"/>
  <c r="AK84" i="58"/>
  <c r="AJ84" i="58"/>
  <c r="AI84" i="58"/>
  <c r="AH84" i="58"/>
  <c r="AG84" i="58"/>
  <c r="AF84" i="58"/>
  <c r="BQ83" i="58"/>
  <c r="BP83" i="58"/>
  <c r="BO83" i="58"/>
  <c r="BN83" i="58"/>
  <c r="BM83" i="58"/>
  <c r="BL83" i="58"/>
  <c r="AK83" i="58"/>
  <c r="AJ83" i="58"/>
  <c r="AI83" i="58"/>
  <c r="AH83" i="58"/>
  <c r="AG83" i="58"/>
  <c r="AF83" i="58"/>
  <c r="AK79" i="58"/>
  <c r="AJ79" i="58"/>
  <c r="AI79" i="58"/>
  <c r="AH79" i="58"/>
  <c r="AG79" i="58"/>
  <c r="AF79" i="58"/>
  <c r="AK78" i="58"/>
  <c r="AJ78" i="58"/>
  <c r="AI78" i="58"/>
  <c r="AH78" i="58"/>
  <c r="AG78" i="58"/>
  <c r="AF78" i="58"/>
  <c r="BQ77" i="58"/>
  <c r="BP77" i="58"/>
  <c r="BO77" i="58"/>
  <c r="BN77" i="58"/>
  <c r="BM77" i="58"/>
  <c r="BL77" i="58"/>
  <c r="AK77" i="58"/>
  <c r="AJ77" i="58"/>
  <c r="AI77" i="58"/>
  <c r="AH77" i="58"/>
  <c r="AG77" i="58"/>
  <c r="AF77" i="58"/>
  <c r="BQ76" i="58"/>
  <c r="BP76" i="58"/>
  <c r="BO76" i="58"/>
  <c r="BN76" i="58"/>
  <c r="BM76" i="58"/>
  <c r="BL76" i="58"/>
  <c r="AK76" i="58"/>
  <c r="AJ76" i="58"/>
  <c r="AI76" i="58"/>
  <c r="AH76" i="58"/>
  <c r="AG76" i="58"/>
  <c r="AF76" i="58"/>
  <c r="BQ75" i="58"/>
  <c r="BP75" i="58"/>
  <c r="BO75" i="58"/>
  <c r="BN75" i="58"/>
  <c r="BM75" i="58"/>
  <c r="BL75" i="58"/>
  <c r="AK75" i="58"/>
  <c r="AJ75" i="58"/>
  <c r="AI75" i="58"/>
  <c r="AH75" i="58"/>
  <c r="AG75" i="58"/>
  <c r="AF75" i="58"/>
  <c r="BQ74" i="58"/>
  <c r="BP74" i="58"/>
  <c r="BO74" i="58"/>
  <c r="BN74" i="58"/>
  <c r="BM74" i="58"/>
  <c r="BL74" i="58"/>
  <c r="AK74" i="58"/>
  <c r="AJ74" i="58"/>
  <c r="AI74" i="58"/>
  <c r="AH74" i="58"/>
  <c r="AG74" i="58"/>
  <c r="AF74" i="58"/>
  <c r="BQ73" i="58"/>
  <c r="BP73" i="58"/>
  <c r="BO73" i="58"/>
  <c r="BN73" i="58"/>
  <c r="BM73" i="58"/>
  <c r="BL73" i="58"/>
  <c r="AK73" i="58"/>
  <c r="AJ73" i="58"/>
  <c r="AI73" i="58"/>
  <c r="AH73" i="58"/>
  <c r="AG73" i="58"/>
  <c r="AF73" i="58"/>
  <c r="BQ72" i="58"/>
  <c r="BP72" i="58"/>
  <c r="BO72" i="58"/>
  <c r="BN72" i="58"/>
  <c r="BM72" i="58"/>
  <c r="BL72" i="58"/>
  <c r="AK72" i="58"/>
  <c r="AJ72" i="58"/>
  <c r="AI72" i="58"/>
  <c r="AH72" i="58"/>
  <c r="AG72" i="58"/>
  <c r="AF72" i="58"/>
  <c r="BQ71" i="58"/>
  <c r="BP71" i="58"/>
  <c r="BO71" i="58"/>
  <c r="BN71" i="58"/>
  <c r="BM71" i="58"/>
  <c r="BL71" i="58"/>
  <c r="AK71" i="58"/>
  <c r="AJ71" i="58"/>
  <c r="AI71" i="58"/>
  <c r="AH71" i="58"/>
  <c r="AG71" i="58"/>
  <c r="AF71" i="58"/>
  <c r="BQ70" i="58"/>
  <c r="BP70" i="58"/>
  <c r="BO70" i="58"/>
  <c r="BN70" i="58"/>
  <c r="BM70" i="58"/>
  <c r="BL70" i="58"/>
  <c r="AK70" i="58"/>
  <c r="AJ70" i="58"/>
  <c r="AI70" i="58"/>
  <c r="AH70" i="58"/>
  <c r="AG70" i="58"/>
  <c r="AF70" i="58"/>
  <c r="BQ69" i="58"/>
  <c r="BP69" i="58"/>
  <c r="BO69" i="58"/>
  <c r="BN69" i="58"/>
  <c r="BM69" i="58"/>
  <c r="BL69" i="58"/>
  <c r="AK69" i="58"/>
  <c r="AJ69" i="58"/>
  <c r="AI69" i="58"/>
  <c r="AH69" i="58"/>
  <c r="AG69" i="58"/>
  <c r="AF69" i="58"/>
  <c r="BQ68" i="58"/>
  <c r="BP68" i="58"/>
  <c r="BO68" i="58"/>
  <c r="BN68" i="58"/>
  <c r="BM68" i="58"/>
  <c r="BL68" i="58"/>
  <c r="AK68" i="58"/>
  <c r="AJ68" i="58"/>
  <c r="AI68" i="58"/>
  <c r="AH68" i="58"/>
  <c r="AG68" i="58"/>
  <c r="AF68" i="58"/>
  <c r="BQ67" i="58"/>
  <c r="BP67" i="58"/>
  <c r="BO67" i="58"/>
  <c r="BN67" i="58"/>
  <c r="BM67" i="58"/>
  <c r="BL67" i="58"/>
  <c r="AK67" i="58"/>
  <c r="AJ67" i="58"/>
  <c r="AI67" i="58"/>
  <c r="AH67" i="58"/>
  <c r="AG67" i="58"/>
  <c r="AF67" i="58"/>
  <c r="BQ66" i="58"/>
  <c r="BP66" i="58"/>
  <c r="BO66" i="58"/>
  <c r="BN66" i="58"/>
  <c r="BM66" i="58"/>
  <c r="BL66" i="58"/>
  <c r="AK66" i="58"/>
  <c r="AJ66" i="58"/>
  <c r="AI66" i="58"/>
  <c r="AH66" i="58"/>
  <c r="AG66" i="58"/>
  <c r="AF66" i="58"/>
  <c r="AK62" i="58"/>
  <c r="AJ62" i="58"/>
  <c r="AI62" i="58"/>
  <c r="AH62" i="58"/>
  <c r="AG62" i="58"/>
  <c r="AF62" i="58"/>
  <c r="AK61" i="58"/>
  <c r="AJ61" i="58"/>
  <c r="AI61" i="58"/>
  <c r="AH61" i="58"/>
  <c r="AG61" i="58"/>
  <c r="AF61" i="58"/>
  <c r="C61" i="58"/>
  <c r="BQ60" i="58"/>
  <c r="BP60" i="58"/>
  <c r="BO60" i="58"/>
  <c r="BN60" i="58"/>
  <c r="BM60" i="58"/>
  <c r="BL60" i="58"/>
  <c r="AK60" i="58"/>
  <c r="AJ60" i="58"/>
  <c r="AI60" i="58"/>
  <c r="AH60" i="58"/>
  <c r="AG60" i="58"/>
  <c r="AF60" i="58"/>
  <c r="C60" i="58"/>
  <c r="BQ59" i="58"/>
  <c r="BP59" i="58"/>
  <c r="BO59" i="58"/>
  <c r="BN59" i="58"/>
  <c r="BM59" i="58"/>
  <c r="BL59" i="58"/>
  <c r="AK59" i="58"/>
  <c r="AJ59" i="58"/>
  <c r="AI59" i="58"/>
  <c r="AH59" i="58"/>
  <c r="AG59" i="58"/>
  <c r="AF59" i="58"/>
  <c r="C59" i="58"/>
  <c r="BQ58" i="58"/>
  <c r="BP58" i="58"/>
  <c r="BO58" i="58"/>
  <c r="BN58" i="58"/>
  <c r="BM58" i="58"/>
  <c r="BL58" i="58"/>
  <c r="AK58" i="58"/>
  <c r="AJ58" i="58"/>
  <c r="AI58" i="58"/>
  <c r="AH58" i="58"/>
  <c r="AG58" i="58"/>
  <c r="AF58" i="58"/>
  <c r="C58" i="58"/>
  <c r="BQ57" i="58"/>
  <c r="BP57" i="58"/>
  <c r="BO57" i="58"/>
  <c r="BN57" i="58"/>
  <c r="BM57" i="58"/>
  <c r="BL57" i="58"/>
  <c r="AK57" i="58"/>
  <c r="AJ57" i="58"/>
  <c r="AI57" i="58"/>
  <c r="AH57" i="58"/>
  <c r="AG57" i="58"/>
  <c r="AF57" i="58"/>
  <c r="C57" i="58"/>
  <c r="BQ56" i="58"/>
  <c r="BP56" i="58"/>
  <c r="BO56" i="58"/>
  <c r="BN56" i="58"/>
  <c r="BM56" i="58"/>
  <c r="BL56" i="58"/>
  <c r="AK56" i="58"/>
  <c r="AJ56" i="58"/>
  <c r="AI56" i="58"/>
  <c r="AH56" i="58"/>
  <c r="AG56" i="58"/>
  <c r="AF56" i="58"/>
  <c r="C56" i="58"/>
  <c r="BQ55" i="58"/>
  <c r="BP55" i="58"/>
  <c r="BO55" i="58"/>
  <c r="BN55" i="58"/>
  <c r="BM55" i="58"/>
  <c r="BL55" i="58"/>
  <c r="AK55" i="58"/>
  <c r="AJ55" i="58"/>
  <c r="AI55" i="58"/>
  <c r="AH55" i="58"/>
  <c r="AG55" i="58"/>
  <c r="AF55" i="58"/>
  <c r="C55" i="58"/>
  <c r="BQ54" i="58"/>
  <c r="BP54" i="58"/>
  <c r="BO54" i="58"/>
  <c r="BN54" i="58"/>
  <c r="BM54" i="58"/>
  <c r="BL54" i="58"/>
  <c r="AK54" i="58"/>
  <c r="AJ54" i="58"/>
  <c r="AI54" i="58"/>
  <c r="AH54" i="58"/>
  <c r="AG54" i="58"/>
  <c r="AF54" i="58"/>
  <c r="C54" i="58"/>
  <c r="BQ53" i="58"/>
  <c r="BP53" i="58"/>
  <c r="BO53" i="58"/>
  <c r="BN53" i="58"/>
  <c r="BM53" i="58"/>
  <c r="BL53" i="58"/>
  <c r="AK53" i="58"/>
  <c r="AJ53" i="58"/>
  <c r="AI53" i="58"/>
  <c r="AH53" i="58"/>
  <c r="AG53" i="58"/>
  <c r="AF53" i="58"/>
  <c r="C53" i="58"/>
  <c r="BQ52" i="58"/>
  <c r="BP52" i="58"/>
  <c r="BO52" i="58"/>
  <c r="BN52" i="58"/>
  <c r="BM52" i="58"/>
  <c r="BL52" i="58"/>
  <c r="AK52" i="58"/>
  <c r="AJ52" i="58"/>
  <c r="AI52" i="58"/>
  <c r="AH52" i="58"/>
  <c r="AG52" i="58"/>
  <c r="AF52" i="58"/>
  <c r="C52" i="58"/>
  <c r="BQ51" i="58"/>
  <c r="BP51" i="58"/>
  <c r="BO51" i="58"/>
  <c r="BN51" i="58"/>
  <c r="BM51" i="58"/>
  <c r="BL51" i="58"/>
  <c r="AK51" i="58"/>
  <c r="AJ51" i="58"/>
  <c r="AI51" i="58"/>
  <c r="AH51" i="58"/>
  <c r="AG51" i="58"/>
  <c r="AF51" i="58"/>
  <c r="C51" i="58"/>
  <c r="BQ50" i="58"/>
  <c r="BP50" i="58"/>
  <c r="BO50" i="58"/>
  <c r="BN50" i="58"/>
  <c r="BM50" i="58"/>
  <c r="BL50" i="58"/>
  <c r="AK50" i="58"/>
  <c r="AJ50" i="58"/>
  <c r="AI50" i="58"/>
  <c r="AH50" i="58"/>
  <c r="AG50" i="58"/>
  <c r="AF50" i="58"/>
  <c r="C50" i="58"/>
  <c r="BQ49" i="58"/>
  <c r="BP49" i="58"/>
  <c r="BO49" i="58"/>
  <c r="BN49" i="58"/>
  <c r="BM49" i="58"/>
  <c r="BL49" i="58"/>
  <c r="AK49" i="58"/>
  <c r="AJ49" i="58"/>
  <c r="AI49" i="58"/>
  <c r="AH49" i="58"/>
  <c r="AG49" i="58"/>
  <c r="AF49" i="58"/>
  <c r="C49" i="58"/>
  <c r="C48" i="58"/>
  <c r="C47" i="58"/>
  <c r="C46" i="58"/>
  <c r="AK45" i="58"/>
  <c r="AJ45" i="58"/>
  <c r="AI45" i="58"/>
  <c r="AH45" i="58"/>
  <c r="AG45" i="58"/>
  <c r="AF45" i="58"/>
  <c r="C45" i="58"/>
  <c r="AK44" i="58"/>
  <c r="AJ44" i="58"/>
  <c r="AI44" i="58"/>
  <c r="AH44" i="58"/>
  <c r="AG44" i="58"/>
  <c r="AF44" i="58"/>
  <c r="C44" i="58"/>
  <c r="BQ43" i="58"/>
  <c r="BP43" i="58"/>
  <c r="BO43" i="58"/>
  <c r="BN43" i="58"/>
  <c r="BM43" i="58"/>
  <c r="BL43" i="58"/>
  <c r="AK43" i="58"/>
  <c r="AJ43" i="58"/>
  <c r="AI43" i="58"/>
  <c r="AH43" i="58"/>
  <c r="AG43" i="58"/>
  <c r="AF43" i="58"/>
  <c r="C43" i="58"/>
  <c r="BQ42" i="58"/>
  <c r="BP42" i="58"/>
  <c r="BO42" i="58"/>
  <c r="BN42" i="58"/>
  <c r="BM42" i="58"/>
  <c r="BL42" i="58"/>
  <c r="AK42" i="58"/>
  <c r="AJ42" i="58"/>
  <c r="AI42" i="58"/>
  <c r="AH42" i="58"/>
  <c r="AG42" i="58"/>
  <c r="AF42" i="58"/>
  <c r="C42" i="58"/>
  <c r="BQ41" i="58"/>
  <c r="BP41" i="58"/>
  <c r="BO41" i="58"/>
  <c r="BN41" i="58"/>
  <c r="BM41" i="58"/>
  <c r="BL41" i="58"/>
  <c r="AK41" i="58"/>
  <c r="AJ41" i="58"/>
  <c r="AI41" i="58"/>
  <c r="AH41" i="58"/>
  <c r="AG41" i="58"/>
  <c r="AF41" i="58"/>
  <c r="C41" i="58"/>
  <c r="BQ40" i="58"/>
  <c r="BP40" i="58"/>
  <c r="BO40" i="58"/>
  <c r="BN40" i="58"/>
  <c r="BM40" i="58"/>
  <c r="BL40" i="58"/>
  <c r="AK40" i="58"/>
  <c r="AJ40" i="58"/>
  <c r="AI40" i="58"/>
  <c r="AH40" i="58"/>
  <c r="AG40" i="58"/>
  <c r="AF40" i="58"/>
  <c r="C40" i="58"/>
  <c r="BQ39" i="58"/>
  <c r="BP39" i="58"/>
  <c r="BO39" i="58"/>
  <c r="BN39" i="58"/>
  <c r="BM39" i="58"/>
  <c r="BL39" i="58"/>
  <c r="AK39" i="58"/>
  <c r="AJ39" i="58"/>
  <c r="AI39" i="58"/>
  <c r="AH39" i="58"/>
  <c r="AG39" i="58"/>
  <c r="AF39" i="58"/>
  <c r="C39" i="58"/>
  <c r="BQ38" i="58"/>
  <c r="BP38" i="58"/>
  <c r="BO38" i="58"/>
  <c r="BN38" i="58"/>
  <c r="BM38" i="58"/>
  <c r="BL38" i="58"/>
  <c r="AK38" i="58"/>
  <c r="AJ38" i="58"/>
  <c r="AI38" i="58"/>
  <c r="AH38" i="58"/>
  <c r="AG38" i="58"/>
  <c r="AF38" i="58"/>
  <c r="C38" i="58"/>
  <c r="BQ37" i="58"/>
  <c r="BP37" i="58"/>
  <c r="BO37" i="58"/>
  <c r="BN37" i="58"/>
  <c r="BM37" i="58"/>
  <c r="BL37" i="58"/>
  <c r="AK37" i="58"/>
  <c r="AJ37" i="58"/>
  <c r="AI37" i="58"/>
  <c r="AH37" i="58"/>
  <c r="AG37" i="58"/>
  <c r="AF37" i="58"/>
  <c r="C37" i="58"/>
  <c r="BQ36" i="58"/>
  <c r="BP36" i="58"/>
  <c r="BO36" i="58"/>
  <c r="BN36" i="58"/>
  <c r="BM36" i="58"/>
  <c r="BL36" i="58"/>
  <c r="AK36" i="58"/>
  <c r="AJ36" i="58"/>
  <c r="AI36" i="58"/>
  <c r="AH36" i="58"/>
  <c r="AG36" i="58"/>
  <c r="AF36" i="58"/>
  <c r="C36" i="58"/>
  <c r="BQ35" i="58"/>
  <c r="BP35" i="58"/>
  <c r="BO35" i="58"/>
  <c r="BN35" i="58"/>
  <c r="BM35" i="58"/>
  <c r="BL35" i="58"/>
  <c r="AK35" i="58"/>
  <c r="AJ35" i="58"/>
  <c r="AI35" i="58"/>
  <c r="AH35" i="58"/>
  <c r="AG35" i="58"/>
  <c r="AF35" i="58"/>
  <c r="C35" i="58"/>
  <c r="BQ34" i="58"/>
  <c r="BP34" i="58"/>
  <c r="BO34" i="58"/>
  <c r="BN34" i="58"/>
  <c r="BM34" i="58"/>
  <c r="BL34" i="58"/>
  <c r="AK34" i="58"/>
  <c r="AJ34" i="58"/>
  <c r="AI34" i="58"/>
  <c r="AH34" i="58"/>
  <c r="AG34" i="58"/>
  <c r="AF34" i="58"/>
  <c r="C34" i="58"/>
  <c r="BQ33" i="58"/>
  <c r="BP33" i="58"/>
  <c r="BO33" i="58"/>
  <c r="BN33" i="58"/>
  <c r="BM33" i="58"/>
  <c r="BL33" i="58"/>
  <c r="AK33" i="58"/>
  <c r="AJ33" i="58"/>
  <c r="AI33" i="58"/>
  <c r="AH33" i="58"/>
  <c r="AG33" i="58"/>
  <c r="AF33" i="58"/>
  <c r="C33" i="58"/>
  <c r="BQ32" i="58"/>
  <c r="BP32" i="58"/>
  <c r="BO32" i="58"/>
  <c r="BN32" i="58"/>
  <c r="BM32" i="58"/>
  <c r="BL32" i="58"/>
  <c r="AK32" i="58"/>
  <c r="AJ32" i="58"/>
  <c r="AI32" i="58"/>
  <c r="AH32" i="58"/>
  <c r="AG32" i="58"/>
  <c r="AF32" i="58"/>
  <c r="C32" i="58"/>
  <c r="C31" i="58"/>
  <c r="C30" i="58"/>
  <c r="C29" i="58"/>
  <c r="AK28" i="58"/>
  <c r="AJ28" i="58"/>
  <c r="AI28" i="58"/>
  <c r="AH28" i="58"/>
  <c r="AG28" i="58"/>
  <c r="AF28" i="58"/>
  <c r="C28" i="58"/>
  <c r="AK27" i="58"/>
  <c r="AJ27" i="58"/>
  <c r="AI27" i="58"/>
  <c r="AH27" i="58"/>
  <c r="AG27" i="58"/>
  <c r="AF27" i="58"/>
  <c r="C27" i="58"/>
  <c r="BQ26" i="58"/>
  <c r="BP26" i="58"/>
  <c r="BO26" i="58"/>
  <c r="BN26" i="58"/>
  <c r="BM26" i="58"/>
  <c r="BL26" i="58"/>
  <c r="AK26" i="58"/>
  <c r="AJ26" i="58"/>
  <c r="AI26" i="58"/>
  <c r="AH26" i="58"/>
  <c r="AG26" i="58"/>
  <c r="AF26" i="58"/>
  <c r="C26" i="58"/>
  <c r="BQ25" i="58"/>
  <c r="BP25" i="58"/>
  <c r="BO25" i="58"/>
  <c r="BN25" i="58"/>
  <c r="BM25" i="58"/>
  <c r="BL25" i="58"/>
  <c r="AK25" i="58"/>
  <c r="AJ25" i="58"/>
  <c r="AI25" i="58"/>
  <c r="AH25" i="58"/>
  <c r="AG25" i="58"/>
  <c r="AF25" i="58"/>
  <c r="C25" i="58"/>
  <c r="BQ24" i="58"/>
  <c r="BP24" i="58"/>
  <c r="BO24" i="58"/>
  <c r="BN24" i="58"/>
  <c r="BM24" i="58"/>
  <c r="BL24" i="58"/>
  <c r="AK24" i="58"/>
  <c r="AJ24" i="58"/>
  <c r="AI24" i="58"/>
  <c r="AH24" i="58"/>
  <c r="AG24" i="58"/>
  <c r="AF24" i="58"/>
  <c r="C24" i="58"/>
  <c r="BQ23" i="58"/>
  <c r="BP23" i="58"/>
  <c r="BO23" i="58"/>
  <c r="BN23" i="58"/>
  <c r="BM23" i="58"/>
  <c r="BL23" i="58"/>
  <c r="AK23" i="58"/>
  <c r="AJ23" i="58"/>
  <c r="AI23" i="58"/>
  <c r="AH23" i="58"/>
  <c r="AG23" i="58"/>
  <c r="AF23" i="58"/>
  <c r="C23" i="58"/>
  <c r="BQ22" i="58"/>
  <c r="BP22" i="58"/>
  <c r="BO22" i="58"/>
  <c r="BN22" i="58"/>
  <c r="BM22" i="58"/>
  <c r="BL22" i="58"/>
  <c r="AK22" i="58"/>
  <c r="AJ22" i="58"/>
  <c r="AI22" i="58"/>
  <c r="AH22" i="58"/>
  <c r="AG22" i="58"/>
  <c r="AF22" i="58"/>
  <c r="C22" i="58"/>
  <c r="BQ21" i="58"/>
  <c r="BP21" i="58"/>
  <c r="BO21" i="58"/>
  <c r="BN21" i="58"/>
  <c r="BM21" i="58"/>
  <c r="BL21" i="58"/>
  <c r="AK21" i="58"/>
  <c r="AJ21" i="58"/>
  <c r="AI21" i="58"/>
  <c r="AH21" i="58"/>
  <c r="AG21" i="58"/>
  <c r="AF21" i="58"/>
  <c r="C21" i="58"/>
  <c r="BQ20" i="58"/>
  <c r="BP20" i="58"/>
  <c r="BO20" i="58"/>
  <c r="BN20" i="58"/>
  <c r="BM20" i="58"/>
  <c r="BL20" i="58"/>
  <c r="AK20" i="58"/>
  <c r="AJ20" i="58"/>
  <c r="AI20" i="58"/>
  <c r="AH20" i="58"/>
  <c r="AG20" i="58"/>
  <c r="AF20" i="58"/>
  <c r="C20" i="58"/>
  <c r="BQ19" i="58"/>
  <c r="BP19" i="58"/>
  <c r="BO19" i="58"/>
  <c r="BN19" i="58"/>
  <c r="BM19" i="58"/>
  <c r="BL19" i="58"/>
  <c r="AK19" i="58"/>
  <c r="AJ19" i="58"/>
  <c r="AI19" i="58"/>
  <c r="AH19" i="58"/>
  <c r="AG19" i="58"/>
  <c r="AF19" i="58"/>
  <c r="C19" i="58"/>
  <c r="BQ18" i="58"/>
  <c r="BP18" i="58"/>
  <c r="BO18" i="58"/>
  <c r="BN18" i="58"/>
  <c r="BM18" i="58"/>
  <c r="BL18" i="58"/>
  <c r="AK18" i="58"/>
  <c r="AJ18" i="58"/>
  <c r="AI18" i="58"/>
  <c r="AH18" i="58"/>
  <c r="AG18" i="58"/>
  <c r="AF18" i="58"/>
  <c r="C18" i="58"/>
  <c r="BQ17" i="58"/>
  <c r="BP17" i="58"/>
  <c r="BO17" i="58"/>
  <c r="BN17" i="58"/>
  <c r="BM17" i="58"/>
  <c r="BL17" i="58"/>
  <c r="AK17" i="58"/>
  <c r="AJ17" i="58"/>
  <c r="AI17" i="58"/>
  <c r="AH17" i="58"/>
  <c r="AG17" i="58"/>
  <c r="AF17" i="58"/>
  <c r="C17" i="58"/>
  <c r="BQ16" i="58"/>
  <c r="BP16" i="58"/>
  <c r="BO16" i="58"/>
  <c r="BN16" i="58"/>
  <c r="BM16" i="58"/>
  <c r="BL16" i="58"/>
  <c r="AK16" i="58"/>
  <c r="AJ16" i="58"/>
  <c r="AI16" i="58"/>
  <c r="AH16" i="58"/>
  <c r="AG16" i="58"/>
  <c r="AF16" i="58"/>
  <c r="C16" i="58"/>
  <c r="BQ15" i="58"/>
  <c r="BP15" i="58"/>
  <c r="BO15" i="58"/>
  <c r="BN15" i="58"/>
  <c r="BM15" i="58"/>
  <c r="BL15" i="58"/>
  <c r="AK15" i="58"/>
  <c r="AJ15" i="58"/>
  <c r="AI15" i="58"/>
  <c r="AH15" i="58"/>
  <c r="AG15" i="58"/>
  <c r="AF15" i="58"/>
  <c r="C15" i="58"/>
  <c r="C14" i="58"/>
  <c r="AK164" i="57"/>
  <c r="AJ164" i="57"/>
  <c r="AI164" i="57"/>
  <c r="AH164" i="57"/>
  <c r="AG164" i="57"/>
  <c r="AF164" i="57"/>
  <c r="AK163" i="57"/>
  <c r="AJ163" i="57"/>
  <c r="AI163" i="57"/>
  <c r="AH163" i="57"/>
  <c r="AG163" i="57"/>
  <c r="AF163" i="57"/>
  <c r="BQ162" i="57"/>
  <c r="BP162" i="57"/>
  <c r="BO162" i="57"/>
  <c r="BN162" i="57"/>
  <c r="BM162" i="57"/>
  <c r="BL162" i="57"/>
  <c r="AK162" i="57"/>
  <c r="AJ162" i="57"/>
  <c r="AI162" i="57"/>
  <c r="AH162" i="57"/>
  <c r="AG162" i="57"/>
  <c r="AF162" i="57"/>
  <c r="BQ161" i="57"/>
  <c r="BP161" i="57"/>
  <c r="BO161" i="57"/>
  <c r="BN161" i="57"/>
  <c r="BM161" i="57"/>
  <c r="BL161" i="57"/>
  <c r="AK161" i="57"/>
  <c r="AJ161" i="57"/>
  <c r="AI161" i="57"/>
  <c r="AH161" i="57"/>
  <c r="AG161" i="57"/>
  <c r="AF161" i="57"/>
  <c r="BQ160" i="57"/>
  <c r="BP160" i="57"/>
  <c r="BO160" i="57"/>
  <c r="BN160" i="57"/>
  <c r="BM160" i="57"/>
  <c r="BL160" i="57"/>
  <c r="AK160" i="57"/>
  <c r="AJ160" i="57"/>
  <c r="AI160" i="57"/>
  <c r="AH160" i="57"/>
  <c r="AG160" i="57"/>
  <c r="AF160" i="57"/>
  <c r="BQ159" i="57"/>
  <c r="BP159" i="57"/>
  <c r="BO159" i="57"/>
  <c r="BN159" i="57"/>
  <c r="BM159" i="57"/>
  <c r="BL159" i="57"/>
  <c r="AK159" i="57"/>
  <c r="AJ159" i="57"/>
  <c r="AI159" i="57"/>
  <c r="AH159" i="57"/>
  <c r="AG159" i="57"/>
  <c r="AF159" i="57"/>
  <c r="BQ158" i="57"/>
  <c r="BP158" i="57"/>
  <c r="BO158" i="57"/>
  <c r="BN158" i="57"/>
  <c r="BM158" i="57"/>
  <c r="BL158" i="57"/>
  <c r="AK158" i="57"/>
  <c r="AJ158" i="57"/>
  <c r="AI158" i="57"/>
  <c r="AH158" i="57"/>
  <c r="AG158" i="57"/>
  <c r="AF158" i="57"/>
  <c r="BQ157" i="57"/>
  <c r="BP157" i="57"/>
  <c r="BO157" i="57"/>
  <c r="BN157" i="57"/>
  <c r="BM157" i="57"/>
  <c r="BL157" i="57"/>
  <c r="AK157" i="57"/>
  <c r="AJ157" i="57"/>
  <c r="AI157" i="57"/>
  <c r="AH157" i="57"/>
  <c r="AG157" i="57"/>
  <c r="AF157" i="57"/>
  <c r="BQ156" i="57"/>
  <c r="BP156" i="57"/>
  <c r="BO156" i="57"/>
  <c r="BN156" i="57"/>
  <c r="BM156" i="57"/>
  <c r="BL156" i="57"/>
  <c r="AF156" i="57"/>
  <c r="BQ155" i="57"/>
  <c r="BP155" i="57"/>
  <c r="BO155" i="57"/>
  <c r="BN155" i="57"/>
  <c r="BM155" i="57"/>
  <c r="BL155" i="57"/>
  <c r="AK155" i="57"/>
  <c r="AJ155" i="57"/>
  <c r="AI155" i="57"/>
  <c r="AH155" i="57"/>
  <c r="AG155" i="57"/>
  <c r="AF155" i="57"/>
  <c r="BQ154" i="57"/>
  <c r="BP154" i="57"/>
  <c r="BO154" i="57"/>
  <c r="BN154" i="57"/>
  <c r="BM154" i="57"/>
  <c r="BL154" i="57"/>
  <c r="AK154" i="57"/>
  <c r="AJ154" i="57"/>
  <c r="AI154" i="57"/>
  <c r="AH154" i="57"/>
  <c r="AG154" i="57"/>
  <c r="AF154" i="57"/>
  <c r="BQ153" i="57"/>
  <c r="BP153" i="57"/>
  <c r="BO153" i="57"/>
  <c r="BN153" i="57"/>
  <c r="BM153" i="57"/>
  <c r="BL153" i="57"/>
  <c r="AK153" i="57"/>
  <c r="AJ153" i="57"/>
  <c r="AI153" i="57"/>
  <c r="AH153" i="57"/>
  <c r="AG153" i="57"/>
  <c r="AF153" i="57"/>
  <c r="BQ152" i="57"/>
  <c r="BP152" i="57"/>
  <c r="BO152" i="57"/>
  <c r="BN152" i="57"/>
  <c r="BM152" i="57"/>
  <c r="BL152" i="57"/>
  <c r="AK152" i="57"/>
  <c r="AJ152" i="57"/>
  <c r="AI152" i="57"/>
  <c r="AH152" i="57"/>
  <c r="AG152" i="57"/>
  <c r="AF152" i="57"/>
  <c r="BQ151" i="57"/>
  <c r="BP151" i="57"/>
  <c r="BO151" i="57"/>
  <c r="BN151" i="57"/>
  <c r="BM151" i="57"/>
  <c r="BL151" i="57"/>
  <c r="AK151" i="57"/>
  <c r="AJ151" i="57"/>
  <c r="AI151" i="57"/>
  <c r="AH151" i="57"/>
  <c r="AG151" i="57"/>
  <c r="AF151" i="57"/>
  <c r="AK147" i="57"/>
  <c r="AJ147" i="57"/>
  <c r="AI147" i="57"/>
  <c r="AH147" i="57"/>
  <c r="AG147" i="57"/>
  <c r="AF147" i="57"/>
  <c r="AK146" i="57"/>
  <c r="AJ146" i="57"/>
  <c r="AI146" i="57"/>
  <c r="AH146" i="57"/>
  <c r="AG146" i="57"/>
  <c r="AF146" i="57"/>
  <c r="BQ145" i="57"/>
  <c r="BP145" i="57"/>
  <c r="BO145" i="57"/>
  <c r="BN145" i="57"/>
  <c r="BM145" i="57"/>
  <c r="BL145" i="57"/>
  <c r="AK145" i="57"/>
  <c r="AJ145" i="57"/>
  <c r="AI145" i="57"/>
  <c r="AH145" i="57"/>
  <c r="AG145" i="57"/>
  <c r="AF145" i="57"/>
  <c r="BQ144" i="57"/>
  <c r="BP144" i="57"/>
  <c r="BO144" i="57"/>
  <c r="BN144" i="57"/>
  <c r="BM144" i="57"/>
  <c r="BL144" i="57"/>
  <c r="AK144" i="57"/>
  <c r="AJ144" i="57"/>
  <c r="AI144" i="57"/>
  <c r="AH144" i="57"/>
  <c r="AG144" i="57"/>
  <c r="AF144" i="57"/>
  <c r="BQ143" i="57"/>
  <c r="BP143" i="57"/>
  <c r="BO143" i="57"/>
  <c r="BN143" i="57"/>
  <c r="BM143" i="57"/>
  <c r="BL143" i="57"/>
  <c r="AK143" i="57"/>
  <c r="AJ143" i="57"/>
  <c r="AI143" i="57"/>
  <c r="AH143" i="57"/>
  <c r="AG143" i="57"/>
  <c r="AF143" i="57"/>
  <c r="BQ142" i="57"/>
  <c r="BP142" i="57"/>
  <c r="BO142" i="57"/>
  <c r="BN142" i="57"/>
  <c r="BM142" i="57"/>
  <c r="BL142" i="57"/>
  <c r="AK142" i="57"/>
  <c r="AJ142" i="57"/>
  <c r="AI142" i="57"/>
  <c r="AH142" i="57"/>
  <c r="AG142" i="57"/>
  <c r="AF142" i="57"/>
  <c r="BQ141" i="57"/>
  <c r="BP141" i="57"/>
  <c r="BO141" i="57"/>
  <c r="BN141" i="57"/>
  <c r="BM141" i="57"/>
  <c r="BL141" i="57"/>
  <c r="AK141" i="57"/>
  <c r="AJ141" i="57"/>
  <c r="AI141" i="57"/>
  <c r="AH141" i="57"/>
  <c r="AG141" i="57"/>
  <c r="AF141" i="57"/>
  <c r="BQ140" i="57"/>
  <c r="BP140" i="57"/>
  <c r="BO140" i="57"/>
  <c r="BN140" i="57"/>
  <c r="BM140" i="57"/>
  <c r="BL140" i="57"/>
  <c r="AK140" i="57"/>
  <c r="AJ140" i="57"/>
  <c r="AI140" i="57"/>
  <c r="AH140" i="57"/>
  <c r="AG140" i="57"/>
  <c r="AF140" i="57"/>
  <c r="BQ139" i="57"/>
  <c r="BP139" i="57"/>
  <c r="BO139" i="57"/>
  <c r="BN139" i="57"/>
  <c r="BM139" i="57"/>
  <c r="BL139" i="57"/>
  <c r="AK139" i="57"/>
  <c r="AJ139" i="57"/>
  <c r="AI139" i="57"/>
  <c r="AH139" i="57"/>
  <c r="AG139" i="57"/>
  <c r="AF139" i="57"/>
  <c r="BQ138" i="57"/>
  <c r="BP138" i="57"/>
  <c r="BO138" i="57"/>
  <c r="BN138" i="57"/>
  <c r="BM138" i="57"/>
  <c r="BL138" i="57"/>
  <c r="AK138" i="57"/>
  <c r="AJ138" i="57"/>
  <c r="AI138" i="57"/>
  <c r="AH138" i="57"/>
  <c r="AG138" i="57"/>
  <c r="AF138" i="57"/>
  <c r="BQ137" i="57"/>
  <c r="BP137" i="57"/>
  <c r="BO137" i="57"/>
  <c r="BN137" i="57"/>
  <c r="BM137" i="57"/>
  <c r="BL137" i="57"/>
  <c r="AK137" i="57"/>
  <c r="AJ137" i="57"/>
  <c r="AI137" i="57"/>
  <c r="AH137" i="57"/>
  <c r="AG137" i="57"/>
  <c r="AF137" i="57"/>
  <c r="BQ136" i="57"/>
  <c r="BP136" i="57"/>
  <c r="BO136" i="57"/>
  <c r="BN136" i="57"/>
  <c r="BM136" i="57"/>
  <c r="BL136" i="57"/>
  <c r="AK136" i="57"/>
  <c r="AJ136" i="57"/>
  <c r="AI136" i="57"/>
  <c r="AH136" i="57"/>
  <c r="AG136" i="57"/>
  <c r="AF136" i="57"/>
  <c r="BQ135" i="57"/>
  <c r="BP135" i="57"/>
  <c r="BO135" i="57"/>
  <c r="BN135" i="57"/>
  <c r="BM135" i="57"/>
  <c r="BL135" i="57"/>
  <c r="AK135" i="57"/>
  <c r="AJ135" i="57"/>
  <c r="AI135" i="57"/>
  <c r="AH135" i="57"/>
  <c r="AG135" i="57"/>
  <c r="AF135" i="57"/>
  <c r="BQ134" i="57"/>
  <c r="BP134" i="57"/>
  <c r="BO134" i="57"/>
  <c r="BN134" i="57"/>
  <c r="BM134" i="57"/>
  <c r="BL134" i="57"/>
  <c r="AK134" i="57"/>
  <c r="AJ134" i="57"/>
  <c r="AI134" i="57"/>
  <c r="AH134" i="57"/>
  <c r="AG134" i="57"/>
  <c r="AF134" i="57"/>
  <c r="AK130" i="57"/>
  <c r="AJ130" i="57"/>
  <c r="AI130" i="57"/>
  <c r="AH130" i="57"/>
  <c r="AG130" i="57"/>
  <c r="AF130" i="57"/>
  <c r="AK129" i="57"/>
  <c r="AJ129" i="57"/>
  <c r="AI129" i="57"/>
  <c r="AH129" i="57"/>
  <c r="AG129" i="57"/>
  <c r="AF129" i="57"/>
  <c r="BQ128" i="57"/>
  <c r="BP128" i="57"/>
  <c r="BO128" i="57"/>
  <c r="BN128" i="57"/>
  <c r="BM128" i="57"/>
  <c r="BL128" i="57"/>
  <c r="AK128" i="57"/>
  <c r="AJ128" i="57"/>
  <c r="AI128" i="57"/>
  <c r="AH128" i="57"/>
  <c r="AG128" i="57"/>
  <c r="AF128" i="57"/>
  <c r="BQ127" i="57"/>
  <c r="BP127" i="57"/>
  <c r="BO127" i="57"/>
  <c r="BN127" i="57"/>
  <c r="BM127" i="57"/>
  <c r="BL127" i="57"/>
  <c r="AK127" i="57"/>
  <c r="AJ127" i="57"/>
  <c r="AI127" i="57"/>
  <c r="AH127" i="57"/>
  <c r="AG127" i="57"/>
  <c r="AF127" i="57"/>
  <c r="BQ126" i="57"/>
  <c r="BP126" i="57"/>
  <c r="BO126" i="57"/>
  <c r="BN126" i="57"/>
  <c r="BM126" i="57"/>
  <c r="BL126" i="57"/>
  <c r="AK126" i="57"/>
  <c r="AJ126" i="57"/>
  <c r="AI126" i="57"/>
  <c r="AH126" i="57"/>
  <c r="AG126" i="57"/>
  <c r="AF126" i="57"/>
  <c r="BQ125" i="57"/>
  <c r="BP125" i="57"/>
  <c r="BO125" i="57"/>
  <c r="BN125" i="57"/>
  <c r="BM125" i="57"/>
  <c r="BL125" i="57"/>
  <c r="AK125" i="57"/>
  <c r="AJ125" i="57"/>
  <c r="AI125" i="57"/>
  <c r="AH125" i="57"/>
  <c r="AG125" i="57"/>
  <c r="AF125" i="57"/>
  <c r="BQ124" i="57"/>
  <c r="BP124" i="57"/>
  <c r="BO124" i="57"/>
  <c r="BN124" i="57"/>
  <c r="BM124" i="57"/>
  <c r="BL124" i="57"/>
  <c r="AK124" i="57"/>
  <c r="AJ124" i="57"/>
  <c r="AI124" i="57"/>
  <c r="AH124" i="57"/>
  <c r="AG124" i="57"/>
  <c r="AF124" i="57"/>
  <c r="BQ123" i="57"/>
  <c r="BP123" i="57"/>
  <c r="BO123" i="57"/>
  <c r="BN123" i="57"/>
  <c r="BM123" i="57"/>
  <c r="BL123" i="57"/>
  <c r="AK123" i="57"/>
  <c r="AJ123" i="57"/>
  <c r="AI123" i="57"/>
  <c r="AH123" i="57"/>
  <c r="AG123" i="57"/>
  <c r="AF123" i="57"/>
  <c r="BQ122" i="57"/>
  <c r="BP122" i="57"/>
  <c r="BO122" i="57"/>
  <c r="BN122" i="57"/>
  <c r="BM122" i="57"/>
  <c r="BL122" i="57"/>
  <c r="AK122" i="57"/>
  <c r="AJ122" i="57"/>
  <c r="AI122" i="57"/>
  <c r="AH122" i="57"/>
  <c r="AG122" i="57"/>
  <c r="AF122" i="57"/>
  <c r="BQ121" i="57"/>
  <c r="BP121" i="57"/>
  <c r="BO121" i="57"/>
  <c r="BN121" i="57"/>
  <c r="BM121" i="57"/>
  <c r="BL121" i="57"/>
  <c r="AK121" i="57"/>
  <c r="AJ121" i="57"/>
  <c r="AI121" i="57"/>
  <c r="AH121" i="57"/>
  <c r="AG121" i="57"/>
  <c r="AF121" i="57"/>
  <c r="BQ120" i="57"/>
  <c r="BP120" i="57"/>
  <c r="BO120" i="57"/>
  <c r="BN120" i="57"/>
  <c r="BM120" i="57"/>
  <c r="BL120" i="57"/>
  <c r="AK120" i="57"/>
  <c r="AJ120" i="57"/>
  <c r="AI120" i="57"/>
  <c r="AH120" i="57"/>
  <c r="AG120" i="57"/>
  <c r="AF120" i="57"/>
  <c r="BQ119" i="57"/>
  <c r="BP119" i="57"/>
  <c r="BO119" i="57"/>
  <c r="BN119" i="57"/>
  <c r="BM119" i="57"/>
  <c r="BL119" i="57"/>
  <c r="AK119" i="57"/>
  <c r="AJ119" i="57"/>
  <c r="AI119" i="57"/>
  <c r="AH119" i="57"/>
  <c r="AG119" i="57"/>
  <c r="AF119" i="57"/>
  <c r="BQ118" i="57"/>
  <c r="BP118" i="57"/>
  <c r="BO118" i="57"/>
  <c r="BN118" i="57"/>
  <c r="BM118" i="57"/>
  <c r="BL118" i="57"/>
  <c r="AK118" i="57"/>
  <c r="AJ118" i="57"/>
  <c r="AI118" i="57"/>
  <c r="AH118" i="57"/>
  <c r="AG118" i="57"/>
  <c r="AF118" i="57"/>
  <c r="BQ117" i="57"/>
  <c r="BP117" i="57"/>
  <c r="BO117" i="57"/>
  <c r="BN117" i="57"/>
  <c r="BM117" i="57"/>
  <c r="BL117" i="57"/>
  <c r="AK117" i="57"/>
  <c r="AJ117" i="57"/>
  <c r="AI117" i="57"/>
  <c r="AH117" i="57"/>
  <c r="AG117" i="57"/>
  <c r="AF117" i="57"/>
  <c r="AK113" i="57"/>
  <c r="AJ113" i="57"/>
  <c r="AI113" i="57"/>
  <c r="AH113" i="57"/>
  <c r="AG113" i="57"/>
  <c r="AF113" i="57"/>
  <c r="AK112" i="57"/>
  <c r="AJ112" i="57"/>
  <c r="AI112" i="57"/>
  <c r="AH112" i="57"/>
  <c r="AG112" i="57"/>
  <c r="AF112" i="57"/>
  <c r="BQ111" i="57"/>
  <c r="BP111" i="57"/>
  <c r="BO111" i="57"/>
  <c r="BN111" i="57"/>
  <c r="BM111" i="57"/>
  <c r="BL111" i="57"/>
  <c r="AK111" i="57"/>
  <c r="AJ111" i="57"/>
  <c r="AI111" i="57"/>
  <c r="AH111" i="57"/>
  <c r="AG111" i="57"/>
  <c r="AF111" i="57"/>
  <c r="BQ110" i="57"/>
  <c r="BP110" i="57"/>
  <c r="BO110" i="57"/>
  <c r="BN110" i="57"/>
  <c r="BM110" i="57"/>
  <c r="BL110" i="57"/>
  <c r="AK110" i="57"/>
  <c r="AJ110" i="57"/>
  <c r="AI110" i="57"/>
  <c r="AH110" i="57"/>
  <c r="AG110" i="57"/>
  <c r="AF110" i="57"/>
  <c r="BQ109" i="57"/>
  <c r="BP109" i="57"/>
  <c r="BO109" i="57"/>
  <c r="BN109" i="57"/>
  <c r="BM109" i="57"/>
  <c r="BL109" i="57"/>
  <c r="AK109" i="57"/>
  <c r="AJ109" i="57"/>
  <c r="AI109" i="57"/>
  <c r="AH109" i="57"/>
  <c r="AG109" i="57"/>
  <c r="AF109" i="57"/>
  <c r="BQ108" i="57"/>
  <c r="BP108" i="57"/>
  <c r="BO108" i="57"/>
  <c r="BN108" i="57"/>
  <c r="BM108" i="57"/>
  <c r="BL108" i="57"/>
  <c r="AK108" i="57"/>
  <c r="AJ108" i="57"/>
  <c r="AI108" i="57"/>
  <c r="AH108" i="57"/>
  <c r="AG108" i="57"/>
  <c r="AF108" i="57"/>
  <c r="BQ107" i="57"/>
  <c r="BP107" i="57"/>
  <c r="BO107" i="57"/>
  <c r="BN107" i="57"/>
  <c r="BM107" i="57"/>
  <c r="BL107" i="57"/>
  <c r="AK107" i="57"/>
  <c r="AJ107" i="57"/>
  <c r="AI107" i="57"/>
  <c r="AH107" i="57"/>
  <c r="AG107" i="57"/>
  <c r="AF107" i="57"/>
  <c r="BQ106" i="57"/>
  <c r="BP106" i="57"/>
  <c r="BO106" i="57"/>
  <c r="BN106" i="57"/>
  <c r="BM106" i="57"/>
  <c r="BL106" i="57"/>
  <c r="AK106" i="57"/>
  <c r="AJ106" i="57"/>
  <c r="AI106" i="57"/>
  <c r="AH106" i="57"/>
  <c r="AG106" i="57"/>
  <c r="AF106" i="57"/>
  <c r="BQ105" i="57"/>
  <c r="BP105" i="57"/>
  <c r="BO105" i="57"/>
  <c r="BN105" i="57"/>
  <c r="BM105" i="57"/>
  <c r="BL105" i="57"/>
  <c r="AK105" i="57"/>
  <c r="AJ105" i="57"/>
  <c r="AI105" i="57"/>
  <c r="AH105" i="57"/>
  <c r="AG105" i="57"/>
  <c r="AF105" i="57"/>
  <c r="BQ104" i="57"/>
  <c r="BP104" i="57"/>
  <c r="BO104" i="57"/>
  <c r="BN104" i="57"/>
  <c r="BM104" i="57"/>
  <c r="BL104" i="57"/>
  <c r="AK104" i="57"/>
  <c r="AJ104" i="57"/>
  <c r="AI104" i="57"/>
  <c r="AH104" i="57"/>
  <c r="AG104" i="57"/>
  <c r="AF104" i="57"/>
  <c r="BQ103" i="57"/>
  <c r="BP103" i="57"/>
  <c r="BO103" i="57"/>
  <c r="BN103" i="57"/>
  <c r="BM103" i="57"/>
  <c r="BL103" i="57"/>
  <c r="AK103" i="57"/>
  <c r="AJ103" i="57"/>
  <c r="AI103" i="57"/>
  <c r="AH103" i="57"/>
  <c r="AG103" i="57"/>
  <c r="AF103" i="57"/>
  <c r="BQ102" i="57"/>
  <c r="BP102" i="57"/>
  <c r="BO102" i="57"/>
  <c r="BN102" i="57"/>
  <c r="BM102" i="57"/>
  <c r="BL102" i="57"/>
  <c r="AK102" i="57"/>
  <c r="AJ102" i="57"/>
  <c r="AI102" i="57"/>
  <c r="AH102" i="57"/>
  <c r="AG102" i="57"/>
  <c r="AF102" i="57"/>
  <c r="BQ101" i="57"/>
  <c r="BP101" i="57"/>
  <c r="BO101" i="57"/>
  <c r="BN101" i="57"/>
  <c r="BM101" i="57"/>
  <c r="BL101" i="57"/>
  <c r="AK101" i="57"/>
  <c r="AJ101" i="57"/>
  <c r="AI101" i="57"/>
  <c r="AH101" i="57"/>
  <c r="AG101" i="57"/>
  <c r="AF101" i="57"/>
  <c r="BQ100" i="57"/>
  <c r="BP100" i="57"/>
  <c r="BO100" i="57"/>
  <c r="BN100" i="57"/>
  <c r="BM100" i="57"/>
  <c r="BL100" i="57"/>
  <c r="AK100" i="57"/>
  <c r="AJ100" i="57"/>
  <c r="AI100" i="57"/>
  <c r="AH100" i="57"/>
  <c r="AG100" i="57"/>
  <c r="AF100" i="57"/>
  <c r="AK96" i="57"/>
  <c r="AJ96" i="57"/>
  <c r="AI96" i="57"/>
  <c r="AH96" i="57"/>
  <c r="AG96" i="57"/>
  <c r="AF96" i="57"/>
  <c r="AK95" i="57"/>
  <c r="AJ95" i="57"/>
  <c r="AI95" i="57"/>
  <c r="AH95" i="57"/>
  <c r="AG95" i="57"/>
  <c r="AF95" i="57"/>
  <c r="BQ94" i="57"/>
  <c r="BP94" i="57"/>
  <c r="BO94" i="57"/>
  <c r="BN94" i="57"/>
  <c r="BM94" i="57"/>
  <c r="BL94" i="57"/>
  <c r="AK94" i="57"/>
  <c r="AJ94" i="57"/>
  <c r="AI94" i="57"/>
  <c r="AH94" i="57"/>
  <c r="AG94" i="57"/>
  <c r="AF94" i="57"/>
  <c r="BQ93" i="57"/>
  <c r="BP93" i="57"/>
  <c r="BO93" i="57"/>
  <c r="BN93" i="57"/>
  <c r="BM93" i="57"/>
  <c r="BL93" i="57"/>
  <c r="AK93" i="57"/>
  <c r="AJ93" i="57"/>
  <c r="AI93" i="57"/>
  <c r="AH93" i="57"/>
  <c r="AG93" i="57"/>
  <c r="AF93" i="57"/>
  <c r="BQ92" i="57"/>
  <c r="BP92" i="57"/>
  <c r="BO92" i="57"/>
  <c r="BN92" i="57"/>
  <c r="BM92" i="57"/>
  <c r="BL92" i="57"/>
  <c r="AK92" i="57"/>
  <c r="AJ92" i="57"/>
  <c r="AI92" i="57"/>
  <c r="AH92" i="57"/>
  <c r="AG92" i="57"/>
  <c r="AF92" i="57"/>
  <c r="BQ91" i="57"/>
  <c r="BP91" i="57"/>
  <c r="BO91" i="57"/>
  <c r="BN91" i="57"/>
  <c r="BM91" i="57"/>
  <c r="BL91" i="57"/>
  <c r="AK91" i="57"/>
  <c r="AJ91" i="57"/>
  <c r="AI91" i="57"/>
  <c r="AH91" i="57"/>
  <c r="AG91" i="57"/>
  <c r="AF91" i="57"/>
  <c r="BQ90" i="57"/>
  <c r="BP90" i="57"/>
  <c r="BO90" i="57"/>
  <c r="BN90" i="57"/>
  <c r="BM90" i="57"/>
  <c r="BL90" i="57"/>
  <c r="AK90" i="57"/>
  <c r="AJ90" i="57"/>
  <c r="AI90" i="57"/>
  <c r="AH90" i="57"/>
  <c r="AG90" i="57"/>
  <c r="AF90" i="57"/>
  <c r="BQ89" i="57"/>
  <c r="BP89" i="57"/>
  <c r="BO89" i="57"/>
  <c r="BN89" i="57"/>
  <c r="BM89" i="57"/>
  <c r="BL89" i="57"/>
  <c r="AK89" i="57"/>
  <c r="AJ89" i="57"/>
  <c r="AI89" i="57"/>
  <c r="AH89" i="57"/>
  <c r="AG89" i="57"/>
  <c r="AF89" i="57"/>
  <c r="BQ88" i="57"/>
  <c r="BP88" i="57"/>
  <c r="BO88" i="57"/>
  <c r="BN88" i="57"/>
  <c r="BM88" i="57"/>
  <c r="BL88" i="57"/>
  <c r="AK88" i="57"/>
  <c r="AJ88" i="57"/>
  <c r="AI88" i="57"/>
  <c r="AH88" i="57"/>
  <c r="AG88" i="57"/>
  <c r="AF88" i="57"/>
  <c r="BQ87" i="57"/>
  <c r="BP87" i="57"/>
  <c r="BO87" i="57"/>
  <c r="BN87" i="57"/>
  <c r="BM87" i="57"/>
  <c r="BL87" i="57"/>
  <c r="AK87" i="57"/>
  <c r="AJ87" i="57"/>
  <c r="AI87" i="57"/>
  <c r="AH87" i="57"/>
  <c r="AG87" i="57"/>
  <c r="AF87" i="57"/>
  <c r="BQ86" i="57"/>
  <c r="BP86" i="57"/>
  <c r="BO86" i="57"/>
  <c r="BN86" i="57"/>
  <c r="BM86" i="57"/>
  <c r="BL86" i="57"/>
  <c r="AK86" i="57"/>
  <c r="AJ86" i="57"/>
  <c r="AI86" i="57"/>
  <c r="AH86" i="57"/>
  <c r="AG86" i="57"/>
  <c r="AF86" i="57"/>
  <c r="BQ85" i="57"/>
  <c r="BP85" i="57"/>
  <c r="BO85" i="57"/>
  <c r="BN85" i="57"/>
  <c r="BM85" i="57"/>
  <c r="BL85" i="57"/>
  <c r="AK85" i="57"/>
  <c r="AJ85" i="57"/>
  <c r="AI85" i="57"/>
  <c r="AH85" i="57"/>
  <c r="AG85" i="57"/>
  <c r="AF85" i="57"/>
  <c r="BQ84" i="57"/>
  <c r="BP84" i="57"/>
  <c r="BO84" i="57"/>
  <c r="BN84" i="57"/>
  <c r="BM84" i="57"/>
  <c r="BL84" i="57"/>
  <c r="AK84" i="57"/>
  <c r="AJ84" i="57"/>
  <c r="AI84" i="57"/>
  <c r="AH84" i="57"/>
  <c r="AG84" i="57"/>
  <c r="AF84" i="57"/>
  <c r="BQ83" i="57"/>
  <c r="BP83" i="57"/>
  <c r="BO83" i="57"/>
  <c r="BN83" i="57"/>
  <c r="BM83" i="57"/>
  <c r="BL83" i="57"/>
  <c r="AK83" i="57"/>
  <c r="AJ83" i="57"/>
  <c r="AI83" i="57"/>
  <c r="AH83" i="57"/>
  <c r="AG83" i="57"/>
  <c r="AF83" i="57"/>
  <c r="AK79" i="57"/>
  <c r="AJ79" i="57"/>
  <c r="AI79" i="57"/>
  <c r="AH79" i="57"/>
  <c r="AG79" i="57"/>
  <c r="AF79" i="57"/>
  <c r="AK78" i="57"/>
  <c r="AJ78" i="57"/>
  <c r="AI78" i="57"/>
  <c r="AH78" i="57"/>
  <c r="AG78" i="57"/>
  <c r="AF78" i="57"/>
  <c r="BQ77" i="57"/>
  <c r="BP77" i="57"/>
  <c r="BO77" i="57"/>
  <c r="BN77" i="57"/>
  <c r="BM77" i="57"/>
  <c r="BL77" i="57"/>
  <c r="AK77" i="57"/>
  <c r="AJ77" i="57"/>
  <c r="AI77" i="57"/>
  <c r="AH77" i="57"/>
  <c r="AG77" i="57"/>
  <c r="AF77" i="57"/>
  <c r="BQ76" i="57"/>
  <c r="BP76" i="57"/>
  <c r="BO76" i="57"/>
  <c r="BN76" i="57"/>
  <c r="BM76" i="57"/>
  <c r="BL76" i="57"/>
  <c r="AK76" i="57"/>
  <c r="AJ76" i="57"/>
  <c r="AI76" i="57"/>
  <c r="AH76" i="57"/>
  <c r="AG76" i="57"/>
  <c r="AF76" i="57"/>
  <c r="BQ75" i="57"/>
  <c r="BP75" i="57"/>
  <c r="BO75" i="57"/>
  <c r="BN75" i="57"/>
  <c r="BM75" i="57"/>
  <c r="BL75" i="57"/>
  <c r="AK75" i="57"/>
  <c r="AJ75" i="57"/>
  <c r="AI75" i="57"/>
  <c r="AH75" i="57"/>
  <c r="AG75" i="57"/>
  <c r="AF75" i="57"/>
  <c r="BQ74" i="57"/>
  <c r="BP74" i="57"/>
  <c r="BO74" i="57"/>
  <c r="BN74" i="57"/>
  <c r="BM74" i="57"/>
  <c r="BL74" i="57"/>
  <c r="AK74" i="57"/>
  <c r="AJ74" i="57"/>
  <c r="AI74" i="57"/>
  <c r="AH74" i="57"/>
  <c r="AG74" i="57"/>
  <c r="AF74" i="57"/>
  <c r="BQ73" i="57"/>
  <c r="BP73" i="57"/>
  <c r="BO73" i="57"/>
  <c r="BN73" i="57"/>
  <c r="BM73" i="57"/>
  <c r="BL73" i="57"/>
  <c r="AK73" i="57"/>
  <c r="AJ73" i="57"/>
  <c r="AI73" i="57"/>
  <c r="AH73" i="57"/>
  <c r="AG73" i="57"/>
  <c r="AF73" i="57"/>
  <c r="BQ72" i="57"/>
  <c r="BP72" i="57"/>
  <c r="BO72" i="57"/>
  <c r="BN72" i="57"/>
  <c r="BM72" i="57"/>
  <c r="BL72" i="57"/>
  <c r="AK72" i="57"/>
  <c r="AJ72" i="57"/>
  <c r="AI72" i="57"/>
  <c r="AH72" i="57"/>
  <c r="AG72" i="57"/>
  <c r="AF72" i="57"/>
  <c r="BQ71" i="57"/>
  <c r="BP71" i="57"/>
  <c r="BO71" i="57"/>
  <c r="BN71" i="57"/>
  <c r="BM71" i="57"/>
  <c r="BL71" i="57"/>
  <c r="AK71" i="57"/>
  <c r="AJ71" i="57"/>
  <c r="AI71" i="57"/>
  <c r="AH71" i="57"/>
  <c r="AG71" i="57"/>
  <c r="AF71" i="57"/>
  <c r="BQ70" i="57"/>
  <c r="BP70" i="57"/>
  <c r="BO70" i="57"/>
  <c r="BN70" i="57"/>
  <c r="BM70" i="57"/>
  <c r="BL70" i="57"/>
  <c r="AK70" i="57"/>
  <c r="AJ70" i="57"/>
  <c r="AI70" i="57"/>
  <c r="AH70" i="57"/>
  <c r="AG70" i="57"/>
  <c r="AF70" i="57"/>
  <c r="BQ69" i="57"/>
  <c r="BP69" i="57"/>
  <c r="BO69" i="57"/>
  <c r="BN69" i="57"/>
  <c r="BM69" i="57"/>
  <c r="BL69" i="57"/>
  <c r="AK69" i="57"/>
  <c r="AJ69" i="57"/>
  <c r="AI69" i="57"/>
  <c r="AH69" i="57"/>
  <c r="AG69" i="57"/>
  <c r="AF69" i="57"/>
  <c r="BQ68" i="57"/>
  <c r="BP68" i="57"/>
  <c r="BO68" i="57"/>
  <c r="BN68" i="57"/>
  <c r="BM68" i="57"/>
  <c r="BL68" i="57"/>
  <c r="AK68" i="57"/>
  <c r="AJ68" i="57"/>
  <c r="AI68" i="57"/>
  <c r="AH68" i="57"/>
  <c r="AG68" i="57"/>
  <c r="AF68" i="57"/>
  <c r="BQ67" i="57"/>
  <c r="BP67" i="57"/>
  <c r="BO67" i="57"/>
  <c r="BN67" i="57"/>
  <c r="BM67" i="57"/>
  <c r="BL67" i="57"/>
  <c r="AK67" i="57"/>
  <c r="AJ67" i="57"/>
  <c r="AI67" i="57"/>
  <c r="AH67" i="57"/>
  <c r="AG67" i="57"/>
  <c r="AF67" i="57"/>
  <c r="BQ66" i="57"/>
  <c r="BP66" i="57"/>
  <c r="BO66" i="57"/>
  <c r="BN66" i="57"/>
  <c r="BM66" i="57"/>
  <c r="BL66" i="57"/>
  <c r="AK66" i="57"/>
  <c r="AJ66" i="57"/>
  <c r="AI66" i="57"/>
  <c r="AH66" i="57"/>
  <c r="AG66" i="57"/>
  <c r="AF66" i="57"/>
  <c r="AK62" i="57"/>
  <c r="AJ62" i="57"/>
  <c r="AI62" i="57"/>
  <c r="AH62" i="57"/>
  <c r="AG62" i="57"/>
  <c r="AF62" i="57"/>
  <c r="AK61" i="57"/>
  <c r="AJ61" i="57"/>
  <c r="AI61" i="57"/>
  <c r="AH61" i="57"/>
  <c r="AG61" i="57"/>
  <c r="AF61" i="57"/>
  <c r="C61" i="57"/>
  <c r="BQ60" i="57"/>
  <c r="BP60" i="57"/>
  <c r="BO60" i="57"/>
  <c r="BN60" i="57"/>
  <c r="BM60" i="57"/>
  <c r="BL60" i="57"/>
  <c r="AK60" i="57"/>
  <c r="AJ60" i="57"/>
  <c r="AI60" i="57"/>
  <c r="AH60" i="57"/>
  <c r="AG60" i="57"/>
  <c r="AF60" i="57"/>
  <c r="C60" i="57"/>
  <c r="BQ59" i="57"/>
  <c r="BP59" i="57"/>
  <c r="BO59" i="57"/>
  <c r="BN59" i="57"/>
  <c r="BM59" i="57"/>
  <c r="BL59" i="57"/>
  <c r="AK59" i="57"/>
  <c r="AJ59" i="57"/>
  <c r="AI59" i="57"/>
  <c r="AH59" i="57"/>
  <c r="AG59" i="57"/>
  <c r="AF59" i="57"/>
  <c r="C59" i="57"/>
  <c r="BQ58" i="57"/>
  <c r="BP58" i="57"/>
  <c r="BO58" i="57"/>
  <c r="BN58" i="57"/>
  <c r="BM58" i="57"/>
  <c r="BL58" i="57"/>
  <c r="AK58" i="57"/>
  <c r="AJ58" i="57"/>
  <c r="AI58" i="57"/>
  <c r="AH58" i="57"/>
  <c r="AG58" i="57"/>
  <c r="AF58" i="57"/>
  <c r="C58" i="57"/>
  <c r="BQ57" i="57"/>
  <c r="BP57" i="57"/>
  <c r="BO57" i="57"/>
  <c r="BN57" i="57"/>
  <c r="BM57" i="57"/>
  <c r="BL57" i="57"/>
  <c r="AK57" i="57"/>
  <c r="AJ57" i="57"/>
  <c r="AI57" i="57"/>
  <c r="AH57" i="57"/>
  <c r="AG57" i="57"/>
  <c r="AF57" i="57"/>
  <c r="C57" i="57"/>
  <c r="BQ56" i="57"/>
  <c r="BP56" i="57"/>
  <c r="BO56" i="57"/>
  <c r="BN56" i="57"/>
  <c r="BM56" i="57"/>
  <c r="BL56" i="57"/>
  <c r="AK56" i="57"/>
  <c r="AJ56" i="57"/>
  <c r="AI56" i="57"/>
  <c r="AH56" i="57"/>
  <c r="AG56" i="57"/>
  <c r="AF56" i="57"/>
  <c r="C56" i="57"/>
  <c r="BQ55" i="57"/>
  <c r="BP55" i="57"/>
  <c r="BO55" i="57"/>
  <c r="BN55" i="57"/>
  <c r="BM55" i="57"/>
  <c r="BL55" i="57"/>
  <c r="AK55" i="57"/>
  <c r="AJ55" i="57"/>
  <c r="AI55" i="57"/>
  <c r="AH55" i="57"/>
  <c r="AG55" i="57"/>
  <c r="AF55" i="57"/>
  <c r="C55" i="57"/>
  <c r="BQ54" i="57"/>
  <c r="BP54" i="57"/>
  <c r="BO54" i="57"/>
  <c r="BN54" i="57"/>
  <c r="BM54" i="57"/>
  <c r="BL54" i="57"/>
  <c r="AK54" i="57"/>
  <c r="AJ54" i="57"/>
  <c r="AI54" i="57"/>
  <c r="AH54" i="57"/>
  <c r="AG54" i="57"/>
  <c r="AF54" i="57"/>
  <c r="C54" i="57"/>
  <c r="BQ53" i="57"/>
  <c r="BP53" i="57"/>
  <c r="BO53" i="57"/>
  <c r="BN53" i="57"/>
  <c r="BM53" i="57"/>
  <c r="BL53" i="57"/>
  <c r="AK53" i="57"/>
  <c r="AJ53" i="57"/>
  <c r="AI53" i="57"/>
  <c r="AH53" i="57"/>
  <c r="AG53" i="57"/>
  <c r="AF53" i="57"/>
  <c r="C53" i="57"/>
  <c r="BQ52" i="57"/>
  <c r="BP52" i="57"/>
  <c r="BO52" i="57"/>
  <c r="BN52" i="57"/>
  <c r="BM52" i="57"/>
  <c r="BL52" i="57"/>
  <c r="AK52" i="57"/>
  <c r="AJ52" i="57"/>
  <c r="AI52" i="57"/>
  <c r="AH52" i="57"/>
  <c r="AG52" i="57"/>
  <c r="AF52" i="57"/>
  <c r="C52" i="57"/>
  <c r="BQ51" i="57"/>
  <c r="BP51" i="57"/>
  <c r="BO51" i="57"/>
  <c r="BN51" i="57"/>
  <c r="BM51" i="57"/>
  <c r="BL51" i="57"/>
  <c r="AK51" i="57"/>
  <c r="AJ51" i="57"/>
  <c r="AI51" i="57"/>
  <c r="AH51" i="57"/>
  <c r="AG51" i="57"/>
  <c r="AF51" i="57"/>
  <c r="C51" i="57"/>
  <c r="BQ50" i="57"/>
  <c r="BP50" i="57"/>
  <c r="BO50" i="57"/>
  <c r="BN50" i="57"/>
  <c r="BM50" i="57"/>
  <c r="BL50" i="57"/>
  <c r="AK50" i="57"/>
  <c r="AJ50" i="57"/>
  <c r="AI50" i="57"/>
  <c r="AH50" i="57"/>
  <c r="AG50" i="57"/>
  <c r="AF50" i="57"/>
  <c r="C50" i="57"/>
  <c r="BQ49" i="57"/>
  <c r="BP49" i="57"/>
  <c r="BO49" i="57"/>
  <c r="BN49" i="57"/>
  <c r="BM49" i="57"/>
  <c r="BL49" i="57"/>
  <c r="AK49" i="57"/>
  <c r="AJ49" i="57"/>
  <c r="AI49" i="57"/>
  <c r="AH49" i="57"/>
  <c r="AG49" i="57"/>
  <c r="AF49" i="57"/>
  <c r="C49" i="57"/>
  <c r="C48" i="57"/>
  <c r="C47" i="57"/>
  <c r="C46" i="57"/>
  <c r="AK45" i="57"/>
  <c r="AJ45" i="57"/>
  <c r="AI45" i="57"/>
  <c r="AH45" i="57"/>
  <c r="AG45" i="57"/>
  <c r="AF45" i="57"/>
  <c r="C45" i="57"/>
  <c r="AK44" i="57"/>
  <c r="AJ44" i="57"/>
  <c r="AI44" i="57"/>
  <c r="AH44" i="57"/>
  <c r="AG44" i="57"/>
  <c r="AF44" i="57"/>
  <c r="C44" i="57"/>
  <c r="BQ43" i="57"/>
  <c r="BP43" i="57"/>
  <c r="BO43" i="57"/>
  <c r="BN43" i="57"/>
  <c r="BM43" i="57"/>
  <c r="BL43" i="57"/>
  <c r="AK43" i="57"/>
  <c r="AJ43" i="57"/>
  <c r="AI43" i="57"/>
  <c r="AH43" i="57"/>
  <c r="AG43" i="57"/>
  <c r="AF43" i="57"/>
  <c r="C43" i="57"/>
  <c r="BQ42" i="57"/>
  <c r="BP42" i="57"/>
  <c r="BO42" i="57"/>
  <c r="BN42" i="57"/>
  <c r="BM42" i="57"/>
  <c r="BL42" i="57"/>
  <c r="AK42" i="57"/>
  <c r="AJ42" i="57"/>
  <c r="AI42" i="57"/>
  <c r="AH42" i="57"/>
  <c r="AG42" i="57"/>
  <c r="AF42" i="57"/>
  <c r="C42" i="57"/>
  <c r="BQ41" i="57"/>
  <c r="BP41" i="57"/>
  <c r="BO41" i="57"/>
  <c r="BN41" i="57"/>
  <c r="BM41" i="57"/>
  <c r="BL41" i="57"/>
  <c r="AK41" i="57"/>
  <c r="AJ41" i="57"/>
  <c r="AI41" i="57"/>
  <c r="AH41" i="57"/>
  <c r="AG41" i="57"/>
  <c r="AF41" i="57"/>
  <c r="C41" i="57"/>
  <c r="BQ40" i="57"/>
  <c r="BP40" i="57"/>
  <c r="BO40" i="57"/>
  <c r="BN40" i="57"/>
  <c r="BM40" i="57"/>
  <c r="BL40" i="57"/>
  <c r="AK40" i="57"/>
  <c r="AJ40" i="57"/>
  <c r="AI40" i="57"/>
  <c r="AH40" i="57"/>
  <c r="AG40" i="57"/>
  <c r="AF40" i="57"/>
  <c r="C40" i="57"/>
  <c r="BQ39" i="57"/>
  <c r="BP39" i="57"/>
  <c r="BO39" i="57"/>
  <c r="BN39" i="57"/>
  <c r="BM39" i="57"/>
  <c r="BL39" i="57"/>
  <c r="AK39" i="57"/>
  <c r="AJ39" i="57"/>
  <c r="AI39" i="57"/>
  <c r="AH39" i="57"/>
  <c r="AG39" i="57"/>
  <c r="AF39" i="57"/>
  <c r="C39" i="57"/>
  <c r="BQ38" i="57"/>
  <c r="BP38" i="57"/>
  <c r="BO38" i="57"/>
  <c r="BN38" i="57"/>
  <c r="BM38" i="57"/>
  <c r="BL38" i="57"/>
  <c r="AK38" i="57"/>
  <c r="AJ38" i="57"/>
  <c r="AI38" i="57"/>
  <c r="AH38" i="57"/>
  <c r="AG38" i="57"/>
  <c r="AF38" i="57"/>
  <c r="C38" i="57"/>
  <c r="BQ37" i="57"/>
  <c r="BP37" i="57"/>
  <c r="BO37" i="57"/>
  <c r="BN37" i="57"/>
  <c r="BM37" i="57"/>
  <c r="BL37" i="57"/>
  <c r="AK37" i="57"/>
  <c r="AJ37" i="57"/>
  <c r="AI37" i="57"/>
  <c r="AH37" i="57"/>
  <c r="AG37" i="57"/>
  <c r="AF37" i="57"/>
  <c r="C37" i="57"/>
  <c r="BQ36" i="57"/>
  <c r="BP36" i="57"/>
  <c r="BO36" i="57"/>
  <c r="BN36" i="57"/>
  <c r="BM36" i="57"/>
  <c r="BL36" i="57"/>
  <c r="AK36" i="57"/>
  <c r="AJ36" i="57"/>
  <c r="AI36" i="57"/>
  <c r="AH36" i="57"/>
  <c r="AG36" i="57"/>
  <c r="AF36" i="57"/>
  <c r="C36" i="57"/>
  <c r="BQ35" i="57"/>
  <c r="BP35" i="57"/>
  <c r="BO35" i="57"/>
  <c r="BN35" i="57"/>
  <c r="BM35" i="57"/>
  <c r="BL35" i="57"/>
  <c r="AK35" i="57"/>
  <c r="AJ35" i="57"/>
  <c r="AI35" i="57"/>
  <c r="AH35" i="57"/>
  <c r="AG35" i="57"/>
  <c r="AF35" i="57"/>
  <c r="C35" i="57"/>
  <c r="BQ34" i="57"/>
  <c r="BP34" i="57"/>
  <c r="BO34" i="57"/>
  <c r="BN34" i="57"/>
  <c r="BM34" i="57"/>
  <c r="BL34" i="57"/>
  <c r="AK34" i="57"/>
  <c r="AJ34" i="57"/>
  <c r="AI34" i="57"/>
  <c r="AH34" i="57"/>
  <c r="AG34" i="57"/>
  <c r="AF34" i="57"/>
  <c r="C34" i="57"/>
  <c r="BQ33" i="57"/>
  <c r="BP33" i="57"/>
  <c r="BO33" i="57"/>
  <c r="BN33" i="57"/>
  <c r="BM33" i="57"/>
  <c r="BL33" i="57"/>
  <c r="AK33" i="57"/>
  <c r="AJ33" i="57"/>
  <c r="AI33" i="57"/>
  <c r="AH33" i="57"/>
  <c r="AG33" i="57"/>
  <c r="AF33" i="57"/>
  <c r="C33" i="57"/>
  <c r="BQ32" i="57"/>
  <c r="BP32" i="57"/>
  <c r="BO32" i="57"/>
  <c r="BN32" i="57"/>
  <c r="BM32" i="57"/>
  <c r="BL32" i="57"/>
  <c r="AK32" i="57"/>
  <c r="AJ32" i="57"/>
  <c r="AI32" i="57"/>
  <c r="AH32" i="57"/>
  <c r="AG32" i="57"/>
  <c r="AF32" i="57"/>
  <c r="C32" i="57"/>
  <c r="C31" i="57"/>
  <c r="C30" i="57"/>
  <c r="C29" i="57"/>
  <c r="AK28" i="57"/>
  <c r="AJ28" i="57"/>
  <c r="AI28" i="57"/>
  <c r="AH28" i="57"/>
  <c r="AG28" i="57"/>
  <c r="AF28" i="57"/>
  <c r="C28" i="57"/>
  <c r="AK27" i="57"/>
  <c r="AJ27" i="57"/>
  <c r="AI27" i="57"/>
  <c r="AH27" i="57"/>
  <c r="AG27" i="57"/>
  <c r="AF27" i="57"/>
  <c r="C27" i="57"/>
  <c r="BQ26" i="57"/>
  <c r="BP26" i="57"/>
  <c r="BO26" i="57"/>
  <c r="BN26" i="57"/>
  <c r="BM26" i="57"/>
  <c r="BL26" i="57"/>
  <c r="AK26" i="57"/>
  <c r="AJ26" i="57"/>
  <c r="AI26" i="57"/>
  <c r="AH26" i="57"/>
  <c r="AG26" i="57"/>
  <c r="AF26" i="57"/>
  <c r="C26" i="57"/>
  <c r="BQ25" i="57"/>
  <c r="BP25" i="57"/>
  <c r="BO25" i="57"/>
  <c r="BN25" i="57"/>
  <c r="BM25" i="57"/>
  <c r="BL25" i="57"/>
  <c r="AK25" i="57"/>
  <c r="AJ25" i="57"/>
  <c r="AI25" i="57"/>
  <c r="AH25" i="57"/>
  <c r="AG25" i="57"/>
  <c r="AF25" i="57"/>
  <c r="C25" i="57"/>
  <c r="BQ24" i="57"/>
  <c r="BP24" i="57"/>
  <c r="BO24" i="57"/>
  <c r="BN24" i="57"/>
  <c r="BM24" i="57"/>
  <c r="BL24" i="57"/>
  <c r="AK24" i="57"/>
  <c r="AJ24" i="57"/>
  <c r="AI24" i="57"/>
  <c r="AH24" i="57"/>
  <c r="AG24" i="57"/>
  <c r="AF24" i="57"/>
  <c r="C24" i="57"/>
  <c r="BQ23" i="57"/>
  <c r="BP23" i="57"/>
  <c r="BO23" i="57"/>
  <c r="BN23" i="57"/>
  <c r="BM23" i="57"/>
  <c r="BL23" i="57"/>
  <c r="AK23" i="57"/>
  <c r="AJ23" i="57"/>
  <c r="AI23" i="57"/>
  <c r="AH23" i="57"/>
  <c r="AG23" i="57"/>
  <c r="AF23" i="57"/>
  <c r="C23" i="57"/>
  <c r="BQ22" i="57"/>
  <c r="BP22" i="57"/>
  <c r="BO22" i="57"/>
  <c r="BN22" i="57"/>
  <c r="BM22" i="57"/>
  <c r="BL22" i="57"/>
  <c r="AK22" i="57"/>
  <c r="AJ22" i="57"/>
  <c r="AI22" i="57"/>
  <c r="AH22" i="57"/>
  <c r="AG22" i="57"/>
  <c r="AF22" i="57"/>
  <c r="C22" i="57"/>
  <c r="BQ21" i="57"/>
  <c r="BP21" i="57"/>
  <c r="BO21" i="57"/>
  <c r="BN21" i="57"/>
  <c r="BM21" i="57"/>
  <c r="BL21" i="57"/>
  <c r="AK21" i="57"/>
  <c r="AJ21" i="57"/>
  <c r="AI21" i="57"/>
  <c r="AH21" i="57"/>
  <c r="AG21" i="57"/>
  <c r="AF21" i="57"/>
  <c r="C21" i="57"/>
  <c r="BQ20" i="57"/>
  <c r="BP20" i="57"/>
  <c r="BO20" i="57"/>
  <c r="BN20" i="57"/>
  <c r="BM20" i="57"/>
  <c r="BL20" i="57"/>
  <c r="AK20" i="57"/>
  <c r="AJ20" i="57"/>
  <c r="AI20" i="57"/>
  <c r="AH20" i="57"/>
  <c r="AG20" i="57"/>
  <c r="AF20" i="57"/>
  <c r="C20" i="57"/>
  <c r="BQ19" i="57"/>
  <c r="BP19" i="57"/>
  <c r="BO19" i="57"/>
  <c r="BN19" i="57"/>
  <c r="BM19" i="57"/>
  <c r="BL19" i="57"/>
  <c r="AK19" i="57"/>
  <c r="AJ19" i="57"/>
  <c r="AI19" i="57"/>
  <c r="AH19" i="57"/>
  <c r="AG19" i="57"/>
  <c r="AF19" i="57"/>
  <c r="C19" i="57"/>
  <c r="BQ18" i="57"/>
  <c r="BP18" i="57"/>
  <c r="BO18" i="57"/>
  <c r="BN18" i="57"/>
  <c r="BM18" i="57"/>
  <c r="BL18" i="57"/>
  <c r="AK18" i="57"/>
  <c r="AJ18" i="57"/>
  <c r="AI18" i="57"/>
  <c r="AH18" i="57"/>
  <c r="AG18" i="57"/>
  <c r="AF18" i="57"/>
  <c r="C18" i="57"/>
  <c r="BQ17" i="57"/>
  <c r="BP17" i="57"/>
  <c r="BO17" i="57"/>
  <c r="BN17" i="57"/>
  <c r="BM17" i="57"/>
  <c r="BL17" i="57"/>
  <c r="AK17" i="57"/>
  <c r="AJ17" i="57"/>
  <c r="AI17" i="57"/>
  <c r="AH17" i="57"/>
  <c r="AG17" i="57"/>
  <c r="AF17" i="57"/>
  <c r="C17" i="57"/>
  <c r="BQ16" i="57"/>
  <c r="BP16" i="57"/>
  <c r="BO16" i="57"/>
  <c r="BN16" i="57"/>
  <c r="BM16" i="57"/>
  <c r="BL16" i="57"/>
  <c r="AK16" i="57"/>
  <c r="AJ16" i="57"/>
  <c r="AI16" i="57"/>
  <c r="AH16" i="57"/>
  <c r="AG16" i="57"/>
  <c r="AF16" i="57"/>
  <c r="C16" i="57"/>
  <c r="BQ15" i="57"/>
  <c r="BP15" i="57"/>
  <c r="BO15" i="57"/>
  <c r="BN15" i="57"/>
  <c r="BM15" i="57"/>
  <c r="BL15" i="57"/>
  <c r="AK15" i="57"/>
  <c r="AJ15" i="57"/>
  <c r="AI15" i="57"/>
  <c r="AH15" i="57"/>
  <c r="AG15" i="57"/>
  <c r="AF15" i="57"/>
  <c r="C15" i="57"/>
  <c r="C14" i="57"/>
  <c r="AK164" i="56"/>
  <c r="AJ164" i="56"/>
  <c r="AI164" i="56"/>
  <c r="AH164" i="56"/>
  <c r="AG164" i="56"/>
  <c r="AF164" i="56"/>
  <c r="AK163" i="56"/>
  <c r="AJ163" i="56"/>
  <c r="AI163" i="56"/>
  <c r="AH163" i="56"/>
  <c r="AG163" i="56"/>
  <c r="AF163" i="56"/>
  <c r="BQ162" i="56"/>
  <c r="BP162" i="56"/>
  <c r="BO162" i="56"/>
  <c r="BN162" i="56"/>
  <c r="BM162" i="56"/>
  <c r="BL162" i="56"/>
  <c r="AK162" i="56"/>
  <c r="AJ162" i="56"/>
  <c r="AI162" i="56"/>
  <c r="AH162" i="56"/>
  <c r="AG162" i="56"/>
  <c r="AF162" i="56"/>
  <c r="BQ161" i="56"/>
  <c r="BP161" i="56"/>
  <c r="BO161" i="56"/>
  <c r="BN161" i="56"/>
  <c r="BM161" i="56"/>
  <c r="BL161" i="56"/>
  <c r="AK161" i="56"/>
  <c r="AJ161" i="56"/>
  <c r="AI161" i="56"/>
  <c r="AH161" i="56"/>
  <c r="AG161" i="56"/>
  <c r="AF161" i="56"/>
  <c r="BQ160" i="56"/>
  <c r="BP160" i="56"/>
  <c r="BO160" i="56"/>
  <c r="BN160" i="56"/>
  <c r="BM160" i="56"/>
  <c r="BL160" i="56"/>
  <c r="AK160" i="56"/>
  <c r="AJ160" i="56"/>
  <c r="AI160" i="56"/>
  <c r="AH160" i="56"/>
  <c r="AG160" i="56"/>
  <c r="AF160" i="56"/>
  <c r="BQ159" i="56"/>
  <c r="BP159" i="56"/>
  <c r="BO159" i="56"/>
  <c r="BN159" i="56"/>
  <c r="BM159" i="56"/>
  <c r="BL159" i="56"/>
  <c r="AK159" i="56"/>
  <c r="AJ159" i="56"/>
  <c r="AI159" i="56"/>
  <c r="AH159" i="56"/>
  <c r="AG159" i="56"/>
  <c r="AF159" i="56"/>
  <c r="BQ158" i="56"/>
  <c r="BP158" i="56"/>
  <c r="BO158" i="56"/>
  <c r="BN158" i="56"/>
  <c r="BM158" i="56"/>
  <c r="BL158" i="56"/>
  <c r="AK158" i="56"/>
  <c r="AJ158" i="56"/>
  <c r="AI158" i="56"/>
  <c r="AH158" i="56"/>
  <c r="AG158" i="56"/>
  <c r="AF158" i="56"/>
  <c r="BQ157" i="56"/>
  <c r="BP157" i="56"/>
  <c r="BO157" i="56"/>
  <c r="BN157" i="56"/>
  <c r="BM157" i="56"/>
  <c r="BL157" i="56"/>
  <c r="AK157" i="56"/>
  <c r="AJ157" i="56"/>
  <c r="AI157" i="56"/>
  <c r="AH157" i="56"/>
  <c r="AG157" i="56"/>
  <c r="AF157" i="56"/>
  <c r="BQ156" i="56"/>
  <c r="BP156" i="56"/>
  <c r="BO156" i="56"/>
  <c r="BN156" i="56"/>
  <c r="BM156" i="56"/>
  <c r="BL156" i="56"/>
  <c r="AF156" i="56"/>
  <c r="BQ155" i="56"/>
  <c r="BP155" i="56"/>
  <c r="BO155" i="56"/>
  <c r="BN155" i="56"/>
  <c r="BM155" i="56"/>
  <c r="BL155" i="56"/>
  <c r="AK155" i="56"/>
  <c r="AJ155" i="56"/>
  <c r="AI155" i="56"/>
  <c r="AH155" i="56"/>
  <c r="AG155" i="56"/>
  <c r="AF155" i="56"/>
  <c r="BQ154" i="56"/>
  <c r="BP154" i="56"/>
  <c r="BO154" i="56"/>
  <c r="BN154" i="56"/>
  <c r="BM154" i="56"/>
  <c r="BL154" i="56"/>
  <c r="AK154" i="56"/>
  <c r="AJ154" i="56"/>
  <c r="AI154" i="56"/>
  <c r="AH154" i="56"/>
  <c r="AG154" i="56"/>
  <c r="AF154" i="56"/>
  <c r="BQ153" i="56"/>
  <c r="BP153" i="56"/>
  <c r="BO153" i="56"/>
  <c r="BN153" i="56"/>
  <c r="BM153" i="56"/>
  <c r="BL153" i="56"/>
  <c r="AK153" i="56"/>
  <c r="AJ153" i="56"/>
  <c r="AI153" i="56"/>
  <c r="AH153" i="56"/>
  <c r="AG153" i="56"/>
  <c r="AF153" i="56"/>
  <c r="BQ152" i="56"/>
  <c r="BP152" i="56"/>
  <c r="BO152" i="56"/>
  <c r="BN152" i="56"/>
  <c r="BM152" i="56"/>
  <c r="BL152" i="56"/>
  <c r="AK152" i="56"/>
  <c r="AJ152" i="56"/>
  <c r="AI152" i="56"/>
  <c r="AH152" i="56"/>
  <c r="AG152" i="56"/>
  <c r="AF152" i="56"/>
  <c r="BQ151" i="56"/>
  <c r="BP151" i="56"/>
  <c r="BO151" i="56"/>
  <c r="BN151" i="56"/>
  <c r="BM151" i="56"/>
  <c r="BL151" i="56"/>
  <c r="AK151" i="56"/>
  <c r="AJ151" i="56"/>
  <c r="AI151" i="56"/>
  <c r="AH151" i="56"/>
  <c r="AG151" i="56"/>
  <c r="AF151" i="56"/>
  <c r="AK147" i="56"/>
  <c r="AJ147" i="56"/>
  <c r="AI147" i="56"/>
  <c r="AH147" i="56"/>
  <c r="AG147" i="56"/>
  <c r="AF147" i="56"/>
  <c r="AK146" i="56"/>
  <c r="AJ146" i="56"/>
  <c r="AI146" i="56"/>
  <c r="AH146" i="56"/>
  <c r="AG146" i="56"/>
  <c r="AF146" i="56"/>
  <c r="BQ145" i="56"/>
  <c r="BP145" i="56"/>
  <c r="BO145" i="56"/>
  <c r="BN145" i="56"/>
  <c r="BM145" i="56"/>
  <c r="BL145" i="56"/>
  <c r="AK145" i="56"/>
  <c r="AJ145" i="56"/>
  <c r="AI145" i="56"/>
  <c r="AH145" i="56"/>
  <c r="AG145" i="56"/>
  <c r="AF145" i="56"/>
  <c r="BQ144" i="56"/>
  <c r="BP144" i="56"/>
  <c r="BO144" i="56"/>
  <c r="BN144" i="56"/>
  <c r="BM144" i="56"/>
  <c r="BL144" i="56"/>
  <c r="AK144" i="56"/>
  <c r="AJ144" i="56"/>
  <c r="AI144" i="56"/>
  <c r="AH144" i="56"/>
  <c r="AG144" i="56"/>
  <c r="AF144" i="56"/>
  <c r="BQ143" i="56"/>
  <c r="BP143" i="56"/>
  <c r="BO143" i="56"/>
  <c r="BN143" i="56"/>
  <c r="BM143" i="56"/>
  <c r="BL143" i="56"/>
  <c r="AK143" i="56"/>
  <c r="AJ143" i="56"/>
  <c r="AI143" i="56"/>
  <c r="AH143" i="56"/>
  <c r="AG143" i="56"/>
  <c r="AF143" i="56"/>
  <c r="BQ142" i="56"/>
  <c r="BP142" i="56"/>
  <c r="BO142" i="56"/>
  <c r="BN142" i="56"/>
  <c r="BM142" i="56"/>
  <c r="BL142" i="56"/>
  <c r="AK142" i="56"/>
  <c r="AJ142" i="56"/>
  <c r="AI142" i="56"/>
  <c r="AH142" i="56"/>
  <c r="AG142" i="56"/>
  <c r="AF142" i="56"/>
  <c r="BQ141" i="56"/>
  <c r="BP141" i="56"/>
  <c r="BO141" i="56"/>
  <c r="BN141" i="56"/>
  <c r="BM141" i="56"/>
  <c r="BL141" i="56"/>
  <c r="AK141" i="56"/>
  <c r="AJ141" i="56"/>
  <c r="AI141" i="56"/>
  <c r="AH141" i="56"/>
  <c r="AG141" i="56"/>
  <c r="AF141" i="56"/>
  <c r="BQ140" i="56"/>
  <c r="BP140" i="56"/>
  <c r="BO140" i="56"/>
  <c r="BN140" i="56"/>
  <c r="BM140" i="56"/>
  <c r="BL140" i="56"/>
  <c r="AK140" i="56"/>
  <c r="AJ140" i="56"/>
  <c r="AI140" i="56"/>
  <c r="AH140" i="56"/>
  <c r="AG140" i="56"/>
  <c r="AF140" i="56"/>
  <c r="BQ139" i="56"/>
  <c r="BP139" i="56"/>
  <c r="BO139" i="56"/>
  <c r="BN139" i="56"/>
  <c r="BM139" i="56"/>
  <c r="BL139" i="56"/>
  <c r="AK139" i="56"/>
  <c r="AJ139" i="56"/>
  <c r="AI139" i="56"/>
  <c r="AH139" i="56"/>
  <c r="AG139" i="56"/>
  <c r="AF139" i="56"/>
  <c r="BQ138" i="56"/>
  <c r="BP138" i="56"/>
  <c r="BO138" i="56"/>
  <c r="BN138" i="56"/>
  <c r="BM138" i="56"/>
  <c r="BL138" i="56"/>
  <c r="AK138" i="56"/>
  <c r="AJ138" i="56"/>
  <c r="AI138" i="56"/>
  <c r="AH138" i="56"/>
  <c r="AG138" i="56"/>
  <c r="AF138" i="56"/>
  <c r="BQ137" i="56"/>
  <c r="BP137" i="56"/>
  <c r="BO137" i="56"/>
  <c r="BN137" i="56"/>
  <c r="BM137" i="56"/>
  <c r="BL137" i="56"/>
  <c r="AK137" i="56"/>
  <c r="AJ137" i="56"/>
  <c r="AI137" i="56"/>
  <c r="AH137" i="56"/>
  <c r="AG137" i="56"/>
  <c r="AF137" i="56"/>
  <c r="BQ136" i="56"/>
  <c r="BP136" i="56"/>
  <c r="BO136" i="56"/>
  <c r="BN136" i="56"/>
  <c r="BM136" i="56"/>
  <c r="BL136" i="56"/>
  <c r="AK136" i="56"/>
  <c r="AJ136" i="56"/>
  <c r="AI136" i="56"/>
  <c r="AH136" i="56"/>
  <c r="AG136" i="56"/>
  <c r="AF136" i="56"/>
  <c r="BQ135" i="56"/>
  <c r="BP135" i="56"/>
  <c r="BO135" i="56"/>
  <c r="BN135" i="56"/>
  <c r="BM135" i="56"/>
  <c r="BL135" i="56"/>
  <c r="AK135" i="56"/>
  <c r="AJ135" i="56"/>
  <c r="AI135" i="56"/>
  <c r="AH135" i="56"/>
  <c r="AG135" i="56"/>
  <c r="AF135" i="56"/>
  <c r="BQ134" i="56"/>
  <c r="BP134" i="56"/>
  <c r="BO134" i="56"/>
  <c r="BN134" i="56"/>
  <c r="BM134" i="56"/>
  <c r="BL134" i="56"/>
  <c r="AK134" i="56"/>
  <c r="AJ134" i="56"/>
  <c r="AI134" i="56"/>
  <c r="AH134" i="56"/>
  <c r="AG134" i="56"/>
  <c r="AF134" i="56"/>
  <c r="AK130" i="56"/>
  <c r="AJ130" i="56"/>
  <c r="AI130" i="56"/>
  <c r="AH130" i="56"/>
  <c r="AG130" i="56"/>
  <c r="AF130" i="56"/>
  <c r="AK129" i="56"/>
  <c r="AJ129" i="56"/>
  <c r="AI129" i="56"/>
  <c r="AH129" i="56"/>
  <c r="AG129" i="56"/>
  <c r="AF129" i="56"/>
  <c r="BQ128" i="56"/>
  <c r="BP128" i="56"/>
  <c r="BO128" i="56"/>
  <c r="BN128" i="56"/>
  <c r="BM128" i="56"/>
  <c r="BL128" i="56"/>
  <c r="AK128" i="56"/>
  <c r="AJ128" i="56"/>
  <c r="AI128" i="56"/>
  <c r="AH128" i="56"/>
  <c r="AG128" i="56"/>
  <c r="AF128" i="56"/>
  <c r="BQ127" i="56"/>
  <c r="BP127" i="56"/>
  <c r="BO127" i="56"/>
  <c r="BN127" i="56"/>
  <c r="BM127" i="56"/>
  <c r="BL127" i="56"/>
  <c r="AK127" i="56"/>
  <c r="AJ127" i="56"/>
  <c r="AI127" i="56"/>
  <c r="AH127" i="56"/>
  <c r="AG127" i="56"/>
  <c r="AF127" i="56"/>
  <c r="BQ126" i="56"/>
  <c r="BP126" i="56"/>
  <c r="BO126" i="56"/>
  <c r="BN126" i="56"/>
  <c r="BM126" i="56"/>
  <c r="BL126" i="56"/>
  <c r="AK126" i="56"/>
  <c r="AJ126" i="56"/>
  <c r="AI126" i="56"/>
  <c r="AH126" i="56"/>
  <c r="AG126" i="56"/>
  <c r="AF126" i="56"/>
  <c r="BQ125" i="56"/>
  <c r="BP125" i="56"/>
  <c r="BO125" i="56"/>
  <c r="BN125" i="56"/>
  <c r="BM125" i="56"/>
  <c r="BL125" i="56"/>
  <c r="AK125" i="56"/>
  <c r="AJ125" i="56"/>
  <c r="AI125" i="56"/>
  <c r="AH125" i="56"/>
  <c r="AG125" i="56"/>
  <c r="AF125" i="56"/>
  <c r="BQ124" i="56"/>
  <c r="BP124" i="56"/>
  <c r="BO124" i="56"/>
  <c r="BN124" i="56"/>
  <c r="BM124" i="56"/>
  <c r="BL124" i="56"/>
  <c r="AK124" i="56"/>
  <c r="AJ124" i="56"/>
  <c r="AI124" i="56"/>
  <c r="AH124" i="56"/>
  <c r="AG124" i="56"/>
  <c r="AF124" i="56"/>
  <c r="BQ123" i="56"/>
  <c r="BP123" i="56"/>
  <c r="BO123" i="56"/>
  <c r="BN123" i="56"/>
  <c r="BM123" i="56"/>
  <c r="BL123" i="56"/>
  <c r="AK123" i="56"/>
  <c r="AJ123" i="56"/>
  <c r="AI123" i="56"/>
  <c r="AH123" i="56"/>
  <c r="AG123" i="56"/>
  <c r="AF123" i="56"/>
  <c r="BQ122" i="56"/>
  <c r="BP122" i="56"/>
  <c r="BO122" i="56"/>
  <c r="BN122" i="56"/>
  <c r="BM122" i="56"/>
  <c r="BL122" i="56"/>
  <c r="AK122" i="56"/>
  <c r="AJ122" i="56"/>
  <c r="AI122" i="56"/>
  <c r="AH122" i="56"/>
  <c r="AG122" i="56"/>
  <c r="AF122" i="56"/>
  <c r="BQ121" i="56"/>
  <c r="BP121" i="56"/>
  <c r="BO121" i="56"/>
  <c r="BN121" i="56"/>
  <c r="BM121" i="56"/>
  <c r="BL121" i="56"/>
  <c r="AK121" i="56"/>
  <c r="AJ121" i="56"/>
  <c r="AI121" i="56"/>
  <c r="AH121" i="56"/>
  <c r="AG121" i="56"/>
  <c r="AF121" i="56"/>
  <c r="BQ120" i="56"/>
  <c r="BP120" i="56"/>
  <c r="BO120" i="56"/>
  <c r="BN120" i="56"/>
  <c r="BM120" i="56"/>
  <c r="BL120" i="56"/>
  <c r="AK120" i="56"/>
  <c r="AJ120" i="56"/>
  <c r="AI120" i="56"/>
  <c r="AH120" i="56"/>
  <c r="AG120" i="56"/>
  <c r="AF120" i="56"/>
  <c r="BQ119" i="56"/>
  <c r="BP119" i="56"/>
  <c r="BO119" i="56"/>
  <c r="BN119" i="56"/>
  <c r="BM119" i="56"/>
  <c r="BL119" i="56"/>
  <c r="AK119" i="56"/>
  <c r="AJ119" i="56"/>
  <c r="AI119" i="56"/>
  <c r="AH119" i="56"/>
  <c r="AG119" i="56"/>
  <c r="AF119" i="56"/>
  <c r="BQ118" i="56"/>
  <c r="BP118" i="56"/>
  <c r="BO118" i="56"/>
  <c r="BN118" i="56"/>
  <c r="BM118" i="56"/>
  <c r="BL118" i="56"/>
  <c r="AK118" i="56"/>
  <c r="AJ118" i="56"/>
  <c r="AI118" i="56"/>
  <c r="AH118" i="56"/>
  <c r="AG118" i="56"/>
  <c r="AF118" i="56"/>
  <c r="BQ117" i="56"/>
  <c r="BP117" i="56"/>
  <c r="BO117" i="56"/>
  <c r="BN117" i="56"/>
  <c r="BM117" i="56"/>
  <c r="BL117" i="56"/>
  <c r="AK117" i="56"/>
  <c r="AJ117" i="56"/>
  <c r="AI117" i="56"/>
  <c r="AH117" i="56"/>
  <c r="AG117" i="56"/>
  <c r="AF117" i="56"/>
  <c r="AK113" i="56"/>
  <c r="AJ113" i="56"/>
  <c r="AI113" i="56"/>
  <c r="AH113" i="56"/>
  <c r="AG113" i="56"/>
  <c r="AF113" i="56"/>
  <c r="AK112" i="56"/>
  <c r="AJ112" i="56"/>
  <c r="AI112" i="56"/>
  <c r="AH112" i="56"/>
  <c r="AG112" i="56"/>
  <c r="AF112" i="56"/>
  <c r="BQ111" i="56"/>
  <c r="BP111" i="56"/>
  <c r="BO111" i="56"/>
  <c r="BN111" i="56"/>
  <c r="BM111" i="56"/>
  <c r="BL111" i="56"/>
  <c r="AK111" i="56"/>
  <c r="AJ111" i="56"/>
  <c r="AI111" i="56"/>
  <c r="AH111" i="56"/>
  <c r="AG111" i="56"/>
  <c r="AF111" i="56"/>
  <c r="BQ110" i="56"/>
  <c r="BP110" i="56"/>
  <c r="BO110" i="56"/>
  <c r="BN110" i="56"/>
  <c r="BM110" i="56"/>
  <c r="BL110" i="56"/>
  <c r="AK110" i="56"/>
  <c r="AJ110" i="56"/>
  <c r="AI110" i="56"/>
  <c r="AH110" i="56"/>
  <c r="AG110" i="56"/>
  <c r="AF110" i="56"/>
  <c r="BQ109" i="56"/>
  <c r="BP109" i="56"/>
  <c r="BO109" i="56"/>
  <c r="BN109" i="56"/>
  <c r="BM109" i="56"/>
  <c r="BL109" i="56"/>
  <c r="AK109" i="56"/>
  <c r="AJ109" i="56"/>
  <c r="AI109" i="56"/>
  <c r="AH109" i="56"/>
  <c r="AG109" i="56"/>
  <c r="AF109" i="56"/>
  <c r="BQ108" i="56"/>
  <c r="BP108" i="56"/>
  <c r="BO108" i="56"/>
  <c r="BN108" i="56"/>
  <c r="BM108" i="56"/>
  <c r="BL108" i="56"/>
  <c r="AK108" i="56"/>
  <c r="AJ108" i="56"/>
  <c r="AI108" i="56"/>
  <c r="AH108" i="56"/>
  <c r="AG108" i="56"/>
  <c r="AF108" i="56"/>
  <c r="BQ107" i="56"/>
  <c r="BP107" i="56"/>
  <c r="BO107" i="56"/>
  <c r="BN107" i="56"/>
  <c r="BM107" i="56"/>
  <c r="BL107" i="56"/>
  <c r="AK107" i="56"/>
  <c r="AJ107" i="56"/>
  <c r="AI107" i="56"/>
  <c r="AH107" i="56"/>
  <c r="AG107" i="56"/>
  <c r="AF107" i="56"/>
  <c r="BQ106" i="56"/>
  <c r="BP106" i="56"/>
  <c r="BO106" i="56"/>
  <c r="BN106" i="56"/>
  <c r="BM106" i="56"/>
  <c r="BL106" i="56"/>
  <c r="AK106" i="56"/>
  <c r="AJ106" i="56"/>
  <c r="AI106" i="56"/>
  <c r="AH106" i="56"/>
  <c r="AG106" i="56"/>
  <c r="AF106" i="56"/>
  <c r="BQ105" i="56"/>
  <c r="BP105" i="56"/>
  <c r="BO105" i="56"/>
  <c r="BN105" i="56"/>
  <c r="BM105" i="56"/>
  <c r="BL105" i="56"/>
  <c r="AK105" i="56"/>
  <c r="AJ105" i="56"/>
  <c r="AI105" i="56"/>
  <c r="AH105" i="56"/>
  <c r="AG105" i="56"/>
  <c r="AF105" i="56"/>
  <c r="BQ104" i="56"/>
  <c r="BP104" i="56"/>
  <c r="BO104" i="56"/>
  <c r="BN104" i="56"/>
  <c r="BM104" i="56"/>
  <c r="BL104" i="56"/>
  <c r="AK104" i="56"/>
  <c r="AJ104" i="56"/>
  <c r="AI104" i="56"/>
  <c r="AH104" i="56"/>
  <c r="AG104" i="56"/>
  <c r="AF104" i="56"/>
  <c r="BQ103" i="56"/>
  <c r="BP103" i="56"/>
  <c r="BO103" i="56"/>
  <c r="BN103" i="56"/>
  <c r="BM103" i="56"/>
  <c r="BL103" i="56"/>
  <c r="AK103" i="56"/>
  <c r="AJ103" i="56"/>
  <c r="AI103" i="56"/>
  <c r="AH103" i="56"/>
  <c r="AG103" i="56"/>
  <c r="AF103" i="56"/>
  <c r="BQ102" i="56"/>
  <c r="BP102" i="56"/>
  <c r="BO102" i="56"/>
  <c r="BN102" i="56"/>
  <c r="BM102" i="56"/>
  <c r="BL102" i="56"/>
  <c r="AK102" i="56"/>
  <c r="AJ102" i="56"/>
  <c r="AI102" i="56"/>
  <c r="AH102" i="56"/>
  <c r="AG102" i="56"/>
  <c r="AF102" i="56"/>
  <c r="BQ101" i="56"/>
  <c r="BP101" i="56"/>
  <c r="BO101" i="56"/>
  <c r="BN101" i="56"/>
  <c r="BM101" i="56"/>
  <c r="BL101" i="56"/>
  <c r="AK101" i="56"/>
  <c r="AJ101" i="56"/>
  <c r="AI101" i="56"/>
  <c r="AH101" i="56"/>
  <c r="AG101" i="56"/>
  <c r="AF101" i="56"/>
  <c r="BQ100" i="56"/>
  <c r="BP100" i="56"/>
  <c r="BO100" i="56"/>
  <c r="BN100" i="56"/>
  <c r="BM100" i="56"/>
  <c r="BL100" i="56"/>
  <c r="AK100" i="56"/>
  <c r="AJ100" i="56"/>
  <c r="AI100" i="56"/>
  <c r="AH100" i="56"/>
  <c r="AG100" i="56"/>
  <c r="AF100" i="56"/>
  <c r="AK96" i="56"/>
  <c r="AJ96" i="56"/>
  <c r="AI96" i="56"/>
  <c r="AH96" i="56"/>
  <c r="AG96" i="56"/>
  <c r="AF96" i="56"/>
  <c r="AK95" i="56"/>
  <c r="AJ95" i="56"/>
  <c r="AI95" i="56"/>
  <c r="AH95" i="56"/>
  <c r="AG95" i="56"/>
  <c r="AF95" i="56"/>
  <c r="BQ94" i="56"/>
  <c r="BP94" i="56"/>
  <c r="BO94" i="56"/>
  <c r="BN94" i="56"/>
  <c r="BM94" i="56"/>
  <c r="BL94" i="56"/>
  <c r="AK94" i="56"/>
  <c r="AJ94" i="56"/>
  <c r="AI94" i="56"/>
  <c r="AH94" i="56"/>
  <c r="AG94" i="56"/>
  <c r="AF94" i="56"/>
  <c r="BQ93" i="56"/>
  <c r="BP93" i="56"/>
  <c r="BO93" i="56"/>
  <c r="BN93" i="56"/>
  <c r="BM93" i="56"/>
  <c r="BL93" i="56"/>
  <c r="AK93" i="56"/>
  <c r="AJ93" i="56"/>
  <c r="AI93" i="56"/>
  <c r="AH93" i="56"/>
  <c r="AG93" i="56"/>
  <c r="AF93" i="56"/>
  <c r="BQ92" i="56"/>
  <c r="BP92" i="56"/>
  <c r="BO92" i="56"/>
  <c r="BN92" i="56"/>
  <c r="BM92" i="56"/>
  <c r="BL92" i="56"/>
  <c r="AK92" i="56"/>
  <c r="AJ92" i="56"/>
  <c r="AI92" i="56"/>
  <c r="AH92" i="56"/>
  <c r="AG92" i="56"/>
  <c r="AF92" i="56"/>
  <c r="BQ91" i="56"/>
  <c r="BP91" i="56"/>
  <c r="BO91" i="56"/>
  <c r="BN91" i="56"/>
  <c r="BM91" i="56"/>
  <c r="BL91" i="56"/>
  <c r="AK91" i="56"/>
  <c r="AJ91" i="56"/>
  <c r="AI91" i="56"/>
  <c r="AH91" i="56"/>
  <c r="AG91" i="56"/>
  <c r="AF91" i="56"/>
  <c r="BQ90" i="56"/>
  <c r="BP90" i="56"/>
  <c r="BO90" i="56"/>
  <c r="BN90" i="56"/>
  <c r="BM90" i="56"/>
  <c r="BL90" i="56"/>
  <c r="AK90" i="56"/>
  <c r="AJ90" i="56"/>
  <c r="AI90" i="56"/>
  <c r="AH90" i="56"/>
  <c r="AG90" i="56"/>
  <c r="AF90" i="56"/>
  <c r="BQ89" i="56"/>
  <c r="BP89" i="56"/>
  <c r="BO89" i="56"/>
  <c r="BN89" i="56"/>
  <c r="BM89" i="56"/>
  <c r="BL89" i="56"/>
  <c r="AK89" i="56"/>
  <c r="AJ89" i="56"/>
  <c r="AI89" i="56"/>
  <c r="AH89" i="56"/>
  <c r="AG89" i="56"/>
  <c r="AF89" i="56"/>
  <c r="BQ88" i="56"/>
  <c r="BP88" i="56"/>
  <c r="BO88" i="56"/>
  <c r="BN88" i="56"/>
  <c r="BM88" i="56"/>
  <c r="BL88" i="56"/>
  <c r="AK88" i="56"/>
  <c r="AJ88" i="56"/>
  <c r="AI88" i="56"/>
  <c r="AH88" i="56"/>
  <c r="AG88" i="56"/>
  <c r="AF88" i="56"/>
  <c r="BQ87" i="56"/>
  <c r="BP87" i="56"/>
  <c r="BO87" i="56"/>
  <c r="BN87" i="56"/>
  <c r="BM87" i="56"/>
  <c r="BL87" i="56"/>
  <c r="AK87" i="56"/>
  <c r="AJ87" i="56"/>
  <c r="AI87" i="56"/>
  <c r="AH87" i="56"/>
  <c r="AG87" i="56"/>
  <c r="AF87" i="56"/>
  <c r="BQ86" i="56"/>
  <c r="BP86" i="56"/>
  <c r="BO86" i="56"/>
  <c r="BN86" i="56"/>
  <c r="BM86" i="56"/>
  <c r="BL86" i="56"/>
  <c r="AK86" i="56"/>
  <c r="AJ86" i="56"/>
  <c r="AI86" i="56"/>
  <c r="AH86" i="56"/>
  <c r="AG86" i="56"/>
  <c r="AF86" i="56"/>
  <c r="BQ85" i="56"/>
  <c r="BP85" i="56"/>
  <c r="BO85" i="56"/>
  <c r="BN85" i="56"/>
  <c r="BM85" i="56"/>
  <c r="BL85" i="56"/>
  <c r="AK85" i="56"/>
  <c r="AJ85" i="56"/>
  <c r="AI85" i="56"/>
  <c r="AH85" i="56"/>
  <c r="AG85" i="56"/>
  <c r="AF85" i="56"/>
  <c r="BQ84" i="56"/>
  <c r="BP84" i="56"/>
  <c r="BO84" i="56"/>
  <c r="BN84" i="56"/>
  <c r="BM84" i="56"/>
  <c r="BL84" i="56"/>
  <c r="AK84" i="56"/>
  <c r="AJ84" i="56"/>
  <c r="AI84" i="56"/>
  <c r="AH84" i="56"/>
  <c r="AG84" i="56"/>
  <c r="AF84" i="56"/>
  <c r="BQ83" i="56"/>
  <c r="BP83" i="56"/>
  <c r="BO83" i="56"/>
  <c r="BN83" i="56"/>
  <c r="BM83" i="56"/>
  <c r="BL83" i="56"/>
  <c r="AK83" i="56"/>
  <c r="AJ83" i="56"/>
  <c r="AI83" i="56"/>
  <c r="AH83" i="56"/>
  <c r="AG83" i="56"/>
  <c r="AF83" i="56"/>
  <c r="AK79" i="56"/>
  <c r="AJ79" i="56"/>
  <c r="AI79" i="56"/>
  <c r="AH79" i="56"/>
  <c r="AG79" i="56"/>
  <c r="AF79" i="56"/>
  <c r="AK78" i="56"/>
  <c r="AJ78" i="56"/>
  <c r="AI78" i="56"/>
  <c r="AH78" i="56"/>
  <c r="AG78" i="56"/>
  <c r="AF78" i="56"/>
  <c r="BQ77" i="56"/>
  <c r="BP77" i="56"/>
  <c r="BO77" i="56"/>
  <c r="BN77" i="56"/>
  <c r="BM77" i="56"/>
  <c r="BL77" i="56"/>
  <c r="AK77" i="56"/>
  <c r="AJ77" i="56"/>
  <c r="AI77" i="56"/>
  <c r="AH77" i="56"/>
  <c r="AG77" i="56"/>
  <c r="AF77" i="56"/>
  <c r="BQ76" i="56"/>
  <c r="BP76" i="56"/>
  <c r="BO76" i="56"/>
  <c r="BN76" i="56"/>
  <c r="BM76" i="56"/>
  <c r="BL76" i="56"/>
  <c r="AK76" i="56"/>
  <c r="AJ76" i="56"/>
  <c r="AI76" i="56"/>
  <c r="AH76" i="56"/>
  <c r="AG76" i="56"/>
  <c r="AF76" i="56"/>
  <c r="BQ75" i="56"/>
  <c r="BP75" i="56"/>
  <c r="BO75" i="56"/>
  <c r="BN75" i="56"/>
  <c r="BM75" i="56"/>
  <c r="BL75" i="56"/>
  <c r="AK75" i="56"/>
  <c r="AJ75" i="56"/>
  <c r="AI75" i="56"/>
  <c r="AH75" i="56"/>
  <c r="AG75" i="56"/>
  <c r="AF75" i="56"/>
  <c r="BQ74" i="56"/>
  <c r="BP74" i="56"/>
  <c r="BO74" i="56"/>
  <c r="BN74" i="56"/>
  <c r="BM74" i="56"/>
  <c r="BL74" i="56"/>
  <c r="AK74" i="56"/>
  <c r="AJ74" i="56"/>
  <c r="AI74" i="56"/>
  <c r="AH74" i="56"/>
  <c r="AG74" i="56"/>
  <c r="AF74" i="56"/>
  <c r="BQ73" i="56"/>
  <c r="BP73" i="56"/>
  <c r="BO73" i="56"/>
  <c r="BN73" i="56"/>
  <c r="BM73" i="56"/>
  <c r="BL73" i="56"/>
  <c r="AK73" i="56"/>
  <c r="AJ73" i="56"/>
  <c r="AI73" i="56"/>
  <c r="AH73" i="56"/>
  <c r="AG73" i="56"/>
  <c r="AF73" i="56"/>
  <c r="BQ72" i="56"/>
  <c r="BP72" i="56"/>
  <c r="BO72" i="56"/>
  <c r="BN72" i="56"/>
  <c r="BM72" i="56"/>
  <c r="BL72" i="56"/>
  <c r="AK72" i="56"/>
  <c r="AJ72" i="56"/>
  <c r="AI72" i="56"/>
  <c r="AH72" i="56"/>
  <c r="AG72" i="56"/>
  <c r="AF72" i="56"/>
  <c r="BQ71" i="56"/>
  <c r="BP71" i="56"/>
  <c r="BO71" i="56"/>
  <c r="BN71" i="56"/>
  <c r="BM71" i="56"/>
  <c r="BL71" i="56"/>
  <c r="AK71" i="56"/>
  <c r="AJ71" i="56"/>
  <c r="AI71" i="56"/>
  <c r="AH71" i="56"/>
  <c r="AG71" i="56"/>
  <c r="AF71" i="56"/>
  <c r="BQ70" i="56"/>
  <c r="BP70" i="56"/>
  <c r="BO70" i="56"/>
  <c r="BN70" i="56"/>
  <c r="BM70" i="56"/>
  <c r="BL70" i="56"/>
  <c r="AK70" i="56"/>
  <c r="AJ70" i="56"/>
  <c r="AI70" i="56"/>
  <c r="AH70" i="56"/>
  <c r="AG70" i="56"/>
  <c r="AF70" i="56"/>
  <c r="BQ69" i="56"/>
  <c r="BP69" i="56"/>
  <c r="BO69" i="56"/>
  <c r="BN69" i="56"/>
  <c r="BM69" i="56"/>
  <c r="BL69" i="56"/>
  <c r="AK69" i="56"/>
  <c r="AJ69" i="56"/>
  <c r="AI69" i="56"/>
  <c r="AH69" i="56"/>
  <c r="AG69" i="56"/>
  <c r="AF69" i="56"/>
  <c r="BQ68" i="56"/>
  <c r="BP68" i="56"/>
  <c r="BO68" i="56"/>
  <c r="BN68" i="56"/>
  <c r="BM68" i="56"/>
  <c r="BL68" i="56"/>
  <c r="AK68" i="56"/>
  <c r="AJ68" i="56"/>
  <c r="AI68" i="56"/>
  <c r="AH68" i="56"/>
  <c r="AG68" i="56"/>
  <c r="AF68" i="56"/>
  <c r="BQ67" i="56"/>
  <c r="BP67" i="56"/>
  <c r="BO67" i="56"/>
  <c r="BN67" i="56"/>
  <c r="BM67" i="56"/>
  <c r="BL67" i="56"/>
  <c r="AK67" i="56"/>
  <c r="AJ67" i="56"/>
  <c r="AI67" i="56"/>
  <c r="AH67" i="56"/>
  <c r="AG67" i="56"/>
  <c r="AF67" i="56"/>
  <c r="BQ66" i="56"/>
  <c r="BP66" i="56"/>
  <c r="BO66" i="56"/>
  <c r="BN66" i="56"/>
  <c r="BM66" i="56"/>
  <c r="BL66" i="56"/>
  <c r="AK66" i="56"/>
  <c r="AJ66" i="56"/>
  <c r="AI66" i="56"/>
  <c r="AH66" i="56"/>
  <c r="AG66" i="56"/>
  <c r="AF66" i="56"/>
  <c r="AK62" i="56"/>
  <c r="AJ62" i="56"/>
  <c r="AI62" i="56"/>
  <c r="AH62" i="56"/>
  <c r="AG62" i="56"/>
  <c r="AF62" i="56"/>
  <c r="AK61" i="56"/>
  <c r="AJ61" i="56"/>
  <c r="AI61" i="56"/>
  <c r="AH61" i="56"/>
  <c r="AG61" i="56"/>
  <c r="AF61" i="56"/>
  <c r="C61" i="56"/>
  <c r="BQ60" i="56"/>
  <c r="BP60" i="56"/>
  <c r="BO60" i="56"/>
  <c r="BN60" i="56"/>
  <c r="BM60" i="56"/>
  <c r="BL60" i="56"/>
  <c r="AK60" i="56"/>
  <c r="AJ60" i="56"/>
  <c r="AI60" i="56"/>
  <c r="AH60" i="56"/>
  <c r="AG60" i="56"/>
  <c r="AF60" i="56"/>
  <c r="C60" i="56"/>
  <c r="BQ59" i="56"/>
  <c r="BP59" i="56"/>
  <c r="BO59" i="56"/>
  <c r="BN59" i="56"/>
  <c r="BM59" i="56"/>
  <c r="BL59" i="56"/>
  <c r="AK59" i="56"/>
  <c r="AJ59" i="56"/>
  <c r="AI59" i="56"/>
  <c r="AH59" i="56"/>
  <c r="AG59" i="56"/>
  <c r="AF59" i="56"/>
  <c r="C59" i="56"/>
  <c r="BQ58" i="56"/>
  <c r="BP58" i="56"/>
  <c r="BO58" i="56"/>
  <c r="BN58" i="56"/>
  <c r="BM58" i="56"/>
  <c r="BL58" i="56"/>
  <c r="AK58" i="56"/>
  <c r="AJ58" i="56"/>
  <c r="AI58" i="56"/>
  <c r="AH58" i="56"/>
  <c r="AG58" i="56"/>
  <c r="AF58" i="56"/>
  <c r="C58" i="56"/>
  <c r="BQ57" i="56"/>
  <c r="BP57" i="56"/>
  <c r="BO57" i="56"/>
  <c r="BN57" i="56"/>
  <c r="BM57" i="56"/>
  <c r="BL57" i="56"/>
  <c r="AK57" i="56"/>
  <c r="AJ57" i="56"/>
  <c r="AI57" i="56"/>
  <c r="AH57" i="56"/>
  <c r="AG57" i="56"/>
  <c r="AF57" i="56"/>
  <c r="C57" i="56"/>
  <c r="BQ56" i="56"/>
  <c r="BP56" i="56"/>
  <c r="BO56" i="56"/>
  <c r="BN56" i="56"/>
  <c r="BM56" i="56"/>
  <c r="BL56" i="56"/>
  <c r="AK56" i="56"/>
  <c r="AJ56" i="56"/>
  <c r="AI56" i="56"/>
  <c r="AH56" i="56"/>
  <c r="AG56" i="56"/>
  <c r="AF56" i="56"/>
  <c r="C56" i="56"/>
  <c r="BQ55" i="56"/>
  <c r="BP55" i="56"/>
  <c r="BO55" i="56"/>
  <c r="BN55" i="56"/>
  <c r="BM55" i="56"/>
  <c r="BL55" i="56"/>
  <c r="AK55" i="56"/>
  <c r="AJ55" i="56"/>
  <c r="AI55" i="56"/>
  <c r="AH55" i="56"/>
  <c r="AG55" i="56"/>
  <c r="AF55" i="56"/>
  <c r="C55" i="56"/>
  <c r="BQ54" i="56"/>
  <c r="BP54" i="56"/>
  <c r="BO54" i="56"/>
  <c r="BN54" i="56"/>
  <c r="BM54" i="56"/>
  <c r="BL54" i="56"/>
  <c r="AK54" i="56"/>
  <c r="AJ54" i="56"/>
  <c r="AI54" i="56"/>
  <c r="AH54" i="56"/>
  <c r="AG54" i="56"/>
  <c r="AF54" i="56"/>
  <c r="C54" i="56"/>
  <c r="BQ53" i="56"/>
  <c r="BP53" i="56"/>
  <c r="BO53" i="56"/>
  <c r="BN53" i="56"/>
  <c r="BM53" i="56"/>
  <c r="BL53" i="56"/>
  <c r="AK53" i="56"/>
  <c r="AJ53" i="56"/>
  <c r="AI53" i="56"/>
  <c r="AH53" i="56"/>
  <c r="AG53" i="56"/>
  <c r="AF53" i="56"/>
  <c r="C53" i="56"/>
  <c r="BQ52" i="56"/>
  <c r="BP52" i="56"/>
  <c r="BO52" i="56"/>
  <c r="BN52" i="56"/>
  <c r="BM52" i="56"/>
  <c r="BL52" i="56"/>
  <c r="AK52" i="56"/>
  <c r="AJ52" i="56"/>
  <c r="AI52" i="56"/>
  <c r="AH52" i="56"/>
  <c r="AG52" i="56"/>
  <c r="AF52" i="56"/>
  <c r="C52" i="56"/>
  <c r="BQ51" i="56"/>
  <c r="BP51" i="56"/>
  <c r="BO51" i="56"/>
  <c r="BN51" i="56"/>
  <c r="BM51" i="56"/>
  <c r="BL51" i="56"/>
  <c r="AK51" i="56"/>
  <c r="AJ51" i="56"/>
  <c r="AI51" i="56"/>
  <c r="AH51" i="56"/>
  <c r="AG51" i="56"/>
  <c r="AF51" i="56"/>
  <c r="C51" i="56"/>
  <c r="BQ50" i="56"/>
  <c r="BP50" i="56"/>
  <c r="BO50" i="56"/>
  <c r="BN50" i="56"/>
  <c r="BM50" i="56"/>
  <c r="BL50" i="56"/>
  <c r="AK50" i="56"/>
  <c r="AJ50" i="56"/>
  <c r="AI50" i="56"/>
  <c r="AH50" i="56"/>
  <c r="AG50" i="56"/>
  <c r="AF50" i="56"/>
  <c r="C50" i="56"/>
  <c r="BQ49" i="56"/>
  <c r="BP49" i="56"/>
  <c r="BO49" i="56"/>
  <c r="BN49" i="56"/>
  <c r="BM49" i="56"/>
  <c r="BL49" i="56"/>
  <c r="AK49" i="56"/>
  <c r="AJ49" i="56"/>
  <c r="AI49" i="56"/>
  <c r="AH49" i="56"/>
  <c r="AG49" i="56"/>
  <c r="AF49" i="56"/>
  <c r="C49" i="56"/>
  <c r="C48" i="56"/>
  <c r="C47" i="56"/>
  <c r="C46" i="56"/>
  <c r="AK45" i="56"/>
  <c r="AJ45" i="56"/>
  <c r="AI45" i="56"/>
  <c r="AH45" i="56"/>
  <c r="AG45" i="56"/>
  <c r="AF45" i="56"/>
  <c r="C45" i="56"/>
  <c r="AK44" i="56"/>
  <c r="AJ44" i="56"/>
  <c r="AI44" i="56"/>
  <c r="AH44" i="56"/>
  <c r="AG44" i="56"/>
  <c r="AF44" i="56"/>
  <c r="C44" i="56"/>
  <c r="BQ43" i="56"/>
  <c r="BP43" i="56"/>
  <c r="BO43" i="56"/>
  <c r="BN43" i="56"/>
  <c r="BM43" i="56"/>
  <c r="BL43" i="56"/>
  <c r="AK43" i="56"/>
  <c r="AJ43" i="56"/>
  <c r="AI43" i="56"/>
  <c r="AH43" i="56"/>
  <c r="AG43" i="56"/>
  <c r="AF43" i="56"/>
  <c r="C43" i="56"/>
  <c r="BQ42" i="56"/>
  <c r="BP42" i="56"/>
  <c r="BO42" i="56"/>
  <c r="BN42" i="56"/>
  <c r="BM42" i="56"/>
  <c r="BL42" i="56"/>
  <c r="AK42" i="56"/>
  <c r="AJ42" i="56"/>
  <c r="AI42" i="56"/>
  <c r="AH42" i="56"/>
  <c r="AG42" i="56"/>
  <c r="AF42" i="56"/>
  <c r="C42" i="56"/>
  <c r="BQ41" i="56"/>
  <c r="BP41" i="56"/>
  <c r="BO41" i="56"/>
  <c r="BN41" i="56"/>
  <c r="BM41" i="56"/>
  <c r="BL41" i="56"/>
  <c r="AK41" i="56"/>
  <c r="AJ41" i="56"/>
  <c r="AI41" i="56"/>
  <c r="AH41" i="56"/>
  <c r="AG41" i="56"/>
  <c r="AF41" i="56"/>
  <c r="C41" i="56"/>
  <c r="BQ40" i="56"/>
  <c r="BP40" i="56"/>
  <c r="BO40" i="56"/>
  <c r="BN40" i="56"/>
  <c r="BM40" i="56"/>
  <c r="BL40" i="56"/>
  <c r="AK40" i="56"/>
  <c r="AJ40" i="56"/>
  <c r="AI40" i="56"/>
  <c r="AH40" i="56"/>
  <c r="AG40" i="56"/>
  <c r="AF40" i="56"/>
  <c r="C40" i="56"/>
  <c r="BQ39" i="56"/>
  <c r="BP39" i="56"/>
  <c r="BO39" i="56"/>
  <c r="BN39" i="56"/>
  <c r="BM39" i="56"/>
  <c r="BL39" i="56"/>
  <c r="AK39" i="56"/>
  <c r="AJ39" i="56"/>
  <c r="AI39" i="56"/>
  <c r="AH39" i="56"/>
  <c r="AG39" i="56"/>
  <c r="AF39" i="56"/>
  <c r="C39" i="56"/>
  <c r="BQ38" i="56"/>
  <c r="BP38" i="56"/>
  <c r="BO38" i="56"/>
  <c r="BN38" i="56"/>
  <c r="BM38" i="56"/>
  <c r="BL38" i="56"/>
  <c r="AK38" i="56"/>
  <c r="AJ38" i="56"/>
  <c r="AI38" i="56"/>
  <c r="AH38" i="56"/>
  <c r="AG38" i="56"/>
  <c r="AF38" i="56"/>
  <c r="C38" i="56"/>
  <c r="BQ37" i="56"/>
  <c r="BP37" i="56"/>
  <c r="BO37" i="56"/>
  <c r="BN37" i="56"/>
  <c r="BM37" i="56"/>
  <c r="BL37" i="56"/>
  <c r="AK37" i="56"/>
  <c r="AJ37" i="56"/>
  <c r="AI37" i="56"/>
  <c r="AH37" i="56"/>
  <c r="AG37" i="56"/>
  <c r="AF37" i="56"/>
  <c r="C37" i="56"/>
  <c r="BQ36" i="56"/>
  <c r="BP36" i="56"/>
  <c r="BO36" i="56"/>
  <c r="BN36" i="56"/>
  <c r="BM36" i="56"/>
  <c r="BL36" i="56"/>
  <c r="AK36" i="56"/>
  <c r="AJ36" i="56"/>
  <c r="AI36" i="56"/>
  <c r="AH36" i="56"/>
  <c r="AG36" i="56"/>
  <c r="AF36" i="56"/>
  <c r="C36" i="56"/>
  <c r="BQ35" i="56"/>
  <c r="BP35" i="56"/>
  <c r="BO35" i="56"/>
  <c r="BN35" i="56"/>
  <c r="BM35" i="56"/>
  <c r="BL35" i="56"/>
  <c r="AK35" i="56"/>
  <c r="AJ35" i="56"/>
  <c r="AI35" i="56"/>
  <c r="AH35" i="56"/>
  <c r="AG35" i="56"/>
  <c r="AF35" i="56"/>
  <c r="C35" i="56"/>
  <c r="BQ34" i="56"/>
  <c r="BP34" i="56"/>
  <c r="BO34" i="56"/>
  <c r="BN34" i="56"/>
  <c r="BM34" i="56"/>
  <c r="BL34" i="56"/>
  <c r="AK34" i="56"/>
  <c r="AJ34" i="56"/>
  <c r="AI34" i="56"/>
  <c r="AH34" i="56"/>
  <c r="AG34" i="56"/>
  <c r="AF34" i="56"/>
  <c r="C34" i="56"/>
  <c r="BQ33" i="56"/>
  <c r="BP33" i="56"/>
  <c r="BO33" i="56"/>
  <c r="BN33" i="56"/>
  <c r="BM33" i="56"/>
  <c r="BL33" i="56"/>
  <c r="AK33" i="56"/>
  <c r="AJ33" i="56"/>
  <c r="AI33" i="56"/>
  <c r="AH33" i="56"/>
  <c r="AG33" i="56"/>
  <c r="AF33" i="56"/>
  <c r="C33" i="56"/>
  <c r="BQ32" i="56"/>
  <c r="BP32" i="56"/>
  <c r="BO32" i="56"/>
  <c r="BN32" i="56"/>
  <c r="BM32" i="56"/>
  <c r="BL32" i="56"/>
  <c r="AK32" i="56"/>
  <c r="AJ32" i="56"/>
  <c r="AI32" i="56"/>
  <c r="AH32" i="56"/>
  <c r="AG32" i="56"/>
  <c r="AF32" i="56"/>
  <c r="C32" i="56"/>
  <c r="C31" i="56"/>
  <c r="C30" i="56"/>
  <c r="C29" i="56"/>
  <c r="AK28" i="56"/>
  <c r="AJ28" i="56"/>
  <c r="AI28" i="56"/>
  <c r="AH28" i="56"/>
  <c r="AG28" i="56"/>
  <c r="AF28" i="56"/>
  <c r="C28" i="56"/>
  <c r="AK27" i="56"/>
  <c r="AJ27" i="56"/>
  <c r="AI27" i="56"/>
  <c r="AH27" i="56"/>
  <c r="AG27" i="56"/>
  <c r="AF27" i="56"/>
  <c r="C27" i="56"/>
  <c r="BQ26" i="56"/>
  <c r="BP26" i="56"/>
  <c r="BO26" i="56"/>
  <c r="BN26" i="56"/>
  <c r="BM26" i="56"/>
  <c r="BL26" i="56"/>
  <c r="AK26" i="56"/>
  <c r="AJ26" i="56"/>
  <c r="AI26" i="56"/>
  <c r="AH26" i="56"/>
  <c r="AG26" i="56"/>
  <c r="AF26" i="56"/>
  <c r="C26" i="56"/>
  <c r="BQ25" i="56"/>
  <c r="BP25" i="56"/>
  <c r="BO25" i="56"/>
  <c r="BN25" i="56"/>
  <c r="BM25" i="56"/>
  <c r="BL25" i="56"/>
  <c r="AK25" i="56"/>
  <c r="AJ25" i="56"/>
  <c r="AI25" i="56"/>
  <c r="AH25" i="56"/>
  <c r="AG25" i="56"/>
  <c r="AF25" i="56"/>
  <c r="C25" i="56"/>
  <c r="BQ24" i="56"/>
  <c r="BP24" i="56"/>
  <c r="BO24" i="56"/>
  <c r="BN24" i="56"/>
  <c r="BM24" i="56"/>
  <c r="BL24" i="56"/>
  <c r="AK24" i="56"/>
  <c r="AJ24" i="56"/>
  <c r="AI24" i="56"/>
  <c r="AH24" i="56"/>
  <c r="AG24" i="56"/>
  <c r="AF24" i="56"/>
  <c r="C24" i="56"/>
  <c r="BQ23" i="56"/>
  <c r="BP23" i="56"/>
  <c r="BO23" i="56"/>
  <c r="BN23" i="56"/>
  <c r="BM23" i="56"/>
  <c r="BL23" i="56"/>
  <c r="AK23" i="56"/>
  <c r="AJ23" i="56"/>
  <c r="AI23" i="56"/>
  <c r="AH23" i="56"/>
  <c r="AG23" i="56"/>
  <c r="AF23" i="56"/>
  <c r="C23" i="56"/>
  <c r="BQ22" i="56"/>
  <c r="BP22" i="56"/>
  <c r="BO22" i="56"/>
  <c r="BN22" i="56"/>
  <c r="BM22" i="56"/>
  <c r="BL22" i="56"/>
  <c r="AK22" i="56"/>
  <c r="AJ22" i="56"/>
  <c r="AI22" i="56"/>
  <c r="AH22" i="56"/>
  <c r="AG22" i="56"/>
  <c r="AF22" i="56"/>
  <c r="C22" i="56"/>
  <c r="BQ21" i="56"/>
  <c r="BP21" i="56"/>
  <c r="BO21" i="56"/>
  <c r="BN21" i="56"/>
  <c r="BM21" i="56"/>
  <c r="BL21" i="56"/>
  <c r="AK21" i="56"/>
  <c r="AJ21" i="56"/>
  <c r="AI21" i="56"/>
  <c r="AH21" i="56"/>
  <c r="AG21" i="56"/>
  <c r="AF21" i="56"/>
  <c r="C21" i="56"/>
  <c r="BQ20" i="56"/>
  <c r="BP20" i="56"/>
  <c r="BO20" i="56"/>
  <c r="BN20" i="56"/>
  <c r="BM20" i="56"/>
  <c r="BL20" i="56"/>
  <c r="AK20" i="56"/>
  <c r="AJ20" i="56"/>
  <c r="AI20" i="56"/>
  <c r="AH20" i="56"/>
  <c r="AG20" i="56"/>
  <c r="AF20" i="56"/>
  <c r="C20" i="56"/>
  <c r="BQ19" i="56"/>
  <c r="BP19" i="56"/>
  <c r="BO19" i="56"/>
  <c r="BN19" i="56"/>
  <c r="BM19" i="56"/>
  <c r="BL19" i="56"/>
  <c r="AK19" i="56"/>
  <c r="AJ19" i="56"/>
  <c r="AI19" i="56"/>
  <c r="AH19" i="56"/>
  <c r="AG19" i="56"/>
  <c r="AF19" i="56"/>
  <c r="C19" i="56"/>
  <c r="BQ18" i="56"/>
  <c r="BP18" i="56"/>
  <c r="BO18" i="56"/>
  <c r="BN18" i="56"/>
  <c r="BM18" i="56"/>
  <c r="BL18" i="56"/>
  <c r="AK18" i="56"/>
  <c r="AJ18" i="56"/>
  <c r="AI18" i="56"/>
  <c r="AH18" i="56"/>
  <c r="AG18" i="56"/>
  <c r="AF18" i="56"/>
  <c r="C18" i="56"/>
  <c r="BQ17" i="56"/>
  <c r="BP17" i="56"/>
  <c r="BO17" i="56"/>
  <c r="BN17" i="56"/>
  <c r="BM17" i="56"/>
  <c r="BL17" i="56"/>
  <c r="AK17" i="56"/>
  <c r="AJ17" i="56"/>
  <c r="AI17" i="56"/>
  <c r="AH17" i="56"/>
  <c r="AG17" i="56"/>
  <c r="AF17" i="56"/>
  <c r="C17" i="56"/>
  <c r="BQ16" i="56"/>
  <c r="BP16" i="56"/>
  <c r="BO16" i="56"/>
  <c r="BN16" i="56"/>
  <c r="BM16" i="56"/>
  <c r="BL16" i="56"/>
  <c r="AK16" i="56"/>
  <c r="AJ16" i="56"/>
  <c r="AI16" i="56"/>
  <c r="AH16" i="56"/>
  <c r="AG16" i="56"/>
  <c r="AF16" i="56"/>
  <c r="C16" i="56"/>
  <c r="BQ15" i="56"/>
  <c r="BP15" i="56"/>
  <c r="BO15" i="56"/>
  <c r="BN15" i="56"/>
  <c r="BM15" i="56"/>
  <c r="BL15" i="56"/>
  <c r="AK15" i="56"/>
  <c r="AJ15" i="56"/>
  <c r="AI15" i="56"/>
  <c r="AH15" i="56"/>
  <c r="AG15" i="56"/>
  <c r="AF15" i="56"/>
  <c r="C15" i="56"/>
  <c r="C14" i="56"/>
  <c r="C61" i="55"/>
  <c r="C60" i="55"/>
  <c r="C59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44" i="55"/>
  <c r="C43" i="55"/>
  <c r="C42" i="55"/>
  <c r="C41" i="55"/>
  <c r="C40" i="55"/>
  <c r="C39" i="55"/>
  <c r="C38" i="55"/>
  <c r="C37" i="55"/>
  <c r="C36" i="55"/>
  <c r="C35" i="55"/>
  <c r="C34" i="55"/>
  <c r="C33" i="55"/>
  <c r="C32" i="55"/>
  <c r="C31" i="55"/>
  <c r="C30" i="55"/>
  <c r="C29" i="55"/>
  <c r="C28" i="55"/>
  <c r="C27" i="55"/>
  <c r="C26" i="55"/>
  <c r="C25" i="55"/>
  <c r="C24" i="55"/>
  <c r="C23" i="55"/>
  <c r="C22" i="55"/>
  <c r="C21" i="55"/>
  <c r="C20" i="55"/>
  <c r="C19" i="55"/>
  <c r="C18" i="55"/>
  <c r="C17" i="55"/>
  <c r="C16" i="55"/>
  <c r="C15" i="55"/>
  <c r="C14" i="55"/>
  <c r="AK164" i="55"/>
  <c r="AJ164" i="55"/>
  <c r="AI164" i="55"/>
  <c r="AH164" i="55"/>
  <c r="AG164" i="55"/>
  <c r="AF164" i="55"/>
  <c r="AK163" i="55"/>
  <c r="AJ163" i="55"/>
  <c r="AI163" i="55"/>
  <c r="AH163" i="55"/>
  <c r="AG163" i="55"/>
  <c r="AF163" i="55"/>
  <c r="BQ162" i="55"/>
  <c r="BP162" i="55"/>
  <c r="BO162" i="55"/>
  <c r="BN162" i="55"/>
  <c r="BM162" i="55"/>
  <c r="BL162" i="55"/>
  <c r="AK162" i="55"/>
  <c r="AJ162" i="55"/>
  <c r="AI162" i="55"/>
  <c r="AH162" i="55"/>
  <c r="AG162" i="55"/>
  <c r="AF162" i="55"/>
  <c r="BQ161" i="55"/>
  <c r="BP161" i="55"/>
  <c r="BO161" i="55"/>
  <c r="BN161" i="55"/>
  <c r="BM161" i="55"/>
  <c r="BL161" i="55"/>
  <c r="AK161" i="55"/>
  <c r="AJ161" i="55"/>
  <c r="AI161" i="55"/>
  <c r="AH161" i="55"/>
  <c r="AG161" i="55"/>
  <c r="AF161" i="55"/>
  <c r="BQ160" i="55"/>
  <c r="BP160" i="55"/>
  <c r="BO160" i="55"/>
  <c r="BN160" i="55"/>
  <c r="BM160" i="55"/>
  <c r="BL160" i="55"/>
  <c r="AK160" i="55"/>
  <c r="AJ160" i="55"/>
  <c r="AI160" i="55"/>
  <c r="AH160" i="55"/>
  <c r="AG160" i="55"/>
  <c r="AF160" i="55"/>
  <c r="BQ159" i="55"/>
  <c r="BP159" i="55"/>
  <c r="BO159" i="55"/>
  <c r="BN159" i="55"/>
  <c r="BM159" i="55"/>
  <c r="BL159" i="55"/>
  <c r="AK159" i="55"/>
  <c r="AJ159" i="55"/>
  <c r="AI159" i="55"/>
  <c r="AH159" i="55"/>
  <c r="AG159" i="55"/>
  <c r="AF159" i="55"/>
  <c r="BQ158" i="55"/>
  <c r="BP158" i="55"/>
  <c r="BO158" i="55"/>
  <c r="BN158" i="55"/>
  <c r="BM158" i="55"/>
  <c r="BL158" i="55"/>
  <c r="AK158" i="55"/>
  <c r="AJ158" i="55"/>
  <c r="AI158" i="55"/>
  <c r="AH158" i="55"/>
  <c r="AG158" i="55"/>
  <c r="AF158" i="55"/>
  <c r="BQ157" i="55"/>
  <c r="BP157" i="55"/>
  <c r="BO157" i="55"/>
  <c r="BN157" i="55"/>
  <c r="BM157" i="55"/>
  <c r="BL157" i="55"/>
  <c r="AK157" i="55"/>
  <c r="AJ157" i="55"/>
  <c r="AI157" i="55"/>
  <c r="AH157" i="55"/>
  <c r="AG157" i="55"/>
  <c r="AF157" i="55"/>
  <c r="BQ156" i="55"/>
  <c r="BP156" i="55"/>
  <c r="BO156" i="55"/>
  <c r="BN156" i="55"/>
  <c r="BM156" i="55"/>
  <c r="BL156" i="55"/>
  <c r="AF156" i="55"/>
  <c r="BQ155" i="55"/>
  <c r="BP155" i="55"/>
  <c r="BO155" i="55"/>
  <c r="BN155" i="55"/>
  <c r="BM155" i="55"/>
  <c r="BL155" i="55"/>
  <c r="AK155" i="55"/>
  <c r="AJ155" i="55"/>
  <c r="AI155" i="55"/>
  <c r="AH155" i="55"/>
  <c r="AG155" i="55"/>
  <c r="AF155" i="55"/>
  <c r="BQ154" i="55"/>
  <c r="BP154" i="55"/>
  <c r="BO154" i="55"/>
  <c r="BN154" i="55"/>
  <c r="BM154" i="55"/>
  <c r="BL154" i="55"/>
  <c r="AK154" i="55"/>
  <c r="AJ154" i="55"/>
  <c r="AI154" i="55"/>
  <c r="AH154" i="55"/>
  <c r="AG154" i="55"/>
  <c r="AF154" i="55"/>
  <c r="BQ153" i="55"/>
  <c r="BP153" i="55"/>
  <c r="BO153" i="55"/>
  <c r="BN153" i="55"/>
  <c r="BM153" i="55"/>
  <c r="BL153" i="55"/>
  <c r="AK153" i="55"/>
  <c r="AJ153" i="55"/>
  <c r="AI153" i="55"/>
  <c r="AH153" i="55"/>
  <c r="AG153" i="55"/>
  <c r="AF153" i="55"/>
  <c r="BQ152" i="55"/>
  <c r="BP152" i="55"/>
  <c r="BO152" i="55"/>
  <c r="BN152" i="55"/>
  <c r="BM152" i="55"/>
  <c r="BL152" i="55"/>
  <c r="AK152" i="55"/>
  <c r="AJ152" i="55"/>
  <c r="AI152" i="55"/>
  <c r="AH152" i="55"/>
  <c r="AG152" i="55"/>
  <c r="AF152" i="55"/>
  <c r="BQ151" i="55"/>
  <c r="BP151" i="55"/>
  <c r="BO151" i="55"/>
  <c r="BN151" i="55"/>
  <c r="BM151" i="55"/>
  <c r="BL151" i="55"/>
  <c r="AK151" i="55"/>
  <c r="AJ151" i="55"/>
  <c r="AI151" i="55"/>
  <c r="AH151" i="55"/>
  <c r="AG151" i="55"/>
  <c r="AF151" i="55"/>
  <c r="AK147" i="55"/>
  <c r="AJ147" i="55"/>
  <c r="AI147" i="55"/>
  <c r="AH147" i="55"/>
  <c r="AG147" i="55"/>
  <c r="AF147" i="55"/>
  <c r="AK146" i="55"/>
  <c r="AJ146" i="55"/>
  <c r="AI146" i="55"/>
  <c r="AH146" i="55"/>
  <c r="AG146" i="55"/>
  <c r="AF146" i="55"/>
  <c r="BQ145" i="55"/>
  <c r="BP145" i="55"/>
  <c r="BO145" i="55"/>
  <c r="BN145" i="55"/>
  <c r="BM145" i="55"/>
  <c r="BL145" i="55"/>
  <c r="AK145" i="55"/>
  <c r="AJ145" i="55"/>
  <c r="AI145" i="55"/>
  <c r="AH145" i="55"/>
  <c r="AG145" i="55"/>
  <c r="AF145" i="55"/>
  <c r="BQ144" i="55"/>
  <c r="BP144" i="55"/>
  <c r="BO144" i="55"/>
  <c r="BN144" i="55"/>
  <c r="BM144" i="55"/>
  <c r="BL144" i="55"/>
  <c r="AK144" i="55"/>
  <c r="AJ144" i="55"/>
  <c r="AI144" i="55"/>
  <c r="AH144" i="55"/>
  <c r="AG144" i="55"/>
  <c r="AF144" i="55"/>
  <c r="BQ143" i="55"/>
  <c r="BP143" i="55"/>
  <c r="BO143" i="55"/>
  <c r="BN143" i="55"/>
  <c r="BM143" i="55"/>
  <c r="BL143" i="55"/>
  <c r="AK143" i="55"/>
  <c r="AJ143" i="55"/>
  <c r="AI143" i="55"/>
  <c r="AH143" i="55"/>
  <c r="AG143" i="55"/>
  <c r="AF143" i="55"/>
  <c r="BQ142" i="55"/>
  <c r="BP142" i="55"/>
  <c r="BO142" i="55"/>
  <c r="BN142" i="55"/>
  <c r="BM142" i="55"/>
  <c r="BL142" i="55"/>
  <c r="AK142" i="55"/>
  <c r="AJ142" i="55"/>
  <c r="AI142" i="55"/>
  <c r="AH142" i="55"/>
  <c r="AG142" i="55"/>
  <c r="AF142" i="55"/>
  <c r="BQ141" i="55"/>
  <c r="BP141" i="55"/>
  <c r="BO141" i="55"/>
  <c r="BN141" i="55"/>
  <c r="BM141" i="55"/>
  <c r="BL141" i="55"/>
  <c r="AK141" i="55"/>
  <c r="AJ141" i="55"/>
  <c r="AI141" i="55"/>
  <c r="AH141" i="55"/>
  <c r="AG141" i="55"/>
  <c r="AF141" i="55"/>
  <c r="BQ140" i="55"/>
  <c r="BP140" i="55"/>
  <c r="BO140" i="55"/>
  <c r="BN140" i="55"/>
  <c r="BM140" i="55"/>
  <c r="BL140" i="55"/>
  <c r="AK140" i="55"/>
  <c r="AJ140" i="55"/>
  <c r="AI140" i="55"/>
  <c r="AH140" i="55"/>
  <c r="AG140" i="55"/>
  <c r="AF140" i="55"/>
  <c r="BQ139" i="55"/>
  <c r="BP139" i="55"/>
  <c r="BO139" i="55"/>
  <c r="BN139" i="55"/>
  <c r="BM139" i="55"/>
  <c r="BL139" i="55"/>
  <c r="AK139" i="55"/>
  <c r="AJ139" i="55"/>
  <c r="AI139" i="55"/>
  <c r="AH139" i="55"/>
  <c r="AG139" i="55"/>
  <c r="AF139" i="55"/>
  <c r="BQ138" i="55"/>
  <c r="BP138" i="55"/>
  <c r="BO138" i="55"/>
  <c r="BN138" i="55"/>
  <c r="BM138" i="55"/>
  <c r="BL138" i="55"/>
  <c r="AK138" i="55"/>
  <c r="AJ138" i="55"/>
  <c r="AI138" i="55"/>
  <c r="AH138" i="55"/>
  <c r="AG138" i="55"/>
  <c r="AF138" i="55"/>
  <c r="BQ137" i="55"/>
  <c r="BP137" i="55"/>
  <c r="BO137" i="55"/>
  <c r="BN137" i="55"/>
  <c r="BM137" i="55"/>
  <c r="BL137" i="55"/>
  <c r="AK137" i="55"/>
  <c r="AJ137" i="55"/>
  <c r="AI137" i="55"/>
  <c r="AH137" i="55"/>
  <c r="AG137" i="55"/>
  <c r="AF137" i="55"/>
  <c r="BQ136" i="55"/>
  <c r="BP136" i="55"/>
  <c r="BO136" i="55"/>
  <c r="BN136" i="55"/>
  <c r="BM136" i="55"/>
  <c r="BL136" i="55"/>
  <c r="AK136" i="55"/>
  <c r="AJ136" i="55"/>
  <c r="AI136" i="55"/>
  <c r="AH136" i="55"/>
  <c r="AG136" i="55"/>
  <c r="AF136" i="55"/>
  <c r="BQ135" i="55"/>
  <c r="BP135" i="55"/>
  <c r="BO135" i="55"/>
  <c r="BN135" i="55"/>
  <c r="BM135" i="55"/>
  <c r="BL135" i="55"/>
  <c r="AK135" i="55"/>
  <c r="AJ135" i="55"/>
  <c r="AI135" i="55"/>
  <c r="AH135" i="55"/>
  <c r="AG135" i="55"/>
  <c r="AF135" i="55"/>
  <c r="BQ134" i="55"/>
  <c r="BP134" i="55"/>
  <c r="BO134" i="55"/>
  <c r="BN134" i="55"/>
  <c r="BM134" i="55"/>
  <c r="BL134" i="55"/>
  <c r="AK134" i="55"/>
  <c r="AJ134" i="55"/>
  <c r="AI134" i="55"/>
  <c r="AH134" i="55"/>
  <c r="AG134" i="55"/>
  <c r="AF134" i="55"/>
  <c r="AK130" i="55"/>
  <c r="AJ130" i="55"/>
  <c r="AI130" i="55"/>
  <c r="AH130" i="55"/>
  <c r="AG130" i="55"/>
  <c r="AF130" i="55"/>
  <c r="AK129" i="55"/>
  <c r="AJ129" i="55"/>
  <c r="AI129" i="55"/>
  <c r="AH129" i="55"/>
  <c r="AG129" i="55"/>
  <c r="AF129" i="55"/>
  <c r="BQ128" i="55"/>
  <c r="BP128" i="55"/>
  <c r="BO128" i="55"/>
  <c r="BN128" i="55"/>
  <c r="BM128" i="55"/>
  <c r="BL128" i="55"/>
  <c r="AK128" i="55"/>
  <c r="AJ128" i="55"/>
  <c r="AI128" i="55"/>
  <c r="AH128" i="55"/>
  <c r="AG128" i="55"/>
  <c r="AF128" i="55"/>
  <c r="BQ127" i="55"/>
  <c r="BP127" i="55"/>
  <c r="BO127" i="55"/>
  <c r="BN127" i="55"/>
  <c r="BM127" i="55"/>
  <c r="BL127" i="55"/>
  <c r="AK127" i="55"/>
  <c r="AJ127" i="55"/>
  <c r="AI127" i="55"/>
  <c r="AH127" i="55"/>
  <c r="AG127" i="55"/>
  <c r="AF127" i="55"/>
  <c r="BQ126" i="55"/>
  <c r="BP126" i="55"/>
  <c r="BO126" i="55"/>
  <c r="BN126" i="55"/>
  <c r="BM126" i="55"/>
  <c r="BL126" i="55"/>
  <c r="AK126" i="55"/>
  <c r="AJ126" i="55"/>
  <c r="AI126" i="55"/>
  <c r="AH126" i="55"/>
  <c r="AG126" i="55"/>
  <c r="AF126" i="55"/>
  <c r="BQ125" i="55"/>
  <c r="BP125" i="55"/>
  <c r="BO125" i="55"/>
  <c r="BN125" i="55"/>
  <c r="BM125" i="55"/>
  <c r="BL125" i="55"/>
  <c r="AK125" i="55"/>
  <c r="AJ125" i="55"/>
  <c r="AI125" i="55"/>
  <c r="AH125" i="55"/>
  <c r="AG125" i="55"/>
  <c r="AF125" i="55"/>
  <c r="BQ124" i="55"/>
  <c r="BP124" i="55"/>
  <c r="BO124" i="55"/>
  <c r="BN124" i="55"/>
  <c r="BM124" i="55"/>
  <c r="BL124" i="55"/>
  <c r="AK124" i="55"/>
  <c r="AJ124" i="55"/>
  <c r="AI124" i="55"/>
  <c r="AH124" i="55"/>
  <c r="AG124" i="55"/>
  <c r="AF124" i="55"/>
  <c r="BQ123" i="55"/>
  <c r="BP123" i="55"/>
  <c r="BO123" i="55"/>
  <c r="BN123" i="55"/>
  <c r="BM123" i="55"/>
  <c r="BL123" i="55"/>
  <c r="AK123" i="55"/>
  <c r="AJ123" i="55"/>
  <c r="AI123" i="55"/>
  <c r="AH123" i="55"/>
  <c r="AG123" i="55"/>
  <c r="AF123" i="55"/>
  <c r="BQ122" i="55"/>
  <c r="BP122" i="55"/>
  <c r="BO122" i="55"/>
  <c r="BN122" i="55"/>
  <c r="BM122" i="55"/>
  <c r="BL122" i="55"/>
  <c r="AK122" i="55"/>
  <c r="AJ122" i="55"/>
  <c r="AI122" i="55"/>
  <c r="AH122" i="55"/>
  <c r="AG122" i="55"/>
  <c r="AF122" i="55"/>
  <c r="BQ121" i="55"/>
  <c r="BP121" i="55"/>
  <c r="BO121" i="55"/>
  <c r="BN121" i="55"/>
  <c r="BM121" i="55"/>
  <c r="BL121" i="55"/>
  <c r="AK121" i="55"/>
  <c r="AJ121" i="55"/>
  <c r="AI121" i="55"/>
  <c r="AH121" i="55"/>
  <c r="AG121" i="55"/>
  <c r="AF121" i="55"/>
  <c r="BQ120" i="55"/>
  <c r="BP120" i="55"/>
  <c r="BO120" i="55"/>
  <c r="BN120" i="55"/>
  <c r="BM120" i="55"/>
  <c r="BL120" i="55"/>
  <c r="AK120" i="55"/>
  <c r="AJ120" i="55"/>
  <c r="AI120" i="55"/>
  <c r="AH120" i="55"/>
  <c r="AG120" i="55"/>
  <c r="AF120" i="55"/>
  <c r="BQ119" i="55"/>
  <c r="BP119" i="55"/>
  <c r="BO119" i="55"/>
  <c r="BN119" i="55"/>
  <c r="BM119" i="55"/>
  <c r="BL119" i="55"/>
  <c r="AK119" i="55"/>
  <c r="AJ119" i="55"/>
  <c r="AI119" i="55"/>
  <c r="AH119" i="55"/>
  <c r="AG119" i="55"/>
  <c r="AF119" i="55"/>
  <c r="BQ118" i="55"/>
  <c r="BP118" i="55"/>
  <c r="BO118" i="55"/>
  <c r="BN118" i="55"/>
  <c r="BM118" i="55"/>
  <c r="BL118" i="55"/>
  <c r="AK118" i="55"/>
  <c r="AJ118" i="55"/>
  <c r="AI118" i="55"/>
  <c r="AH118" i="55"/>
  <c r="AG118" i="55"/>
  <c r="AF118" i="55"/>
  <c r="BQ117" i="55"/>
  <c r="BP117" i="55"/>
  <c r="BO117" i="55"/>
  <c r="BN117" i="55"/>
  <c r="BM117" i="55"/>
  <c r="BL117" i="55"/>
  <c r="AK117" i="55"/>
  <c r="AJ117" i="55"/>
  <c r="AI117" i="55"/>
  <c r="AH117" i="55"/>
  <c r="AG117" i="55"/>
  <c r="AF117" i="55"/>
  <c r="AK113" i="55"/>
  <c r="AJ113" i="55"/>
  <c r="AI113" i="55"/>
  <c r="AH113" i="55"/>
  <c r="AG113" i="55"/>
  <c r="AF113" i="55"/>
  <c r="AK112" i="55"/>
  <c r="AJ112" i="55"/>
  <c r="AI112" i="55"/>
  <c r="AH112" i="55"/>
  <c r="AG112" i="55"/>
  <c r="AF112" i="55"/>
  <c r="BQ111" i="55"/>
  <c r="BP111" i="55"/>
  <c r="BO111" i="55"/>
  <c r="BN111" i="55"/>
  <c r="BM111" i="55"/>
  <c r="BL111" i="55"/>
  <c r="AK111" i="55"/>
  <c r="AJ111" i="55"/>
  <c r="AI111" i="55"/>
  <c r="AH111" i="55"/>
  <c r="AG111" i="55"/>
  <c r="AF111" i="55"/>
  <c r="BQ110" i="55"/>
  <c r="BP110" i="55"/>
  <c r="BO110" i="55"/>
  <c r="BN110" i="55"/>
  <c r="BM110" i="55"/>
  <c r="BL110" i="55"/>
  <c r="AK110" i="55"/>
  <c r="AJ110" i="55"/>
  <c r="AI110" i="55"/>
  <c r="AH110" i="55"/>
  <c r="AG110" i="55"/>
  <c r="AF110" i="55"/>
  <c r="BQ109" i="55"/>
  <c r="BP109" i="55"/>
  <c r="BO109" i="55"/>
  <c r="BN109" i="55"/>
  <c r="BM109" i="55"/>
  <c r="BL109" i="55"/>
  <c r="AK109" i="55"/>
  <c r="AJ109" i="55"/>
  <c r="AI109" i="55"/>
  <c r="AH109" i="55"/>
  <c r="AG109" i="55"/>
  <c r="AF109" i="55"/>
  <c r="BQ108" i="55"/>
  <c r="BP108" i="55"/>
  <c r="BO108" i="55"/>
  <c r="BN108" i="55"/>
  <c r="BM108" i="55"/>
  <c r="BL108" i="55"/>
  <c r="AK108" i="55"/>
  <c r="AJ108" i="55"/>
  <c r="AI108" i="55"/>
  <c r="AH108" i="55"/>
  <c r="AG108" i="55"/>
  <c r="AF108" i="55"/>
  <c r="BQ107" i="55"/>
  <c r="BP107" i="55"/>
  <c r="BO107" i="55"/>
  <c r="BN107" i="55"/>
  <c r="BM107" i="55"/>
  <c r="BL107" i="55"/>
  <c r="AK107" i="55"/>
  <c r="AJ107" i="55"/>
  <c r="AI107" i="55"/>
  <c r="AH107" i="55"/>
  <c r="AG107" i="55"/>
  <c r="AF107" i="55"/>
  <c r="BQ106" i="55"/>
  <c r="BP106" i="55"/>
  <c r="BO106" i="55"/>
  <c r="BN106" i="55"/>
  <c r="BM106" i="55"/>
  <c r="BL106" i="55"/>
  <c r="AK106" i="55"/>
  <c r="AJ106" i="55"/>
  <c r="AI106" i="55"/>
  <c r="AH106" i="55"/>
  <c r="AG106" i="55"/>
  <c r="AF106" i="55"/>
  <c r="BQ105" i="55"/>
  <c r="BP105" i="55"/>
  <c r="BO105" i="55"/>
  <c r="BN105" i="55"/>
  <c r="BM105" i="55"/>
  <c r="BL105" i="55"/>
  <c r="AK105" i="55"/>
  <c r="AJ105" i="55"/>
  <c r="AI105" i="55"/>
  <c r="AH105" i="55"/>
  <c r="AG105" i="55"/>
  <c r="AF105" i="55"/>
  <c r="BQ104" i="55"/>
  <c r="BP104" i="55"/>
  <c r="BO104" i="55"/>
  <c r="BN104" i="55"/>
  <c r="BM104" i="55"/>
  <c r="BL104" i="55"/>
  <c r="AK104" i="55"/>
  <c r="AJ104" i="55"/>
  <c r="AI104" i="55"/>
  <c r="AH104" i="55"/>
  <c r="AG104" i="55"/>
  <c r="AF104" i="55"/>
  <c r="BQ103" i="55"/>
  <c r="BP103" i="55"/>
  <c r="BO103" i="55"/>
  <c r="BN103" i="55"/>
  <c r="BM103" i="55"/>
  <c r="BL103" i="55"/>
  <c r="AK103" i="55"/>
  <c r="AJ103" i="55"/>
  <c r="AI103" i="55"/>
  <c r="AH103" i="55"/>
  <c r="AG103" i="55"/>
  <c r="AF103" i="55"/>
  <c r="BQ102" i="55"/>
  <c r="BP102" i="55"/>
  <c r="BO102" i="55"/>
  <c r="BN102" i="55"/>
  <c r="BM102" i="55"/>
  <c r="BL102" i="55"/>
  <c r="AK102" i="55"/>
  <c r="AJ102" i="55"/>
  <c r="AI102" i="55"/>
  <c r="AH102" i="55"/>
  <c r="AG102" i="55"/>
  <c r="AF102" i="55"/>
  <c r="BQ101" i="55"/>
  <c r="BP101" i="55"/>
  <c r="BO101" i="55"/>
  <c r="BN101" i="55"/>
  <c r="BM101" i="55"/>
  <c r="BL101" i="55"/>
  <c r="AK101" i="55"/>
  <c r="AJ101" i="55"/>
  <c r="AI101" i="55"/>
  <c r="AH101" i="55"/>
  <c r="AG101" i="55"/>
  <c r="AF101" i="55"/>
  <c r="BQ100" i="55"/>
  <c r="BP100" i="55"/>
  <c r="BO100" i="55"/>
  <c r="BN100" i="55"/>
  <c r="BM100" i="55"/>
  <c r="BL100" i="55"/>
  <c r="AK100" i="55"/>
  <c r="AJ100" i="55"/>
  <c r="AI100" i="55"/>
  <c r="AH100" i="55"/>
  <c r="AG100" i="55"/>
  <c r="AF100" i="55"/>
  <c r="AK96" i="55"/>
  <c r="AJ96" i="55"/>
  <c r="AI96" i="55"/>
  <c r="AH96" i="55"/>
  <c r="AG96" i="55"/>
  <c r="AF96" i="55"/>
  <c r="AK95" i="55"/>
  <c r="AJ95" i="55"/>
  <c r="AI95" i="55"/>
  <c r="AH95" i="55"/>
  <c r="AG95" i="55"/>
  <c r="AF95" i="55"/>
  <c r="BQ94" i="55"/>
  <c r="BP94" i="55"/>
  <c r="BO94" i="55"/>
  <c r="BN94" i="55"/>
  <c r="BM94" i="55"/>
  <c r="BL94" i="55"/>
  <c r="AK94" i="55"/>
  <c r="AJ94" i="55"/>
  <c r="AI94" i="55"/>
  <c r="AH94" i="55"/>
  <c r="AG94" i="55"/>
  <c r="AF94" i="55"/>
  <c r="BQ93" i="55"/>
  <c r="BP93" i="55"/>
  <c r="BO93" i="55"/>
  <c r="BN93" i="55"/>
  <c r="BM93" i="55"/>
  <c r="BL93" i="55"/>
  <c r="AK93" i="55"/>
  <c r="AJ93" i="55"/>
  <c r="AI93" i="55"/>
  <c r="AH93" i="55"/>
  <c r="AG93" i="55"/>
  <c r="AF93" i="55"/>
  <c r="BQ92" i="55"/>
  <c r="BP92" i="55"/>
  <c r="BO92" i="55"/>
  <c r="BN92" i="55"/>
  <c r="BM92" i="55"/>
  <c r="BL92" i="55"/>
  <c r="AK92" i="55"/>
  <c r="AJ92" i="55"/>
  <c r="AI92" i="55"/>
  <c r="AH92" i="55"/>
  <c r="AG92" i="55"/>
  <c r="AF92" i="55"/>
  <c r="BQ91" i="55"/>
  <c r="BP91" i="55"/>
  <c r="BO91" i="55"/>
  <c r="BN91" i="55"/>
  <c r="BM91" i="55"/>
  <c r="BL91" i="55"/>
  <c r="AK91" i="55"/>
  <c r="AJ91" i="55"/>
  <c r="AI91" i="55"/>
  <c r="AH91" i="55"/>
  <c r="AG91" i="55"/>
  <c r="AF91" i="55"/>
  <c r="BQ90" i="55"/>
  <c r="BP90" i="55"/>
  <c r="BO90" i="55"/>
  <c r="BN90" i="55"/>
  <c r="BM90" i="55"/>
  <c r="BL90" i="55"/>
  <c r="AK90" i="55"/>
  <c r="AJ90" i="55"/>
  <c r="AI90" i="55"/>
  <c r="AH90" i="55"/>
  <c r="AG90" i="55"/>
  <c r="AF90" i="55"/>
  <c r="BQ89" i="55"/>
  <c r="BP89" i="55"/>
  <c r="BO89" i="55"/>
  <c r="BN89" i="55"/>
  <c r="BM89" i="55"/>
  <c r="BL89" i="55"/>
  <c r="AK89" i="55"/>
  <c r="AJ89" i="55"/>
  <c r="AI89" i="55"/>
  <c r="AH89" i="55"/>
  <c r="AG89" i="55"/>
  <c r="AF89" i="55"/>
  <c r="BQ88" i="55"/>
  <c r="BP88" i="55"/>
  <c r="BO88" i="55"/>
  <c r="BN88" i="55"/>
  <c r="BM88" i="55"/>
  <c r="BL88" i="55"/>
  <c r="AK88" i="55"/>
  <c r="AJ88" i="55"/>
  <c r="AI88" i="55"/>
  <c r="AH88" i="55"/>
  <c r="AG88" i="55"/>
  <c r="AF88" i="55"/>
  <c r="BQ87" i="55"/>
  <c r="BP87" i="55"/>
  <c r="BO87" i="55"/>
  <c r="BN87" i="55"/>
  <c r="BM87" i="55"/>
  <c r="BL87" i="55"/>
  <c r="AK87" i="55"/>
  <c r="AJ87" i="55"/>
  <c r="AI87" i="55"/>
  <c r="AH87" i="55"/>
  <c r="AG87" i="55"/>
  <c r="AF87" i="55"/>
  <c r="BQ86" i="55"/>
  <c r="BP86" i="55"/>
  <c r="BO86" i="55"/>
  <c r="BN86" i="55"/>
  <c r="BM86" i="55"/>
  <c r="BL86" i="55"/>
  <c r="AK86" i="55"/>
  <c r="AJ86" i="55"/>
  <c r="AI86" i="55"/>
  <c r="AH86" i="55"/>
  <c r="AG86" i="55"/>
  <c r="AF86" i="55"/>
  <c r="BQ85" i="55"/>
  <c r="BP85" i="55"/>
  <c r="BO85" i="55"/>
  <c r="BN85" i="55"/>
  <c r="BM85" i="55"/>
  <c r="BL85" i="55"/>
  <c r="AK85" i="55"/>
  <c r="AJ85" i="55"/>
  <c r="AI85" i="55"/>
  <c r="AH85" i="55"/>
  <c r="AG85" i="55"/>
  <c r="AF85" i="55"/>
  <c r="BQ84" i="55"/>
  <c r="BP84" i="55"/>
  <c r="BO84" i="55"/>
  <c r="BN84" i="55"/>
  <c r="BM84" i="55"/>
  <c r="BL84" i="55"/>
  <c r="AK84" i="55"/>
  <c r="AJ84" i="55"/>
  <c r="AI84" i="55"/>
  <c r="AH84" i="55"/>
  <c r="AG84" i="55"/>
  <c r="AF84" i="55"/>
  <c r="BQ83" i="55"/>
  <c r="BP83" i="55"/>
  <c r="BO83" i="55"/>
  <c r="BN83" i="55"/>
  <c r="BM83" i="55"/>
  <c r="BL83" i="55"/>
  <c r="AK83" i="55"/>
  <c r="AJ83" i="55"/>
  <c r="AI83" i="55"/>
  <c r="AH83" i="55"/>
  <c r="AG83" i="55"/>
  <c r="AF83" i="55"/>
  <c r="AK79" i="55"/>
  <c r="AJ79" i="55"/>
  <c r="AI79" i="55"/>
  <c r="AH79" i="55"/>
  <c r="AG79" i="55"/>
  <c r="AF79" i="55"/>
  <c r="AK78" i="55"/>
  <c r="AJ78" i="55"/>
  <c r="AI78" i="55"/>
  <c r="AH78" i="55"/>
  <c r="AG78" i="55"/>
  <c r="AF78" i="55"/>
  <c r="BQ77" i="55"/>
  <c r="BP77" i="55"/>
  <c r="BO77" i="55"/>
  <c r="BN77" i="55"/>
  <c r="BM77" i="55"/>
  <c r="BL77" i="55"/>
  <c r="AK77" i="55"/>
  <c r="AJ77" i="55"/>
  <c r="AI77" i="55"/>
  <c r="AH77" i="55"/>
  <c r="AG77" i="55"/>
  <c r="AF77" i="55"/>
  <c r="BQ76" i="55"/>
  <c r="BP76" i="55"/>
  <c r="BO76" i="55"/>
  <c r="BN76" i="55"/>
  <c r="BM76" i="55"/>
  <c r="BL76" i="55"/>
  <c r="AK76" i="55"/>
  <c r="AJ76" i="55"/>
  <c r="AI76" i="55"/>
  <c r="AH76" i="55"/>
  <c r="AG76" i="55"/>
  <c r="AF76" i="55"/>
  <c r="BQ75" i="55"/>
  <c r="BP75" i="55"/>
  <c r="BO75" i="55"/>
  <c r="BN75" i="55"/>
  <c r="BM75" i="55"/>
  <c r="BL75" i="55"/>
  <c r="AK75" i="55"/>
  <c r="AJ75" i="55"/>
  <c r="AI75" i="55"/>
  <c r="AH75" i="55"/>
  <c r="AG75" i="55"/>
  <c r="AF75" i="55"/>
  <c r="BQ74" i="55"/>
  <c r="BP74" i="55"/>
  <c r="BO74" i="55"/>
  <c r="BN74" i="55"/>
  <c r="BM74" i="55"/>
  <c r="BL74" i="55"/>
  <c r="AK74" i="55"/>
  <c r="AJ74" i="55"/>
  <c r="AI74" i="55"/>
  <c r="AH74" i="55"/>
  <c r="AG74" i="55"/>
  <c r="AF74" i="55"/>
  <c r="BQ73" i="55"/>
  <c r="BP73" i="55"/>
  <c r="BO73" i="55"/>
  <c r="BN73" i="55"/>
  <c r="BM73" i="55"/>
  <c r="BL73" i="55"/>
  <c r="AK73" i="55"/>
  <c r="AJ73" i="55"/>
  <c r="AI73" i="55"/>
  <c r="AH73" i="55"/>
  <c r="AG73" i="55"/>
  <c r="AF73" i="55"/>
  <c r="BQ72" i="55"/>
  <c r="BP72" i="55"/>
  <c r="BO72" i="55"/>
  <c r="BN72" i="55"/>
  <c r="BM72" i="55"/>
  <c r="BL72" i="55"/>
  <c r="AK72" i="55"/>
  <c r="AJ72" i="55"/>
  <c r="AI72" i="55"/>
  <c r="AH72" i="55"/>
  <c r="AG72" i="55"/>
  <c r="AF72" i="55"/>
  <c r="BQ71" i="55"/>
  <c r="BP71" i="55"/>
  <c r="BO71" i="55"/>
  <c r="BN71" i="55"/>
  <c r="BM71" i="55"/>
  <c r="BL71" i="55"/>
  <c r="AK71" i="55"/>
  <c r="AJ71" i="55"/>
  <c r="AI71" i="55"/>
  <c r="AH71" i="55"/>
  <c r="AG71" i="55"/>
  <c r="AF71" i="55"/>
  <c r="BQ70" i="55"/>
  <c r="BP70" i="55"/>
  <c r="BO70" i="55"/>
  <c r="BN70" i="55"/>
  <c r="BM70" i="55"/>
  <c r="BL70" i="55"/>
  <c r="AK70" i="55"/>
  <c r="AJ70" i="55"/>
  <c r="AI70" i="55"/>
  <c r="AH70" i="55"/>
  <c r="AG70" i="55"/>
  <c r="AF70" i="55"/>
  <c r="BQ69" i="55"/>
  <c r="BP69" i="55"/>
  <c r="BO69" i="55"/>
  <c r="BN69" i="55"/>
  <c r="BM69" i="55"/>
  <c r="BL69" i="55"/>
  <c r="AK69" i="55"/>
  <c r="AJ69" i="55"/>
  <c r="AI69" i="55"/>
  <c r="AH69" i="55"/>
  <c r="AG69" i="55"/>
  <c r="AF69" i="55"/>
  <c r="BQ68" i="55"/>
  <c r="BP68" i="55"/>
  <c r="BO68" i="55"/>
  <c r="BN68" i="55"/>
  <c r="BM68" i="55"/>
  <c r="BL68" i="55"/>
  <c r="AK68" i="55"/>
  <c r="AJ68" i="55"/>
  <c r="AI68" i="55"/>
  <c r="AH68" i="55"/>
  <c r="AG68" i="55"/>
  <c r="AF68" i="55"/>
  <c r="BQ67" i="55"/>
  <c r="BP67" i="55"/>
  <c r="BO67" i="55"/>
  <c r="BN67" i="55"/>
  <c r="BM67" i="55"/>
  <c r="BL67" i="55"/>
  <c r="AK67" i="55"/>
  <c r="AJ67" i="55"/>
  <c r="AI67" i="55"/>
  <c r="AH67" i="55"/>
  <c r="AG67" i="55"/>
  <c r="AF67" i="55"/>
  <c r="BQ66" i="55"/>
  <c r="BP66" i="55"/>
  <c r="BO66" i="55"/>
  <c r="BN66" i="55"/>
  <c r="BM66" i="55"/>
  <c r="BL66" i="55"/>
  <c r="AK66" i="55"/>
  <c r="AJ66" i="55"/>
  <c r="AI66" i="55"/>
  <c r="AH66" i="55"/>
  <c r="AG66" i="55"/>
  <c r="AF66" i="55"/>
  <c r="AK62" i="55"/>
  <c r="AJ62" i="55"/>
  <c r="AI62" i="55"/>
  <c r="AH62" i="55"/>
  <c r="AG62" i="55"/>
  <c r="AF62" i="55"/>
  <c r="AK61" i="55"/>
  <c r="AJ61" i="55"/>
  <c r="AI61" i="55"/>
  <c r="AH61" i="55"/>
  <c r="AG61" i="55"/>
  <c r="AF61" i="55"/>
  <c r="BQ60" i="55"/>
  <c r="BP60" i="55"/>
  <c r="BO60" i="55"/>
  <c r="BN60" i="55"/>
  <c r="BM60" i="55"/>
  <c r="BL60" i="55"/>
  <c r="AK60" i="55"/>
  <c r="AJ60" i="55"/>
  <c r="AI60" i="55"/>
  <c r="AH60" i="55"/>
  <c r="AG60" i="55"/>
  <c r="AF60" i="55"/>
  <c r="BQ59" i="55"/>
  <c r="BP59" i="55"/>
  <c r="BO59" i="55"/>
  <c r="BN59" i="55"/>
  <c r="BM59" i="55"/>
  <c r="BL59" i="55"/>
  <c r="AK59" i="55"/>
  <c r="AJ59" i="55"/>
  <c r="AI59" i="55"/>
  <c r="AH59" i="55"/>
  <c r="AG59" i="55"/>
  <c r="AF59" i="55"/>
  <c r="BQ58" i="55"/>
  <c r="BP58" i="55"/>
  <c r="BO58" i="55"/>
  <c r="BN58" i="55"/>
  <c r="BM58" i="55"/>
  <c r="BL58" i="55"/>
  <c r="AK58" i="55"/>
  <c r="AJ58" i="55"/>
  <c r="AI58" i="55"/>
  <c r="AH58" i="55"/>
  <c r="AG58" i="55"/>
  <c r="AF58" i="55"/>
  <c r="BQ57" i="55"/>
  <c r="BP57" i="55"/>
  <c r="BO57" i="55"/>
  <c r="BN57" i="55"/>
  <c r="BM57" i="55"/>
  <c r="BL57" i="55"/>
  <c r="AK57" i="55"/>
  <c r="AJ57" i="55"/>
  <c r="AI57" i="55"/>
  <c r="AH57" i="55"/>
  <c r="AG57" i="55"/>
  <c r="AF57" i="55"/>
  <c r="BQ56" i="55"/>
  <c r="BP56" i="55"/>
  <c r="BO56" i="55"/>
  <c r="BN56" i="55"/>
  <c r="BM56" i="55"/>
  <c r="BL56" i="55"/>
  <c r="AK56" i="55"/>
  <c r="AJ56" i="55"/>
  <c r="AI56" i="55"/>
  <c r="AH56" i="55"/>
  <c r="AG56" i="55"/>
  <c r="AF56" i="55"/>
  <c r="BQ55" i="55"/>
  <c r="BP55" i="55"/>
  <c r="BO55" i="55"/>
  <c r="BN55" i="55"/>
  <c r="BM55" i="55"/>
  <c r="BL55" i="55"/>
  <c r="AK55" i="55"/>
  <c r="AJ55" i="55"/>
  <c r="AI55" i="55"/>
  <c r="AH55" i="55"/>
  <c r="AG55" i="55"/>
  <c r="AF55" i="55"/>
  <c r="BQ54" i="55"/>
  <c r="BP54" i="55"/>
  <c r="BO54" i="55"/>
  <c r="BN54" i="55"/>
  <c r="BM54" i="55"/>
  <c r="BL54" i="55"/>
  <c r="AK54" i="55"/>
  <c r="AJ54" i="55"/>
  <c r="AI54" i="55"/>
  <c r="AH54" i="55"/>
  <c r="AG54" i="55"/>
  <c r="AF54" i="55"/>
  <c r="BQ53" i="55"/>
  <c r="BP53" i="55"/>
  <c r="BO53" i="55"/>
  <c r="BN53" i="55"/>
  <c r="BM53" i="55"/>
  <c r="BL53" i="55"/>
  <c r="AK53" i="55"/>
  <c r="AJ53" i="55"/>
  <c r="AI53" i="55"/>
  <c r="AH53" i="55"/>
  <c r="AG53" i="55"/>
  <c r="AF53" i="55"/>
  <c r="BQ52" i="55"/>
  <c r="BP52" i="55"/>
  <c r="BO52" i="55"/>
  <c r="BN52" i="55"/>
  <c r="BM52" i="55"/>
  <c r="BL52" i="55"/>
  <c r="AK52" i="55"/>
  <c r="AJ52" i="55"/>
  <c r="AI52" i="55"/>
  <c r="AH52" i="55"/>
  <c r="AG52" i="55"/>
  <c r="AF52" i="55"/>
  <c r="BQ51" i="55"/>
  <c r="BP51" i="55"/>
  <c r="BO51" i="55"/>
  <c r="BN51" i="55"/>
  <c r="BM51" i="55"/>
  <c r="BL51" i="55"/>
  <c r="AK51" i="55"/>
  <c r="AJ51" i="55"/>
  <c r="AI51" i="55"/>
  <c r="AH51" i="55"/>
  <c r="AG51" i="55"/>
  <c r="AF51" i="55"/>
  <c r="BQ50" i="55"/>
  <c r="BP50" i="55"/>
  <c r="BO50" i="55"/>
  <c r="BN50" i="55"/>
  <c r="BM50" i="55"/>
  <c r="BL50" i="55"/>
  <c r="AK50" i="55"/>
  <c r="AJ50" i="55"/>
  <c r="AI50" i="55"/>
  <c r="AH50" i="55"/>
  <c r="AG50" i="55"/>
  <c r="AF50" i="55"/>
  <c r="BQ49" i="55"/>
  <c r="BP49" i="55"/>
  <c r="BO49" i="55"/>
  <c r="BN49" i="55"/>
  <c r="BM49" i="55"/>
  <c r="BL49" i="55"/>
  <c r="AK49" i="55"/>
  <c r="AJ49" i="55"/>
  <c r="AI49" i="55"/>
  <c r="AH49" i="55"/>
  <c r="AG49" i="55"/>
  <c r="AF49" i="55"/>
  <c r="AK45" i="55"/>
  <c r="AJ45" i="55"/>
  <c r="AI45" i="55"/>
  <c r="AH45" i="55"/>
  <c r="AG45" i="55"/>
  <c r="AF45" i="55"/>
  <c r="AK44" i="55"/>
  <c r="AJ44" i="55"/>
  <c r="AI44" i="55"/>
  <c r="AH44" i="55"/>
  <c r="AG44" i="55"/>
  <c r="AF44" i="55"/>
  <c r="BQ43" i="55"/>
  <c r="BP43" i="55"/>
  <c r="BO43" i="55"/>
  <c r="BN43" i="55"/>
  <c r="BM43" i="55"/>
  <c r="BL43" i="55"/>
  <c r="AK43" i="55"/>
  <c r="AJ43" i="55"/>
  <c r="AI43" i="55"/>
  <c r="AH43" i="55"/>
  <c r="AG43" i="55"/>
  <c r="AF43" i="55"/>
  <c r="BQ42" i="55"/>
  <c r="BP42" i="55"/>
  <c r="BO42" i="55"/>
  <c r="BN42" i="55"/>
  <c r="BM42" i="55"/>
  <c r="BL42" i="55"/>
  <c r="AK42" i="55"/>
  <c r="AJ42" i="55"/>
  <c r="AI42" i="55"/>
  <c r="AH42" i="55"/>
  <c r="AG42" i="55"/>
  <c r="AF42" i="55"/>
  <c r="BQ41" i="55"/>
  <c r="BP41" i="55"/>
  <c r="BO41" i="55"/>
  <c r="BN41" i="55"/>
  <c r="BM41" i="55"/>
  <c r="BL41" i="55"/>
  <c r="AK41" i="55"/>
  <c r="AJ41" i="55"/>
  <c r="AI41" i="55"/>
  <c r="AH41" i="55"/>
  <c r="AG41" i="55"/>
  <c r="AF41" i="55"/>
  <c r="BQ40" i="55"/>
  <c r="BP40" i="55"/>
  <c r="BO40" i="55"/>
  <c r="BN40" i="55"/>
  <c r="BM40" i="55"/>
  <c r="BL40" i="55"/>
  <c r="AK40" i="55"/>
  <c r="AJ40" i="55"/>
  <c r="AI40" i="55"/>
  <c r="AH40" i="55"/>
  <c r="AG40" i="55"/>
  <c r="AF40" i="55"/>
  <c r="BQ39" i="55"/>
  <c r="BP39" i="55"/>
  <c r="BO39" i="55"/>
  <c r="BN39" i="55"/>
  <c r="BM39" i="55"/>
  <c r="BL39" i="55"/>
  <c r="AK39" i="55"/>
  <c r="AJ39" i="55"/>
  <c r="AI39" i="55"/>
  <c r="AH39" i="55"/>
  <c r="AG39" i="55"/>
  <c r="AF39" i="55"/>
  <c r="BQ38" i="55"/>
  <c r="BP38" i="55"/>
  <c r="BO38" i="55"/>
  <c r="BN38" i="55"/>
  <c r="BM38" i="55"/>
  <c r="BL38" i="55"/>
  <c r="AK38" i="55"/>
  <c r="AJ38" i="55"/>
  <c r="AI38" i="55"/>
  <c r="AH38" i="55"/>
  <c r="AG38" i="55"/>
  <c r="AF38" i="55"/>
  <c r="BQ37" i="55"/>
  <c r="BP37" i="55"/>
  <c r="BO37" i="55"/>
  <c r="BN37" i="55"/>
  <c r="BM37" i="55"/>
  <c r="BL37" i="55"/>
  <c r="AK37" i="55"/>
  <c r="AJ37" i="55"/>
  <c r="AI37" i="55"/>
  <c r="AH37" i="55"/>
  <c r="AG37" i="55"/>
  <c r="AF37" i="55"/>
  <c r="BQ36" i="55"/>
  <c r="BP36" i="55"/>
  <c r="BO36" i="55"/>
  <c r="BN36" i="55"/>
  <c r="BM36" i="55"/>
  <c r="BL36" i="55"/>
  <c r="AK36" i="55"/>
  <c r="AJ36" i="55"/>
  <c r="AI36" i="55"/>
  <c r="AH36" i="55"/>
  <c r="AG36" i="55"/>
  <c r="AF36" i="55"/>
  <c r="BQ35" i="55"/>
  <c r="BP35" i="55"/>
  <c r="BO35" i="55"/>
  <c r="BN35" i="55"/>
  <c r="BM35" i="55"/>
  <c r="BL35" i="55"/>
  <c r="AK35" i="55"/>
  <c r="AJ35" i="55"/>
  <c r="AI35" i="55"/>
  <c r="AH35" i="55"/>
  <c r="AG35" i="55"/>
  <c r="AF35" i="55"/>
  <c r="BQ34" i="55"/>
  <c r="BP34" i="55"/>
  <c r="BO34" i="55"/>
  <c r="BN34" i="55"/>
  <c r="BM34" i="55"/>
  <c r="BL34" i="55"/>
  <c r="AK34" i="55"/>
  <c r="AJ34" i="55"/>
  <c r="AI34" i="55"/>
  <c r="AH34" i="55"/>
  <c r="AG34" i="55"/>
  <c r="AF34" i="55"/>
  <c r="BQ33" i="55"/>
  <c r="BP33" i="55"/>
  <c r="BO33" i="55"/>
  <c r="BN33" i="55"/>
  <c r="BM33" i="55"/>
  <c r="BL33" i="55"/>
  <c r="AK33" i="55"/>
  <c r="AJ33" i="55"/>
  <c r="AI33" i="55"/>
  <c r="AH33" i="55"/>
  <c r="AG33" i="55"/>
  <c r="AF33" i="55"/>
  <c r="BQ32" i="55"/>
  <c r="BP32" i="55"/>
  <c r="BO32" i="55"/>
  <c r="BN32" i="55"/>
  <c r="BM32" i="55"/>
  <c r="BL32" i="55"/>
  <c r="AK32" i="55"/>
  <c r="AJ32" i="55"/>
  <c r="AI32" i="55"/>
  <c r="AH32" i="55"/>
  <c r="AG32" i="55"/>
  <c r="AF32" i="55"/>
  <c r="AK28" i="55"/>
  <c r="AJ28" i="55"/>
  <c r="AI28" i="55"/>
  <c r="AH28" i="55"/>
  <c r="AG28" i="55"/>
  <c r="AF28" i="55"/>
  <c r="AK27" i="55"/>
  <c r="AJ27" i="55"/>
  <c r="AI27" i="55"/>
  <c r="AH27" i="55"/>
  <c r="AG27" i="55"/>
  <c r="AF27" i="55"/>
  <c r="BQ26" i="55"/>
  <c r="BP26" i="55"/>
  <c r="BO26" i="55"/>
  <c r="BN26" i="55"/>
  <c r="BM26" i="55"/>
  <c r="BL26" i="55"/>
  <c r="AK26" i="55"/>
  <c r="AJ26" i="55"/>
  <c r="AI26" i="55"/>
  <c r="AH26" i="55"/>
  <c r="AG26" i="55"/>
  <c r="AF26" i="55"/>
  <c r="BQ25" i="55"/>
  <c r="BP25" i="55"/>
  <c r="BO25" i="55"/>
  <c r="BN25" i="55"/>
  <c r="BM25" i="55"/>
  <c r="BL25" i="55"/>
  <c r="AK25" i="55"/>
  <c r="AJ25" i="55"/>
  <c r="AI25" i="55"/>
  <c r="AH25" i="55"/>
  <c r="AG25" i="55"/>
  <c r="AF25" i="55"/>
  <c r="BQ24" i="55"/>
  <c r="BP24" i="55"/>
  <c r="BO24" i="55"/>
  <c r="BN24" i="55"/>
  <c r="BM24" i="55"/>
  <c r="BL24" i="55"/>
  <c r="AK24" i="55"/>
  <c r="AJ24" i="55"/>
  <c r="AI24" i="55"/>
  <c r="AH24" i="55"/>
  <c r="AG24" i="55"/>
  <c r="AF24" i="55"/>
  <c r="BQ23" i="55"/>
  <c r="BP23" i="55"/>
  <c r="BO23" i="55"/>
  <c r="BN23" i="55"/>
  <c r="BM23" i="55"/>
  <c r="BL23" i="55"/>
  <c r="AK23" i="55"/>
  <c r="AJ23" i="55"/>
  <c r="AI23" i="55"/>
  <c r="AH23" i="55"/>
  <c r="AG23" i="55"/>
  <c r="AF23" i="55"/>
  <c r="BQ22" i="55"/>
  <c r="BP22" i="55"/>
  <c r="BO22" i="55"/>
  <c r="BN22" i="55"/>
  <c r="BM22" i="55"/>
  <c r="BL22" i="55"/>
  <c r="AK22" i="55"/>
  <c r="AJ22" i="55"/>
  <c r="AI22" i="55"/>
  <c r="AH22" i="55"/>
  <c r="AG22" i="55"/>
  <c r="AF22" i="55"/>
  <c r="BQ21" i="55"/>
  <c r="BP21" i="55"/>
  <c r="BO21" i="55"/>
  <c r="BN21" i="55"/>
  <c r="BM21" i="55"/>
  <c r="BL21" i="55"/>
  <c r="AK21" i="55"/>
  <c r="AJ21" i="55"/>
  <c r="AI21" i="55"/>
  <c r="AH21" i="55"/>
  <c r="AG21" i="55"/>
  <c r="AF21" i="55"/>
  <c r="BQ20" i="55"/>
  <c r="BP20" i="55"/>
  <c r="BO20" i="55"/>
  <c r="BN20" i="55"/>
  <c r="BM20" i="55"/>
  <c r="BL20" i="55"/>
  <c r="AK20" i="55"/>
  <c r="AJ20" i="55"/>
  <c r="AI20" i="55"/>
  <c r="AH20" i="55"/>
  <c r="AG20" i="55"/>
  <c r="AF20" i="55"/>
  <c r="BQ19" i="55"/>
  <c r="BP19" i="55"/>
  <c r="BO19" i="55"/>
  <c r="BN19" i="55"/>
  <c r="BM19" i="55"/>
  <c r="BL19" i="55"/>
  <c r="AK19" i="55"/>
  <c r="AJ19" i="55"/>
  <c r="AI19" i="55"/>
  <c r="AH19" i="55"/>
  <c r="AG19" i="55"/>
  <c r="AF19" i="55"/>
  <c r="BQ18" i="55"/>
  <c r="BP18" i="55"/>
  <c r="BO18" i="55"/>
  <c r="BN18" i="55"/>
  <c r="BM18" i="55"/>
  <c r="BL18" i="55"/>
  <c r="AK18" i="55"/>
  <c r="AJ18" i="55"/>
  <c r="AI18" i="55"/>
  <c r="AH18" i="55"/>
  <c r="AG18" i="55"/>
  <c r="AF18" i="55"/>
  <c r="BQ17" i="55"/>
  <c r="BP17" i="55"/>
  <c r="BO17" i="55"/>
  <c r="BN17" i="55"/>
  <c r="BM17" i="55"/>
  <c r="BL17" i="55"/>
  <c r="AK17" i="55"/>
  <c r="AJ17" i="55"/>
  <c r="AI17" i="55"/>
  <c r="AH17" i="55"/>
  <c r="AG17" i="55"/>
  <c r="AF17" i="55"/>
  <c r="BQ16" i="55"/>
  <c r="BP16" i="55"/>
  <c r="BO16" i="55"/>
  <c r="BN16" i="55"/>
  <c r="BM16" i="55"/>
  <c r="BL16" i="55"/>
  <c r="AK16" i="55"/>
  <c r="AJ16" i="55"/>
  <c r="AI16" i="55"/>
  <c r="AH16" i="55"/>
  <c r="AG16" i="55"/>
  <c r="AF16" i="55"/>
  <c r="BQ15" i="55"/>
  <c r="BP15" i="55"/>
  <c r="BO15" i="55"/>
  <c r="BN15" i="55"/>
  <c r="BM15" i="55"/>
  <c r="BL15" i="55"/>
  <c r="AK15" i="55"/>
  <c r="AJ15" i="55"/>
  <c r="AI15" i="55"/>
  <c r="AH15" i="55"/>
  <c r="AG15" i="55"/>
  <c r="AF15" i="55"/>
  <c r="C217" i="53"/>
  <c r="C216" i="53"/>
  <c r="C215" i="53"/>
  <c r="C214" i="53"/>
  <c r="C213" i="53"/>
  <c r="C212" i="53"/>
  <c r="C211" i="53"/>
  <c r="C210" i="53"/>
  <c r="C209" i="53"/>
  <c r="C208" i="53"/>
  <c r="C207" i="53"/>
  <c r="C206" i="53"/>
  <c r="C205" i="53"/>
  <c r="C204" i="53"/>
  <c r="C203" i="53"/>
  <c r="C202" i="53"/>
  <c r="C201" i="53"/>
  <c r="C200" i="53"/>
  <c r="C199" i="53"/>
  <c r="C198" i="53"/>
  <c r="C197" i="53"/>
  <c r="C196" i="53"/>
  <c r="C195" i="53"/>
  <c r="C194" i="53"/>
  <c r="C193" i="53"/>
  <c r="C192" i="53"/>
  <c r="C191" i="53"/>
  <c r="C190" i="53"/>
  <c r="C189" i="53"/>
  <c r="C188" i="53"/>
  <c r="C187" i="53"/>
  <c r="C186" i="53"/>
  <c r="C185" i="53"/>
  <c r="C184" i="53"/>
  <c r="C183" i="53"/>
  <c r="C182" i="53"/>
  <c r="C181" i="53"/>
  <c r="C180" i="53"/>
  <c r="C179" i="53"/>
  <c r="C178" i="53"/>
  <c r="C177" i="53"/>
  <c r="C176" i="53"/>
  <c r="C175" i="53"/>
  <c r="C174" i="53"/>
  <c r="C173" i="53"/>
  <c r="C172" i="53"/>
  <c r="C171" i="53"/>
  <c r="C170" i="53"/>
  <c r="C217" i="52"/>
  <c r="C216" i="52"/>
  <c r="C215" i="52"/>
  <c r="C214" i="52"/>
  <c r="C213" i="52"/>
  <c r="C212" i="52"/>
  <c r="C211" i="52"/>
  <c r="C210" i="52"/>
  <c r="C209" i="52"/>
  <c r="C208" i="52"/>
  <c r="C207" i="52"/>
  <c r="C206" i="52"/>
  <c r="C205" i="52"/>
  <c r="C204" i="52"/>
  <c r="C203" i="52"/>
  <c r="C202" i="52"/>
  <c r="C201" i="52"/>
  <c r="C200" i="52"/>
  <c r="C199" i="52"/>
  <c r="C198" i="52"/>
  <c r="C197" i="52"/>
  <c r="C196" i="52"/>
  <c r="C195" i="52"/>
  <c r="C194" i="52"/>
  <c r="C193" i="52"/>
  <c r="C192" i="52"/>
  <c r="C191" i="52"/>
  <c r="C190" i="52"/>
  <c r="C189" i="52"/>
  <c r="C188" i="52"/>
  <c r="C187" i="52"/>
  <c r="C186" i="52"/>
  <c r="C185" i="52"/>
  <c r="C184" i="52"/>
  <c r="C183" i="52"/>
  <c r="C182" i="52"/>
  <c r="C181" i="52"/>
  <c r="C180" i="52"/>
  <c r="C179" i="52"/>
  <c r="C178" i="52"/>
  <c r="C177" i="52"/>
  <c r="C176" i="52"/>
  <c r="C175" i="52"/>
  <c r="C174" i="52"/>
  <c r="C173" i="52"/>
  <c r="C172" i="52"/>
  <c r="C171" i="52"/>
  <c r="C170" i="52"/>
  <c r="C217" i="51"/>
  <c r="C216" i="51"/>
  <c r="C215" i="51"/>
  <c r="C214" i="51"/>
  <c r="C213" i="51"/>
  <c r="C212" i="51"/>
  <c r="C211" i="51"/>
  <c r="C210" i="51"/>
  <c r="C209" i="51"/>
  <c r="C208" i="51"/>
  <c r="C207" i="51"/>
  <c r="C206" i="51"/>
  <c r="C205" i="51"/>
  <c r="C204" i="51"/>
  <c r="C203" i="51"/>
  <c r="C202" i="51"/>
  <c r="C201" i="51"/>
  <c r="C200" i="51"/>
  <c r="C199" i="51"/>
  <c r="C198" i="51"/>
  <c r="C197" i="51"/>
  <c r="C196" i="51"/>
  <c r="C195" i="51"/>
  <c r="C194" i="51"/>
  <c r="C193" i="51"/>
  <c r="C192" i="51"/>
  <c r="C191" i="51"/>
  <c r="C190" i="51"/>
  <c r="C189" i="51"/>
  <c r="C188" i="51"/>
  <c r="C187" i="51"/>
  <c r="C186" i="51"/>
  <c r="C185" i="51"/>
  <c r="C184" i="51"/>
  <c r="C183" i="51"/>
  <c r="C182" i="51"/>
  <c r="C181" i="51"/>
  <c r="C180" i="51"/>
  <c r="C179" i="51"/>
  <c r="C178" i="51"/>
  <c r="C177" i="51"/>
  <c r="C176" i="51"/>
  <c r="C175" i="51"/>
  <c r="C174" i="51"/>
  <c r="C173" i="51"/>
  <c r="C172" i="51"/>
  <c r="C171" i="51"/>
  <c r="C170" i="51"/>
  <c r="C217" i="50"/>
  <c r="C216" i="50"/>
  <c r="C215" i="50"/>
  <c r="C214" i="50"/>
  <c r="C213" i="50"/>
  <c r="C212" i="50"/>
  <c r="C211" i="50"/>
  <c r="C210" i="50"/>
  <c r="C209" i="50"/>
  <c r="C208" i="50"/>
  <c r="C207" i="50"/>
  <c r="C206" i="50"/>
  <c r="C205" i="50"/>
  <c r="C204" i="50"/>
  <c r="C203" i="50"/>
  <c r="C202" i="50"/>
  <c r="C201" i="50"/>
  <c r="C200" i="50"/>
  <c r="C199" i="50"/>
  <c r="C198" i="50"/>
  <c r="C197" i="50"/>
  <c r="C196" i="50"/>
  <c r="C195" i="50"/>
  <c r="C194" i="50"/>
  <c r="C193" i="50"/>
  <c r="C192" i="50"/>
  <c r="C191" i="50"/>
  <c r="C190" i="50"/>
  <c r="C189" i="50"/>
  <c r="C188" i="50"/>
  <c r="C187" i="50"/>
  <c r="C186" i="50"/>
  <c r="C185" i="50"/>
  <c r="C184" i="50"/>
  <c r="C183" i="50"/>
  <c r="C182" i="50"/>
  <c r="C181" i="50"/>
  <c r="C180" i="50"/>
  <c r="C179" i="50"/>
  <c r="C178" i="50"/>
  <c r="C177" i="50"/>
  <c r="C176" i="50"/>
  <c r="C175" i="50"/>
  <c r="C174" i="50"/>
  <c r="C173" i="50"/>
  <c r="C172" i="50"/>
  <c r="C171" i="50"/>
  <c r="C170" i="50"/>
  <c r="C217" i="11" l="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AK152" i="53" l="1"/>
  <c r="AJ152" i="53"/>
  <c r="AI152" i="53"/>
  <c r="AH152" i="53"/>
  <c r="AG152" i="53"/>
  <c r="AF152" i="53"/>
  <c r="AK151" i="53"/>
  <c r="AJ151" i="53"/>
  <c r="AI151" i="53"/>
  <c r="AH151" i="53"/>
  <c r="AG151" i="53"/>
  <c r="AF151" i="53"/>
  <c r="BQ150" i="53"/>
  <c r="BP150" i="53"/>
  <c r="BO150" i="53"/>
  <c r="BN150" i="53"/>
  <c r="BM150" i="53"/>
  <c r="BL150" i="53"/>
  <c r="AK150" i="53"/>
  <c r="AJ150" i="53"/>
  <c r="AI150" i="53"/>
  <c r="AH150" i="53"/>
  <c r="AG150" i="53"/>
  <c r="AF150" i="53"/>
  <c r="BQ149" i="53"/>
  <c r="BP149" i="53"/>
  <c r="BO149" i="53"/>
  <c r="BN149" i="53"/>
  <c r="BM149" i="53"/>
  <c r="BL149" i="53"/>
  <c r="AK149" i="53"/>
  <c r="AJ149" i="53"/>
  <c r="AI149" i="53"/>
  <c r="AH149" i="53"/>
  <c r="AG149" i="53"/>
  <c r="AF149" i="53"/>
  <c r="BQ148" i="53"/>
  <c r="BP148" i="53"/>
  <c r="BO148" i="53"/>
  <c r="BN148" i="53"/>
  <c r="BM148" i="53"/>
  <c r="BL148" i="53"/>
  <c r="AK148" i="53"/>
  <c r="AJ148" i="53"/>
  <c r="AI148" i="53"/>
  <c r="AH148" i="53"/>
  <c r="AG148" i="53"/>
  <c r="AF148" i="53"/>
  <c r="BQ147" i="53"/>
  <c r="BP147" i="53"/>
  <c r="BO147" i="53"/>
  <c r="BN147" i="53"/>
  <c r="BM147" i="53"/>
  <c r="BL147" i="53"/>
  <c r="AK147" i="53"/>
  <c r="AJ147" i="53"/>
  <c r="AI147" i="53"/>
  <c r="AH147" i="53"/>
  <c r="AG147" i="53"/>
  <c r="AF147" i="53"/>
  <c r="BQ146" i="53"/>
  <c r="BP146" i="53"/>
  <c r="BO146" i="53"/>
  <c r="BN146" i="53"/>
  <c r="BM146" i="53"/>
  <c r="BL146" i="53"/>
  <c r="AK146" i="53"/>
  <c r="AJ146" i="53"/>
  <c r="AI146" i="53"/>
  <c r="AH146" i="53"/>
  <c r="AG146" i="53"/>
  <c r="AF146" i="53"/>
  <c r="BQ145" i="53"/>
  <c r="BP145" i="53"/>
  <c r="BO145" i="53"/>
  <c r="BN145" i="53"/>
  <c r="BM145" i="53"/>
  <c r="BL145" i="53"/>
  <c r="AK145" i="53"/>
  <c r="AJ145" i="53"/>
  <c r="AI145" i="53"/>
  <c r="AH145" i="53"/>
  <c r="AG145" i="53"/>
  <c r="AF145" i="53"/>
  <c r="BQ144" i="53"/>
  <c r="BP144" i="53"/>
  <c r="BO144" i="53"/>
  <c r="BN144" i="53"/>
  <c r="BM144" i="53"/>
  <c r="BL144" i="53"/>
  <c r="AF144" i="53"/>
  <c r="BQ143" i="53"/>
  <c r="BP143" i="53"/>
  <c r="BO143" i="53"/>
  <c r="BN143" i="53"/>
  <c r="BM143" i="53"/>
  <c r="BL143" i="53"/>
  <c r="AK143" i="53"/>
  <c r="AJ143" i="53"/>
  <c r="AI143" i="53"/>
  <c r="AH143" i="53"/>
  <c r="AG143" i="53"/>
  <c r="AF143" i="53"/>
  <c r="BQ142" i="53"/>
  <c r="BP142" i="53"/>
  <c r="BO142" i="53"/>
  <c r="BN142" i="53"/>
  <c r="BM142" i="53"/>
  <c r="BL142" i="53"/>
  <c r="AK142" i="53"/>
  <c r="AJ142" i="53"/>
  <c r="AI142" i="53"/>
  <c r="AH142" i="53"/>
  <c r="AG142" i="53"/>
  <c r="AF142" i="53"/>
  <c r="BQ141" i="53"/>
  <c r="BP141" i="53"/>
  <c r="BO141" i="53"/>
  <c r="BN141" i="53"/>
  <c r="BM141" i="53"/>
  <c r="BL141" i="53"/>
  <c r="AK141" i="53"/>
  <c r="AJ141" i="53"/>
  <c r="AI141" i="53"/>
  <c r="AH141" i="53"/>
  <c r="AG141" i="53"/>
  <c r="AF141" i="53"/>
  <c r="BQ140" i="53"/>
  <c r="BP140" i="53"/>
  <c r="BO140" i="53"/>
  <c r="BN140" i="53"/>
  <c r="BM140" i="53"/>
  <c r="BL140" i="53"/>
  <c r="AK140" i="53"/>
  <c r="AJ140" i="53"/>
  <c r="AI140" i="53"/>
  <c r="AH140" i="53"/>
  <c r="AG140" i="53"/>
  <c r="AF140" i="53"/>
  <c r="BQ139" i="53"/>
  <c r="BP139" i="53"/>
  <c r="BO139" i="53"/>
  <c r="BN139" i="53"/>
  <c r="BM139" i="53"/>
  <c r="BL139" i="53"/>
  <c r="AK139" i="53"/>
  <c r="AJ139" i="53"/>
  <c r="AI139" i="53"/>
  <c r="AH139" i="53"/>
  <c r="AG139" i="53"/>
  <c r="AF139" i="53"/>
  <c r="AK135" i="53"/>
  <c r="AJ135" i="53"/>
  <c r="AI135" i="53"/>
  <c r="AH135" i="53"/>
  <c r="AG135" i="53"/>
  <c r="AF135" i="53"/>
  <c r="AK134" i="53"/>
  <c r="AJ134" i="53"/>
  <c r="AI134" i="53"/>
  <c r="AH134" i="53"/>
  <c r="AG134" i="53"/>
  <c r="AF134" i="53"/>
  <c r="BQ133" i="53"/>
  <c r="BP133" i="53"/>
  <c r="BO133" i="53"/>
  <c r="BN133" i="53"/>
  <c r="BM133" i="53"/>
  <c r="BL133" i="53"/>
  <c r="AK133" i="53"/>
  <c r="AJ133" i="53"/>
  <c r="AI133" i="53"/>
  <c r="AH133" i="53"/>
  <c r="AG133" i="53"/>
  <c r="AF133" i="53"/>
  <c r="BQ132" i="53"/>
  <c r="BP132" i="53"/>
  <c r="BO132" i="53"/>
  <c r="BN132" i="53"/>
  <c r="BM132" i="53"/>
  <c r="BL132" i="53"/>
  <c r="AK132" i="53"/>
  <c r="AJ132" i="53"/>
  <c r="AI132" i="53"/>
  <c r="AH132" i="53"/>
  <c r="AG132" i="53"/>
  <c r="AF132" i="53"/>
  <c r="BQ131" i="53"/>
  <c r="BP131" i="53"/>
  <c r="BO131" i="53"/>
  <c r="BN131" i="53"/>
  <c r="BM131" i="53"/>
  <c r="BL131" i="53"/>
  <c r="AK131" i="53"/>
  <c r="AJ131" i="53"/>
  <c r="AI131" i="53"/>
  <c r="AH131" i="53"/>
  <c r="AG131" i="53"/>
  <c r="AF131" i="53"/>
  <c r="BQ130" i="53"/>
  <c r="BP130" i="53"/>
  <c r="BO130" i="53"/>
  <c r="BN130" i="53"/>
  <c r="BM130" i="53"/>
  <c r="BL130" i="53"/>
  <c r="AK130" i="53"/>
  <c r="AJ130" i="53"/>
  <c r="AI130" i="53"/>
  <c r="AH130" i="53"/>
  <c r="AG130" i="53"/>
  <c r="AF130" i="53"/>
  <c r="BQ129" i="53"/>
  <c r="BP129" i="53"/>
  <c r="BO129" i="53"/>
  <c r="BN129" i="53"/>
  <c r="BM129" i="53"/>
  <c r="BL129" i="53"/>
  <c r="AK129" i="53"/>
  <c r="AJ129" i="53"/>
  <c r="AI129" i="53"/>
  <c r="AH129" i="53"/>
  <c r="AG129" i="53"/>
  <c r="AF129" i="53"/>
  <c r="BQ128" i="53"/>
  <c r="BP128" i="53"/>
  <c r="BO128" i="53"/>
  <c r="BN128" i="53"/>
  <c r="BM128" i="53"/>
  <c r="BL128" i="53"/>
  <c r="AK128" i="53"/>
  <c r="AJ128" i="53"/>
  <c r="AI128" i="53"/>
  <c r="AH128" i="53"/>
  <c r="AG128" i="53"/>
  <c r="AF128" i="53"/>
  <c r="BQ127" i="53"/>
  <c r="BP127" i="53"/>
  <c r="BO127" i="53"/>
  <c r="BN127" i="53"/>
  <c r="BM127" i="53"/>
  <c r="BL127" i="53"/>
  <c r="AK127" i="53"/>
  <c r="AJ127" i="53"/>
  <c r="AI127" i="53"/>
  <c r="AH127" i="53"/>
  <c r="AG127" i="53"/>
  <c r="AF127" i="53"/>
  <c r="BQ126" i="53"/>
  <c r="BP126" i="53"/>
  <c r="BO126" i="53"/>
  <c r="BN126" i="53"/>
  <c r="BM126" i="53"/>
  <c r="BL126" i="53"/>
  <c r="AK126" i="53"/>
  <c r="AJ126" i="53"/>
  <c r="AI126" i="53"/>
  <c r="AH126" i="53"/>
  <c r="AG126" i="53"/>
  <c r="AF126" i="53"/>
  <c r="BQ125" i="53"/>
  <c r="BP125" i="53"/>
  <c r="BO125" i="53"/>
  <c r="BN125" i="53"/>
  <c r="BM125" i="53"/>
  <c r="BL125" i="53"/>
  <c r="AK125" i="53"/>
  <c r="AJ125" i="53"/>
  <c r="AI125" i="53"/>
  <c r="AH125" i="53"/>
  <c r="AG125" i="53"/>
  <c r="AF125" i="53"/>
  <c r="BQ124" i="53"/>
  <c r="BP124" i="53"/>
  <c r="BO124" i="53"/>
  <c r="BN124" i="53"/>
  <c r="BM124" i="53"/>
  <c r="BL124" i="53"/>
  <c r="AK124" i="53"/>
  <c r="AJ124" i="53"/>
  <c r="AI124" i="53"/>
  <c r="AH124" i="53"/>
  <c r="AG124" i="53"/>
  <c r="AF124" i="53"/>
  <c r="BQ123" i="53"/>
  <c r="BP123" i="53"/>
  <c r="BO123" i="53"/>
  <c r="BN123" i="53"/>
  <c r="BM123" i="53"/>
  <c r="BL123" i="53"/>
  <c r="AK123" i="53"/>
  <c r="AJ123" i="53"/>
  <c r="AI123" i="53"/>
  <c r="AH123" i="53"/>
  <c r="AG123" i="53"/>
  <c r="AF123" i="53"/>
  <c r="BQ122" i="53"/>
  <c r="BP122" i="53"/>
  <c r="BO122" i="53"/>
  <c r="BN122" i="53"/>
  <c r="BM122" i="53"/>
  <c r="BL122" i="53"/>
  <c r="AK122" i="53"/>
  <c r="AJ122" i="53"/>
  <c r="AI122" i="53"/>
  <c r="AH122" i="53"/>
  <c r="AG122" i="53"/>
  <c r="AF122" i="53"/>
  <c r="AK118" i="53"/>
  <c r="AJ118" i="53"/>
  <c r="AI118" i="53"/>
  <c r="AH118" i="53"/>
  <c r="AG118" i="53"/>
  <c r="AF118" i="53"/>
  <c r="AK117" i="53"/>
  <c r="AJ117" i="53"/>
  <c r="AI117" i="53"/>
  <c r="AH117" i="53"/>
  <c r="AG117" i="53"/>
  <c r="AF117" i="53"/>
  <c r="BQ116" i="53"/>
  <c r="BP116" i="53"/>
  <c r="BO116" i="53"/>
  <c r="BN116" i="53"/>
  <c r="BM116" i="53"/>
  <c r="BL116" i="53"/>
  <c r="AK116" i="53"/>
  <c r="AJ116" i="53"/>
  <c r="AI116" i="53"/>
  <c r="AH116" i="53"/>
  <c r="AG116" i="53"/>
  <c r="AF116" i="53"/>
  <c r="BQ115" i="53"/>
  <c r="BP115" i="53"/>
  <c r="BO115" i="53"/>
  <c r="BN115" i="53"/>
  <c r="BM115" i="53"/>
  <c r="BL115" i="53"/>
  <c r="AK115" i="53"/>
  <c r="AJ115" i="53"/>
  <c r="AI115" i="53"/>
  <c r="AH115" i="53"/>
  <c r="AG115" i="53"/>
  <c r="AF115" i="53"/>
  <c r="BQ114" i="53"/>
  <c r="BP114" i="53"/>
  <c r="BO114" i="53"/>
  <c r="BN114" i="53"/>
  <c r="BM114" i="53"/>
  <c r="BL114" i="53"/>
  <c r="AK114" i="53"/>
  <c r="AJ114" i="53"/>
  <c r="AI114" i="53"/>
  <c r="AH114" i="53"/>
  <c r="AG114" i="53"/>
  <c r="AF114" i="53"/>
  <c r="BQ113" i="53"/>
  <c r="BP113" i="53"/>
  <c r="BO113" i="53"/>
  <c r="BN113" i="53"/>
  <c r="BM113" i="53"/>
  <c r="BL113" i="53"/>
  <c r="AK113" i="53"/>
  <c r="AJ113" i="53"/>
  <c r="AI113" i="53"/>
  <c r="AH113" i="53"/>
  <c r="AG113" i="53"/>
  <c r="AF113" i="53"/>
  <c r="BQ112" i="53"/>
  <c r="BP112" i="53"/>
  <c r="BO112" i="53"/>
  <c r="BN112" i="53"/>
  <c r="BM112" i="53"/>
  <c r="BL112" i="53"/>
  <c r="AK112" i="53"/>
  <c r="AJ112" i="53"/>
  <c r="AI112" i="53"/>
  <c r="AH112" i="53"/>
  <c r="AG112" i="53"/>
  <c r="AF112" i="53"/>
  <c r="BQ111" i="53"/>
  <c r="BP111" i="53"/>
  <c r="BO111" i="53"/>
  <c r="BN111" i="53"/>
  <c r="BM111" i="53"/>
  <c r="BL111" i="53"/>
  <c r="AK111" i="53"/>
  <c r="AJ111" i="53"/>
  <c r="AI111" i="53"/>
  <c r="AH111" i="53"/>
  <c r="AG111" i="53"/>
  <c r="AF111" i="53"/>
  <c r="BQ110" i="53"/>
  <c r="BP110" i="53"/>
  <c r="BO110" i="53"/>
  <c r="BN110" i="53"/>
  <c r="BM110" i="53"/>
  <c r="BL110" i="53"/>
  <c r="AK110" i="53"/>
  <c r="AJ110" i="53"/>
  <c r="AI110" i="53"/>
  <c r="AH110" i="53"/>
  <c r="AG110" i="53"/>
  <c r="AF110" i="53"/>
  <c r="BQ109" i="53"/>
  <c r="BP109" i="53"/>
  <c r="BO109" i="53"/>
  <c r="BN109" i="53"/>
  <c r="BM109" i="53"/>
  <c r="BL109" i="53"/>
  <c r="AK109" i="53"/>
  <c r="AJ109" i="53"/>
  <c r="AI109" i="53"/>
  <c r="AH109" i="53"/>
  <c r="AG109" i="53"/>
  <c r="AF109" i="53"/>
  <c r="BQ108" i="53"/>
  <c r="BP108" i="53"/>
  <c r="BO108" i="53"/>
  <c r="BN108" i="53"/>
  <c r="BM108" i="53"/>
  <c r="BL108" i="53"/>
  <c r="AK108" i="53"/>
  <c r="AJ108" i="53"/>
  <c r="AI108" i="53"/>
  <c r="AH108" i="53"/>
  <c r="AG108" i="53"/>
  <c r="AF108" i="53"/>
  <c r="BQ107" i="53"/>
  <c r="BP107" i="53"/>
  <c r="BO107" i="53"/>
  <c r="BN107" i="53"/>
  <c r="BM107" i="53"/>
  <c r="BL107" i="53"/>
  <c r="AK107" i="53"/>
  <c r="AJ107" i="53"/>
  <c r="AI107" i="53"/>
  <c r="AH107" i="53"/>
  <c r="AG107" i="53"/>
  <c r="AF107" i="53"/>
  <c r="BQ106" i="53"/>
  <c r="BP106" i="53"/>
  <c r="BO106" i="53"/>
  <c r="BN106" i="53"/>
  <c r="BM106" i="53"/>
  <c r="BL106" i="53"/>
  <c r="AK106" i="53"/>
  <c r="AJ106" i="53"/>
  <c r="AI106" i="53"/>
  <c r="AH106" i="53"/>
  <c r="AG106" i="53"/>
  <c r="AF106" i="53"/>
  <c r="BQ105" i="53"/>
  <c r="BP105" i="53"/>
  <c r="BO105" i="53"/>
  <c r="BN105" i="53"/>
  <c r="BM105" i="53"/>
  <c r="BL105" i="53"/>
  <c r="AK105" i="53"/>
  <c r="AJ105" i="53"/>
  <c r="AI105" i="53"/>
  <c r="AH105" i="53"/>
  <c r="AG105" i="53"/>
  <c r="AF105" i="53"/>
  <c r="AK101" i="53"/>
  <c r="AJ101" i="53"/>
  <c r="AI101" i="53"/>
  <c r="AH101" i="53"/>
  <c r="AG101" i="53"/>
  <c r="AF101" i="53"/>
  <c r="AK100" i="53"/>
  <c r="AJ100" i="53"/>
  <c r="AI100" i="53"/>
  <c r="AH100" i="53"/>
  <c r="AG100" i="53"/>
  <c r="AF100" i="53"/>
  <c r="BQ99" i="53"/>
  <c r="BP99" i="53"/>
  <c r="BO99" i="53"/>
  <c r="BN99" i="53"/>
  <c r="BM99" i="53"/>
  <c r="BL99" i="53"/>
  <c r="AK99" i="53"/>
  <c r="AJ99" i="53"/>
  <c r="AI99" i="53"/>
  <c r="AH99" i="53"/>
  <c r="AG99" i="53"/>
  <c r="AF99" i="53"/>
  <c r="BQ98" i="53"/>
  <c r="BP98" i="53"/>
  <c r="BO98" i="53"/>
  <c r="BN98" i="53"/>
  <c r="BM98" i="53"/>
  <c r="BL98" i="53"/>
  <c r="AK98" i="53"/>
  <c r="AJ98" i="53"/>
  <c r="AI98" i="53"/>
  <c r="AH98" i="53"/>
  <c r="AG98" i="53"/>
  <c r="AF98" i="53"/>
  <c r="BQ97" i="53"/>
  <c r="BP97" i="53"/>
  <c r="BO97" i="53"/>
  <c r="BN97" i="53"/>
  <c r="BM97" i="53"/>
  <c r="BL97" i="53"/>
  <c r="AK97" i="53"/>
  <c r="AJ97" i="53"/>
  <c r="AI97" i="53"/>
  <c r="AH97" i="53"/>
  <c r="AG97" i="53"/>
  <c r="AF97" i="53"/>
  <c r="BQ96" i="53"/>
  <c r="BP96" i="53"/>
  <c r="BO96" i="53"/>
  <c r="BN96" i="53"/>
  <c r="BM96" i="53"/>
  <c r="BL96" i="53"/>
  <c r="AK96" i="53"/>
  <c r="AJ96" i="53"/>
  <c r="AI96" i="53"/>
  <c r="AH96" i="53"/>
  <c r="AG96" i="53"/>
  <c r="AF96" i="53"/>
  <c r="BQ95" i="53"/>
  <c r="BP95" i="53"/>
  <c r="BO95" i="53"/>
  <c r="BN95" i="53"/>
  <c r="BM95" i="53"/>
  <c r="BL95" i="53"/>
  <c r="AK95" i="53"/>
  <c r="AJ95" i="53"/>
  <c r="AI95" i="53"/>
  <c r="AH95" i="53"/>
  <c r="AG95" i="53"/>
  <c r="AF95" i="53"/>
  <c r="BQ94" i="53"/>
  <c r="BP94" i="53"/>
  <c r="BO94" i="53"/>
  <c r="BN94" i="53"/>
  <c r="BM94" i="53"/>
  <c r="BL94" i="53"/>
  <c r="AK94" i="53"/>
  <c r="AJ94" i="53"/>
  <c r="AI94" i="53"/>
  <c r="AH94" i="53"/>
  <c r="AG94" i="53"/>
  <c r="AF94" i="53"/>
  <c r="BQ93" i="53"/>
  <c r="BP93" i="53"/>
  <c r="BO93" i="53"/>
  <c r="BN93" i="53"/>
  <c r="BM93" i="53"/>
  <c r="BL93" i="53"/>
  <c r="AK93" i="53"/>
  <c r="AJ93" i="53"/>
  <c r="AI93" i="53"/>
  <c r="AH93" i="53"/>
  <c r="AG93" i="53"/>
  <c r="AF93" i="53"/>
  <c r="BQ92" i="53"/>
  <c r="BP92" i="53"/>
  <c r="BO92" i="53"/>
  <c r="BN92" i="53"/>
  <c r="BM92" i="53"/>
  <c r="BL92" i="53"/>
  <c r="AK92" i="53"/>
  <c r="AJ92" i="53"/>
  <c r="AI92" i="53"/>
  <c r="AH92" i="53"/>
  <c r="AG92" i="53"/>
  <c r="AF92" i="53"/>
  <c r="BQ91" i="53"/>
  <c r="BP91" i="53"/>
  <c r="BO91" i="53"/>
  <c r="BN91" i="53"/>
  <c r="BM91" i="53"/>
  <c r="BL91" i="53"/>
  <c r="AK91" i="53"/>
  <c r="AJ91" i="53"/>
  <c r="AI91" i="53"/>
  <c r="AH91" i="53"/>
  <c r="AG91" i="53"/>
  <c r="AF91" i="53"/>
  <c r="BQ90" i="53"/>
  <c r="BP90" i="53"/>
  <c r="BO90" i="53"/>
  <c r="BN90" i="53"/>
  <c r="BM90" i="53"/>
  <c r="BL90" i="53"/>
  <c r="AK90" i="53"/>
  <c r="AJ90" i="53"/>
  <c r="AI90" i="53"/>
  <c r="AH90" i="53"/>
  <c r="AG90" i="53"/>
  <c r="AF90" i="53"/>
  <c r="BQ89" i="53"/>
  <c r="BP89" i="53"/>
  <c r="BO89" i="53"/>
  <c r="BN89" i="53"/>
  <c r="BM89" i="53"/>
  <c r="BL89" i="53"/>
  <c r="AK89" i="53"/>
  <c r="AJ89" i="53"/>
  <c r="AI89" i="53"/>
  <c r="AH89" i="53"/>
  <c r="AG89" i="53"/>
  <c r="AF89" i="53"/>
  <c r="BQ88" i="53"/>
  <c r="BP88" i="53"/>
  <c r="BO88" i="53"/>
  <c r="BN88" i="53"/>
  <c r="BM88" i="53"/>
  <c r="BL88" i="53"/>
  <c r="AK88" i="53"/>
  <c r="AJ88" i="53"/>
  <c r="AI88" i="53"/>
  <c r="AH88" i="53"/>
  <c r="AG88" i="53"/>
  <c r="AF88" i="53"/>
  <c r="AK84" i="53"/>
  <c r="AJ84" i="53"/>
  <c r="AI84" i="53"/>
  <c r="AH84" i="53"/>
  <c r="AG84" i="53"/>
  <c r="AF84" i="53"/>
  <c r="AK83" i="53"/>
  <c r="AJ83" i="53"/>
  <c r="AI83" i="53"/>
  <c r="AH83" i="53"/>
  <c r="AG83" i="53"/>
  <c r="AF83" i="53"/>
  <c r="BQ82" i="53"/>
  <c r="BP82" i="53"/>
  <c r="BO82" i="53"/>
  <c r="BN82" i="53"/>
  <c r="BM82" i="53"/>
  <c r="BL82" i="53"/>
  <c r="AK82" i="53"/>
  <c r="AJ82" i="53"/>
  <c r="AI82" i="53"/>
  <c r="AH82" i="53"/>
  <c r="AG82" i="53"/>
  <c r="AF82" i="53"/>
  <c r="BQ81" i="53"/>
  <c r="BP81" i="53"/>
  <c r="BO81" i="53"/>
  <c r="BN81" i="53"/>
  <c r="BM81" i="53"/>
  <c r="BL81" i="53"/>
  <c r="AK81" i="53"/>
  <c r="AJ81" i="53"/>
  <c r="AI81" i="53"/>
  <c r="AH81" i="53"/>
  <c r="AG81" i="53"/>
  <c r="AF81" i="53"/>
  <c r="BQ80" i="53"/>
  <c r="BP80" i="53"/>
  <c r="BO80" i="53"/>
  <c r="BN80" i="53"/>
  <c r="BM80" i="53"/>
  <c r="BL80" i="53"/>
  <c r="AK80" i="53"/>
  <c r="AJ80" i="53"/>
  <c r="AI80" i="53"/>
  <c r="AH80" i="53"/>
  <c r="AG80" i="53"/>
  <c r="AF80" i="53"/>
  <c r="BQ79" i="53"/>
  <c r="BP79" i="53"/>
  <c r="BO79" i="53"/>
  <c r="BN79" i="53"/>
  <c r="BM79" i="53"/>
  <c r="BL79" i="53"/>
  <c r="AK79" i="53"/>
  <c r="AJ79" i="53"/>
  <c r="AI79" i="53"/>
  <c r="AH79" i="53"/>
  <c r="AG79" i="53"/>
  <c r="AF79" i="53"/>
  <c r="BQ78" i="53"/>
  <c r="BP78" i="53"/>
  <c r="BO78" i="53"/>
  <c r="BN78" i="53"/>
  <c r="BM78" i="53"/>
  <c r="BL78" i="53"/>
  <c r="AK78" i="53"/>
  <c r="AJ78" i="53"/>
  <c r="AI78" i="53"/>
  <c r="AH78" i="53"/>
  <c r="AG78" i="53"/>
  <c r="AF78" i="53"/>
  <c r="BQ77" i="53"/>
  <c r="BP77" i="53"/>
  <c r="BO77" i="53"/>
  <c r="BN77" i="53"/>
  <c r="BM77" i="53"/>
  <c r="BL77" i="53"/>
  <c r="AK77" i="53"/>
  <c r="AJ77" i="53"/>
  <c r="AI77" i="53"/>
  <c r="AH77" i="53"/>
  <c r="AG77" i="53"/>
  <c r="AF77" i="53"/>
  <c r="BQ76" i="53"/>
  <c r="BP76" i="53"/>
  <c r="BO76" i="53"/>
  <c r="BN76" i="53"/>
  <c r="BM76" i="53"/>
  <c r="BL76" i="53"/>
  <c r="AK76" i="53"/>
  <c r="AJ76" i="53"/>
  <c r="AI76" i="53"/>
  <c r="AH76" i="53"/>
  <c r="AG76" i="53"/>
  <c r="AF76" i="53"/>
  <c r="BQ75" i="53"/>
  <c r="BP75" i="53"/>
  <c r="BO75" i="53"/>
  <c r="BN75" i="53"/>
  <c r="BM75" i="53"/>
  <c r="BL75" i="53"/>
  <c r="AK75" i="53"/>
  <c r="AJ75" i="53"/>
  <c r="AI75" i="53"/>
  <c r="AH75" i="53"/>
  <c r="AG75" i="53"/>
  <c r="AF75" i="53"/>
  <c r="BQ74" i="53"/>
  <c r="BP74" i="53"/>
  <c r="BO74" i="53"/>
  <c r="BN74" i="53"/>
  <c r="BM74" i="53"/>
  <c r="BL74" i="53"/>
  <c r="AK74" i="53"/>
  <c r="AJ74" i="53"/>
  <c r="AI74" i="53"/>
  <c r="AH74" i="53"/>
  <c r="AG74" i="53"/>
  <c r="AF74" i="53"/>
  <c r="BQ73" i="53"/>
  <c r="BP73" i="53"/>
  <c r="BO73" i="53"/>
  <c r="BN73" i="53"/>
  <c r="BM73" i="53"/>
  <c r="BL73" i="53"/>
  <c r="AK73" i="53"/>
  <c r="AJ73" i="53"/>
  <c r="AI73" i="53"/>
  <c r="AH73" i="53"/>
  <c r="AG73" i="53"/>
  <c r="AF73" i="53"/>
  <c r="BQ72" i="53"/>
  <c r="BP72" i="53"/>
  <c r="BO72" i="53"/>
  <c r="BN72" i="53"/>
  <c r="BM72" i="53"/>
  <c r="BL72" i="53"/>
  <c r="AK72" i="53"/>
  <c r="AJ72" i="53"/>
  <c r="AI72" i="53"/>
  <c r="AH72" i="53"/>
  <c r="AG72" i="53"/>
  <c r="AF72" i="53"/>
  <c r="BQ71" i="53"/>
  <c r="BP71" i="53"/>
  <c r="BO71" i="53"/>
  <c r="BN71" i="53"/>
  <c r="BM71" i="53"/>
  <c r="BL71" i="53"/>
  <c r="AK71" i="53"/>
  <c r="AJ71" i="53"/>
  <c r="AI71" i="53"/>
  <c r="AH71" i="53"/>
  <c r="AG71" i="53"/>
  <c r="AF71" i="53"/>
  <c r="AK67" i="53"/>
  <c r="AJ67" i="53"/>
  <c r="AI67" i="53"/>
  <c r="AH67" i="53"/>
  <c r="AG67" i="53"/>
  <c r="AF67" i="53"/>
  <c r="AK66" i="53"/>
  <c r="AJ66" i="53"/>
  <c r="AI66" i="53"/>
  <c r="AH66" i="53"/>
  <c r="AG66" i="53"/>
  <c r="AF66" i="53"/>
  <c r="BQ65" i="53"/>
  <c r="BP65" i="53"/>
  <c r="BO65" i="53"/>
  <c r="BN65" i="53"/>
  <c r="BM65" i="53"/>
  <c r="BL65" i="53"/>
  <c r="AK65" i="53"/>
  <c r="AJ65" i="53"/>
  <c r="AI65" i="53"/>
  <c r="AH65" i="53"/>
  <c r="AG65" i="53"/>
  <c r="AF65" i="53"/>
  <c r="BQ64" i="53"/>
  <c r="BP64" i="53"/>
  <c r="BO64" i="53"/>
  <c r="BN64" i="53"/>
  <c r="BM64" i="53"/>
  <c r="BL64" i="53"/>
  <c r="AK64" i="53"/>
  <c r="AJ64" i="53"/>
  <c r="AI64" i="53"/>
  <c r="AH64" i="53"/>
  <c r="AG64" i="53"/>
  <c r="AF64" i="53"/>
  <c r="BQ63" i="53"/>
  <c r="BP63" i="53"/>
  <c r="BO63" i="53"/>
  <c r="BN63" i="53"/>
  <c r="BM63" i="53"/>
  <c r="BL63" i="53"/>
  <c r="AK63" i="53"/>
  <c r="AJ63" i="53"/>
  <c r="AI63" i="53"/>
  <c r="AH63" i="53"/>
  <c r="AG63" i="53"/>
  <c r="AF63" i="53"/>
  <c r="BQ62" i="53"/>
  <c r="BP62" i="53"/>
  <c r="BO62" i="53"/>
  <c r="BN62" i="53"/>
  <c r="BM62" i="53"/>
  <c r="BL62" i="53"/>
  <c r="AK62" i="53"/>
  <c r="AJ62" i="53"/>
  <c r="AI62" i="53"/>
  <c r="AH62" i="53"/>
  <c r="AG62" i="53"/>
  <c r="AF62" i="53"/>
  <c r="BQ61" i="53"/>
  <c r="BP61" i="53"/>
  <c r="BO61" i="53"/>
  <c r="BN61" i="53"/>
  <c r="BM61" i="53"/>
  <c r="BL61" i="53"/>
  <c r="AK61" i="53"/>
  <c r="AJ61" i="53"/>
  <c r="AI61" i="53"/>
  <c r="AH61" i="53"/>
  <c r="AG61" i="53"/>
  <c r="AF61" i="53"/>
  <c r="BQ60" i="53"/>
  <c r="BP60" i="53"/>
  <c r="BO60" i="53"/>
  <c r="BN60" i="53"/>
  <c r="BM60" i="53"/>
  <c r="BL60" i="53"/>
  <c r="AK60" i="53"/>
  <c r="AJ60" i="53"/>
  <c r="AI60" i="53"/>
  <c r="AH60" i="53"/>
  <c r="AG60" i="53"/>
  <c r="AF60" i="53"/>
  <c r="BQ59" i="53"/>
  <c r="BP59" i="53"/>
  <c r="BO59" i="53"/>
  <c r="BN59" i="53"/>
  <c r="BM59" i="53"/>
  <c r="BL59" i="53"/>
  <c r="AK59" i="53"/>
  <c r="AJ59" i="53"/>
  <c r="AI59" i="53"/>
  <c r="AH59" i="53"/>
  <c r="AG59" i="53"/>
  <c r="AF59" i="53"/>
  <c r="BQ58" i="53"/>
  <c r="BP58" i="53"/>
  <c r="BO58" i="53"/>
  <c r="BN58" i="53"/>
  <c r="BM58" i="53"/>
  <c r="BL58" i="53"/>
  <c r="AK58" i="53"/>
  <c r="AJ58" i="53"/>
  <c r="AI58" i="53"/>
  <c r="AH58" i="53"/>
  <c r="AG58" i="53"/>
  <c r="AF58" i="53"/>
  <c r="BQ57" i="53"/>
  <c r="BP57" i="53"/>
  <c r="BO57" i="53"/>
  <c r="BN57" i="53"/>
  <c r="BM57" i="53"/>
  <c r="BL57" i="53"/>
  <c r="AK57" i="53"/>
  <c r="AJ57" i="53"/>
  <c r="AI57" i="53"/>
  <c r="AH57" i="53"/>
  <c r="AG57" i="53"/>
  <c r="AF57" i="53"/>
  <c r="BQ56" i="53"/>
  <c r="BP56" i="53"/>
  <c r="BO56" i="53"/>
  <c r="BN56" i="53"/>
  <c r="BM56" i="53"/>
  <c r="BL56" i="53"/>
  <c r="AK56" i="53"/>
  <c r="AJ56" i="53"/>
  <c r="AI56" i="53"/>
  <c r="AH56" i="53"/>
  <c r="AG56" i="53"/>
  <c r="AF56" i="53"/>
  <c r="BQ55" i="53"/>
  <c r="BP55" i="53"/>
  <c r="BO55" i="53"/>
  <c r="BN55" i="53"/>
  <c r="BM55" i="53"/>
  <c r="BL55" i="53"/>
  <c r="AK55" i="53"/>
  <c r="AJ55" i="53"/>
  <c r="AI55" i="53"/>
  <c r="AH55" i="53"/>
  <c r="AG55" i="53"/>
  <c r="AF55" i="53"/>
  <c r="BQ54" i="53"/>
  <c r="BP54" i="53"/>
  <c r="BO54" i="53"/>
  <c r="BN54" i="53"/>
  <c r="BM54" i="53"/>
  <c r="BL54" i="53"/>
  <c r="AK54" i="53"/>
  <c r="AJ54" i="53"/>
  <c r="AI54" i="53"/>
  <c r="AH54" i="53"/>
  <c r="AG54" i="53"/>
  <c r="AF54" i="53"/>
  <c r="AK50" i="53"/>
  <c r="AJ50" i="53"/>
  <c r="AI50" i="53"/>
  <c r="AH50" i="53"/>
  <c r="AG50" i="53"/>
  <c r="AF50" i="53"/>
  <c r="AK49" i="53"/>
  <c r="AJ49" i="53"/>
  <c r="AI49" i="53"/>
  <c r="AH49" i="53"/>
  <c r="AG49" i="53"/>
  <c r="AF49" i="53"/>
  <c r="BQ48" i="53"/>
  <c r="BP48" i="53"/>
  <c r="BO48" i="53"/>
  <c r="BN48" i="53"/>
  <c r="BM48" i="53"/>
  <c r="BL48" i="53"/>
  <c r="AK48" i="53"/>
  <c r="AJ48" i="53"/>
  <c r="AI48" i="53"/>
  <c r="AH48" i="53"/>
  <c r="AG48" i="53"/>
  <c r="AF48" i="53"/>
  <c r="BQ47" i="53"/>
  <c r="BP47" i="53"/>
  <c r="BO47" i="53"/>
  <c r="BN47" i="53"/>
  <c r="BM47" i="53"/>
  <c r="BL47" i="53"/>
  <c r="AK47" i="53"/>
  <c r="AJ47" i="53"/>
  <c r="AI47" i="53"/>
  <c r="AH47" i="53"/>
  <c r="AG47" i="53"/>
  <c r="AF47" i="53"/>
  <c r="BQ46" i="53"/>
  <c r="BP46" i="53"/>
  <c r="BO46" i="53"/>
  <c r="BN46" i="53"/>
  <c r="BM46" i="53"/>
  <c r="BL46" i="53"/>
  <c r="AK46" i="53"/>
  <c r="AJ46" i="53"/>
  <c r="AI46" i="53"/>
  <c r="AH46" i="53"/>
  <c r="AG46" i="53"/>
  <c r="AF46" i="53"/>
  <c r="BQ45" i="53"/>
  <c r="BP45" i="53"/>
  <c r="BO45" i="53"/>
  <c r="BN45" i="53"/>
  <c r="BM45" i="53"/>
  <c r="BL45" i="53"/>
  <c r="AK45" i="53"/>
  <c r="AJ45" i="53"/>
  <c r="AI45" i="53"/>
  <c r="AH45" i="53"/>
  <c r="AG45" i="53"/>
  <c r="AF45" i="53"/>
  <c r="BQ44" i="53"/>
  <c r="BP44" i="53"/>
  <c r="BO44" i="53"/>
  <c r="BN44" i="53"/>
  <c r="BM44" i="53"/>
  <c r="BL44" i="53"/>
  <c r="AK44" i="53"/>
  <c r="AJ44" i="53"/>
  <c r="AI44" i="53"/>
  <c r="AH44" i="53"/>
  <c r="AG44" i="53"/>
  <c r="AF44" i="53"/>
  <c r="BQ43" i="53"/>
  <c r="BP43" i="53"/>
  <c r="BO43" i="53"/>
  <c r="BN43" i="53"/>
  <c r="BM43" i="53"/>
  <c r="BL43" i="53"/>
  <c r="AK43" i="53"/>
  <c r="AJ43" i="53"/>
  <c r="AI43" i="53"/>
  <c r="AH43" i="53"/>
  <c r="AG43" i="53"/>
  <c r="AF43" i="53"/>
  <c r="BQ42" i="53"/>
  <c r="BP42" i="53"/>
  <c r="BO42" i="53"/>
  <c r="BN42" i="53"/>
  <c r="BM42" i="53"/>
  <c r="BL42" i="53"/>
  <c r="AK42" i="53"/>
  <c r="AJ42" i="53"/>
  <c r="AI42" i="53"/>
  <c r="AH42" i="53"/>
  <c r="AG42" i="53"/>
  <c r="AF42" i="53"/>
  <c r="BQ41" i="53"/>
  <c r="BP41" i="53"/>
  <c r="BO41" i="53"/>
  <c r="BN41" i="53"/>
  <c r="BM41" i="53"/>
  <c r="BL41" i="53"/>
  <c r="AK41" i="53"/>
  <c r="AJ41" i="53"/>
  <c r="AI41" i="53"/>
  <c r="AH41" i="53"/>
  <c r="AG41" i="53"/>
  <c r="AF41" i="53"/>
  <c r="BQ40" i="53"/>
  <c r="BP40" i="53"/>
  <c r="BO40" i="53"/>
  <c r="BN40" i="53"/>
  <c r="BM40" i="53"/>
  <c r="BL40" i="53"/>
  <c r="AK40" i="53"/>
  <c r="AJ40" i="53"/>
  <c r="AI40" i="53"/>
  <c r="AH40" i="53"/>
  <c r="AG40" i="53"/>
  <c r="AF40" i="53"/>
  <c r="BQ39" i="53"/>
  <c r="BP39" i="53"/>
  <c r="BO39" i="53"/>
  <c r="BN39" i="53"/>
  <c r="BM39" i="53"/>
  <c r="BL39" i="53"/>
  <c r="AK39" i="53"/>
  <c r="AJ39" i="53"/>
  <c r="AI39" i="53"/>
  <c r="AH39" i="53"/>
  <c r="AG39" i="53"/>
  <c r="AF39" i="53"/>
  <c r="BQ38" i="53"/>
  <c r="BP38" i="53"/>
  <c r="BO38" i="53"/>
  <c r="BN38" i="53"/>
  <c r="BM38" i="53"/>
  <c r="BL38" i="53"/>
  <c r="AK38" i="53"/>
  <c r="AJ38" i="53"/>
  <c r="AI38" i="53"/>
  <c r="AH38" i="53"/>
  <c r="AG38" i="53"/>
  <c r="AF38" i="53"/>
  <c r="BQ37" i="53"/>
  <c r="BP37" i="53"/>
  <c r="BO37" i="53"/>
  <c r="BN37" i="53"/>
  <c r="BM37" i="53"/>
  <c r="BL37" i="53"/>
  <c r="AK37" i="53"/>
  <c r="AJ37" i="53"/>
  <c r="AI37" i="53"/>
  <c r="AH37" i="53"/>
  <c r="AG37" i="53"/>
  <c r="AF37" i="53"/>
  <c r="AK33" i="53"/>
  <c r="AJ33" i="53"/>
  <c r="AI33" i="53"/>
  <c r="AH33" i="53"/>
  <c r="AG33" i="53"/>
  <c r="AF33" i="53"/>
  <c r="AK32" i="53"/>
  <c r="AJ32" i="53"/>
  <c r="AI32" i="53"/>
  <c r="AH32" i="53"/>
  <c r="AG32" i="53"/>
  <c r="AF32" i="53"/>
  <c r="BQ31" i="53"/>
  <c r="BP31" i="53"/>
  <c r="BO31" i="53"/>
  <c r="BN31" i="53"/>
  <c r="BM31" i="53"/>
  <c r="BL31" i="53"/>
  <c r="AK31" i="53"/>
  <c r="AJ31" i="53"/>
  <c r="AI31" i="53"/>
  <c r="AH31" i="53"/>
  <c r="AG31" i="53"/>
  <c r="AF31" i="53"/>
  <c r="BQ30" i="53"/>
  <c r="BP30" i="53"/>
  <c r="BO30" i="53"/>
  <c r="BN30" i="53"/>
  <c r="BM30" i="53"/>
  <c r="BL30" i="53"/>
  <c r="AK30" i="53"/>
  <c r="AJ30" i="53"/>
  <c r="AI30" i="53"/>
  <c r="AH30" i="53"/>
  <c r="AG30" i="53"/>
  <c r="AF30" i="53"/>
  <c r="BQ29" i="53"/>
  <c r="BP29" i="53"/>
  <c r="BO29" i="53"/>
  <c r="BN29" i="53"/>
  <c r="BM29" i="53"/>
  <c r="BL29" i="53"/>
  <c r="AK29" i="53"/>
  <c r="AJ29" i="53"/>
  <c r="AI29" i="53"/>
  <c r="AH29" i="53"/>
  <c r="AG29" i="53"/>
  <c r="AF29" i="53"/>
  <c r="BQ28" i="53"/>
  <c r="BP28" i="53"/>
  <c r="BO28" i="53"/>
  <c r="BN28" i="53"/>
  <c r="BM28" i="53"/>
  <c r="BL28" i="53"/>
  <c r="AK28" i="53"/>
  <c r="AJ28" i="53"/>
  <c r="AI28" i="53"/>
  <c r="AH28" i="53"/>
  <c r="AG28" i="53"/>
  <c r="AF28" i="53"/>
  <c r="BQ27" i="53"/>
  <c r="BP27" i="53"/>
  <c r="BO27" i="53"/>
  <c r="BN27" i="53"/>
  <c r="BM27" i="53"/>
  <c r="BL27" i="53"/>
  <c r="AK27" i="53"/>
  <c r="AJ27" i="53"/>
  <c r="AI27" i="53"/>
  <c r="AH27" i="53"/>
  <c r="AG27" i="53"/>
  <c r="AF27" i="53"/>
  <c r="BQ26" i="53"/>
  <c r="BP26" i="53"/>
  <c r="BO26" i="53"/>
  <c r="BN26" i="53"/>
  <c r="BM26" i="53"/>
  <c r="BL26" i="53"/>
  <c r="AK26" i="53"/>
  <c r="AJ26" i="53"/>
  <c r="AI26" i="53"/>
  <c r="AH26" i="53"/>
  <c r="AG26" i="53"/>
  <c r="AF26" i="53"/>
  <c r="BQ25" i="53"/>
  <c r="BP25" i="53"/>
  <c r="BO25" i="53"/>
  <c r="BN25" i="53"/>
  <c r="BM25" i="53"/>
  <c r="BL25" i="53"/>
  <c r="AK25" i="53"/>
  <c r="AJ25" i="53"/>
  <c r="AI25" i="53"/>
  <c r="AH25" i="53"/>
  <c r="AG25" i="53"/>
  <c r="AF25" i="53"/>
  <c r="BQ24" i="53"/>
  <c r="BP24" i="53"/>
  <c r="BO24" i="53"/>
  <c r="BN24" i="53"/>
  <c r="BM24" i="53"/>
  <c r="BL24" i="53"/>
  <c r="AK24" i="53"/>
  <c r="AJ24" i="53"/>
  <c r="AI24" i="53"/>
  <c r="AH24" i="53"/>
  <c r="AG24" i="53"/>
  <c r="AF24" i="53"/>
  <c r="BQ23" i="53"/>
  <c r="BP23" i="53"/>
  <c r="BO23" i="53"/>
  <c r="BN23" i="53"/>
  <c r="BM23" i="53"/>
  <c r="BL23" i="53"/>
  <c r="AK23" i="53"/>
  <c r="AJ23" i="53"/>
  <c r="AI23" i="53"/>
  <c r="AH23" i="53"/>
  <c r="AG23" i="53"/>
  <c r="AF23" i="53"/>
  <c r="BQ22" i="53"/>
  <c r="BP22" i="53"/>
  <c r="BO22" i="53"/>
  <c r="BN22" i="53"/>
  <c r="BM22" i="53"/>
  <c r="BL22" i="53"/>
  <c r="AK22" i="53"/>
  <c r="AJ22" i="53"/>
  <c r="AI22" i="53"/>
  <c r="AH22" i="53"/>
  <c r="AG22" i="53"/>
  <c r="AF22" i="53"/>
  <c r="BQ21" i="53"/>
  <c r="BP21" i="53"/>
  <c r="BO21" i="53"/>
  <c r="BN21" i="53"/>
  <c r="BM21" i="53"/>
  <c r="BL21" i="53"/>
  <c r="AK21" i="53"/>
  <c r="AJ21" i="53"/>
  <c r="AI21" i="53"/>
  <c r="AH21" i="53"/>
  <c r="AG21" i="53"/>
  <c r="AF21" i="53"/>
  <c r="BQ20" i="53"/>
  <c r="BP20" i="53"/>
  <c r="BO20" i="53"/>
  <c r="BN20" i="53"/>
  <c r="BM20" i="53"/>
  <c r="BL20" i="53"/>
  <c r="AK20" i="53"/>
  <c r="AJ20" i="53"/>
  <c r="AI20" i="53"/>
  <c r="AH20" i="53"/>
  <c r="AG20" i="53"/>
  <c r="AF20" i="53"/>
  <c r="AK16" i="53"/>
  <c r="AJ16" i="53"/>
  <c r="AI16" i="53"/>
  <c r="AH16" i="53"/>
  <c r="AG16" i="53"/>
  <c r="AF16" i="53"/>
  <c r="AK15" i="53"/>
  <c r="AJ15" i="53"/>
  <c r="AI15" i="53"/>
  <c r="AH15" i="53"/>
  <c r="AG15" i="53"/>
  <c r="AF15" i="53"/>
  <c r="BQ14" i="53"/>
  <c r="BP14" i="53"/>
  <c r="BO14" i="53"/>
  <c r="BN14" i="53"/>
  <c r="BM14" i="53"/>
  <c r="BL14" i="53"/>
  <c r="AK14" i="53"/>
  <c r="AJ14" i="53"/>
  <c r="AI14" i="53"/>
  <c r="AH14" i="53"/>
  <c r="AG14" i="53"/>
  <c r="AF14" i="53"/>
  <c r="BQ13" i="53"/>
  <c r="BP13" i="53"/>
  <c r="BO13" i="53"/>
  <c r="BN13" i="53"/>
  <c r="BM13" i="53"/>
  <c r="BL13" i="53"/>
  <c r="AK13" i="53"/>
  <c r="AJ13" i="53"/>
  <c r="AI13" i="53"/>
  <c r="AH13" i="53"/>
  <c r="AG13" i="53"/>
  <c r="AF13" i="53"/>
  <c r="BQ12" i="53"/>
  <c r="BP12" i="53"/>
  <c r="BO12" i="53"/>
  <c r="BN12" i="53"/>
  <c r="BM12" i="53"/>
  <c r="BL12" i="53"/>
  <c r="AK12" i="53"/>
  <c r="AJ12" i="53"/>
  <c r="AI12" i="53"/>
  <c r="AH12" i="53"/>
  <c r="AG12" i="53"/>
  <c r="AF12" i="53"/>
  <c r="BQ11" i="53"/>
  <c r="BP11" i="53"/>
  <c r="BO11" i="53"/>
  <c r="BN11" i="53"/>
  <c r="BM11" i="53"/>
  <c r="BL11" i="53"/>
  <c r="AK11" i="53"/>
  <c r="AJ11" i="53"/>
  <c r="AI11" i="53"/>
  <c r="AH11" i="53"/>
  <c r="AG11" i="53"/>
  <c r="AF11" i="53"/>
  <c r="BQ10" i="53"/>
  <c r="BP10" i="53"/>
  <c r="BO10" i="53"/>
  <c r="BN10" i="53"/>
  <c r="BM10" i="53"/>
  <c r="BL10" i="53"/>
  <c r="AK10" i="53"/>
  <c r="AJ10" i="53"/>
  <c r="AI10" i="53"/>
  <c r="AH10" i="53"/>
  <c r="AG10" i="53"/>
  <c r="AF10" i="53"/>
  <c r="BQ9" i="53"/>
  <c r="BP9" i="53"/>
  <c r="BO9" i="53"/>
  <c r="BN9" i="53"/>
  <c r="BM9" i="53"/>
  <c r="BL9" i="53"/>
  <c r="AK9" i="53"/>
  <c r="AJ9" i="53"/>
  <c r="AI9" i="53"/>
  <c r="AH9" i="53"/>
  <c r="AG9" i="53"/>
  <c r="AF9" i="53"/>
  <c r="BQ8" i="53"/>
  <c r="BP8" i="53"/>
  <c r="BO8" i="53"/>
  <c r="BN8" i="53"/>
  <c r="BM8" i="53"/>
  <c r="BL8" i="53"/>
  <c r="AK8" i="53"/>
  <c r="AJ8" i="53"/>
  <c r="AI8" i="53"/>
  <c r="AH8" i="53"/>
  <c r="AG8" i="53"/>
  <c r="AF8" i="53"/>
  <c r="BQ7" i="53"/>
  <c r="BP7" i="53"/>
  <c r="BO7" i="53"/>
  <c r="BN7" i="53"/>
  <c r="BM7" i="53"/>
  <c r="BL7" i="53"/>
  <c r="AK7" i="53"/>
  <c r="AJ7" i="53"/>
  <c r="AI7" i="53"/>
  <c r="AH7" i="53"/>
  <c r="AG7" i="53"/>
  <c r="AF7" i="53"/>
  <c r="BQ6" i="53"/>
  <c r="BP6" i="53"/>
  <c r="BO6" i="53"/>
  <c r="BN6" i="53"/>
  <c r="BM6" i="53"/>
  <c r="BL6" i="53"/>
  <c r="AK6" i="53"/>
  <c r="AJ6" i="53"/>
  <c r="AI6" i="53"/>
  <c r="AH6" i="53"/>
  <c r="AG6" i="53"/>
  <c r="AF6" i="53"/>
  <c r="BQ5" i="53"/>
  <c r="BP5" i="53"/>
  <c r="BO5" i="53"/>
  <c r="BN5" i="53"/>
  <c r="BM5" i="53"/>
  <c r="BL5" i="53"/>
  <c r="AK5" i="53"/>
  <c r="AJ5" i="53"/>
  <c r="AI5" i="53"/>
  <c r="AH5" i="53"/>
  <c r="AG5" i="53"/>
  <c r="AF5" i="53"/>
  <c r="BQ4" i="53"/>
  <c r="BP4" i="53"/>
  <c r="BO4" i="53"/>
  <c r="BN4" i="53"/>
  <c r="BM4" i="53"/>
  <c r="BL4" i="53"/>
  <c r="AK4" i="53"/>
  <c r="AJ4" i="53"/>
  <c r="AI4" i="53"/>
  <c r="AH4" i="53"/>
  <c r="AG4" i="53"/>
  <c r="AF4" i="53"/>
  <c r="BQ3" i="53"/>
  <c r="BP3" i="53"/>
  <c r="BO3" i="53"/>
  <c r="BN3" i="53"/>
  <c r="BM3" i="53"/>
  <c r="BL3" i="53"/>
  <c r="AK3" i="53"/>
  <c r="AJ3" i="53"/>
  <c r="AI3" i="53"/>
  <c r="AH3" i="53"/>
  <c r="AG3" i="53"/>
  <c r="AF3" i="53"/>
  <c r="AK152" i="52" l="1"/>
  <c r="AJ152" i="52"/>
  <c r="AI152" i="52"/>
  <c r="AH152" i="52"/>
  <c r="AG152" i="52"/>
  <c r="AF152" i="52"/>
  <c r="AK151" i="52"/>
  <c r="AJ151" i="52"/>
  <c r="AI151" i="52"/>
  <c r="AH151" i="52"/>
  <c r="AG151" i="52"/>
  <c r="AF151" i="52"/>
  <c r="BQ150" i="52"/>
  <c r="BP150" i="52"/>
  <c r="BO150" i="52"/>
  <c r="BN150" i="52"/>
  <c r="BM150" i="52"/>
  <c r="BL150" i="52"/>
  <c r="AK150" i="52"/>
  <c r="AJ150" i="52"/>
  <c r="AI150" i="52"/>
  <c r="AH150" i="52"/>
  <c r="AG150" i="52"/>
  <c r="AF150" i="52"/>
  <c r="BQ149" i="52"/>
  <c r="BP149" i="52"/>
  <c r="BO149" i="52"/>
  <c r="BN149" i="52"/>
  <c r="BM149" i="52"/>
  <c r="BL149" i="52"/>
  <c r="AK149" i="52"/>
  <c r="AJ149" i="52"/>
  <c r="AI149" i="52"/>
  <c r="AH149" i="52"/>
  <c r="AG149" i="52"/>
  <c r="AF149" i="52"/>
  <c r="BQ148" i="52"/>
  <c r="BP148" i="52"/>
  <c r="BO148" i="52"/>
  <c r="BN148" i="52"/>
  <c r="BM148" i="52"/>
  <c r="BL148" i="52"/>
  <c r="AK148" i="52"/>
  <c r="AJ148" i="52"/>
  <c r="AI148" i="52"/>
  <c r="AH148" i="52"/>
  <c r="AG148" i="52"/>
  <c r="AF148" i="52"/>
  <c r="BQ147" i="52"/>
  <c r="BP147" i="52"/>
  <c r="BO147" i="52"/>
  <c r="BN147" i="52"/>
  <c r="BM147" i="52"/>
  <c r="BL147" i="52"/>
  <c r="AK147" i="52"/>
  <c r="AJ147" i="52"/>
  <c r="AI147" i="52"/>
  <c r="AH147" i="52"/>
  <c r="AG147" i="52"/>
  <c r="AF147" i="52"/>
  <c r="BQ146" i="52"/>
  <c r="BP146" i="52"/>
  <c r="BO146" i="52"/>
  <c r="BN146" i="52"/>
  <c r="BM146" i="52"/>
  <c r="BL146" i="52"/>
  <c r="AK146" i="52"/>
  <c r="AJ146" i="52"/>
  <c r="AI146" i="52"/>
  <c r="AH146" i="52"/>
  <c r="AG146" i="52"/>
  <c r="AF146" i="52"/>
  <c r="BQ145" i="52"/>
  <c r="BP145" i="52"/>
  <c r="BO145" i="52"/>
  <c r="BN145" i="52"/>
  <c r="BM145" i="52"/>
  <c r="BL145" i="52"/>
  <c r="AK145" i="52"/>
  <c r="AJ145" i="52"/>
  <c r="AI145" i="52"/>
  <c r="AH145" i="52"/>
  <c r="AG145" i="52"/>
  <c r="AF145" i="52"/>
  <c r="BQ144" i="52"/>
  <c r="BP144" i="52"/>
  <c r="BO144" i="52"/>
  <c r="BN144" i="52"/>
  <c r="BM144" i="52"/>
  <c r="BL144" i="52"/>
  <c r="AF144" i="52"/>
  <c r="BQ143" i="52"/>
  <c r="BP143" i="52"/>
  <c r="BO143" i="52"/>
  <c r="BN143" i="52"/>
  <c r="BM143" i="52"/>
  <c r="BL143" i="52"/>
  <c r="AK143" i="52"/>
  <c r="AJ143" i="52"/>
  <c r="AI143" i="52"/>
  <c r="AH143" i="52"/>
  <c r="AG143" i="52"/>
  <c r="AF143" i="52"/>
  <c r="BQ142" i="52"/>
  <c r="BP142" i="52"/>
  <c r="BO142" i="52"/>
  <c r="BN142" i="52"/>
  <c r="BM142" i="52"/>
  <c r="BL142" i="52"/>
  <c r="AK142" i="52"/>
  <c r="AJ142" i="52"/>
  <c r="AI142" i="52"/>
  <c r="AH142" i="52"/>
  <c r="AG142" i="52"/>
  <c r="AF142" i="52"/>
  <c r="BQ141" i="52"/>
  <c r="BP141" i="52"/>
  <c r="BO141" i="52"/>
  <c r="BN141" i="52"/>
  <c r="BM141" i="52"/>
  <c r="BL141" i="52"/>
  <c r="AK141" i="52"/>
  <c r="AJ141" i="52"/>
  <c r="AI141" i="52"/>
  <c r="AH141" i="52"/>
  <c r="AG141" i="52"/>
  <c r="AF141" i="52"/>
  <c r="BQ140" i="52"/>
  <c r="BP140" i="52"/>
  <c r="BO140" i="52"/>
  <c r="BN140" i="52"/>
  <c r="BM140" i="52"/>
  <c r="BL140" i="52"/>
  <c r="AK140" i="52"/>
  <c r="AJ140" i="52"/>
  <c r="AI140" i="52"/>
  <c r="AH140" i="52"/>
  <c r="AG140" i="52"/>
  <c r="AF140" i="52"/>
  <c r="BQ139" i="52"/>
  <c r="BP139" i="52"/>
  <c r="BO139" i="52"/>
  <c r="BN139" i="52"/>
  <c r="BM139" i="52"/>
  <c r="BL139" i="52"/>
  <c r="AK139" i="52"/>
  <c r="AJ139" i="52"/>
  <c r="AI139" i="52"/>
  <c r="AH139" i="52"/>
  <c r="AG139" i="52"/>
  <c r="AF139" i="52"/>
  <c r="AK135" i="52"/>
  <c r="AJ135" i="52"/>
  <c r="AI135" i="52"/>
  <c r="AH135" i="52"/>
  <c r="AG135" i="52"/>
  <c r="AF135" i="52"/>
  <c r="AK134" i="52"/>
  <c r="AJ134" i="52"/>
  <c r="AI134" i="52"/>
  <c r="AH134" i="52"/>
  <c r="AG134" i="52"/>
  <c r="AF134" i="52"/>
  <c r="BQ133" i="52"/>
  <c r="BP133" i="52"/>
  <c r="BO133" i="52"/>
  <c r="BN133" i="52"/>
  <c r="BM133" i="52"/>
  <c r="BL133" i="52"/>
  <c r="AK133" i="52"/>
  <c r="AJ133" i="52"/>
  <c r="AI133" i="52"/>
  <c r="AH133" i="52"/>
  <c r="AG133" i="52"/>
  <c r="AF133" i="52"/>
  <c r="BQ132" i="52"/>
  <c r="BP132" i="52"/>
  <c r="BO132" i="52"/>
  <c r="BN132" i="52"/>
  <c r="BM132" i="52"/>
  <c r="BL132" i="52"/>
  <c r="AK132" i="52"/>
  <c r="AJ132" i="52"/>
  <c r="AI132" i="52"/>
  <c r="AH132" i="52"/>
  <c r="AG132" i="52"/>
  <c r="AF132" i="52"/>
  <c r="BQ131" i="52"/>
  <c r="BP131" i="52"/>
  <c r="BO131" i="52"/>
  <c r="BN131" i="52"/>
  <c r="BM131" i="52"/>
  <c r="BL131" i="52"/>
  <c r="AK131" i="52"/>
  <c r="AJ131" i="52"/>
  <c r="AI131" i="52"/>
  <c r="AH131" i="52"/>
  <c r="AG131" i="52"/>
  <c r="AF131" i="52"/>
  <c r="BQ130" i="52"/>
  <c r="BP130" i="52"/>
  <c r="BO130" i="52"/>
  <c r="BN130" i="52"/>
  <c r="BM130" i="52"/>
  <c r="BL130" i="52"/>
  <c r="AK130" i="52"/>
  <c r="AJ130" i="52"/>
  <c r="AI130" i="52"/>
  <c r="AH130" i="52"/>
  <c r="AG130" i="52"/>
  <c r="AF130" i="52"/>
  <c r="BQ129" i="52"/>
  <c r="BP129" i="52"/>
  <c r="BO129" i="52"/>
  <c r="BN129" i="52"/>
  <c r="BM129" i="52"/>
  <c r="BL129" i="52"/>
  <c r="AK129" i="52"/>
  <c r="AJ129" i="52"/>
  <c r="AI129" i="52"/>
  <c r="AH129" i="52"/>
  <c r="AG129" i="52"/>
  <c r="AF129" i="52"/>
  <c r="BQ128" i="52"/>
  <c r="BP128" i="52"/>
  <c r="BO128" i="52"/>
  <c r="BN128" i="52"/>
  <c r="BM128" i="52"/>
  <c r="BL128" i="52"/>
  <c r="AK128" i="52"/>
  <c r="AJ128" i="52"/>
  <c r="AI128" i="52"/>
  <c r="AH128" i="52"/>
  <c r="AG128" i="52"/>
  <c r="AF128" i="52"/>
  <c r="BQ127" i="52"/>
  <c r="BP127" i="52"/>
  <c r="BO127" i="52"/>
  <c r="BN127" i="52"/>
  <c r="BM127" i="52"/>
  <c r="BL127" i="52"/>
  <c r="AK127" i="52"/>
  <c r="AJ127" i="52"/>
  <c r="AI127" i="52"/>
  <c r="AH127" i="52"/>
  <c r="AG127" i="52"/>
  <c r="AF127" i="52"/>
  <c r="BQ126" i="52"/>
  <c r="BP126" i="52"/>
  <c r="BO126" i="52"/>
  <c r="BN126" i="52"/>
  <c r="BM126" i="52"/>
  <c r="BL126" i="52"/>
  <c r="AK126" i="52"/>
  <c r="AJ126" i="52"/>
  <c r="AI126" i="52"/>
  <c r="AH126" i="52"/>
  <c r="AG126" i="52"/>
  <c r="AF126" i="52"/>
  <c r="BQ125" i="52"/>
  <c r="BP125" i="52"/>
  <c r="BO125" i="52"/>
  <c r="BN125" i="52"/>
  <c r="BM125" i="52"/>
  <c r="BL125" i="52"/>
  <c r="AK125" i="52"/>
  <c r="AJ125" i="52"/>
  <c r="AI125" i="52"/>
  <c r="AH125" i="52"/>
  <c r="AG125" i="52"/>
  <c r="AF125" i="52"/>
  <c r="BQ124" i="52"/>
  <c r="BP124" i="52"/>
  <c r="BO124" i="52"/>
  <c r="BN124" i="52"/>
  <c r="BM124" i="52"/>
  <c r="BL124" i="52"/>
  <c r="AK124" i="52"/>
  <c r="AJ124" i="52"/>
  <c r="AI124" i="52"/>
  <c r="AH124" i="52"/>
  <c r="AG124" i="52"/>
  <c r="AF124" i="52"/>
  <c r="BQ123" i="52"/>
  <c r="BP123" i="52"/>
  <c r="BO123" i="52"/>
  <c r="BN123" i="52"/>
  <c r="BM123" i="52"/>
  <c r="BL123" i="52"/>
  <c r="AK123" i="52"/>
  <c r="AJ123" i="52"/>
  <c r="AI123" i="52"/>
  <c r="AH123" i="52"/>
  <c r="AG123" i="52"/>
  <c r="AF123" i="52"/>
  <c r="BQ122" i="52"/>
  <c r="BP122" i="52"/>
  <c r="BO122" i="52"/>
  <c r="BN122" i="52"/>
  <c r="BM122" i="52"/>
  <c r="BL122" i="52"/>
  <c r="AK122" i="52"/>
  <c r="AJ122" i="52"/>
  <c r="AI122" i="52"/>
  <c r="AH122" i="52"/>
  <c r="AG122" i="52"/>
  <c r="AF122" i="52"/>
  <c r="AK118" i="52"/>
  <c r="AJ118" i="52"/>
  <c r="AI118" i="52"/>
  <c r="AH118" i="52"/>
  <c r="AG118" i="52"/>
  <c r="AF118" i="52"/>
  <c r="AK117" i="52"/>
  <c r="AJ117" i="52"/>
  <c r="AI117" i="52"/>
  <c r="AH117" i="52"/>
  <c r="AG117" i="52"/>
  <c r="AF117" i="52"/>
  <c r="BQ116" i="52"/>
  <c r="BP116" i="52"/>
  <c r="BO116" i="52"/>
  <c r="BN116" i="52"/>
  <c r="BM116" i="52"/>
  <c r="BL116" i="52"/>
  <c r="AK116" i="52"/>
  <c r="AJ116" i="52"/>
  <c r="AI116" i="52"/>
  <c r="AH116" i="52"/>
  <c r="AG116" i="52"/>
  <c r="AF116" i="52"/>
  <c r="BQ115" i="52"/>
  <c r="BP115" i="52"/>
  <c r="BO115" i="52"/>
  <c r="BN115" i="52"/>
  <c r="BM115" i="52"/>
  <c r="BL115" i="52"/>
  <c r="AK115" i="52"/>
  <c r="AJ115" i="52"/>
  <c r="AI115" i="52"/>
  <c r="AH115" i="52"/>
  <c r="AG115" i="52"/>
  <c r="AF115" i="52"/>
  <c r="BQ114" i="52"/>
  <c r="BP114" i="52"/>
  <c r="BO114" i="52"/>
  <c r="BN114" i="52"/>
  <c r="BM114" i="52"/>
  <c r="BL114" i="52"/>
  <c r="AK114" i="52"/>
  <c r="AJ114" i="52"/>
  <c r="AI114" i="52"/>
  <c r="AH114" i="52"/>
  <c r="AG114" i="52"/>
  <c r="AF114" i="52"/>
  <c r="BQ113" i="52"/>
  <c r="BP113" i="52"/>
  <c r="BO113" i="52"/>
  <c r="BN113" i="52"/>
  <c r="BM113" i="52"/>
  <c r="BL113" i="52"/>
  <c r="AK113" i="52"/>
  <c r="AJ113" i="52"/>
  <c r="AI113" i="52"/>
  <c r="AH113" i="52"/>
  <c r="AG113" i="52"/>
  <c r="AF113" i="52"/>
  <c r="BQ112" i="52"/>
  <c r="BP112" i="52"/>
  <c r="BO112" i="52"/>
  <c r="BN112" i="52"/>
  <c r="BM112" i="52"/>
  <c r="BL112" i="52"/>
  <c r="AK112" i="52"/>
  <c r="AJ112" i="52"/>
  <c r="AI112" i="52"/>
  <c r="AH112" i="52"/>
  <c r="AG112" i="52"/>
  <c r="AF112" i="52"/>
  <c r="BQ111" i="52"/>
  <c r="BP111" i="52"/>
  <c r="BO111" i="52"/>
  <c r="BN111" i="52"/>
  <c r="BM111" i="52"/>
  <c r="BL111" i="52"/>
  <c r="AK111" i="52"/>
  <c r="AJ111" i="52"/>
  <c r="AI111" i="52"/>
  <c r="AH111" i="52"/>
  <c r="AG111" i="52"/>
  <c r="AF111" i="52"/>
  <c r="BQ110" i="52"/>
  <c r="BP110" i="52"/>
  <c r="BO110" i="52"/>
  <c r="BN110" i="52"/>
  <c r="BM110" i="52"/>
  <c r="BL110" i="52"/>
  <c r="AK110" i="52"/>
  <c r="AJ110" i="52"/>
  <c r="AI110" i="52"/>
  <c r="AH110" i="52"/>
  <c r="AG110" i="52"/>
  <c r="AF110" i="52"/>
  <c r="BQ109" i="52"/>
  <c r="BP109" i="52"/>
  <c r="BO109" i="52"/>
  <c r="BN109" i="52"/>
  <c r="BM109" i="52"/>
  <c r="BL109" i="52"/>
  <c r="AK109" i="52"/>
  <c r="AJ109" i="52"/>
  <c r="AI109" i="52"/>
  <c r="AH109" i="52"/>
  <c r="AG109" i="52"/>
  <c r="AF109" i="52"/>
  <c r="BQ108" i="52"/>
  <c r="BP108" i="52"/>
  <c r="BO108" i="52"/>
  <c r="BN108" i="52"/>
  <c r="BM108" i="52"/>
  <c r="BL108" i="52"/>
  <c r="AK108" i="52"/>
  <c r="AJ108" i="52"/>
  <c r="AI108" i="52"/>
  <c r="AH108" i="52"/>
  <c r="AG108" i="52"/>
  <c r="AF108" i="52"/>
  <c r="BQ107" i="52"/>
  <c r="BP107" i="52"/>
  <c r="BO107" i="52"/>
  <c r="BN107" i="52"/>
  <c r="BM107" i="52"/>
  <c r="BL107" i="52"/>
  <c r="AK107" i="52"/>
  <c r="AJ107" i="52"/>
  <c r="AI107" i="52"/>
  <c r="AH107" i="52"/>
  <c r="AG107" i="52"/>
  <c r="AF107" i="52"/>
  <c r="BQ106" i="52"/>
  <c r="BP106" i="52"/>
  <c r="BO106" i="52"/>
  <c r="BN106" i="52"/>
  <c r="BM106" i="52"/>
  <c r="BL106" i="52"/>
  <c r="AK106" i="52"/>
  <c r="AJ106" i="52"/>
  <c r="AI106" i="52"/>
  <c r="AH106" i="52"/>
  <c r="AG106" i="52"/>
  <c r="AF106" i="52"/>
  <c r="BQ105" i="52"/>
  <c r="BP105" i="52"/>
  <c r="BO105" i="52"/>
  <c r="BN105" i="52"/>
  <c r="BM105" i="52"/>
  <c r="BL105" i="52"/>
  <c r="AK105" i="52"/>
  <c r="AJ105" i="52"/>
  <c r="AI105" i="52"/>
  <c r="AH105" i="52"/>
  <c r="AG105" i="52"/>
  <c r="AF105" i="52"/>
  <c r="AK101" i="52"/>
  <c r="AJ101" i="52"/>
  <c r="AI101" i="52"/>
  <c r="AH101" i="52"/>
  <c r="AG101" i="52"/>
  <c r="AF101" i="52"/>
  <c r="AK100" i="52"/>
  <c r="AJ100" i="52"/>
  <c r="AI100" i="52"/>
  <c r="AH100" i="52"/>
  <c r="AG100" i="52"/>
  <c r="AF100" i="52"/>
  <c r="BQ99" i="52"/>
  <c r="BP99" i="52"/>
  <c r="BO99" i="52"/>
  <c r="BN99" i="52"/>
  <c r="BM99" i="52"/>
  <c r="BL99" i="52"/>
  <c r="AK99" i="52"/>
  <c r="AJ99" i="52"/>
  <c r="AI99" i="52"/>
  <c r="AH99" i="52"/>
  <c r="AG99" i="52"/>
  <c r="AF99" i="52"/>
  <c r="BQ98" i="52"/>
  <c r="BP98" i="52"/>
  <c r="BO98" i="52"/>
  <c r="BN98" i="52"/>
  <c r="BM98" i="52"/>
  <c r="BL98" i="52"/>
  <c r="AK98" i="52"/>
  <c r="AJ98" i="52"/>
  <c r="AI98" i="52"/>
  <c r="AH98" i="52"/>
  <c r="AG98" i="52"/>
  <c r="AF98" i="52"/>
  <c r="BQ97" i="52"/>
  <c r="BP97" i="52"/>
  <c r="BO97" i="52"/>
  <c r="BN97" i="52"/>
  <c r="BM97" i="52"/>
  <c r="BL97" i="52"/>
  <c r="AK97" i="52"/>
  <c r="AJ97" i="52"/>
  <c r="AI97" i="52"/>
  <c r="AH97" i="52"/>
  <c r="AG97" i="52"/>
  <c r="AF97" i="52"/>
  <c r="BQ96" i="52"/>
  <c r="BP96" i="52"/>
  <c r="BO96" i="52"/>
  <c r="BN96" i="52"/>
  <c r="BM96" i="52"/>
  <c r="BL96" i="52"/>
  <c r="AK96" i="52"/>
  <c r="AJ96" i="52"/>
  <c r="AI96" i="52"/>
  <c r="AH96" i="52"/>
  <c r="AG96" i="52"/>
  <c r="AF96" i="52"/>
  <c r="BQ95" i="52"/>
  <c r="BP95" i="52"/>
  <c r="BO95" i="52"/>
  <c r="BN95" i="52"/>
  <c r="BM95" i="52"/>
  <c r="BL95" i="52"/>
  <c r="AK95" i="52"/>
  <c r="AJ95" i="52"/>
  <c r="AI95" i="52"/>
  <c r="AH95" i="52"/>
  <c r="AG95" i="52"/>
  <c r="AF95" i="52"/>
  <c r="BQ94" i="52"/>
  <c r="BP94" i="52"/>
  <c r="BO94" i="52"/>
  <c r="BN94" i="52"/>
  <c r="BM94" i="52"/>
  <c r="BL94" i="52"/>
  <c r="AK94" i="52"/>
  <c r="AJ94" i="52"/>
  <c r="AI94" i="52"/>
  <c r="AH94" i="52"/>
  <c r="AG94" i="52"/>
  <c r="AF94" i="52"/>
  <c r="BQ93" i="52"/>
  <c r="BP93" i="52"/>
  <c r="BO93" i="52"/>
  <c r="BN93" i="52"/>
  <c r="BM93" i="52"/>
  <c r="BL93" i="52"/>
  <c r="AK93" i="52"/>
  <c r="AJ93" i="52"/>
  <c r="AI93" i="52"/>
  <c r="AH93" i="52"/>
  <c r="AG93" i="52"/>
  <c r="AF93" i="52"/>
  <c r="BQ92" i="52"/>
  <c r="BP92" i="52"/>
  <c r="BO92" i="52"/>
  <c r="BN92" i="52"/>
  <c r="BM92" i="52"/>
  <c r="BL92" i="52"/>
  <c r="AK92" i="52"/>
  <c r="AJ92" i="52"/>
  <c r="AI92" i="52"/>
  <c r="AH92" i="52"/>
  <c r="AG92" i="52"/>
  <c r="AF92" i="52"/>
  <c r="BQ91" i="52"/>
  <c r="BP91" i="52"/>
  <c r="BO91" i="52"/>
  <c r="BN91" i="52"/>
  <c r="BM91" i="52"/>
  <c r="BL91" i="52"/>
  <c r="AK91" i="52"/>
  <c r="AJ91" i="52"/>
  <c r="AI91" i="52"/>
  <c r="AH91" i="52"/>
  <c r="AG91" i="52"/>
  <c r="AF91" i="52"/>
  <c r="BQ90" i="52"/>
  <c r="BP90" i="52"/>
  <c r="BO90" i="52"/>
  <c r="BN90" i="52"/>
  <c r="BM90" i="52"/>
  <c r="BL90" i="52"/>
  <c r="AK90" i="52"/>
  <c r="AJ90" i="52"/>
  <c r="AI90" i="52"/>
  <c r="AH90" i="52"/>
  <c r="AG90" i="52"/>
  <c r="AF90" i="52"/>
  <c r="BQ89" i="52"/>
  <c r="BP89" i="52"/>
  <c r="BO89" i="52"/>
  <c r="BN89" i="52"/>
  <c r="BM89" i="52"/>
  <c r="BL89" i="52"/>
  <c r="AK89" i="52"/>
  <c r="AJ89" i="52"/>
  <c r="AI89" i="52"/>
  <c r="AH89" i="52"/>
  <c r="AG89" i="52"/>
  <c r="AF89" i="52"/>
  <c r="BQ88" i="52"/>
  <c r="BP88" i="52"/>
  <c r="BO88" i="52"/>
  <c r="BN88" i="52"/>
  <c r="BM88" i="52"/>
  <c r="BL88" i="52"/>
  <c r="AK88" i="52"/>
  <c r="AJ88" i="52"/>
  <c r="AI88" i="52"/>
  <c r="AH88" i="52"/>
  <c r="AG88" i="52"/>
  <c r="AF88" i="52"/>
  <c r="AK84" i="52"/>
  <c r="AJ84" i="52"/>
  <c r="AI84" i="52"/>
  <c r="AH84" i="52"/>
  <c r="AG84" i="52"/>
  <c r="AF84" i="52"/>
  <c r="AK83" i="52"/>
  <c r="AJ83" i="52"/>
  <c r="AI83" i="52"/>
  <c r="AH83" i="52"/>
  <c r="AG83" i="52"/>
  <c r="AF83" i="52"/>
  <c r="BQ82" i="52"/>
  <c r="BP82" i="52"/>
  <c r="BO82" i="52"/>
  <c r="BN82" i="52"/>
  <c r="BM82" i="52"/>
  <c r="BL82" i="52"/>
  <c r="AK82" i="52"/>
  <c r="AJ82" i="52"/>
  <c r="AI82" i="52"/>
  <c r="AH82" i="52"/>
  <c r="AG82" i="52"/>
  <c r="AF82" i="52"/>
  <c r="BQ81" i="52"/>
  <c r="BP81" i="52"/>
  <c r="BO81" i="52"/>
  <c r="BN81" i="52"/>
  <c r="BM81" i="52"/>
  <c r="BL81" i="52"/>
  <c r="AK81" i="52"/>
  <c r="AJ81" i="52"/>
  <c r="AI81" i="52"/>
  <c r="AH81" i="52"/>
  <c r="AG81" i="52"/>
  <c r="AF81" i="52"/>
  <c r="BQ80" i="52"/>
  <c r="BP80" i="52"/>
  <c r="BO80" i="52"/>
  <c r="BN80" i="52"/>
  <c r="BM80" i="52"/>
  <c r="BL80" i="52"/>
  <c r="AK80" i="52"/>
  <c r="AJ80" i="52"/>
  <c r="AI80" i="52"/>
  <c r="AH80" i="52"/>
  <c r="AG80" i="52"/>
  <c r="AF80" i="52"/>
  <c r="BQ79" i="52"/>
  <c r="BP79" i="52"/>
  <c r="BO79" i="52"/>
  <c r="BN79" i="52"/>
  <c r="BM79" i="52"/>
  <c r="BL79" i="52"/>
  <c r="AK79" i="52"/>
  <c r="AJ79" i="52"/>
  <c r="AI79" i="52"/>
  <c r="AH79" i="52"/>
  <c r="AG79" i="52"/>
  <c r="AF79" i="52"/>
  <c r="BQ78" i="52"/>
  <c r="BP78" i="52"/>
  <c r="BO78" i="52"/>
  <c r="BN78" i="52"/>
  <c r="BM78" i="52"/>
  <c r="BL78" i="52"/>
  <c r="AK78" i="52"/>
  <c r="AJ78" i="52"/>
  <c r="AI78" i="52"/>
  <c r="AH78" i="52"/>
  <c r="AG78" i="52"/>
  <c r="AF78" i="52"/>
  <c r="BQ77" i="52"/>
  <c r="BP77" i="52"/>
  <c r="BO77" i="52"/>
  <c r="BN77" i="52"/>
  <c r="BM77" i="52"/>
  <c r="BL77" i="52"/>
  <c r="AK77" i="52"/>
  <c r="AJ77" i="52"/>
  <c r="AI77" i="52"/>
  <c r="AH77" i="52"/>
  <c r="AG77" i="52"/>
  <c r="AF77" i="52"/>
  <c r="BQ76" i="52"/>
  <c r="BP76" i="52"/>
  <c r="BO76" i="52"/>
  <c r="BN76" i="52"/>
  <c r="BM76" i="52"/>
  <c r="BL76" i="52"/>
  <c r="AK76" i="52"/>
  <c r="AJ76" i="52"/>
  <c r="AI76" i="52"/>
  <c r="AH76" i="52"/>
  <c r="AG76" i="52"/>
  <c r="AF76" i="52"/>
  <c r="BQ75" i="52"/>
  <c r="BP75" i="52"/>
  <c r="BO75" i="52"/>
  <c r="BN75" i="52"/>
  <c r="BM75" i="52"/>
  <c r="BL75" i="52"/>
  <c r="AK75" i="52"/>
  <c r="AJ75" i="52"/>
  <c r="AI75" i="52"/>
  <c r="AH75" i="52"/>
  <c r="AG75" i="52"/>
  <c r="AF75" i="52"/>
  <c r="BQ74" i="52"/>
  <c r="BP74" i="52"/>
  <c r="BO74" i="52"/>
  <c r="BN74" i="52"/>
  <c r="BM74" i="52"/>
  <c r="BL74" i="52"/>
  <c r="AK74" i="52"/>
  <c r="AJ74" i="52"/>
  <c r="AI74" i="52"/>
  <c r="AH74" i="52"/>
  <c r="AG74" i="52"/>
  <c r="AF74" i="52"/>
  <c r="BQ73" i="52"/>
  <c r="BP73" i="52"/>
  <c r="BO73" i="52"/>
  <c r="BN73" i="52"/>
  <c r="BM73" i="52"/>
  <c r="BL73" i="52"/>
  <c r="AK73" i="52"/>
  <c r="AJ73" i="52"/>
  <c r="AI73" i="52"/>
  <c r="AH73" i="52"/>
  <c r="AG73" i="52"/>
  <c r="AF73" i="52"/>
  <c r="BQ72" i="52"/>
  <c r="BP72" i="52"/>
  <c r="BO72" i="52"/>
  <c r="BN72" i="52"/>
  <c r="BM72" i="52"/>
  <c r="BL72" i="52"/>
  <c r="AK72" i="52"/>
  <c r="AJ72" i="52"/>
  <c r="AI72" i="52"/>
  <c r="AH72" i="52"/>
  <c r="AG72" i="52"/>
  <c r="AF72" i="52"/>
  <c r="BQ71" i="52"/>
  <c r="BP71" i="52"/>
  <c r="BO71" i="52"/>
  <c r="BN71" i="52"/>
  <c r="BM71" i="52"/>
  <c r="BL71" i="52"/>
  <c r="AK71" i="52"/>
  <c r="AJ71" i="52"/>
  <c r="AI71" i="52"/>
  <c r="AH71" i="52"/>
  <c r="AG71" i="52"/>
  <c r="AF71" i="52"/>
  <c r="AK67" i="52"/>
  <c r="AJ67" i="52"/>
  <c r="AI67" i="52"/>
  <c r="AH67" i="52"/>
  <c r="AG67" i="52"/>
  <c r="AF67" i="52"/>
  <c r="AK66" i="52"/>
  <c r="AJ66" i="52"/>
  <c r="AI66" i="52"/>
  <c r="AH66" i="52"/>
  <c r="AG66" i="52"/>
  <c r="AF66" i="52"/>
  <c r="BQ65" i="52"/>
  <c r="BP65" i="52"/>
  <c r="BO65" i="52"/>
  <c r="BN65" i="52"/>
  <c r="BM65" i="52"/>
  <c r="BL65" i="52"/>
  <c r="AK65" i="52"/>
  <c r="AJ65" i="52"/>
  <c r="AI65" i="52"/>
  <c r="AH65" i="52"/>
  <c r="AG65" i="52"/>
  <c r="AF65" i="52"/>
  <c r="BQ64" i="52"/>
  <c r="BP64" i="52"/>
  <c r="BO64" i="52"/>
  <c r="BN64" i="52"/>
  <c r="BM64" i="52"/>
  <c r="BL64" i="52"/>
  <c r="AK64" i="52"/>
  <c r="AJ64" i="52"/>
  <c r="AI64" i="52"/>
  <c r="AH64" i="52"/>
  <c r="AG64" i="52"/>
  <c r="AF64" i="52"/>
  <c r="BQ63" i="52"/>
  <c r="BP63" i="52"/>
  <c r="BO63" i="52"/>
  <c r="BN63" i="52"/>
  <c r="BM63" i="52"/>
  <c r="BL63" i="52"/>
  <c r="AK63" i="52"/>
  <c r="AJ63" i="52"/>
  <c r="AI63" i="52"/>
  <c r="AH63" i="52"/>
  <c r="AG63" i="52"/>
  <c r="AF63" i="52"/>
  <c r="BQ62" i="52"/>
  <c r="BP62" i="52"/>
  <c r="BO62" i="52"/>
  <c r="BN62" i="52"/>
  <c r="BM62" i="52"/>
  <c r="BL62" i="52"/>
  <c r="AK62" i="52"/>
  <c r="AJ62" i="52"/>
  <c r="AI62" i="52"/>
  <c r="AH62" i="52"/>
  <c r="AG62" i="52"/>
  <c r="AF62" i="52"/>
  <c r="BQ61" i="52"/>
  <c r="BP61" i="52"/>
  <c r="BO61" i="52"/>
  <c r="BN61" i="52"/>
  <c r="BM61" i="52"/>
  <c r="BL61" i="52"/>
  <c r="AK61" i="52"/>
  <c r="AJ61" i="52"/>
  <c r="AI61" i="52"/>
  <c r="AH61" i="52"/>
  <c r="AG61" i="52"/>
  <c r="AF61" i="52"/>
  <c r="BQ60" i="52"/>
  <c r="BP60" i="52"/>
  <c r="BO60" i="52"/>
  <c r="BN60" i="52"/>
  <c r="BM60" i="52"/>
  <c r="BL60" i="52"/>
  <c r="AK60" i="52"/>
  <c r="AJ60" i="52"/>
  <c r="AI60" i="52"/>
  <c r="AH60" i="52"/>
  <c r="AG60" i="52"/>
  <c r="AF60" i="52"/>
  <c r="BQ59" i="52"/>
  <c r="BP59" i="52"/>
  <c r="BO59" i="52"/>
  <c r="BN59" i="52"/>
  <c r="BM59" i="52"/>
  <c r="BL59" i="52"/>
  <c r="AK59" i="52"/>
  <c r="AJ59" i="52"/>
  <c r="AI59" i="52"/>
  <c r="AH59" i="52"/>
  <c r="AG59" i="52"/>
  <c r="AF59" i="52"/>
  <c r="BQ58" i="52"/>
  <c r="BP58" i="52"/>
  <c r="BO58" i="52"/>
  <c r="BN58" i="52"/>
  <c r="BM58" i="52"/>
  <c r="BL58" i="52"/>
  <c r="AK58" i="52"/>
  <c r="AJ58" i="52"/>
  <c r="AI58" i="52"/>
  <c r="AH58" i="52"/>
  <c r="AG58" i="52"/>
  <c r="AF58" i="52"/>
  <c r="BQ57" i="52"/>
  <c r="BP57" i="52"/>
  <c r="BO57" i="52"/>
  <c r="BN57" i="52"/>
  <c r="BM57" i="52"/>
  <c r="BL57" i="52"/>
  <c r="AK57" i="52"/>
  <c r="AJ57" i="52"/>
  <c r="AI57" i="52"/>
  <c r="AH57" i="52"/>
  <c r="AG57" i="52"/>
  <c r="AF57" i="52"/>
  <c r="BQ56" i="52"/>
  <c r="BP56" i="52"/>
  <c r="BO56" i="52"/>
  <c r="BN56" i="52"/>
  <c r="BM56" i="52"/>
  <c r="BL56" i="52"/>
  <c r="AK56" i="52"/>
  <c r="AJ56" i="52"/>
  <c r="AI56" i="52"/>
  <c r="AH56" i="52"/>
  <c r="AG56" i="52"/>
  <c r="AF56" i="52"/>
  <c r="BQ55" i="52"/>
  <c r="BP55" i="52"/>
  <c r="BO55" i="52"/>
  <c r="BN55" i="52"/>
  <c r="BM55" i="52"/>
  <c r="BL55" i="52"/>
  <c r="AK55" i="52"/>
  <c r="AJ55" i="52"/>
  <c r="AI55" i="52"/>
  <c r="AH55" i="52"/>
  <c r="AG55" i="52"/>
  <c r="AF55" i="52"/>
  <c r="BQ54" i="52"/>
  <c r="BP54" i="52"/>
  <c r="BO54" i="52"/>
  <c r="BN54" i="52"/>
  <c r="BM54" i="52"/>
  <c r="BL54" i="52"/>
  <c r="AK54" i="52"/>
  <c r="AJ54" i="52"/>
  <c r="AI54" i="52"/>
  <c r="AH54" i="52"/>
  <c r="AG54" i="52"/>
  <c r="AF54" i="52"/>
  <c r="AK50" i="52"/>
  <c r="AJ50" i="52"/>
  <c r="AI50" i="52"/>
  <c r="AH50" i="52"/>
  <c r="AG50" i="52"/>
  <c r="AF50" i="52"/>
  <c r="AK49" i="52"/>
  <c r="AJ49" i="52"/>
  <c r="AI49" i="52"/>
  <c r="AH49" i="52"/>
  <c r="AG49" i="52"/>
  <c r="AF49" i="52"/>
  <c r="BQ48" i="52"/>
  <c r="BP48" i="52"/>
  <c r="BO48" i="52"/>
  <c r="BN48" i="52"/>
  <c r="BM48" i="52"/>
  <c r="BL48" i="52"/>
  <c r="AK48" i="52"/>
  <c r="AJ48" i="52"/>
  <c r="AI48" i="52"/>
  <c r="AH48" i="52"/>
  <c r="AG48" i="52"/>
  <c r="AF48" i="52"/>
  <c r="BQ47" i="52"/>
  <c r="BP47" i="52"/>
  <c r="BO47" i="52"/>
  <c r="BN47" i="52"/>
  <c r="BM47" i="52"/>
  <c r="BL47" i="52"/>
  <c r="AK47" i="52"/>
  <c r="AJ47" i="52"/>
  <c r="AI47" i="52"/>
  <c r="AH47" i="52"/>
  <c r="AG47" i="52"/>
  <c r="AF47" i="52"/>
  <c r="BQ46" i="52"/>
  <c r="BP46" i="52"/>
  <c r="BO46" i="52"/>
  <c r="BN46" i="52"/>
  <c r="BM46" i="52"/>
  <c r="BL46" i="52"/>
  <c r="AK46" i="52"/>
  <c r="AJ46" i="52"/>
  <c r="AI46" i="52"/>
  <c r="AH46" i="52"/>
  <c r="AG46" i="52"/>
  <c r="AF46" i="52"/>
  <c r="BQ45" i="52"/>
  <c r="BP45" i="52"/>
  <c r="BO45" i="52"/>
  <c r="BN45" i="52"/>
  <c r="BM45" i="52"/>
  <c r="BL45" i="52"/>
  <c r="AK45" i="52"/>
  <c r="AJ45" i="52"/>
  <c r="AI45" i="52"/>
  <c r="AH45" i="52"/>
  <c r="AG45" i="52"/>
  <c r="AF45" i="52"/>
  <c r="BQ44" i="52"/>
  <c r="BP44" i="52"/>
  <c r="BO44" i="52"/>
  <c r="BN44" i="52"/>
  <c r="BM44" i="52"/>
  <c r="BL44" i="52"/>
  <c r="AK44" i="52"/>
  <c r="AJ44" i="52"/>
  <c r="AI44" i="52"/>
  <c r="AH44" i="52"/>
  <c r="AG44" i="52"/>
  <c r="AF44" i="52"/>
  <c r="BQ43" i="52"/>
  <c r="BP43" i="52"/>
  <c r="BO43" i="52"/>
  <c r="BN43" i="52"/>
  <c r="BM43" i="52"/>
  <c r="BL43" i="52"/>
  <c r="AK43" i="52"/>
  <c r="AJ43" i="52"/>
  <c r="AI43" i="52"/>
  <c r="AH43" i="52"/>
  <c r="AG43" i="52"/>
  <c r="AF43" i="52"/>
  <c r="BQ42" i="52"/>
  <c r="BP42" i="52"/>
  <c r="BO42" i="52"/>
  <c r="BN42" i="52"/>
  <c r="BM42" i="52"/>
  <c r="BL42" i="52"/>
  <c r="AK42" i="52"/>
  <c r="AJ42" i="52"/>
  <c r="AI42" i="52"/>
  <c r="AH42" i="52"/>
  <c r="AG42" i="52"/>
  <c r="AF42" i="52"/>
  <c r="BQ41" i="52"/>
  <c r="BP41" i="52"/>
  <c r="BO41" i="52"/>
  <c r="BN41" i="52"/>
  <c r="BM41" i="52"/>
  <c r="BL41" i="52"/>
  <c r="AK41" i="52"/>
  <c r="AJ41" i="52"/>
  <c r="AI41" i="52"/>
  <c r="AH41" i="52"/>
  <c r="AG41" i="52"/>
  <c r="AF41" i="52"/>
  <c r="BQ40" i="52"/>
  <c r="BP40" i="52"/>
  <c r="BO40" i="52"/>
  <c r="BN40" i="52"/>
  <c r="BM40" i="52"/>
  <c r="BL40" i="52"/>
  <c r="AK40" i="52"/>
  <c r="AJ40" i="52"/>
  <c r="AI40" i="52"/>
  <c r="AH40" i="52"/>
  <c r="AG40" i="52"/>
  <c r="AF40" i="52"/>
  <c r="BQ39" i="52"/>
  <c r="BP39" i="52"/>
  <c r="BO39" i="52"/>
  <c r="BN39" i="52"/>
  <c r="BM39" i="52"/>
  <c r="BL39" i="52"/>
  <c r="AK39" i="52"/>
  <c r="AJ39" i="52"/>
  <c r="AI39" i="52"/>
  <c r="AH39" i="52"/>
  <c r="AG39" i="52"/>
  <c r="AF39" i="52"/>
  <c r="BQ38" i="52"/>
  <c r="BP38" i="52"/>
  <c r="BO38" i="52"/>
  <c r="BN38" i="52"/>
  <c r="BM38" i="52"/>
  <c r="BL38" i="52"/>
  <c r="AK38" i="52"/>
  <c r="AJ38" i="52"/>
  <c r="AI38" i="52"/>
  <c r="AH38" i="52"/>
  <c r="AG38" i="52"/>
  <c r="AF38" i="52"/>
  <c r="BQ37" i="52"/>
  <c r="BP37" i="52"/>
  <c r="BO37" i="52"/>
  <c r="BN37" i="52"/>
  <c r="BM37" i="52"/>
  <c r="BL37" i="52"/>
  <c r="AK37" i="52"/>
  <c r="AJ37" i="52"/>
  <c r="AI37" i="52"/>
  <c r="AH37" i="52"/>
  <c r="AG37" i="52"/>
  <c r="AF37" i="52"/>
  <c r="AK33" i="52"/>
  <c r="AJ33" i="52"/>
  <c r="AI33" i="52"/>
  <c r="AH33" i="52"/>
  <c r="AG33" i="52"/>
  <c r="AF33" i="52"/>
  <c r="AK32" i="52"/>
  <c r="AJ32" i="52"/>
  <c r="AI32" i="52"/>
  <c r="AH32" i="52"/>
  <c r="AG32" i="52"/>
  <c r="AF32" i="52"/>
  <c r="BQ31" i="52"/>
  <c r="BP31" i="52"/>
  <c r="BO31" i="52"/>
  <c r="BN31" i="52"/>
  <c r="BM31" i="52"/>
  <c r="BL31" i="52"/>
  <c r="AK31" i="52"/>
  <c r="AJ31" i="52"/>
  <c r="AI31" i="52"/>
  <c r="AH31" i="52"/>
  <c r="AG31" i="52"/>
  <c r="AF31" i="52"/>
  <c r="BQ30" i="52"/>
  <c r="BP30" i="52"/>
  <c r="BO30" i="52"/>
  <c r="BN30" i="52"/>
  <c r="BM30" i="52"/>
  <c r="BL30" i="52"/>
  <c r="AK30" i="52"/>
  <c r="AJ30" i="52"/>
  <c r="AI30" i="52"/>
  <c r="AH30" i="52"/>
  <c r="AG30" i="52"/>
  <c r="AF30" i="52"/>
  <c r="BQ29" i="52"/>
  <c r="BP29" i="52"/>
  <c r="BO29" i="52"/>
  <c r="BN29" i="52"/>
  <c r="BM29" i="52"/>
  <c r="BL29" i="52"/>
  <c r="AK29" i="52"/>
  <c r="AJ29" i="52"/>
  <c r="AI29" i="52"/>
  <c r="AH29" i="52"/>
  <c r="AG29" i="52"/>
  <c r="AF29" i="52"/>
  <c r="BQ28" i="52"/>
  <c r="BP28" i="52"/>
  <c r="BO28" i="52"/>
  <c r="BN28" i="52"/>
  <c r="BM28" i="52"/>
  <c r="BL28" i="52"/>
  <c r="AK28" i="52"/>
  <c r="AJ28" i="52"/>
  <c r="AI28" i="52"/>
  <c r="AH28" i="52"/>
  <c r="AG28" i="52"/>
  <c r="AF28" i="52"/>
  <c r="BQ27" i="52"/>
  <c r="BP27" i="52"/>
  <c r="BO27" i="52"/>
  <c r="BN27" i="52"/>
  <c r="BM27" i="52"/>
  <c r="BL27" i="52"/>
  <c r="AK27" i="52"/>
  <c r="AJ27" i="52"/>
  <c r="AI27" i="52"/>
  <c r="AH27" i="52"/>
  <c r="AG27" i="52"/>
  <c r="AF27" i="52"/>
  <c r="BQ26" i="52"/>
  <c r="BP26" i="52"/>
  <c r="BO26" i="52"/>
  <c r="BN26" i="52"/>
  <c r="BM26" i="52"/>
  <c r="BL26" i="52"/>
  <c r="AK26" i="52"/>
  <c r="AJ26" i="52"/>
  <c r="AI26" i="52"/>
  <c r="AH26" i="52"/>
  <c r="AG26" i="52"/>
  <c r="AF26" i="52"/>
  <c r="BQ25" i="52"/>
  <c r="BP25" i="52"/>
  <c r="BO25" i="52"/>
  <c r="BN25" i="52"/>
  <c r="BM25" i="52"/>
  <c r="BL25" i="52"/>
  <c r="AK25" i="52"/>
  <c r="AJ25" i="52"/>
  <c r="AI25" i="52"/>
  <c r="AH25" i="52"/>
  <c r="AG25" i="52"/>
  <c r="AF25" i="52"/>
  <c r="BQ24" i="52"/>
  <c r="BP24" i="52"/>
  <c r="BO24" i="52"/>
  <c r="BN24" i="52"/>
  <c r="BM24" i="52"/>
  <c r="BL24" i="52"/>
  <c r="AK24" i="52"/>
  <c r="AJ24" i="52"/>
  <c r="AI24" i="52"/>
  <c r="AH24" i="52"/>
  <c r="AG24" i="52"/>
  <c r="AF24" i="52"/>
  <c r="BQ23" i="52"/>
  <c r="BP23" i="52"/>
  <c r="BO23" i="52"/>
  <c r="BN23" i="52"/>
  <c r="BM23" i="52"/>
  <c r="BL23" i="52"/>
  <c r="AK23" i="52"/>
  <c r="AJ23" i="52"/>
  <c r="AI23" i="52"/>
  <c r="AH23" i="52"/>
  <c r="AG23" i="52"/>
  <c r="AF23" i="52"/>
  <c r="BQ22" i="52"/>
  <c r="BP22" i="52"/>
  <c r="BO22" i="52"/>
  <c r="BN22" i="52"/>
  <c r="BM22" i="52"/>
  <c r="BL22" i="52"/>
  <c r="AK22" i="52"/>
  <c r="AJ22" i="52"/>
  <c r="AI22" i="52"/>
  <c r="AH22" i="52"/>
  <c r="AG22" i="52"/>
  <c r="AF22" i="52"/>
  <c r="BQ21" i="52"/>
  <c r="BP21" i="52"/>
  <c r="BO21" i="52"/>
  <c r="BN21" i="52"/>
  <c r="BM21" i="52"/>
  <c r="BL21" i="52"/>
  <c r="AK21" i="52"/>
  <c r="AJ21" i="52"/>
  <c r="AI21" i="52"/>
  <c r="AH21" i="52"/>
  <c r="AG21" i="52"/>
  <c r="AF21" i="52"/>
  <c r="BQ20" i="52"/>
  <c r="BP20" i="52"/>
  <c r="BO20" i="52"/>
  <c r="BN20" i="52"/>
  <c r="BM20" i="52"/>
  <c r="BL20" i="52"/>
  <c r="AK20" i="52"/>
  <c r="AJ20" i="52"/>
  <c r="AI20" i="52"/>
  <c r="AH20" i="52"/>
  <c r="AG20" i="52"/>
  <c r="AF20" i="52"/>
  <c r="AK16" i="52"/>
  <c r="AJ16" i="52"/>
  <c r="AI16" i="52"/>
  <c r="AH16" i="52"/>
  <c r="AG16" i="52"/>
  <c r="AF16" i="52"/>
  <c r="AK15" i="52"/>
  <c r="AJ15" i="52"/>
  <c r="AI15" i="52"/>
  <c r="AH15" i="52"/>
  <c r="AG15" i="52"/>
  <c r="AF15" i="52"/>
  <c r="BQ14" i="52"/>
  <c r="BP14" i="52"/>
  <c r="BO14" i="52"/>
  <c r="BN14" i="52"/>
  <c r="BM14" i="52"/>
  <c r="BL14" i="52"/>
  <c r="AK14" i="52"/>
  <c r="AJ14" i="52"/>
  <c r="AI14" i="52"/>
  <c r="AH14" i="52"/>
  <c r="AG14" i="52"/>
  <c r="AF14" i="52"/>
  <c r="BQ13" i="52"/>
  <c r="BP13" i="52"/>
  <c r="BO13" i="52"/>
  <c r="BN13" i="52"/>
  <c r="BM13" i="52"/>
  <c r="BL13" i="52"/>
  <c r="AK13" i="52"/>
  <c r="AJ13" i="52"/>
  <c r="AI13" i="52"/>
  <c r="AH13" i="52"/>
  <c r="AG13" i="52"/>
  <c r="AF13" i="52"/>
  <c r="BQ12" i="52"/>
  <c r="BP12" i="52"/>
  <c r="BO12" i="52"/>
  <c r="BN12" i="52"/>
  <c r="BM12" i="52"/>
  <c r="BL12" i="52"/>
  <c r="AK12" i="52"/>
  <c r="AJ12" i="52"/>
  <c r="AI12" i="52"/>
  <c r="AH12" i="52"/>
  <c r="AG12" i="52"/>
  <c r="AF12" i="52"/>
  <c r="BQ11" i="52"/>
  <c r="BP11" i="52"/>
  <c r="BO11" i="52"/>
  <c r="BN11" i="52"/>
  <c r="BM11" i="52"/>
  <c r="BL11" i="52"/>
  <c r="AK11" i="52"/>
  <c r="AJ11" i="52"/>
  <c r="AI11" i="52"/>
  <c r="AH11" i="52"/>
  <c r="AG11" i="52"/>
  <c r="AF11" i="52"/>
  <c r="BQ10" i="52"/>
  <c r="BP10" i="52"/>
  <c r="BO10" i="52"/>
  <c r="BN10" i="52"/>
  <c r="BM10" i="52"/>
  <c r="BL10" i="52"/>
  <c r="AK10" i="52"/>
  <c r="AJ10" i="52"/>
  <c r="AI10" i="52"/>
  <c r="AH10" i="52"/>
  <c r="AG10" i="52"/>
  <c r="AF10" i="52"/>
  <c r="BQ9" i="52"/>
  <c r="BP9" i="52"/>
  <c r="BO9" i="52"/>
  <c r="BN9" i="52"/>
  <c r="BM9" i="52"/>
  <c r="BL9" i="52"/>
  <c r="AK9" i="52"/>
  <c r="AJ9" i="52"/>
  <c r="AI9" i="52"/>
  <c r="AH9" i="52"/>
  <c r="AG9" i="52"/>
  <c r="AF9" i="52"/>
  <c r="BQ8" i="52"/>
  <c r="BP8" i="52"/>
  <c r="BO8" i="52"/>
  <c r="BN8" i="52"/>
  <c r="BM8" i="52"/>
  <c r="BL8" i="52"/>
  <c r="AK8" i="52"/>
  <c r="AJ8" i="52"/>
  <c r="AI8" i="52"/>
  <c r="AH8" i="52"/>
  <c r="AG8" i="52"/>
  <c r="AF8" i="52"/>
  <c r="BQ7" i="52"/>
  <c r="BP7" i="52"/>
  <c r="BO7" i="52"/>
  <c r="BN7" i="52"/>
  <c r="BM7" i="52"/>
  <c r="BL7" i="52"/>
  <c r="AK7" i="52"/>
  <c r="AJ7" i="52"/>
  <c r="AI7" i="52"/>
  <c r="AH7" i="52"/>
  <c r="AG7" i="52"/>
  <c r="AF7" i="52"/>
  <c r="BQ6" i="52"/>
  <c r="BP6" i="52"/>
  <c r="BO6" i="52"/>
  <c r="BN6" i="52"/>
  <c r="BM6" i="52"/>
  <c r="BL6" i="52"/>
  <c r="AK6" i="52"/>
  <c r="AJ6" i="52"/>
  <c r="AI6" i="52"/>
  <c r="AH6" i="52"/>
  <c r="AG6" i="52"/>
  <c r="AF6" i="52"/>
  <c r="BQ5" i="52"/>
  <c r="BP5" i="52"/>
  <c r="BO5" i="52"/>
  <c r="BN5" i="52"/>
  <c r="BM5" i="52"/>
  <c r="BL5" i="52"/>
  <c r="AK5" i="52"/>
  <c r="AJ5" i="52"/>
  <c r="AI5" i="52"/>
  <c r="AH5" i="52"/>
  <c r="AG5" i="52"/>
  <c r="AF5" i="52"/>
  <c r="BQ4" i="52"/>
  <c r="BP4" i="52"/>
  <c r="BO4" i="52"/>
  <c r="BN4" i="52"/>
  <c r="BM4" i="52"/>
  <c r="BL4" i="52"/>
  <c r="AK4" i="52"/>
  <c r="AJ4" i="52"/>
  <c r="AI4" i="52"/>
  <c r="AH4" i="52"/>
  <c r="AG4" i="52"/>
  <c r="AF4" i="52"/>
  <c r="BQ3" i="52"/>
  <c r="BP3" i="52"/>
  <c r="BO3" i="52"/>
  <c r="BN3" i="52"/>
  <c r="BM3" i="52"/>
  <c r="BL3" i="52"/>
  <c r="AK3" i="52"/>
  <c r="AJ3" i="52"/>
  <c r="AI3" i="52"/>
  <c r="AH3" i="52"/>
  <c r="AG3" i="52"/>
  <c r="AF3" i="52"/>
  <c r="AK152" i="51"/>
  <c r="AJ152" i="51"/>
  <c r="AI152" i="51"/>
  <c r="AH152" i="51"/>
  <c r="AG152" i="51"/>
  <c r="AF152" i="51"/>
  <c r="AK151" i="51"/>
  <c r="AJ151" i="51"/>
  <c r="AI151" i="51"/>
  <c r="AH151" i="51"/>
  <c r="AG151" i="51"/>
  <c r="AF151" i="51"/>
  <c r="BQ150" i="51"/>
  <c r="BP150" i="51"/>
  <c r="BO150" i="51"/>
  <c r="BN150" i="51"/>
  <c r="BM150" i="51"/>
  <c r="BL150" i="51"/>
  <c r="AK150" i="51"/>
  <c r="AJ150" i="51"/>
  <c r="AI150" i="51"/>
  <c r="AH150" i="51"/>
  <c r="AG150" i="51"/>
  <c r="AF150" i="51"/>
  <c r="BQ149" i="51"/>
  <c r="BP149" i="51"/>
  <c r="BO149" i="51"/>
  <c r="BN149" i="51"/>
  <c r="BM149" i="51"/>
  <c r="BL149" i="51"/>
  <c r="AK149" i="51"/>
  <c r="AJ149" i="51"/>
  <c r="AI149" i="51"/>
  <c r="AH149" i="51"/>
  <c r="AG149" i="51"/>
  <c r="AF149" i="51"/>
  <c r="BQ148" i="51"/>
  <c r="BP148" i="51"/>
  <c r="BO148" i="51"/>
  <c r="BN148" i="51"/>
  <c r="BM148" i="51"/>
  <c r="BL148" i="51"/>
  <c r="AK148" i="51"/>
  <c r="AJ148" i="51"/>
  <c r="AI148" i="51"/>
  <c r="AH148" i="51"/>
  <c r="AG148" i="51"/>
  <c r="AF148" i="51"/>
  <c r="BQ147" i="51"/>
  <c r="BP147" i="51"/>
  <c r="BO147" i="51"/>
  <c r="BN147" i="51"/>
  <c r="BM147" i="51"/>
  <c r="BL147" i="51"/>
  <c r="AK147" i="51"/>
  <c r="AJ147" i="51"/>
  <c r="AI147" i="51"/>
  <c r="AH147" i="51"/>
  <c r="AG147" i="51"/>
  <c r="AF147" i="51"/>
  <c r="BQ146" i="51"/>
  <c r="BP146" i="51"/>
  <c r="BO146" i="51"/>
  <c r="BN146" i="51"/>
  <c r="BM146" i="51"/>
  <c r="BL146" i="51"/>
  <c r="AK146" i="51"/>
  <c r="AJ146" i="51"/>
  <c r="AI146" i="51"/>
  <c r="AH146" i="51"/>
  <c r="AG146" i="51"/>
  <c r="AF146" i="51"/>
  <c r="BQ145" i="51"/>
  <c r="BP145" i="51"/>
  <c r="BO145" i="51"/>
  <c r="BN145" i="51"/>
  <c r="BM145" i="51"/>
  <c r="BL145" i="51"/>
  <c r="AK145" i="51"/>
  <c r="AJ145" i="51"/>
  <c r="AI145" i="51"/>
  <c r="AH145" i="51"/>
  <c r="AG145" i="51"/>
  <c r="AF145" i="51"/>
  <c r="BQ144" i="51"/>
  <c r="BP144" i="51"/>
  <c r="BO144" i="51"/>
  <c r="BN144" i="51"/>
  <c r="BM144" i="51"/>
  <c r="BL144" i="51"/>
  <c r="AF144" i="51"/>
  <c r="BQ143" i="51"/>
  <c r="BP143" i="51"/>
  <c r="BO143" i="51"/>
  <c r="BN143" i="51"/>
  <c r="BM143" i="51"/>
  <c r="BL143" i="51"/>
  <c r="AK143" i="51"/>
  <c r="AJ143" i="51"/>
  <c r="AI143" i="51"/>
  <c r="AH143" i="51"/>
  <c r="AG143" i="51"/>
  <c r="AF143" i="51"/>
  <c r="BQ142" i="51"/>
  <c r="BP142" i="51"/>
  <c r="BO142" i="51"/>
  <c r="BN142" i="51"/>
  <c r="BM142" i="51"/>
  <c r="BL142" i="51"/>
  <c r="AK142" i="51"/>
  <c r="AJ142" i="51"/>
  <c r="AI142" i="51"/>
  <c r="AH142" i="51"/>
  <c r="AG142" i="51"/>
  <c r="AF142" i="51"/>
  <c r="BQ141" i="51"/>
  <c r="BP141" i="51"/>
  <c r="BO141" i="51"/>
  <c r="BN141" i="51"/>
  <c r="BM141" i="51"/>
  <c r="BL141" i="51"/>
  <c r="AK141" i="51"/>
  <c r="AJ141" i="51"/>
  <c r="AI141" i="51"/>
  <c r="AH141" i="51"/>
  <c r="AG141" i="51"/>
  <c r="AF141" i="51"/>
  <c r="BQ140" i="51"/>
  <c r="BP140" i="51"/>
  <c r="BO140" i="51"/>
  <c r="BN140" i="51"/>
  <c r="BM140" i="51"/>
  <c r="BL140" i="51"/>
  <c r="AK140" i="51"/>
  <c r="AJ140" i="51"/>
  <c r="AI140" i="51"/>
  <c r="AH140" i="51"/>
  <c r="AG140" i="51"/>
  <c r="AF140" i="51"/>
  <c r="BQ139" i="51"/>
  <c r="BP139" i="51"/>
  <c r="BO139" i="51"/>
  <c r="BN139" i="51"/>
  <c r="BM139" i="51"/>
  <c r="BL139" i="51"/>
  <c r="AK139" i="51"/>
  <c r="AJ139" i="51"/>
  <c r="AI139" i="51"/>
  <c r="AH139" i="51"/>
  <c r="AG139" i="51"/>
  <c r="AF139" i="51"/>
  <c r="AK135" i="51"/>
  <c r="AJ135" i="51"/>
  <c r="AI135" i="51"/>
  <c r="AH135" i="51"/>
  <c r="AG135" i="51"/>
  <c r="AF135" i="51"/>
  <c r="AK134" i="51"/>
  <c r="AJ134" i="51"/>
  <c r="AI134" i="51"/>
  <c r="AH134" i="51"/>
  <c r="AG134" i="51"/>
  <c r="AF134" i="51"/>
  <c r="BQ133" i="51"/>
  <c r="BP133" i="51"/>
  <c r="BO133" i="51"/>
  <c r="BN133" i="51"/>
  <c r="BM133" i="51"/>
  <c r="BL133" i="51"/>
  <c r="AK133" i="51"/>
  <c r="AJ133" i="51"/>
  <c r="AI133" i="51"/>
  <c r="AH133" i="51"/>
  <c r="AG133" i="51"/>
  <c r="AF133" i="51"/>
  <c r="BQ132" i="51"/>
  <c r="BP132" i="51"/>
  <c r="BO132" i="51"/>
  <c r="BN132" i="51"/>
  <c r="BM132" i="51"/>
  <c r="BL132" i="51"/>
  <c r="AK132" i="51"/>
  <c r="AJ132" i="51"/>
  <c r="AI132" i="51"/>
  <c r="AH132" i="51"/>
  <c r="AG132" i="51"/>
  <c r="AF132" i="51"/>
  <c r="BQ131" i="51"/>
  <c r="BP131" i="51"/>
  <c r="BO131" i="51"/>
  <c r="BN131" i="51"/>
  <c r="BM131" i="51"/>
  <c r="BL131" i="51"/>
  <c r="AK131" i="51"/>
  <c r="AJ131" i="51"/>
  <c r="AI131" i="51"/>
  <c r="AH131" i="51"/>
  <c r="AG131" i="51"/>
  <c r="AF131" i="51"/>
  <c r="BQ130" i="51"/>
  <c r="BP130" i="51"/>
  <c r="BO130" i="51"/>
  <c r="BN130" i="51"/>
  <c r="BM130" i="51"/>
  <c r="BL130" i="51"/>
  <c r="AK130" i="51"/>
  <c r="AJ130" i="51"/>
  <c r="AI130" i="51"/>
  <c r="AH130" i="51"/>
  <c r="AG130" i="51"/>
  <c r="AF130" i="51"/>
  <c r="BQ129" i="51"/>
  <c r="BP129" i="51"/>
  <c r="BO129" i="51"/>
  <c r="BN129" i="51"/>
  <c r="BM129" i="51"/>
  <c r="BL129" i="51"/>
  <c r="AK129" i="51"/>
  <c r="AJ129" i="51"/>
  <c r="AI129" i="51"/>
  <c r="AH129" i="51"/>
  <c r="AG129" i="51"/>
  <c r="AF129" i="51"/>
  <c r="BQ128" i="51"/>
  <c r="BP128" i="51"/>
  <c r="BO128" i="51"/>
  <c r="BN128" i="51"/>
  <c r="BM128" i="51"/>
  <c r="BL128" i="51"/>
  <c r="AK128" i="51"/>
  <c r="AJ128" i="51"/>
  <c r="AI128" i="51"/>
  <c r="AH128" i="51"/>
  <c r="AG128" i="51"/>
  <c r="AF128" i="51"/>
  <c r="BQ127" i="51"/>
  <c r="BP127" i="51"/>
  <c r="BO127" i="51"/>
  <c r="BN127" i="51"/>
  <c r="BM127" i="51"/>
  <c r="BL127" i="51"/>
  <c r="AK127" i="51"/>
  <c r="AJ127" i="51"/>
  <c r="AI127" i="51"/>
  <c r="AH127" i="51"/>
  <c r="AG127" i="51"/>
  <c r="AF127" i="51"/>
  <c r="BQ126" i="51"/>
  <c r="BP126" i="51"/>
  <c r="BO126" i="51"/>
  <c r="BN126" i="51"/>
  <c r="BM126" i="51"/>
  <c r="BL126" i="51"/>
  <c r="AK126" i="51"/>
  <c r="AJ126" i="51"/>
  <c r="AI126" i="51"/>
  <c r="AH126" i="51"/>
  <c r="AG126" i="51"/>
  <c r="AF126" i="51"/>
  <c r="BQ125" i="51"/>
  <c r="BP125" i="51"/>
  <c r="BO125" i="51"/>
  <c r="BN125" i="51"/>
  <c r="BM125" i="51"/>
  <c r="BL125" i="51"/>
  <c r="AK125" i="51"/>
  <c r="AJ125" i="51"/>
  <c r="AI125" i="51"/>
  <c r="AH125" i="51"/>
  <c r="AG125" i="51"/>
  <c r="AF125" i="51"/>
  <c r="BQ124" i="51"/>
  <c r="BP124" i="51"/>
  <c r="BO124" i="51"/>
  <c r="BN124" i="51"/>
  <c r="BM124" i="51"/>
  <c r="BL124" i="51"/>
  <c r="AK124" i="51"/>
  <c r="AJ124" i="51"/>
  <c r="AI124" i="51"/>
  <c r="AH124" i="51"/>
  <c r="AG124" i="51"/>
  <c r="AF124" i="51"/>
  <c r="BQ123" i="51"/>
  <c r="BP123" i="51"/>
  <c r="BO123" i="51"/>
  <c r="BN123" i="51"/>
  <c r="BM123" i="51"/>
  <c r="BL123" i="51"/>
  <c r="AK123" i="51"/>
  <c r="AJ123" i="51"/>
  <c r="AI123" i="51"/>
  <c r="AH123" i="51"/>
  <c r="AG123" i="51"/>
  <c r="AF123" i="51"/>
  <c r="BQ122" i="51"/>
  <c r="BP122" i="51"/>
  <c r="BO122" i="51"/>
  <c r="BN122" i="51"/>
  <c r="BM122" i="51"/>
  <c r="BL122" i="51"/>
  <c r="AK122" i="51"/>
  <c r="AJ122" i="51"/>
  <c r="AI122" i="51"/>
  <c r="AH122" i="51"/>
  <c r="AG122" i="51"/>
  <c r="AF122" i="51"/>
  <c r="AK118" i="51"/>
  <c r="AJ118" i="51"/>
  <c r="AI118" i="51"/>
  <c r="AH118" i="51"/>
  <c r="AG118" i="51"/>
  <c r="AF118" i="51"/>
  <c r="AK117" i="51"/>
  <c r="AJ117" i="51"/>
  <c r="AI117" i="51"/>
  <c r="AH117" i="51"/>
  <c r="AG117" i="51"/>
  <c r="AF117" i="51"/>
  <c r="BQ116" i="51"/>
  <c r="BP116" i="51"/>
  <c r="BO116" i="51"/>
  <c r="BN116" i="51"/>
  <c r="BM116" i="51"/>
  <c r="BL116" i="51"/>
  <c r="AK116" i="51"/>
  <c r="AJ116" i="51"/>
  <c r="AI116" i="51"/>
  <c r="AH116" i="51"/>
  <c r="AG116" i="51"/>
  <c r="AF116" i="51"/>
  <c r="BQ115" i="51"/>
  <c r="BP115" i="51"/>
  <c r="BO115" i="51"/>
  <c r="BN115" i="51"/>
  <c r="BM115" i="51"/>
  <c r="BL115" i="51"/>
  <c r="AK115" i="51"/>
  <c r="AJ115" i="51"/>
  <c r="AI115" i="51"/>
  <c r="AH115" i="51"/>
  <c r="AG115" i="51"/>
  <c r="AF115" i="51"/>
  <c r="BQ114" i="51"/>
  <c r="BP114" i="51"/>
  <c r="BO114" i="51"/>
  <c r="BN114" i="51"/>
  <c r="BM114" i="51"/>
  <c r="BL114" i="51"/>
  <c r="AK114" i="51"/>
  <c r="AJ114" i="51"/>
  <c r="AI114" i="51"/>
  <c r="AH114" i="51"/>
  <c r="AG114" i="51"/>
  <c r="AF114" i="51"/>
  <c r="BQ113" i="51"/>
  <c r="BP113" i="51"/>
  <c r="BO113" i="51"/>
  <c r="BN113" i="51"/>
  <c r="BM113" i="51"/>
  <c r="BL113" i="51"/>
  <c r="AK113" i="51"/>
  <c r="AJ113" i="51"/>
  <c r="AI113" i="51"/>
  <c r="AH113" i="51"/>
  <c r="AG113" i="51"/>
  <c r="AF113" i="51"/>
  <c r="BQ112" i="51"/>
  <c r="BP112" i="51"/>
  <c r="BO112" i="51"/>
  <c r="BN112" i="51"/>
  <c r="BM112" i="51"/>
  <c r="BL112" i="51"/>
  <c r="AK112" i="51"/>
  <c r="AJ112" i="51"/>
  <c r="AI112" i="51"/>
  <c r="AH112" i="51"/>
  <c r="AG112" i="51"/>
  <c r="AF112" i="51"/>
  <c r="BQ111" i="51"/>
  <c r="BP111" i="51"/>
  <c r="BO111" i="51"/>
  <c r="BN111" i="51"/>
  <c r="BM111" i="51"/>
  <c r="BL111" i="51"/>
  <c r="AK111" i="51"/>
  <c r="AJ111" i="51"/>
  <c r="AI111" i="51"/>
  <c r="AH111" i="51"/>
  <c r="AG111" i="51"/>
  <c r="AF111" i="51"/>
  <c r="BQ110" i="51"/>
  <c r="BP110" i="51"/>
  <c r="BO110" i="51"/>
  <c r="BN110" i="51"/>
  <c r="BM110" i="51"/>
  <c r="BL110" i="51"/>
  <c r="AK110" i="51"/>
  <c r="AJ110" i="51"/>
  <c r="AI110" i="51"/>
  <c r="AH110" i="51"/>
  <c r="AG110" i="51"/>
  <c r="AF110" i="51"/>
  <c r="BQ109" i="51"/>
  <c r="BP109" i="51"/>
  <c r="BO109" i="51"/>
  <c r="BN109" i="51"/>
  <c r="BM109" i="51"/>
  <c r="BL109" i="51"/>
  <c r="AK109" i="51"/>
  <c r="AJ109" i="51"/>
  <c r="AI109" i="51"/>
  <c r="AH109" i="51"/>
  <c r="AG109" i="51"/>
  <c r="AF109" i="51"/>
  <c r="BQ108" i="51"/>
  <c r="BP108" i="51"/>
  <c r="BO108" i="51"/>
  <c r="BN108" i="51"/>
  <c r="BM108" i="51"/>
  <c r="BL108" i="51"/>
  <c r="AK108" i="51"/>
  <c r="AJ108" i="51"/>
  <c r="AI108" i="51"/>
  <c r="AH108" i="51"/>
  <c r="AG108" i="51"/>
  <c r="AF108" i="51"/>
  <c r="BQ107" i="51"/>
  <c r="BP107" i="51"/>
  <c r="BO107" i="51"/>
  <c r="BN107" i="51"/>
  <c r="BM107" i="51"/>
  <c r="BL107" i="51"/>
  <c r="AK107" i="51"/>
  <c r="AJ107" i="51"/>
  <c r="AI107" i="51"/>
  <c r="AH107" i="51"/>
  <c r="AG107" i="51"/>
  <c r="AF107" i="51"/>
  <c r="BQ106" i="51"/>
  <c r="BP106" i="51"/>
  <c r="BO106" i="51"/>
  <c r="BN106" i="51"/>
  <c r="BM106" i="51"/>
  <c r="BL106" i="51"/>
  <c r="AK106" i="51"/>
  <c r="AJ106" i="51"/>
  <c r="AI106" i="51"/>
  <c r="AH106" i="51"/>
  <c r="AG106" i="51"/>
  <c r="AF106" i="51"/>
  <c r="BQ105" i="51"/>
  <c r="BP105" i="51"/>
  <c r="BO105" i="51"/>
  <c r="BN105" i="51"/>
  <c r="BM105" i="51"/>
  <c r="BL105" i="51"/>
  <c r="AK105" i="51"/>
  <c r="AJ105" i="51"/>
  <c r="AI105" i="51"/>
  <c r="AH105" i="51"/>
  <c r="AG105" i="51"/>
  <c r="AF105" i="51"/>
  <c r="AK101" i="51"/>
  <c r="AJ101" i="51"/>
  <c r="AI101" i="51"/>
  <c r="AH101" i="51"/>
  <c r="AG101" i="51"/>
  <c r="AF101" i="51"/>
  <c r="AK100" i="51"/>
  <c r="AJ100" i="51"/>
  <c r="AI100" i="51"/>
  <c r="AH100" i="51"/>
  <c r="AG100" i="51"/>
  <c r="AF100" i="51"/>
  <c r="BQ99" i="51"/>
  <c r="BP99" i="51"/>
  <c r="BO99" i="51"/>
  <c r="BN99" i="51"/>
  <c r="BM99" i="51"/>
  <c r="BL99" i="51"/>
  <c r="AK99" i="51"/>
  <c r="AJ99" i="51"/>
  <c r="AI99" i="51"/>
  <c r="AH99" i="51"/>
  <c r="AG99" i="51"/>
  <c r="AF99" i="51"/>
  <c r="BQ98" i="51"/>
  <c r="BP98" i="51"/>
  <c r="BO98" i="51"/>
  <c r="BN98" i="51"/>
  <c r="BM98" i="51"/>
  <c r="BL98" i="51"/>
  <c r="AK98" i="51"/>
  <c r="AJ98" i="51"/>
  <c r="AI98" i="51"/>
  <c r="AH98" i="51"/>
  <c r="AG98" i="51"/>
  <c r="AF98" i="51"/>
  <c r="BQ97" i="51"/>
  <c r="BP97" i="51"/>
  <c r="BO97" i="51"/>
  <c r="BN97" i="51"/>
  <c r="BM97" i="51"/>
  <c r="BL97" i="51"/>
  <c r="AK97" i="51"/>
  <c r="AJ97" i="51"/>
  <c r="AI97" i="51"/>
  <c r="AH97" i="51"/>
  <c r="AG97" i="51"/>
  <c r="AF97" i="51"/>
  <c r="BQ96" i="51"/>
  <c r="BP96" i="51"/>
  <c r="BO96" i="51"/>
  <c r="BN96" i="51"/>
  <c r="BM96" i="51"/>
  <c r="BL96" i="51"/>
  <c r="AK96" i="51"/>
  <c r="AJ96" i="51"/>
  <c r="AI96" i="51"/>
  <c r="AH96" i="51"/>
  <c r="AG96" i="51"/>
  <c r="AF96" i="51"/>
  <c r="BQ95" i="51"/>
  <c r="BP95" i="51"/>
  <c r="BO95" i="51"/>
  <c r="BN95" i="51"/>
  <c r="BM95" i="51"/>
  <c r="BL95" i="51"/>
  <c r="AK95" i="51"/>
  <c r="AJ95" i="51"/>
  <c r="AI95" i="51"/>
  <c r="AH95" i="51"/>
  <c r="AG95" i="51"/>
  <c r="AF95" i="51"/>
  <c r="BQ94" i="51"/>
  <c r="BP94" i="51"/>
  <c r="BO94" i="51"/>
  <c r="BN94" i="51"/>
  <c r="BM94" i="51"/>
  <c r="BL94" i="51"/>
  <c r="AK94" i="51"/>
  <c r="AJ94" i="51"/>
  <c r="AI94" i="51"/>
  <c r="AH94" i="51"/>
  <c r="AG94" i="51"/>
  <c r="AF94" i="51"/>
  <c r="BQ93" i="51"/>
  <c r="BP93" i="51"/>
  <c r="BO93" i="51"/>
  <c r="BN93" i="51"/>
  <c r="BM93" i="51"/>
  <c r="BL93" i="51"/>
  <c r="AK93" i="51"/>
  <c r="AJ93" i="51"/>
  <c r="AI93" i="51"/>
  <c r="AH93" i="51"/>
  <c r="AG93" i="51"/>
  <c r="AF93" i="51"/>
  <c r="BQ92" i="51"/>
  <c r="BP92" i="51"/>
  <c r="BO92" i="51"/>
  <c r="BN92" i="51"/>
  <c r="BM92" i="51"/>
  <c r="BL92" i="51"/>
  <c r="AK92" i="51"/>
  <c r="AJ92" i="51"/>
  <c r="AI92" i="51"/>
  <c r="AH92" i="51"/>
  <c r="AG92" i="51"/>
  <c r="AF92" i="51"/>
  <c r="BQ91" i="51"/>
  <c r="BP91" i="51"/>
  <c r="BO91" i="51"/>
  <c r="BN91" i="51"/>
  <c r="BM91" i="51"/>
  <c r="BL91" i="51"/>
  <c r="AK91" i="51"/>
  <c r="AJ91" i="51"/>
  <c r="AI91" i="51"/>
  <c r="AH91" i="51"/>
  <c r="AG91" i="51"/>
  <c r="AF91" i="51"/>
  <c r="BQ90" i="51"/>
  <c r="BP90" i="51"/>
  <c r="BO90" i="51"/>
  <c r="BN90" i="51"/>
  <c r="BM90" i="51"/>
  <c r="BL90" i="51"/>
  <c r="AK90" i="51"/>
  <c r="AJ90" i="51"/>
  <c r="AI90" i="51"/>
  <c r="AH90" i="51"/>
  <c r="AG90" i="51"/>
  <c r="AF90" i="51"/>
  <c r="BQ89" i="51"/>
  <c r="BP89" i="51"/>
  <c r="BO89" i="51"/>
  <c r="BN89" i="51"/>
  <c r="BM89" i="51"/>
  <c r="BL89" i="51"/>
  <c r="AK89" i="51"/>
  <c r="AJ89" i="51"/>
  <c r="AI89" i="51"/>
  <c r="AH89" i="51"/>
  <c r="AG89" i="51"/>
  <c r="AF89" i="51"/>
  <c r="BQ88" i="51"/>
  <c r="BP88" i="51"/>
  <c r="BO88" i="51"/>
  <c r="BN88" i="51"/>
  <c r="BM88" i="51"/>
  <c r="BL88" i="51"/>
  <c r="AK88" i="51"/>
  <c r="AJ88" i="51"/>
  <c r="AI88" i="51"/>
  <c r="AH88" i="51"/>
  <c r="AG88" i="51"/>
  <c r="AF88" i="51"/>
  <c r="AK84" i="51"/>
  <c r="AJ84" i="51"/>
  <c r="AI84" i="51"/>
  <c r="AH84" i="51"/>
  <c r="AG84" i="51"/>
  <c r="AF84" i="51"/>
  <c r="AK83" i="51"/>
  <c r="AJ83" i="51"/>
  <c r="AI83" i="51"/>
  <c r="AH83" i="51"/>
  <c r="AG83" i="51"/>
  <c r="AF83" i="51"/>
  <c r="BQ82" i="51"/>
  <c r="BP82" i="51"/>
  <c r="BO82" i="51"/>
  <c r="BN82" i="51"/>
  <c r="BM82" i="51"/>
  <c r="BL82" i="51"/>
  <c r="AK82" i="51"/>
  <c r="AJ82" i="51"/>
  <c r="AI82" i="51"/>
  <c r="AH82" i="51"/>
  <c r="AG82" i="51"/>
  <c r="AF82" i="51"/>
  <c r="BQ81" i="51"/>
  <c r="BP81" i="51"/>
  <c r="BO81" i="51"/>
  <c r="BN81" i="51"/>
  <c r="BM81" i="51"/>
  <c r="BL81" i="51"/>
  <c r="AK81" i="51"/>
  <c r="AJ81" i="51"/>
  <c r="AI81" i="51"/>
  <c r="AH81" i="51"/>
  <c r="AG81" i="51"/>
  <c r="AF81" i="51"/>
  <c r="BQ80" i="51"/>
  <c r="BP80" i="51"/>
  <c r="BO80" i="51"/>
  <c r="BN80" i="51"/>
  <c r="BM80" i="51"/>
  <c r="BL80" i="51"/>
  <c r="AK80" i="51"/>
  <c r="AJ80" i="51"/>
  <c r="AI80" i="51"/>
  <c r="AH80" i="51"/>
  <c r="AG80" i="51"/>
  <c r="AF80" i="51"/>
  <c r="BQ79" i="51"/>
  <c r="BP79" i="51"/>
  <c r="BO79" i="51"/>
  <c r="BN79" i="51"/>
  <c r="BM79" i="51"/>
  <c r="BL79" i="51"/>
  <c r="AK79" i="51"/>
  <c r="AJ79" i="51"/>
  <c r="AI79" i="51"/>
  <c r="AH79" i="51"/>
  <c r="AG79" i="51"/>
  <c r="AF79" i="51"/>
  <c r="BQ78" i="51"/>
  <c r="BP78" i="51"/>
  <c r="BO78" i="51"/>
  <c r="BN78" i="51"/>
  <c r="BM78" i="51"/>
  <c r="BL78" i="51"/>
  <c r="AK78" i="51"/>
  <c r="AJ78" i="51"/>
  <c r="AI78" i="51"/>
  <c r="AH78" i="51"/>
  <c r="AG78" i="51"/>
  <c r="AF78" i="51"/>
  <c r="BQ77" i="51"/>
  <c r="BP77" i="51"/>
  <c r="BO77" i="51"/>
  <c r="BN77" i="51"/>
  <c r="BM77" i="51"/>
  <c r="BL77" i="51"/>
  <c r="AK77" i="51"/>
  <c r="AJ77" i="51"/>
  <c r="AI77" i="51"/>
  <c r="AH77" i="51"/>
  <c r="AG77" i="51"/>
  <c r="AF77" i="51"/>
  <c r="BQ76" i="51"/>
  <c r="BP76" i="51"/>
  <c r="BO76" i="51"/>
  <c r="BN76" i="51"/>
  <c r="BM76" i="51"/>
  <c r="BL76" i="51"/>
  <c r="AK76" i="51"/>
  <c r="AJ76" i="51"/>
  <c r="AI76" i="51"/>
  <c r="AH76" i="51"/>
  <c r="AG76" i="51"/>
  <c r="AF76" i="51"/>
  <c r="BQ75" i="51"/>
  <c r="BP75" i="51"/>
  <c r="BO75" i="51"/>
  <c r="BN75" i="51"/>
  <c r="BM75" i="51"/>
  <c r="BL75" i="51"/>
  <c r="AK75" i="51"/>
  <c r="AJ75" i="51"/>
  <c r="AI75" i="51"/>
  <c r="AH75" i="51"/>
  <c r="AG75" i="51"/>
  <c r="AF75" i="51"/>
  <c r="BQ74" i="51"/>
  <c r="BP74" i="51"/>
  <c r="BO74" i="51"/>
  <c r="BN74" i="51"/>
  <c r="BM74" i="51"/>
  <c r="BL74" i="51"/>
  <c r="AK74" i="51"/>
  <c r="AJ74" i="51"/>
  <c r="AI74" i="51"/>
  <c r="AH74" i="51"/>
  <c r="AG74" i="51"/>
  <c r="AF74" i="51"/>
  <c r="BQ73" i="51"/>
  <c r="BP73" i="51"/>
  <c r="BO73" i="51"/>
  <c r="BN73" i="51"/>
  <c r="BM73" i="51"/>
  <c r="BL73" i="51"/>
  <c r="AK73" i="51"/>
  <c r="AJ73" i="51"/>
  <c r="AI73" i="51"/>
  <c r="AH73" i="51"/>
  <c r="AG73" i="51"/>
  <c r="AF73" i="51"/>
  <c r="BQ72" i="51"/>
  <c r="BP72" i="51"/>
  <c r="BO72" i="51"/>
  <c r="BN72" i="51"/>
  <c r="BM72" i="51"/>
  <c r="BL72" i="51"/>
  <c r="AK72" i="51"/>
  <c r="AJ72" i="51"/>
  <c r="AI72" i="51"/>
  <c r="AH72" i="51"/>
  <c r="AG72" i="51"/>
  <c r="AF72" i="51"/>
  <c r="BQ71" i="51"/>
  <c r="BP71" i="51"/>
  <c r="BO71" i="51"/>
  <c r="BN71" i="51"/>
  <c r="BM71" i="51"/>
  <c r="BL71" i="51"/>
  <c r="AK71" i="51"/>
  <c r="AJ71" i="51"/>
  <c r="AI71" i="51"/>
  <c r="AH71" i="51"/>
  <c r="AG71" i="51"/>
  <c r="AF71" i="51"/>
  <c r="AK67" i="51"/>
  <c r="AJ67" i="51"/>
  <c r="AI67" i="51"/>
  <c r="AH67" i="51"/>
  <c r="AG67" i="51"/>
  <c r="AF67" i="51"/>
  <c r="AK66" i="51"/>
  <c r="AJ66" i="51"/>
  <c r="AI66" i="51"/>
  <c r="AH66" i="51"/>
  <c r="AG66" i="51"/>
  <c r="AF66" i="51"/>
  <c r="BQ65" i="51"/>
  <c r="BP65" i="51"/>
  <c r="BO65" i="51"/>
  <c r="BN65" i="51"/>
  <c r="BM65" i="51"/>
  <c r="BL65" i="51"/>
  <c r="AK65" i="51"/>
  <c r="AJ65" i="51"/>
  <c r="AI65" i="51"/>
  <c r="AH65" i="51"/>
  <c r="AG65" i="51"/>
  <c r="AF65" i="51"/>
  <c r="BQ64" i="51"/>
  <c r="BP64" i="51"/>
  <c r="BO64" i="51"/>
  <c r="BN64" i="51"/>
  <c r="BM64" i="51"/>
  <c r="BL64" i="51"/>
  <c r="AK64" i="51"/>
  <c r="AJ64" i="51"/>
  <c r="AI64" i="51"/>
  <c r="AH64" i="51"/>
  <c r="AG64" i="51"/>
  <c r="AF64" i="51"/>
  <c r="BQ63" i="51"/>
  <c r="BP63" i="51"/>
  <c r="BO63" i="51"/>
  <c r="BN63" i="51"/>
  <c r="BM63" i="51"/>
  <c r="BL63" i="51"/>
  <c r="AK63" i="51"/>
  <c r="AJ63" i="51"/>
  <c r="AI63" i="51"/>
  <c r="AH63" i="51"/>
  <c r="AG63" i="51"/>
  <c r="AF63" i="51"/>
  <c r="BQ62" i="51"/>
  <c r="BP62" i="51"/>
  <c r="BO62" i="51"/>
  <c r="BN62" i="51"/>
  <c r="BM62" i="51"/>
  <c r="BL62" i="51"/>
  <c r="AK62" i="51"/>
  <c r="AJ62" i="51"/>
  <c r="AI62" i="51"/>
  <c r="AH62" i="51"/>
  <c r="AG62" i="51"/>
  <c r="AF62" i="51"/>
  <c r="BQ61" i="51"/>
  <c r="BP61" i="51"/>
  <c r="BO61" i="51"/>
  <c r="BN61" i="51"/>
  <c r="BM61" i="51"/>
  <c r="BL61" i="51"/>
  <c r="AK61" i="51"/>
  <c r="AJ61" i="51"/>
  <c r="AI61" i="51"/>
  <c r="AH61" i="51"/>
  <c r="AG61" i="51"/>
  <c r="AF61" i="51"/>
  <c r="BQ60" i="51"/>
  <c r="BP60" i="51"/>
  <c r="BO60" i="51"/>
  <c r="BN60" i="51"/>
  <c r="BM60" i="51"/>
  <c r="BL60" i="51"/>
  <c r="AK60" i="51"/>
  <c r="AJ60" i="51"/>
  <c r="AI60" i="51"/>
  <c r="AH60" i="51"/>
  <c r="AG60" i="51"/>
  <c r="AF60" i="51"/>
  <c r="BQ59" i="51"/>
  <c r="BP59" i="51"/>
  <c r="BO59" i="51"/>
  <c r="BN59" i="51"/>
  <c r="BM59" i="51"/>
  <c r="BL59" i="51"/>
  <c r="AK59" i="51"/>
  <c r="AJ59" i="51"/>
  <c r="AI59" i="51"/>
  <c r="AH59" i="51"/>
  <c r="AG59" i="51"/>
  <c r="AF59" i="51"/>
  <c r="BQ58" i="51"/>
  <c r="BP58" i="51"/>
  <c r="BO58" i="51"/>
  <c r="BN58" i="51"/>
  <c r="BM58" i="51"/>
  <c r="BL58" i="51"/>
  <c r="AK58" i="51"/>
  <c r="AJ58" i="51"/>
  <c r="AI58" i="51"/>
  <c r="AH58" i="51"/>
  <c r="AG58" i="51"/>
  <c r="AF58" i="51"/>
  <c r="BQ57" i="51"/>
  <c r="BP57" i="51"/>
  <c r="BO57" i="51"/>
  <c r="BN57" i="51"/>
  <c r="BM57" i="51"/>
  <c r="BL57" i="51"/>
  <c r="AK57" i="51"/>
  <c r="AJ57" i="51"/>
  <c r="AI57" i="51"/>
  <c r="AH57" i="51"/>
  <c r="AG57" i="51"/>
  <c r="AF57" i="51"/>
  <c r="BQ56" i="51"/>
  <c r="BP56" i="51"/>
  <c r="BO56" i="51"/>
  <c r="BN56" i="51"/>
  <c r="BM56" i="51"/>
  <c r="BL56" i="51"/>
  <c r="AK56" i="51"/>
  <c r="AJ56" i="51"/>
  <c r="AI56" i="51"/>
  <c r="AH56" i="51"/>
  <c r="AG56" i="51"/>
  <c r="AF56" i="51"/>
  <c r="BQ55" i="51"/>
  <c r="BP55" i="51"/>
  <c r="BO55" i="51"/>
  <c r="BN55" i="51"/>
  <c r="BM55" i="51"/>
  <c r="BL55" i="51"/>
  <c r="AK55" i="51"/>
  <c r="AJ55" i="51"/>
  <c r="AI55" i="51"/>
  <c r="AH55" i="51"/>
  <c r="AG55" i="51"/>
  <c r="AF55" i="51"/>
  <c r="BQ54" i="51"/>
  <c r="BP54" i="51"/>
  <c r="BO54" i="51"/>
  <c r="BN54" i="51"/>
  <c r="BM54" i="51"/>
  <c r="BL54" i="51"/>
  <c r="AK54" i="51"/>
  <c r="AJ54" i="51"/>
  <c r="AI54" i="51"/>
  <c r="AH54" i="51"/>
  <c r="AG54" i="51"/>
  <c r="AF54" i="51"/>
  <c r="AK50" i="51"/>
  <c r="AJ50" i="51"/>
  <c r="AI50" i="51"/>
  <c r="AH50" i="51"/>
  <c r="AG50" i="51"/>
  <c r="AF50" i="51"/>
  <c r="AK49" i="51"/>
  <c r="AJ49" i="51"/>
  <c r="AI49" i="51"/>
  <c r="AH49" i="51"/>
  <c r="AG49" i="51"/>
  <c r="AF49" i="51"/>
  <c r="BQ48" i="51"/>
  <c r="BP48" i="51"/>
  <c r="BO48" i="51"/>
  <c r="BN48" i="51"/>
  <c r="BM48" i="51"/>
  <c r="BL48" i="51"/>
  <c r="AK48" i="51"/>
  <c r="AJ48" i="51"/>
  <c r="AI48" i="51"/>
  <c r="AH48" i="51"/>
  <c r="AG48" i="51"/>
  <c r="AF48" i="51"/>
  <c r="BQ47" i="51"/>
  <c r="BP47" i="51"/>
  <c r="BO47" i="51"/>
  <c r="BN47" i="51"/>
  <c r="BM47" i="51"/>
  <c r="BL47" i="51"/>
  <c r="AK47" i="51"/>
  <c r="AJ47" i="51"/>
  <c r="AI47" i="51"/>
  <c r="AH47" i="51"/>
  <c r="AG47" i="51"/>
  <c r="AF47" i="51"/>
  <c r="BQ46" i="51"/>
  <c r="BP46" i="51"/>
  <c r="BO46" i="51"/>
  <c r="BN46" i="51"/>
  <c r="BM46" i="51"/>
  <c r="BL46" i="51"/>
  <c r="AK46" i="51"/>
  <c r="AJ46" i="51"/>
  <c r="AI46" i="51"/>
  <c r="AH46" i="51"/>
  <c r="AG46" i="51"/>
  <c r="AF46" i="51"/>
  <c r="BQ45" i="51"/>
  <c r="BP45" i="51"/>
  <c r="BO45" i="51"/>
  <c r="BN45" i="51"/>
  <c r="BM45" i="51"/>
  <c r="BL45" i="51"/>
  <c r="AK45" i="51"/>
  <c r="AJ45" i="51"/>
  <c r="AI45" i="51"/>
  <c r="AH45" i="51"/>
  <c r="AG45" i="51"/>
  <c r="AF45" i="51"/>
  <c r="BQ44" i="51"/>
  <c r="BP44" i="51"/>
  <c r="BO44" i="51"/>
  <c r="BN44" i="51"/>
  <c r="BM44" i="51"/>
  <c r="BL44" i="51"/>
  <c r="AK44" i="51"/>
  <c r="AJ44" i="51"/>
  <c r="AI44" i="51"/>
  <c r="AH44" i="51"/>
  <c r="AG44" i="51"/>
  <c r="AF44" i="51"/>
  <c r="BQ43" i="51"/>
  <c r="BP43" i="51"/>
  <c r="BO43" i="51"/>
  <c r="BN43" i="51"/>
  <c r="BM43" i="51"/>
  <c r="BL43" i="51"/>
  <c r="AK43" i="51"/>
  <c r="AJ43" i="51"/>
  <c r="AI43" i="51"/>
  <c r="AH43" i="51"/>
  <c r="AG43" i="51"/>
  <c r="AF43" i="51"/>
  <c r="BQ42" i="51"/>
  <c r="BP42" i="51"/>
  <c r="BO42" i="51"/>
  <c r="BN42" i="51"/>
  <c r="BM42" i="51"/>
  <c r="BL42" i="51"/>
  <c r="AK42" i="51"/>
  <c r="AJ42" i="51"/>
  <c r="AI42" i="51"/>
  <c r="AH42" i="51"/>
  <c r="AG42" i="51"/>
  <c r="AF42" i="51"/>
  <c r="BQ41" i="51"/>
  <c r="BP41" i="51"/>
  <c r="BO41" i="51"/>
  <c r="BN41" i="51"/>
  <c r="BM41" i="51"/>
  <c r="BL41" i="51"/>
  <c r="AK41" i="51"/>
  <c r="AJ41" i="51"/>
  <c r="AI41" i="51"/>
  <c r="AH41" i="51"/>
  <c r="AG41" i="51"/>
  <c r="AF41" i="51"/>
  <c r="BQ40" i="51"/>
  <c r="BP40" i="51"/>
  <c r="BO40" i="51"/>
  <c r="BN40" i="51"/>
  <c r="BM40" i="51"/>
  <c r="BL40" i="51"/>
  <c r="AK40" i="51"/>
  <c r="AJ40" i="51"/>
  <c r="AI40" i="51"/>
  <c r="AH40" i="51"/>
  <c r="AG40" i="51"/>
  <c r="AF40" i="51"/>
  <c r="BQ39" i="51"/>
  <c r="BP39" i="51"/>
  <c r="BO39" i="51"/>
  <c r="BN39" i="51"/>
  <c r="BM39" i="51"/>
  <c r="BL39" i="51"/>
  <c r="AK39" i="51"/>
  <c r="AJ39" i="51"/>
  <c r="AI39" i="51"/>
  <c r="AH39" i="51"/>
  <c r="AG39" i="51"/>
  <c r="AF39" i="51"/>
  <c r="BQ38" i="51"/>
  <c r="BP38" i="51"/>
  <c r="BO38" i="51"/>
  <c r="BN38" i="51"/>
  <c r="BM38" i="51"/>
  <c r="BL38" i="51"/>
  <c r="AK38" i="51"/>
  <c r="AJ38" i="51"/>
  <c r="AI38" i="51"/>
  <c r="AH38" i="51"/>
  <c r="AG38" i="51"/>
  <c r="AF38" i="51"/>
  <c r="BQ37" i="51"/>
  <c r="BP37" i="51"/>
  <c r="BO37" i="51"/>
  <c r="BN37" i="51"/>
  <c r="BM37" i="51"/>
  <c r="BL37" i="51"/>
  <c r="AK37" i="51"/>
  <c r="AJ37" i="51"/>
  <c r="AI37" i="51"/>
  <c r="AH37" i="51"/>
  <c r="AG37" i="51"/>
  <c r="AF37" i="51"/>
  <c r="AK33" i="51"/>
  <c r="AJ33" i="51"/>
  <c r="AI33" i="51"/>
  <c r="AH33" i="51"/>
  <c r="AG33" i="51"/>
  <c r="AF33" i="51"/>
  <c r="AK32" i="51"/>
  <c r="AJ32" i="51"/>
  <c r="AI32" i="51"/>
  <c r="AH32" i="51"/>
  <c r="AG32" i="51"/>
  <c r="AF32" i="51"/>
  <c r="BQ31" i="51"/>
  <c r="BP31" i="51"/>
  <c r="BO31" i="51"/>
  <c r="BN31" i="51"/>
  <c r="BM31" i="51"/>
  <c r="BL31" i="51"/>
  <c r="AK31" i="51"/>
  <c r="AJ31" i="51"/>
  <c r="AI31" i="51"/>
  <c r="AH31" i="51"/>
  <c r="AG31" i="51"/>
  <c r="AF31" i="51"/>
  <c r="BQ30" i="51"/>
  <c r="BP30" i="51"/>
  <c r="BO30" i="51"/>
  <c r="BN30" i="51"/>
  <c r="BM30" i="51"/>
  <c r="BL30" i="51"/>
  <c r="AK30" i="51"/>
  <c r="AJ30" i="51"/>
  <c r="AI30" i="51"/>
  <c r="AH30" i="51"/>
  <c r="AG30" i="51"/>
  <c r="AF30" i="51"/>
  <c r="BQ29" i="51"/>
  <c r="BP29" i="51"/>
  <c r="BO29" i="51"/>
  <c r="BN29" i="51"/>
  <c r="BM29" i="51"/>
  <c r="BL29" i="51"/>
  <c r="AK29" i="51"/>
  <c r="AJ29" i="51"/>
  <c r="AI29" i="51"/>
  <c r="AH29" i="51"/>
  <c r="AG29" i="51"/>
  <c r="AF29" i="51"/>
  <c r="BQ28" i="51"/>
  <c r="BP28" i="51"/>
  <c r="BO28" i="51"/>
  <c r="BN28" i="51"/>
  <c r="BM28" i="51"/>
  <c r="BL28" i="51"/>
  <c r="AK28" i="51"/>
  <c r="AJ28" i="51"/>
  <c r="AI28" i="51"/>
  <c r="AH28" i="51"/>
  <c r="AG28" i="51"/>
  <c r="AF28" i="51"/>
  <c r="BQ27" i="51"/>
  <c r="BP27" i="51"/>
  <c r="BO27" i="51"/>
  <c r="BN27" i="51"/>
  <c r="BM27" i="51"/>
  <c r="BL27" i="51"/>
  <c r="AK27" i="51"/>
  <c r="AJ27" i="51"/>
  <c r="AI27" i="51"/>
  <c r="AH27" i="51"/>
  <c r="AG27" i="51"/>
  <c r="AF27" i="51"/>
  <c r="BQ26" i="51"/>
  <c r="BP26" i="51"/>
  <c r="BO26" i="51"/>
  <c r="BN26" i="51"/>
  <c r="BM26" i="51"/>
  <c r="BL26" i="51"/>
  <c r="AK26" i="51"/>
  <c r="AJ26" i="51"/>
  <c r="AI26" i="51"/>
  <c r="AH26" i="51"/>
  <c r="AG26" i="51"/>
  <c r="AF26" i="51"/>
  <c r="BQ25" i="51"/>
  <c r="BP25" i="51"/>
  <c r="BO25" i="51"/>
  <c r="BN25" i="51"/>
  <c r="BM25" i="51"/>
  <c r="BL25" i="51"/>
  <c r="AK25" i="51"/>
  <c r="AJ25" i="51"/>
  <c r="AI25" i="51"/>
  <c r="AH25" i="51"/>
  <c r="AG25" i="51"/>
  <c r="AF25" i="51"/>
  <c r="BQ24" i="51"/>
  <c r="BP24" i="51"/>
  <c r="BO24" i="51"/>
  <c r="BN24" i="51"/>
  <c r="BM24" i="51"/>
  <c r="BL24" i="51"/>
  <c r="AK24" i="51"/>
  <c r="AJ24" i="51"/>
  <c r="AI24" i="51"/>
  <c r="AH24" i="51"/>
  <c r="AG24" i="51"/>
  <c r="AF24" i="51"/>
  <c r="BQ23" i="51"/>
  <c r="BP23" i="51"/>
  <c r="BO23" i="51"/>
  <c r="BN23" i="51"/>
  <c r="BM23" i="51"/>
  <c r="BL23" i="51"/>
  <c r="AK23" i="51"/>
  <c r="AJ23" i="51"/>
  <c r="AI23" i="51"/>
  <c r="AH23" i="51"/>
  <c r="AG23" i="51"/>
  <c r="AF23" i="51"/>
  <c r="BQ22" i="51"/>
  <c r="BP22" i="51"/>
  <c r="BO22" i="51"/>
  <c r="BN22" i="51"/>
  <c r="BM22" i="51"/>
  <c r="BL22" i="51"/>
  <c r="AK22" i="51"/>
  <c r="AJ22" i="51"/>
  <c r="AI22" i="51"/>
  <c r="AH22" i="51"/>
  <c r="AG22" i="51"/>
  <c r="AF22" i="51"/>
  <c r="BQ21" i="51"/>
  <c r="BP21" i="51"/>
  <c r="BO21" i="51"/>
  <c r="BN21" i="51"/>
  <c r="BM21" i="51"/>
  <c r="BL21" i="51"/>
  <c r="AK21" i="51"/>
  <c r="AJ21" i="51"/>
  <c r="AI21" i="51"/>
  <c r="AH21" i="51"/>
  <c r="AG21" i="51"/>
  <c r="AF21" i="51"/>
  <c r="BQ20" i="51"/>
  <c r="BP20" i="51"/>
  <c r="BO20" i="51"/>
  <c r="BN20" i="51"/>
  <c r="BM20" i="51"/>
  <c r="BL20" i="51"/>
  <c r="AK20" i="51"/>
  <c r="AJ20" i="51"/>
  <c r="AI20" i="51"/>
  <c r="AH20" i="51"/>
  <c r="AG20" i="51"/>
  <c r="AF20" i="51"/>
  <c r="AK16" i="51"/>
  <c r="AJ16" i="51"/>
  <c r="AI16" i="51"/>
  <c r="AH16" i="51"/>
  <c r="AG16" i="51"/>
  <c r="AF16" i="51"/>
  <c r="AK15" i="51"/>
  <c r="AJ15" i="51"/>
  <c r="AI15" i="51"/>
  <c r="AH15" i="51"/>
  <c r="AG15" i="51"/>
  <c r="AF15" i="51"/>
  <c r="BQ14" i="51"/>
  <c r="BP14" i="51"/>
  <c r="BO14" i="51"/>
  <c r="BN14" i="51"/>
  <c r="BM14" i="51"/>
  <c r="BL14" i="51"/>
  <c r="AK14" i="51"/>
  <c r="AJ14" i="51"/>
  <c r="AI14" i="51"/>
  <c r="AH14" i="51"/>
  <c r="AG14" i="51"/>
  <c r="AF14" i="51"/>
  <c r="BQ13" i="51"/>
  <c r="BP13" i="51"/>
  <c r="BO13" i="51"/>
  <c r="BN13" i="51"/>
  <c r="BM13" i="51"/>
  <c r="BL13" i="51"/>
  <c r="AK13" i="51"/>
  <c r="AJ13" i="51"/>
  <c r="AI13" i="51"/>
  <c r="AH13" i="51"/>
  <c r="AG13" i="51"/>
  <c r="AF13" i="51"/>
  <c r="BQ12" i="51"/>
  <c r="BP12" i="51"/>
  <c r="BO12" i="51"/>
  <c r="BN12" i="51"/>
  <c r="BM12" i="51"/>
  <c r="BL12" i="51"/>
  <c r="AK12" i="51"/>
  <c r="AJ12" i="51"/>
  <c r="AI12" i="51"/>
  <c r="AH12" i="51"/>
  <c r="AG12" i="51"/>
  <c r="AF12" i="51"/>
  <c r="BQ11" i="51"/>
  <c r="BP11" i="51"/>
  <c r="BO11" i="51"/>
  <c r="BN11" i="51"/>
  <c r="BM11" i="51"/>
  <c r="BL11" i="51"/>
  <c r="AK11" i="51"/>
  <c r="AJ11" i="51"/>
  <c r="AI11" i="51"/>
  <c r="AH11" i="51"/>
  <c r="AG11" i="51"/>
  <c r="AF11" i="51"/>
  <c r="BQ10" i="51"/>
  <c r="BP10" i="51"/>
  <c r="BO10" i="51"/>
  <c r="BN10" i="51"/>
  <c r="BM10" i="51"/>
  <c r="BL10" i="51"/>
  <c r="AK10" i="51"/>
  <c r="AJ10" i="51"/>
  <c r="AI10" i="51"/>
  <c r="AH10" i="51"/>
  <c r="AG10" i="51"/>
  <c r="AF10" i="51"/>
  <c r="BQ9" i="51"/>
  <c r="BP9" i="51"/>
  <c r="BO9" i="51"/>
  <c r="BN9" i="51"/>
  <c r="BM9" i="51"/>
  <c r="BL9" i="51"/>
  <c r="AK9" i="51"/>
  <c r="AJ9" i="51"/>
  <c r="AI9" i="51"/>
  <c r="AH9" i="51"/>
  <c r="AG9" i="51"/>
  <c r="AF9" i="51"/>
  <c r="BQ8" i="51"/>
  <c r="BP8" i="51"/>
  <c r="BO8" i="51"/>
  <c r="BN8" i="51"/>
  <c r="BM8" i="51"/>
  <c r="BL8" i="51"/>
  <c r="AK8" i="51"/>
  <c r="AJ8" i="51"/>
  <c r="AI8" i="51"/>
  <c r="AH8" i="51"/>
  <c r="AG8" i="51"/>
  <c r="AF8" i="51"/>
  <c r="BQ7" i="51"/>
  <c r="BP7" i="51"/>
  <c r="BO7" i="51"/>
  <c r="BN7" i="51"/>
  <c r="BM7" i="51"/>
  <c r="BL7" i="51"/>
  <c r="AK7" i="51"/>
  <c r="AJ7" i="51"/>
  <c r="AI7" i="51"/>
  <c r="AH7" i="51"/>
  <c r="AG7" i="51"/>
  <c r="AF7" i="51"/>
  <c r="BQ6" i="51"/>
  <c r="BP6" i="51"/>
  <c r="BO6" i="51"/>
  <c r="BN6" i="51"/>
  <c r="BM6" i="51"/>
  <c r="BL6" i="51"/>
  <c r="AK6" i="51"/>
  <c r="AJ6" i="51"/>
  <c r="AI6" i="51"/>
  <c r="AH6" i="51"/>
  <c r="AG6" i="51"/>
  <c r="AF6" i="51"/>
  <c r="BQ5" i="51"/>
  <c r="BP5" i="51"/>
  <c r="BO5" i="51"/>
  <c r="BN5" i="51"/>
  <c r="BM5" i="51"/>
  <c r="BL5" i="51"/>
  <c r="AK5" i="51"/>
  <c r="AJ5" i="51"/>
  <c r="AI5" i="51"/>
  <c r="AH5" i="51"/>
  <c r="AG5" i="51"/>
  <c r="AF5" i="51"/>
  <c r="BQ4" i="51"/>
  <c r="BP4" i="51"/>
  <c r="BO4" i="51"/>
  <c r="BN4" i="51"/>
  <c r="BM4" i="51"/>
  <c r="BL4" i="51"/>
  <c r="AK4" i="51"/>
  <c r="AJ4" i="51"/>
  <c r="AI4" i="51"/>
  <c r="AH4" i="51"/>
  <c r="AG4" i="51"/>
  <c r="AF4" i="51"/>
  <c r="BQ3" i="51"/>
  <c r="BP3" i="51"/>
  <c r="BO3" i="51"/>
  <c r="BN3" i="51"/>
  <c r="BM3" i="51"/>
  <c r="BL3" i="51"/>
  <c r="AK3" i="51"/>
  <c r="AJ3" i="51"/>
  <c r="AI3" i="51"/>
  <c r="AH3" i="51"/>
  <c r="AG3" i="51"/>
  <c r="AF3" i="51"/>
  <c r="AK152" i="50"/>
  <c r="AJ152" i="50"/>
  <c r="AI152" i="50"/>
  <c r="AH152" i="50"/>
  <c r="AG152" i="50"/>
  <c r="AF152" i="50"/>
  <c r="AK151" i="50"/>
  <c r="AJ151" i="50"/>
  <c r="AI151" i="50"/>
  <c r="AH151" i="50"/>
  <c r="AG151" i="50"/>
  <c r="AF151" i="50"/>
  <c r="BQ150" i="50"/>
  <c r="BP150" i="50"/>
  <c r="BO150" i="50"/>
  <c r="BN150" i="50"/>
  <c r="BM150" i="50"/>
  <c r="BL150" i="50"/>
  <c r="AK150" i="50"/>
  <c r="AJ150" i="50"/>
  <c r="AI150" i="50"/>
  <c r="AH150" i="50"/>
  <c r="AG150" i="50"/>
  <c r="AF150" i="50"/>
  <c r="BQ149" i="50"/>
  <c r="BP149" i="50"/>
  <c r="BO149" i="50"/>
  <c r="BN149" i="50"/>
  <c r="BM149" i="50"/>
  <c r="BL149" i="50"/>
  <c r="AK149" i="50"/>
  <c r="AJ149" i="50"/>
  <c r="AI149" i="50"/>
  <c r="AH149" i="50"/>
  <c r="AG149" i="50"/>
  <c r="AF149" i="50"/>
  <c r="BQ148" i="50"/>
  <c r="BP148" i="50"/>
  <c r="BO148" i="50"/>
  <c r="BN148" i="50"/>
  <c r="BM148" i="50"/>
  <c r="BL148" i="50"/>
  <c r="AK148" i="50"/>
  <c r="AJ148" i="50"/>
  <c r="AI148" i="50"/>
  <c r="AH148" i="50"/>
  <c r="AG148" i="50"/>
  <c r="AF148" i="50"/>
  <c r="BQ147" i="50"/>
  <c r="BP147" i="50"/>
  <c r="BO147" i="50"/>
  <c r="BN147" i="50"/>
  <c r="BM147" i="50"/>
  <c r="BL147" i="50"/>
  <c r="AK147" i="50"/>
  <c r="AJ147" i="50"/>
  <c r="AI147" i="50"/>
  <c r="AH147" i="50"/>
  <c r="AG147" i="50"/>
  <c r="AF147" i="50"/>
  <c r="BQ146" i="50"/>
  <c r="BP146" i="50"/>
  <c r="BO146" i="50"/>
  <c r="BN146" i="50"/>
  <c r="BM146" i="50"/>
  <c r="BL146" i="50"/>
  <c r="AK146" i="50"/>
  <c r="AJ146" i="50"/>
  <c r="AI146" i="50"/>
  <c r="AH146" i="50"/>
  <c r="AG146" i="50"/>
  <c r="AF146" i="50"/>
  <c r="BQ145" i="50"/>
  <c r="BP145" i="50"/>
  <c r="BO145" i="50"/>
  <c r="BN145" i="50"/>
  <c r="BM145" i="50"/>
  <c r="BL145" i="50"/>
  <c r="AK145" i="50"/>
  <c r="AJ145" i="50"/>
  <c r="AI145" i="50"/>
  <c r="AH145" i="50"/>
  <c r="AG145" i="50"/>
  <c r="AF145" i="50"/>
  <c r="BQ144" i="50"/>
  <c r="BP144" i="50"/>
  <c r="BO144" i="50"/>
  <c r="BN144" i="50"/>
  <c r="BM144" i="50"/>
  <c r="BL144" i="50"/>
  <c r="AF144" i="50"/>
  <c r="BQ143" i="50"/>
  <c r="BP143" i="50"/>
  <c r="BO143" i="50"/>
  <c r="BN143" i="50"/>
  <c r="BM143" i="50"/>
  <c r="BL143" i="50"/>
  <c r="AK143" i="50"/>
  <c r="AJ143" i="50"/>
  <c r="AI143" i="50"/>
  <c r="AH143" i="50"/>
  <c r="AG143" i="50"/>
  <c r="AF143" i="50"/>
  <c r="BQ142" i="50"/>
  <c r="BP142" i="50"/>
  <c r="BO142" i="50"/>
  <c r="BN142" i="50"/>
  <c r="BM142" i="50"/>
  <c r="BL142" i="50"/>
  <c r="AK142" i="50"/>
  <c r="AJ142" i="50"/>
  <c r="AI142" i="50"/>
  <c r="AH142" i="50"/>
  <c r="AG142" i="50"/>
  <c r="AF142" i="50"/>
  <c r="BQ141" i="50"/>
  <c r="BP141" i="50"/>
  <c r="BO141" i="50"/>
  <c r="BN141" i="50"/>
  <c r="BM141" i="50"/>
  <c r="BL141" i="50"/>
  <c r="AK141" i="50"/>
  <c r="AJ141" i="50"/>
  <c r="AI141" i="50"/>
  <c r="AH141" i="50"/>
  <c r="AG141" i="50"/>
  <c r="AF141" i="50"/>
  <c r="BQ140" i="50"/>
  <c r="BP140" i="50"/>
  <c r="BO140" i="50"/>
  <c r="BN140" i="50"/>
  <c r="BM140" i="50"/>
  <c r="BL140" i="50"/>
  <c r="AK140" i="50"/>
  <c r="AJ140" i="50"/>
  <c r="AI140" i="50"/>
  <c r="AH140" i="50"/>
  <c r="AG140" i="50"/>
  <c r="AF140" i="50"/>
  <c r="BQ139" i="50"/>
  <c r="BP139" i="50"/>
  <c r="BO139" i="50"/>
  <c r="BN139" i="50"/>
  <c r="BM139" i="50"/>
  <c r="BL139" i="50"/>
  <c r="AK139" i="50"/>
  <c r="AJ139" i="50"/>
  <c r="AI139" i="50"/>
  <c r="AH139" i="50"/>
  <c r="AG139" i="50"/>
  <c r="AF139" i="50"/>
  <c r="AK135" i="50"/>
  <c r="AJ135" i="50"/>
  <c r="AI135" i="50"/>
  <c r="AH135" i="50"/>
  <c r="AG135" i="50"/>
  <c r="AF135" i="50"/>
  <c r="AK134" i="50"/>
  <c r="AJ134" i="50"/>
  <c r="AI134" i="50"/>
  <c r="AH134" i="50"/>
  <c r="AG134" i="50"/>
  <c r="AF134" i="50"/>
  <c r="BQ133" i="50"/>
  <c r="BP133" i="50"/>
  <c r="BO133" i="50"/>
  <c r="BN133" i="50"/>
  <c r="BM133" i="50"/>
  <c r="BL133" i="50"/>
  <c r="AK133" i="50"/>
  <c r="AJ133" i="50"/>
  <c r="AI133" i="50"/>
  <c r="AH133" i="50"/>
  <c r="AG133" i="50"/>
  <c r="AF133" i="50"/>
  <c r="BQ132" i="50"/>
  <c r="BP132" i="50"/>
  <c r="BO132" i="50"/>
  <c r="BN132" i="50"/>
  <c r="BM132" i="50"/>
  <c r="BL132" i="50"/>
  <c r="AK132" i="50"/>
  <c r="AJ132" i="50"/>
  <c r="AI132" i="50"/>
  <c r="AH132" i="50"/>
  <c r="AG132" i="50"/>
  <c r="AF132" i="50"/>
  <c r="BQ131" i="50"/>
  <c r="BP131" i="50"/>
  <c r="BO131" i="50"/>
  <c r="BN131" i="50"/>
  <c r="BM131" i="50"/>
  <c r="BL131" i="50"/>
  <c r="AK131" i="50"/>
  <c r="AJ131" i="50"/>
  <c r="AI131" i="50"/>
  <c r="AH131" i="50"/>
  <c r="AG131" i="50"/>
  <c r="AF131" i="50"/>
  <c r="BQ130" i="50"/>
  <c r="BP130" i="50"/>
  <c r="BO130" i="50"/>
  <c r="BN130" i="50"/>
  <c r="BM130" i="50"/>
  <c r="BL130" i="50"/>
  <c r="AK130" i="50"/>
  <c r="AJ130" i="50"/>
  <c r="AI130" i="50"/>
  <c r="AH130" i="50"/>
  <c r="AG130" i="50"/>
  <c r="AF130" i="50"/>
  <c r="BQ129" i="50"/>
  <c r="BP129" i="50"/>
  <c r="BO129" i="50"/>
  <c r="BN129" i="50"/>
  <c r="BM129" i="50"/>
  <c r="BL129" i="50"/>
  <c r="AK129" i="50"/>
  <c r="AJ129" i="50"/>
  <c r="AI129" i="50"/>
  <c r="AH129" i="50"/>
  <c r="AG129" i="50"/>
  <c r="AF129" i="50"/>
  <c r="BQ128" i="50"/>
  <c r="BP128" i="50"/>
  <c r="BO128" i="50"/>
  <c r="BN128" i="50"/>
  <c r="BM128" i="50"/>
  <c r="BL128" i="50"/>
  <c r="AK128" i="50"/>
  <c r="AJ128" i="50"/>
  <c r="AI128" i="50"/>
  <c r="AH128" i="50"/>
  <c r="AG128" i="50"/>
  <c r="AF128" i="50"/>
  <c r="BQ127" i="50"/>
  <c r="BP127" i="50"/>
  <c r="BO127" i="50"/>
  <c r="BN127" i="50"/>
  <c r="BM127" i="50"/>
  <c r="BL127" i="50"/>
  <c r="AK127" i="50"/>
  <c r="AJ127" i="50"/>
  <c r="AI127" i="50"/>
  <c r="AH127" i="50"/>
  <c r="AG127" i="50"/>
  <c r="AF127" i="50"/>
  <c r="BQ126" i="50"/>
  <c r="BP126" i="50"/>
  <c r="BO126" i="50"/>
  <c r="BN126" i="50"/>
  <c r="BM126" i="50"/>
  <c r="BL126" i="50"/>
  <c r="AK126" i="50"/>
  <c r="AJ126" i="50"/>
  <c r="AI126" i="50"/>
  <c r="AH126" i="50"/>
  <c r="AG126" i="50"/>
  <c r="AF126" i="50"/>
  <c r="BQ125" i="50"/>
  <c r="BP125" i="50"/>
  <c r="BO125" i="50"/>
  <c r="BN125" i="50"/>
  <c r="BM125" i="50"/>
  <c r="BL125" i="50"/>
  <c r="AK125" i="50"/>
  <c r="AJ125" i="50"/>
  <c r="AI125" i="50"/>
  <c r="AH125" i="50"/>
  <c r="AG125" i="50"/>
  <c r="AF125" i="50"/>
  <c r="BQ124" i="50"/>
  <c r="BP124" i="50"/>
  <c r="BO124" i="50"/>
  <c r="BN124" i="50"/>
  <c r="BM124" i="50"/>
  <c r="BL124" i="50"/>
  <c r="AK124" i="50"/>
  <c r="AJ124" i="50"/>
  <c r="AI124" i="50"/>
  <c r="AH124" i="50"/>
  <c r="AG124" i="50"/>
  <c r="AF124" i="50"/>
  <c r="BQ123" i="50"/>
  <c r="BP123" i="50"/>
  <c r="BO123" i="50"/>
  <c r="BN123" i="50"/>
  <c r="BM123" i="50"/>
  <c r="BL123" i="50"/>
  <c r="AK123" i="50"/>
  <c r="AJ123" i="50"/>
  <c r="AI123" i="50"/>
  <c r="AH123" i="50"/>
  <c r="AG123" i="50"/>
  <c r="AF123" i="50"/>
  <c r="BQ122" i="50"/>
  <c r="BP122" i="50"/>
  <c r="BO122" i="50"/>
  <c r="BN122" i="50"/>
  <c r="BM122" i="50"/>
  <c r="BL122" i="50"/>
  <c r="AK122" i="50"/>
  <c r="AJ122" i="50"/>
  <c r="AI122" i="50"/>
  <c r="AH122" i="50"/>
  <c r="AG122" i="50"/>
  <c r="AF122" i="50"/>
  <c r="AK118" i="50"/>
  <c r="AJ118" i="50"/>
  <c r="AI118" i="50"/>
  <c r="AH118" i="50"/>
  <c r="AG118" i="50"/>
  <c r="AF118" i="50"/>
  <c r="AK117" i="50"/>
  <c r="AJ117" i="50"/>
  <c r="AI117" i="50"/>
  <c r="AH117" i="50"/>
  <c r="AG117" i="50"/>
  <c r="AF117" i="50"/>
  <c r="BQ116" i="50"/>
  <c r="BP116" i="50"/>
  <c r="BO116" i="50"/>
  <c r="BN116" i="50"/>
  <c r="BM116" i="50"/>
  <c r="BL116" i="50"/>
  <c r="AK116" i="50"/>
  <c r="AJ116" i="50"/>
  <c r="AI116" i="50"/>
  <c r="AH116" i="50"/>
  <c r="AG116" i="50"/>
  <c r="AF116" i="50"/>
  <c r="BQ115" i="50"/>
  <c r="BP115" i="50"/>
  <c r="BO115" i="50"/>
  <c r="BN115" i="50"/>
  <c r="BM115" i="50"/>
  <c r="BL115" i="50"/>
  <c r="AK115" i="50"/>
  <c r="AJ115" i="50"/>
  <c r="AI115" i="50"/>
  <c r="AH115" i="50"/>
  <c r="AG115" i="50"/>
  <c r="AF115" i="50"/>
  <c r="BQ114" i="50"/>
  <c r="BP114" i="50"/>
  <c r="BO114" i="50"/>
  <c r="BN114" i="50"/>
  <c r="BM114" i="50"/>
  <c r="BL114" i="50"/>
  <c r="AK114" i="50"/>
  <c r="AJ114" i="50"/>
  <c r="AI114" i="50"/>
  <c r="AH114" i="50"/>
  <c r="AG114" i="50"/>
  <c r="AF114" i="50"/>
  <c r="BQ113" i="50"/>
  <c r="BP113" i="50"/>
  <c r="BO113" i="50"/>
  <c r="BN113" i="50"/>
  <c r="BM113" i="50"/>
  <c r="BL113" i="50"/>
  <c r="AK113" i="50"/>
  <c r="AJ113" i="50"/>
  <c r="AI113" i="50"/>
  <c r="AH113" i="50"/>
  <c r="AG113" i="50"/>
  <c r="AF113" i="50"/>
  <c r="BQ112" i="50"/>
  <c r="BP112" i="50"/>
  <c r="BO112" i="50"/>
  <c r="BN112" i="50"/>
  <c r="BM112" i="50"/>
  <c r="BL112" i="50"/>
  <c r="AK112" i="50"/>
  <c r="AJ112" i="50"/>
  <c r="AI112" i="50"/>
  <c r="AH112" i="50"/>
  <c r="AG112" i="50"/>
  <c r="AF112" i="50"/>
  <c r="BQ111" i="50"/>
  <c r="BP111" i="50"/>
  <c r="BO111" i="50"/>
  <c r="BN111" i="50"/>
  <c r="BM111" i="50"/>
  <c r="BL111" i="50"/>
  <c r="AK111" i="50"/>
  <c r="AJ111" i="50"/>
  <c r="AI111" i="50"/>
  <c r="AH111" i="50"/>
  <c r="AG111" i="50"/>
  <c r="AF111" i="50"/>
  <c r="BQ110" i="50"/>
  <c r="BP110" i="50"/>
  <c r="BO110" i="50"/>
  <c r="BN110" i="50"/>
  <c r="BM110" i="50"/>
  <c r="BL110" i="50"/>
  <c r="AK110" i="50"/>
  <c r="AJ110" i="50"/>
  <c r="AI110" i="50"/>
  <c r="AH110" i="50"/>
  <c r="AG110" i="50"/>
  <c r="AF110" i="50"/>
  <c r="BQ109" i="50"/>
  <c r="BP109" i="50"/>
  <c r="BO109" i="50"/>
  <c r="BN109" i="50"/>
  <c r="BM109" i="50"/>
  <c r="BL109" i="50"/>
  <c r="AK109" i="50"/>
  <c r="AJ109" i="50"/>
  <c r="AI109" i="50"/>
  <c r="AH109" i="50"/>
  <c r="AG109" i="50"/>
  <c r="AF109" i="50"/>
  <c r="BQ108" i="50"/>
  <c r="BP108" i="50"/>
  <c r="BO108" i="50"/>
  <c r="BN108" i="50"/>
  <c r="BM108" i="50"/>
  <c r="BL108" i="50"/>
  <c r="AK108" i="50"/>
  <c r="AJ108" i="50"/>
  <c r="AI108" i="50"/>
  <c r="AH108" i="50"/>
  <c r="AG108" i="50"/>
  <c r="AF108" i="50"/>
  <c r="BQ107" i="50"/>
  <c r="BP107" i="50"/>
  <c r="BO107" i="50"/>
  <c r="BN107" i="50"/>
  <c r="BM107" i="50"/>
  <c r="BL107" i="50"/>
  <c r="AK107" i="50"/>
  <c r="AJ107" i="50"/>
  <c r="AI107" i="50"/>
  <c r="AH107" i="50"/>
  <c r="AG107" i="50"/>
  <c r="AF107" i="50"/>
  <c r="BQ106" i="50"/>
  <c r="BP106" i="50"/>
  <c r="BO106" i="50"/>
  <c r="BN106" i="50"/>
  <c r="BM106" i="50"/>
  <c r="BL106" i="50"/>
  <c r="AK106" i="50"/>
  <c r="AJ106" i="50"/>
  <c r="AI106" i="50"/>
  <c r="AH106" i="50"/>
  <c r="AG106" i="50"/>
  <c r="AF106" i="50"/>
  <c r="BQ105" i="50"/>
  <c r="BP105" i="50"/>
  <c r="BO105" i="50"/>
  <c r="BN105" i="50"/>
  <c r="BM105" i="50"/>
  <c r="BL105" i="50"/>
  <c r="AK105" i="50"/>
  <c r="AJ105" i="50"/>
  <c r="AI105" i="50"/>
  <c r="AH105" i="50"/>
  <c r="AG105" i="50"/>
  <c r="AF105" i="50"/>
  <c r="AK101" i="50"/>
  <c r="AJ101" i="50"/>
  <c r="AI101" i="50"/>
  <c r="AH101" i="50"/>
  <c r="AG101" i="50"/>
  <c r="AF101" i="50"/>
  <c r="AK100" i="50"/>
  <c r="AJ100" i="50"/>
  <c r="AI100" i="50"/>
  <c r="AH100" i="50"/>
  <c r="AG100" i="50"/>
  <c r="AF100" i="50"/>
  <c r="BQ99" i="50"/>
  <c r="BP99" i="50"/>
  <c r="BO99" i="50"/>
  <c r="BN99" i="50"/>
  <c r="BM99" i="50"/>
  <c r="BL99" i="50"/>
  <c r="AK99" i="50"/>
  <c r="AJ99" i="50"/>
  <c r="AI99" i="50"/>
  <c r="AH99" i="50"/>
  <c r="AG99" i="50"/>
  <c r="AF99" i="50"/>
  <c r="BQ98" i="50"/>
  <c r="BP98" i="50"/>
  <c r="BO98" i="50"/>
  <c r="BN98" i="50"/>
  <c r="BM98" i="50"/>
  <c r="BL98" i="50"/>
  <c r="AK98" i="50"/>
  <c r="AJ98" i="50"/>
  <c r="AI98" i="50"/>
  <c r="AH98" i="50"/>
  <c r="AG98" i="50"/>
  <c r="AF98" i="50"/>
  <c r="BQ97" i="50"/>
  <c r="BP97" i="50"/>
  <c r="BO97" i="50"/>
  <c r="BN97" i="50"/>
  <c r="BM97" i="50"/>
  <c r="BL97" i="50"/>
  <c r="AK97" i="50"/>
  <c r="AJ97" i="50"/>
  <c r="AI97" i="50"/>
  <c r="AH97" i="50"/>
  <c r="AG97" i="50"/>
  <c r="AF97" i="50"/>
  <c r="BQ96" i="50"/>
  <c r="BP96" i="50"/>
  <c r="BO96" i="50"/>
  <c r="BN96" i="50"/>
  <c r="BM96" i="50"/>
  <c r="BL96" i="50"/>
  <c r="AK96" i="50"/>
  <c r="AJ96" i="50"/>
  <c r="AI96" i="50"/>
  <c r="AH96" i="50"/>
  <c r="AG96" i="50"/>
  <c r="AF96" i="50"/>
  <c r="BQ95" i="50"/>
  <c r="BP95" i="50"/>
  <c r="BO95" i="50"/>
  <c r="BN95" i="50"/>
  <c r="BM95" i="50"/>
  <c r="BL95" i="50"/>
  <c r="AK95" i="50"/>
  <c r="AJ95" i="50"/>
  <c r="AI95" i="50"/>
  <c r="AH95" i="50"/>
  <c r="AG95" i="50"/>
  <c r="AF95" i="50"/>
  <c r="BQ94" i="50"/>
  <c r="BP94" i="50"/>
  <c r="BO94" i="50"/>
  <c r="BN94" i="50"/>
  <c r="BM94" i="50"/>
  <c r="BL94" i="50"/>
  <c r="AK94" i="50"/>
  <c r="AJ94" i="50"/>
  <c r="AI94" i="50"/>
  <c r="AH94" i="50"/>
  <c r="AG94" i="50"/>
  <c r="AF94" i="50"/>
  <c r="BQ93" i="50"/>
  <c r="BP93" i="50"/>
  <c r="BO93" i="50"/>
  <c r="BN93" i="50"/>
  <c r="BM93" i="50"/>
  <c r="BL93" i="50"/>
  <c r="AK93" i="50"/>
  <c r="AJ93" i="50"/>
  <c r="AI93" i="50"/>
  <c r="AH93" i="50"/>
  <c r="AG93" i="50"/>
  <c r="AF93" i="50"/>
  <c r="BQ92" i="50"/>
  <c r="BP92" i="50"/>
  <c r="BO92" i="50"/>
  <c r="BN92" i="50"/>
  <c r="BM92" i="50"/>
  <c r="BL92" i="50"/>
  <c r="AK92" i="50"/>
  <c r="AJ92" i="50"/>
  <c r="AI92" i="50"/>
  <c r="AH92" i="50"/>
  <c r="AG92" i="50"/>
  <c r="AF92" i="50"/>
  <c r="BQ91" i="50"/>
  <c r="BP91" i="50"/>
  <c r="BO91" i="50"/>
  <c r="BN91" i="50"/>
  <c r="BM91" i="50"/>
  <c r="BL91" i="50"/>
  <c r="AK91" i="50"/>
  <c r="AJ91" i="50"/>
  <c r="AI91" i="50"/>
  <c r="AH91" i="50"/>
  <c r="AG91" i="50"/>
  <c r="AF91" i="50"/>
  <c r="BQ90" i="50"/>
  <c r="BP90" i="50"/>
  <c r="BO90" i="50"/>
  <c r="BN90" i="50"/>
  <c r="BM90" i="50"/>
  <c r="BL90" i="50"/>
  <c r="AK90" i="50"/>
  <c r="AJ90" i="50"/>
  <c r="AI90" i="50"/>
  <c r="AH90" i="50"/>
  <c r="AG90" i="50"/>
  <c r="AF90" i="50"/>
  <c r="BQ89" i="50"/>
  <c r="BP89" i="50"/>
  <c r="BO89" i="50"/>
  <c r="BN89" i="50"/>
  <c r="BM89" i="50"/>
  <c r="BL89" i="50"/>
  <c r="AK89" i="50"/>
  <c r="AJ89" i="50"/>
  <c r="AI89" i="50"/>
  <c r="AH89" i="50"/>
  <c r="AG89" i="50"/>
  <c r="AF89" i="50"/>
  <c r="BQ88" i="50"/>
  <c r="BP88" i="50"/>
  <c r="BO88" i="50"/>
  <c r="BN88" i="50"/>
  <c r="BM88" i="50"/>
  <c r="BL88" i="50"/>
  <c r="AK88" i="50"/>
  <c r="AJ88" i="50"/>
  <c r="AI88" i="50"/>
  <c r="AH88" i="50"/>
  <c r="AG88" i="50"/>
  <c r="AF88" i="50"/>
  <c r="AK84" i="50"/>
  <c r="AJ84" i="50"/>
  <c r="AI84" i="50"/>
  <c r="AH84" i="50"/>
  <c r="AG84" i="50"/>
  <c r="AF84" i="50"/>
  <c r="AK83" i="50"/>
  <c r="AJ83" i="50"/>
  <c r="AI83" i="50"/>
  <c r="AH83" i="50"/>
  <c r="AG83" i="50"/>
  <c r="AF83" i="50"/>
  <c r="BQ82" i="50"/>
  <c r="BP82" i="50"/>
  <c r="BO82" i="50"/>
  <c r="BN82" i="50"/>
  <c r="BM82" i="50"/>
  <c r="BL82" i="50"/>
  <c r="AK82" i="50"/>
  <c r="AJ82" i="50"/>
  <c r="AI82" i="50"/>
  <c r="AH82" i="50"/>
  <c r="AG82" i="50"/>
  <c r="AF82" i="50"/>
  <c r="BQ81" i="50"/>
  <c r="BP81" i="50"/>
  <c r="BO81" i="50"/>
  <c r="BN81" i="50"/>
  <c r="BM81" i="50"/>
  <c r="BL81" i="50"/>
  <c r="AK81" i="50"/>
  <c r="AJ81" i="50"/>
  <c r="AI81" i="50"/>
  <c r="AH81" i="50"/>
  <c r="AG81" i="50"/>
  <c r="AF81" i="50"/>
  <c r="BQ80" i="50"/>
  <c r="BP80" i="50"/>
  <c r="BO80" i="50"/>
  <c r="BN80" i="50"/>
  <c r="BM80" i="50"/>
  <c r="BL80" i="50"/>
  <c r="AK80" i="50"/>
  <c r="AJ80" i="50"/>
  <c r="AI80" i="50"/>
  <c r="AH80" i="50"/>
  <c r="AG80" i="50"/>
  <c r="AF80" i="50"/>
  <c r="BQ79" i="50"/>
  <c r="BP79" i="50"/>
  <c r="BO79" i="50"/>
  <c r="BN79" i="50"/>
  <c r="BM79" i="50"/>
  <c r="BL79" i="50"/>
  <c r="AK79" i="50"/>
  <c r="AJ79" i="50"/>
  <c r="AI79" i="50"/>
  <c r="AH79" i="50"/>
  <c r="AG79" i="50"/>
  <c r="AF79" i="50"/>
  <c r="BQ78" i="50"/>
  <c r="BP78" i="50"/>
  <c r="BO78" i="50"/>
  <c r="BN78" i="50"/>
  <c r="BM78" i="50"/>
  <c r="BL78" i="50"/>
  <c r="AK78" i="50"/>
  <c r="AJ78" i="50"/>
  <c r="AI78" i="50"/>
  <c r="AH78" i="50"/>
  <c r="AG78" i="50"/>
  <c r="AF78" i="50"/>
  <c r="BQ77" i="50"/>
  <c r="BP77" i="50"/>
  <c r="BO77" i="50"/>
  <c r="BN77" i="50"/>
  <c r="BM77" i="50"/>
  <c r="BL77" i="50"/>
  <c r="AK77" i="50"/>
  <c r="AJ77" i="50"/>
  <c r="AI77" i="50"/>
  <c r="AH77" i="50"/>
  <c r="AG77" i="50"/>
  <c r="AF77" i="50"/>
  <c r="BQ76" i="50"/>
  <c r="BP76" i="50"/>
  <c r="BO76" i="50"/>
  <c r="BN76" i="50"/>
  <c r="BM76" i="50"/>
  <c r="BL76" i="50"/>
  <c r="AK76" i="50"/>
  <c r="AJ76" i="50"/>
  <c r="AI76" i="50"/>
  <c r="AH76" i="50"/>
  <c r="AG76" i="50"/>
  <c r="AF76" i="50"/>
  <c r="BQ75" i="50"/>
  <c r="BP75" i="50"/>
  <c r="BO75" i="50"/>
  <c r="BN75" i="50"/>
  <c r="BM75" i="50"/>
  <c r="BL75" i="50"/>
  <c r="AK75" i="50"/>
  <c r="AJ75" i="50"/>
  <c r="AI75" i="50"/>
  <c r="AH75" i="50"/>
  <c r="AG75" i="50"/>
  <c r="AF75" i="50"/>
  <c r="BQ74" i="50"/>
  <c r="BP74" i="50"/>
  <c r="BO74" i="50"/>
  <c r="BN74" i="50"/>
  <c r="BM74" i="50"/>
  <c r="BL74" i="50"/>
  <c r="AK74" i="50"/>
  <c r="AJ74" i="50"/>
  <c r="AI74" i="50"/>
  <c r="AH74" i="50"/>
  <c r="AG74" i="50"/>
  <c r="AF74" i="50"/>
  <c r="BQ73" i="50"/>
  <c r="BP73" i="50"/>
  <c r="BO73" i="50"/>
  <c r="BN73" i="50"/>
  <c r="BM73" i="50"/>
  <c r="BL73" i="50"/>
  <c r="AK73" i="50"/>
  <c r="AJ73" i="50"/>
  <c r="AI73" i="50"/>
  <c r="AH73" i="50"/>
  <c r="AG73" i="50"/>
  <c r="AF73" i="50"/>
  <c r="BQ72" i="50"/>
  <c r="BP72" i="50"/>
  <c r="BO72" i="50"/>
  <c r="BN72" i="50"/>
  <c r="BM72" i="50"/>
  <c r="BL72" i="50"/>
  <c r="AK72" i="50"/>
  <c r="AJ72" i="50"/>
  <c r="AI72" i="50"/>
  <c r="AH72" i="50"/>
  <c r="AG72" i="50"/>
  <c r="AF72" i="50"/>
  <c r="BQ71" i="50"/>
  <c r="BP71" i="50"/>
  <c r="BO71" i="50"/>
  <c r="BN71" i="50"/>
  <c r="BM71" i="50"/>
  <c r="BL71" i="50"/>
  <c r="AK71" i="50"/>
  <c r="AJ71" i="50"/>
  <c r="AI71" i="50"/>
  <c r="AH71" i="50"/>
  <c r="AG71" i="50"/>
  <c r="AF71" i="50"/>
  <c r="AK67" i="50"/>
  <c r="AJ67" i="50"/>
  <c r="AI67" i="50"/>
  <c r="AH67" i="50"/>
  <c r="AG67" i="50"/>
  <c r="AF67" i="50"/>
  <c r="AK66" i="50"/>
  <c r="AJ66" i="50"/>
  <c r="AI66" i="50"/>
  <c r="AH66" i="50"/>
  <c r="AG66" i="50"/>
  <c r="AF66" i="50"/>
  <c r="BQ65" i="50"/>
  <c r="BP65" i="50"/>
  <c r="BO65" i="50"/>
  <c r="BN65" i="50"/>
  <c r="BM65" i="50"/>
  <c r="BL65" i="50"/>
  <c r="AK65" i="50"/>
  <c r="AJ65" i="50"/>
  <c r="AI65" i="50"/>
  <c r="AH65" i="50"/>
  <c r="AG65" i="50"/>
  <c r="AF65" i="50"/>
  <c r="BQ64" i="50"/>
  <c r="BP64" i="50"/>
  <c r="BO64" i="50"/>
  <c r="BN64" i="50"/>
  <c r="BM64" i="50"/>
  <c r="BL64" i="50"/>
  <c r="AK64" i="50"/>
  <c r="AJ64" i="50"/>
  <c r="AI64" i="50"/>
  <c r="AH64" i="50"/>
  <c r="AG64" i="50"/>
  <c r="AF64" i="50"/>
  <c r="BQ63" i="50"/>
  <c r="BP63" i="50"/>
  <c r="BO63" i="50"/>
  <c r="BN63" i="50"/>
  <c r="BM63" i="50"/>
  <c r="BL63" i="50"/>
  <c r="AK63" i="50"/>
  <c r="AJ63" i="50"/>
  <c r="AI63" i="50"/>
  <c r="AH63" i="50"/>
  <c r="AG63" i="50"/>
  <c r="AF63" i="50"/>
  <c r="BQ62" i="50"/>
  <c r="BP62" i="50"/>
  <c r="BO62" i="50"/>
  <c r="BN62" i="50"/>
  <c r="BM62" i="50"/>
  <c r="BL62" i="50"/>
  <c r="AK62" i="50"/>
  <c r="AJ62" i="50"/>
  <c r="AI62" i="50"/>
  <c r="AH62" i="50"/>
  <c r="AG62" i="50"/>
  <c r="AF62" i="50"/>
  <c r="BQ61" i="50"/>
  <c r="BP61" i="50"/>
  <c r="BO61" i="50"/>
  <c r="BN61" i="50"/>
  <c r="BM61" i="50"/>
  <c r="BL61" i="50"/>
  <c r="AK61" i="50"/>
  <c r="AJ61" i="50"/>
  <c r="AI61" i="50"/>
  <c r="AH61" i="50"/>
  <c r="AG61" i="50"/>
  <c r="AF61" i="50"/>
  <c r="BQ60" i="50"/>
  <c r="BP60" i="50"/>
  <c r="BO60" i="50"/>
  <c r="BN60" i="50"/>
  <c r="BM60" i="50"/>
  <c r="BL60" i="50"/>
  <c r="AK60" i="50"/>
  <c r="AJ60" i="50"/>
  <c r="AI60" i="50"/>
  <c r="AH60" i="50"/>
  <c r="AG60" i="50"/>
  <c r="AF60" i="50"/>
  <c r="BQ59" i="50"/>
  <c r="BP59" i="50"/>
  <c r="BO59" i="50"/>
  <c r="BN59" i="50"/>
  <c r="BM59" i="50"/>
  <c r="BL59" i="50"/>
  <c r="AK59" i="50"/>
  <c r="AJ59" i="50"/>
  <c r="AI59" i="50"/>
  <c r="AH59" i="50"/>
  <c r="AG59" i="50"/>
  <c r="AF59" i="50"/>
  <c r="BQ58" i="50"/>
  <c r="BP58" i="50"/>
  <c r="BO58" i="50"/>
  <c r="BN58" i="50"/>
  <c r="BM58" i="50"/>
  <c r="BL58" i="50"/>
  <c r="AK58" i="50"/>
  <c r="AJ58" i="50"/>
  <c r="AI58" i="50"/>
  <c r="AH58" i="50"/>
  <c r="AG58" i="50"/>
  <c r="AF58" i="50"/>
  <c r="BQ57" i="50"/>
  <c r="BP57" i="50"/>
  <c r="BO57" i="50"/>
  <c r="BN57" i="50"/>
  <c r="BM57" i="50"/>
  <c r="BL57" i="50"/>
  <c r="AK57" i="50"/>
  <c r="AJ57" i="50"/>
  <c r="AI57" i="50"/>
  <c r="AH57" i="50"/>
  <c r="AG57" i="50"/>
  <c r="AF57" i="50"/>
  <c r="BQ56" i="50"/>
  <c r="BP56" i="50"/>
  <c r="BO56" i="50"/>
  <c r="BN56" i="50"/>
  <c r="BM56" i="50"/>
  <c r="BL56" i="50"/>
  <c r="AK56" i="50"/>
  <c r="AJ56" i="50"/>
  <c r="AI56" i="50"/>
  <c r="AH56" i="50"/>
  <c r="AG56" i="50"/>
  <c r="AF56" i="50"/>
  <c r="BQ55" i="50"/>
  <c r="BP55" i="50"/>
  <c r="BO55" i="50"/>
  <c r="BN55" i="50"/>
  <c r="BM55" i="50"/>
  <c r="BL55" i="50"/>
  <c r="AK55" i="50"/>
  <c r="AJ55" i="50"/>
  <c r="AI55" i="50"/>
  <c r="AH55" i="50"/>
  <c r="AG55" i="50"/>
  <c r="AF55" i="50"/>
  <c r="BQ54" i="50"/>
  <c r="BP54" i="50"/>
  <c r="BO54" i="50"/>
  <c r="BN54" i="50"/>
  <c r="BM54" i="50"/>
  <c r="BL54" i="50"/>
  <c r="AK54" i="50"/>
  <c r="AJ54" i="50"/>
  <c r="AI54" i="50"/>
  <c r="AH54" i="50"/>
  <c r="AG54" i="50"/>
  <c r="AF54" i="50"/>
  <c r="AK50" i="50"/>
  <c r="AJ50" i="50"/>
  <c r="AI50" i="50"/>
  <c r="AH50" i="50"/>
  <c r="AG50" i="50"/>
  <c r="AF50" i="50"/>
  <c r="AK49" i="50"/>
  <c r="AJ49" i="50"/>
  <c r="AI49" i="50"/>
  <c r="AH49" i="50"/>
  <c r="AG49" i="50"/>
  <c r="AF49" i="50"/>
  <c r="BQ48" i="50"/>
  <c r="BP48" i="50"/>
  <c r="BO48" i="50"/>
  <c r="BN48" i="50"/>
  <c r="BM48" i="50"/>
  <c r="BL48" i="50"/>
  <c r="AK48" i="50"/>
  <c r="AJ48" i="50"/>
  <c r="AI48" i="50"/>
  <c r="AH48" i="50"/>
  <c r="AG48" i="50"/>
  <c r="AF48" i="50"/>
  <c r="BQ47" i="50"/>
  <c r="BP47" i="50"/>
  <c r="BO47" i="50"/>
  <c r="BN47" i="50"/>
  <c r="BM47" i="50"/>
  <c r="BL47" i="50"/>
  <c r="AK47" i="50"/>
  <c r="AJ47" i="50"/>
  <c r="AI47" i="50"/>
  <c r="AH47" i="50"/>
  <c r="AG47" i="50"/>
  <c r="AF47" i="50"/>
  <c r="BQ46" i="50"/>
  <c r="BP46" i="50"/>
  <c r="BO46" i="50"/>
  <c r="BN46" i="50"/>
  <c r="BM46" i="50"/>
  <c r="BL46" i="50"/>
  <c r="AK46" i="50"/>
  <c r="AJ46" i="50"/>
  <c r="AI46" i="50"/>
  <c r="AH46" i="50"/>
  <c r="AG46" i="50"/>
  <c r="AF46" i="50"/>
  <c r="BQ45" i="50"/>
  <c r="BP45" i="50"/>
  <c r="BO45" i="50"/>
  <c r="BN45" i="50"/>
  <c r="BM45" i="50"/>
  <c r="BL45" i="50"/>
  <c r="AK45" i="50"/>
  <c r="AJ45" i="50"/>
  <c r="AI45" i="50"/>
  <c r="AH45" i="50"/>
  <c r="AG45" i="50"/>
  <c r="AF45" i="50"/>
  <c r="BQ44" i="50"/>
  <c r="BP44" i="50"/>
  <c r="BO44" i="50"/>
  <c r="BN44" i="50"/>
  <c r="BM44" i="50"/>
  <c r="BL44" i="50"/>
  <c r="AK44" i="50"/>
  <c r="AJ44" i="50"/>
  <c r="AI44" i="50"/>
  <c r="AH44" i="50"/>
  <c r="AG44" i="50"/>
  <c r="AF44" i="50"/>
  <c r="BQ43" i="50"/>
  <c r="BP43" i="50"/>
  <c r="BO43" i="50"/>
  <c r="BN43" i="50"/>
  <c r="BM43" i="50"/>
  <c r="BL43" i="50"/>
  <c r="AK43" i="50"/>
  <c r="AJ43" i="50"/>
  <c r="AI43" i="50"/>
  <c r="AH43" i="50"/>
  <c r="AG43" i="50"/>
  <c r="AF43" i="50"/>
  <c r="BQ42" i="50"/>
  <c r="BP42" i="50"/>
  <c r="BO42" i="50"/>
  <c r="BN42" i="50"/>
  <c r="BM42" i="50"/>
  <c r="BL42" i="50"/>
  <c r="AK42" i="50"/>
  <c r="AJ42" i="50"/>
  <c r="AI42" i="50"/>
  <c r="AH42" i="50"/>
  <c r="AG42" i="50"/>
  <c r="AF42" i="50"/>
  <c r="BQ41" i="50"/>
  <c r="BP41" i="50"/>
  <c r="BO41" i="50"/>
  <c r="BN41" i="50"/>
  <c r="BM41" i="50"/>
  <c r="BL41" i="50"/>
  <c r="AK41" i="50"/>
  <c r="AJ41" i="50"/>
  <c r="AI41" i="50"/>
  <c r="AH41" i="50"/>
  <c r="AG41" i="50"/>
  <c r="AF41" i="50"/>
  <c r="BQ40" i="50"/>
  <c r="BP40" i="50"/>
  <c r="BO40" i="50"/>
  <c r="BN40" i="50"/>
  <c r="BM40" i="50"/>
  <c r="BL40" i="50"/>
  <c r="AK40" i="50"/>
  <c r="AJ40" i="50"/>
  <c r="AI40" i="50"/>
  <c r="AH40" i="50"/>
  <c r="AG40" i="50"/>
  <c r="AF40" i="50"/>
  <c r="BQ39" i="50"/>
  <c r="BP39" i="50"/>
  <c r="BO39" i="50"/>
  <c r="BN39" i="50"/>
  <c r="BM39" i="50"/>
  <c r="BL39" i="50"/>
  <c r="AK39" i="50"/>
  <c r="AJ39" i="50"/>
  <c r="AI39" i="50"/>
  <c r="AH39" i="50"/>
  <c r="AG39" i="50"/>
  <c r="AF39" i="50"/>
  <c r="BQ38" i="50"/>
  <c r="BP38" i="50"/>
  <c r="BO38" i="50"/>
  <c r="BN38" i="50"/>
  <c r="BM38" i="50"/>
  <c r="BL38" i="50"/>
  <c r="AK38" i="50"/>
  <c r="AJ38" i="50"/>
  <c r="AI38" i="50"/>
  <c r="AH38" i="50"/>
  <c r="AG38" i="50"/>
  <c r="AF38" i="50"/>
  <c r="BQ37" i="50"/>
  <c r="BP37" i="50"/>
  <c r="BO37" i="50"/>
  <c r="BN37" i="50"/>
  <c r="BM37" i="50"/>
  <c r="BL37" i="50"/>
  <c r="AK37" i="50"/>
  <c r="AJ37" i="50"/>
  <c r="AI37" i="50"/>
  <c r="AH37" i="50"/>
  <c r="AG37" i="50"/>
  <c r="AF37" i="50"/>
  <c r="AK33" i="50"/>
  <c r="AJ33" i="50"/>
  <c r="AI33" i="50"/>
  <c r="AH33" i="50"/>
  <c r="AG33" i="50"/>
  <c r="AF33" i="50"/>
  <c r="AK32" i="50"/>
  <c r="AJ32" i="50"/>
  <c r="AI32" i="50"/>
  <c r="AH32" i="50"/>
  <c r="AG32" i="50"/>
  <c r="AF32" i="50"/>
  <c r="BQ31" i="50"/>
  <c r="BP31" i="50"/>
  <c r="BO31" i="50"/>
  <c r="BN31" i="50"/>
  <c r="BM31" i="50"/>
  <c r="BL31" i="50"/>
  <c r="AK31" i="50"/>
  <c r="AJ31" i="50"/>
  <c r="AI31" i="50"/>
  <c r="AH31" i="50"/>
  <c r="AG31" i="50"/>
  <c r="AF31" i="50"/>
  <c r="BQ30" i="50"/>
  <c r="BP30" i="50"/>
  <c r="BO30" i="50"/>
  <c r="BN30" i="50"/>
  <c r="BM30" i="50"/>
  <c r="BL30" i="50"/>
  <c r="AK30" i="50"/>
  <c r="AJ30" i="50"/>
  <c r="AI30" i="50"/>
  <c r="AH30" i="50"/>
  <c r="AG30" i="50"/>
  <c r="AF30" i="50"/>
  <c r="BQ29" i="50"/>
  <c r="BP29" i="50"/>
  <c r="BO29" i="50"/>
  <c r="BN29" i="50"/>
  <c r="BM29" i="50"/>
  <c r="BL29" i="50"/>
  <c r="AK29" i="50"/>
  <c r="AJ29" i="50"/>
  <c r="AI29" i="50"/>
  <c r="AH29" i="50"/>
  <c r="AG29" i="50"/>
  <c r="AF29" i="50"/>
  <c r="BQ28" i="50"/>
  <c r="BP28" i="50"/>
  <c r="BO28" i="50"/>
  <c r="BN28" i="50"/>
  <c r="BM28" i="50"/>
  <c r="BL28" i="50"/>
  <c r="AK28" i="50"/>
  <c r="AJ28" i="50"/>
  <c r="AI28" i="50"/>
  <c r="AH28" i="50"/>
  <c r="AG28" i="50"/>
  <c r="AF28" i="50"/>
  <c r="BQ27" i="50"/>
  <c r="BP27" i="50"/>
  <c r="BO27" i="50"/>
  <c r="BN27" i="50"/>
  <c r="BM27" i="50"/>
  <c r="BL27" i="50"/>
  <c r="AK27" i="50"/>
  <c r="AJ27" i="50"/>
  <c r="AI27" i="50"/>
  <c r="AH27" i="50"/>
  <c r="AG27" i="50"/>
  <c r="AF27" i="50"/>
  <c r="BQ26" i="50"/>
  <c r="BP26" i="50"/>
  <c r="BO26" i="50"/>
  <c r="BN26" i="50"/>
  <c r="BM26" i="50"/>
  <c r="BL26" i="50"/>
  <c r="AK26" i="50"/>
  <c r="AJ26" i="50"/>
  <c r="AI26" i="50"/>
  <c r="AH26" i="50"/>
  <c r="AG26" i="50"/>
  <c r="AF26" i="50"/>
  <c r="BQ25" i="50"/>
  <c r="BP25" i="50"/>
  <c r="BO25" i="50"/>
  <c r="BN25" i="50"/>
  <c r="BM25" i="50"/>
  <c r="BL25" i="50"/>
  <c r="AK25" i="50"/>
  <c r="AJ25" i="50"/>
  <c r="AI25" i="50"/>
  <c r="AH25" i="50"/>
  <c r="AG25" i="50"/>
  <c r="AF25" i="50"/>
  <c r="BQ24" i="50"/>
  <c r="BP24" i="50"/>
  <c r="BO24" i="50"/>
  <c r="BN24" i="50"/>
  <c r="BM24" i="50"/>
  <c r="BL24" i="50"/>
  <c r="AK24" i="50"/>
  <c r="AJ24" i="50"/>
  <c r="AI24" i="50"/>
  <c r="AH24" i="50"/>
  <c r="AG24" i="50"/>
  <c r="AF24" i="50"/>
  <c r="BQ23" i="50"/>
  <c r="BP23" i="50"/>
  <c r="BO23" i="50"/>
  <c r="BN23" i="50"/>
  <c r="BM23" i="50"/>
  <c r="BL23" i="50"/>
  <c r="AK23" i="50"/>
  <c r="AJ23" i="50"/>
  <c r="AI23" i="50"/>
  <c r="AH23" i="50"/>
  <c r="AG23" i="50"/>
  <c r="AF23" i="50"/>
  <c r="BQ22" i="50"/>
  <c r="BP22" i="50"/>
  <c r="BO22" i="50"/>
  <c r="BN22" i="50"/>
  <c r="BM22" i="50"/>
  <c r="BL22" i="50"/>
  <c r="AK22" i="50"/>
  <c r="AJ22" i="50"/>
  <c r="AI22" i="50"/>
  <c r="AH22" i="50"/>
  <c r="AG22" i="50"/>
  <c r="AF22" i="50"/>
  <c r="BQ21" i="50"/>
  <c r="BP21" i="50"/>
  <c r="BO21" i="50"/>
  <c r="BN21" i="50"/>
  <c r="BM21" i="50"/>
  <c r="BL21" i="50"/>
  <c r="AK21" i="50"/>
  <c r="AJ21" i="50"/>
  <c r="AI21" i="50"/>
  <c r="AH21" i="50"/>
  <c r="AG21" i="50"/>
  <c r="AF21" i="50"/>
  <c r="BQ20" i="50"/>
  <c r="BP20" i="50"/>
  <c r="BO20" i="50"/>
  <c r="BN20" i="50"/>
  <c r="BM20" i="50"/>
  <c r="BL20" i="50"/>
  <c r="AK20" i="50"/>
  <c r="AJ20" i="50"/>
  <c r="AI20" i="50"/>
  <c r="AH20" i="50"/>
  <c r="AG20" i="50"/>
  <c r="AF20" i="50"/>
  <c r="AK16" i="50"/>
  <c r="AJ16" i="50"/>
  <c r="AI16" i="50"/>
  <c r="AH16" i="50"/>
  <c r="AG16" i="50"/>
  <c r="AF16" i="50"/>
  <c r="AK15" i="50"/>
  <c r="AJ15" i="50"/>
  <c r="AI15" i="50"/>
  <c r="AH15" i="50"/>
  <c r="AG15" i="50"/>
  <c r="AF15" i="50"/>
  <c r="BQ14" i="50"/>
  <c r="BP14" i="50"/>
  <c r="BO14" i="50"/>
  <c r="BN14" i="50"/>
  <c r="BM14" i="50"/>
  <c r="BL14" i="50"/>
  <c r="AK14" i="50"/>
  <c r="AJ14" i="50"/>
  <c r="AI14" i="50"/>
  <c r="AH14" i="50"/>
  <c r="AG14" i="50"/>
  <c r="AF14" i="50"/>
  <c r="BQ13" i="50"/>
  <c r="BP13" i="50"/>
  <c r="BO13" i="50"/>
  <c r="BN13" i="50"/>
  <c r="BM13" i="50"/>
  <c r="BL13" i="50"/>
  <c r="AK13" i="50"/>
  <c r="AJ13" i="50"/>
  <c r="AI13" i="50"/>
  <c r="AH13" i="50"/>
  <c r="AG13" i="50"/>
  <c r="AF13" i="50"/>
  <c r="BQ12" i="50"/>
  <c r="BP12" i="50"/>
  <c r="BO12" i="50"/>
  <c r="BN12" i="50"/>
  <c r="BM12" i="50"/>
  <c r="BL12" i="50"/>
  <c r="AK12" i="50"/>
  <c r="AJ12" i="50"/>
  <c r="AI12" i="50"/>
  <c r="AH12" i="50"/>
  <c r="AG12" i="50"/>
  <c r="AF12" i="50"/>
  <c r="BQ11" i="50"/>
  <c r="BP11" i="50"/>
  <c r="BO11" i="50"/>
  <c r="BN11" i="50"/>
  <c r="BM11" i="50"/>
  <c r="BL11" i="50"/>
  <c r="AK11" i="50"/>
  <c r="AJ11" i="50"/>
  <c r="AI11" i="50"/>
  <c r="AH11" i="50"/>
  <c r="AG11" i="50"/>
  <c r="AF11" i="50"/>
  <c r="BQ10" i="50"/>
  <c r="BP10" i="50"/>
  <c r="BO10" i="50"/>
  <c r="BN10" i="50"/>
  <c r="BM10" i="50"/>
  <c r="BL10" i="50"/>
  <c r="AK10" i="50"/>
  <c r="AJ10" i="50"/>
  <c r="AI10" i="50"/>
  <c r="AH10" i="50"/>
  <c r="AG10" i="50"/>
  <c r="AF10" i="50"/>
  <c r="BQ9" i="50"/>
  <c r="BP9" i="50"/>
  <c r="BO9" i="50"/>
  <c r="BN9" i="50"/>
  <c r="BM9" i="50"/>
  <c r="BL9" i="50"/>
  <c r="AK9" i="50"/>
  <c r="AJ9" i="50"/>
  <c r="AI9" i="50"/>
  <c r="AH9" i="50"/>
  <c r="AG9" i="50"/>
  <c r="AF9" i="50"/>
  <c r="BQ8" i="50"/>
  <c r="BP8" i="50"/>
  <c r="BO8" i="50"/>
  <c r="BN8" i="50"/>
  <c r="BM8" i="50"/>
  <c r="BL8" i="50"/>
  <c r="AK8" i="50"/>
  <c r="AJ8" i="50"/>
  <c r="AI8" i="50"/>
  <c r="AH8" i="50"/>
  <c r="AG8" i="50"/>
  <c r="AF8" i="50"/>
  <c r="BQ7" i="50"/>
  <c r="BP7" i="50"/>
  <c r="BO7" i="50"/>
  <c r="BN7" i="50"/>
  <c r="BM7" i="50"/>
  <c r="BL7" i="50"/>
  <c r="AK7" i="50"/>
  <c r="AJ7" i="50"/>
  <c r="AI7" i="50"/>
  <c r="AH7" i="50"/>
  <c r="AG7" i="50"/>
  <c r="AF7" i="50"/>
  <c r="BQ6" i="50"/>
  <c r="BP6" i="50"/>
  <c r="BO6" i="50"/>
  <c r="BN6" i="50"/>
  <c r="BM6" i="50"/>
  <c r="BL6" i="50"/>
  <c r="AK6" i="50"/>
  <c r="AJ6" i="50"/>
  <c r="AI6" i="50"/>
  <c r="AH6" i="50"/>
  <c r="AG6" i="50"/>
  <c r="AF6" i="50"/>
  <c r="BQ5" i="50"/>
  <c r="BP5" i="50"/>
  <c r="BO5" i="50"/>
  <c r="BN5" i="50"/>
  <c r="BM5" i="50"/>
  <c r="BL5" i="50"/>
  <c r="AK5" i="50"/>
  <c r="AJ5" i="50"/>
  <c r="AI5" i="50"/>
  <c r="AH5" i="50"/>
  <c r="AG5" i="50"/>
  <c r="AF5" i="50"/>
  <c r="BQ4" i="50"/>
  <c r="BP4" i="50"/>
  <c r="BO4" i="50"/>
  <c r="BN4" i="50"/>
  <c r="BM4" i="50"/>
  <c r="BL4" i="50"/>
  <c r="AK4" i="50"/>
  <c r="AJ4" i="50"/>
  <c r="AI4" i="50"/>
  <c r="AH4" i="50"/>
  <c r="AG4" i="50"/>
  <c r="AF4" i="50"/>
  <c r="BQ3" i="50"/>
  <c r="BP3" i="50"/>
  <c r="BO3" i="50"/>
  <c r="BN3" i="50"/>
  <c r="BM3" i="50"/>
  <c r="BL3" i="50"/>
  <c r="AK3" i="50"/>
  <c r="AJ3" i="50"/>
  <c r="AI3" i="50"/>
  <c r="AH3" i="50"/>
  <c r="AG3" i="50"/>
  <c r="AF3" i="50"/>
  <c r="BQ196" i="11"/>
  <c r="BP196" i="11"/>
  <c r="BO196" i="11"/>
  <c r="BN196" i="11"/>
  <c r="BM196" i="11"/>
  <c r="BL196" i="11"/>
  <c r="BQ195" i="11"/>
  <c r="BP195" i="11"/>
  <c r="BO195" i="11"/>
  <c r="BN195" i="11"/>
  <c r="BM195" i="11"/>
  <c r="BL195" i="11"/>
  <c r="BQ194" i="11"/>
  <c r="BP194" i="11"/>
  <c r="BO194" i="11"/>
  <c r="BN194" i="11"/>
  <c r="BM194" i="11"/>
  <c r="BL194" i="11"/>
  <c r="BQ193" i="11"/>
  <c r="BP193" i="11"/>
  <c r="BO193" i="11"/>
  <c r="BN193" i="11"/>
  <c r="BM193" i="11"/>
  <c r="BL193" i="11"/>
  <c r="BQ192" i="11"/>
  <c r="BP192" i="11"/>
  <c r="BO192" i="11"/>
  <c r="BN192" i="11"/>
  <c r="BM192" i="11"/>
  <c r="BL192" i="11"/>
  <c r="BQ191" i="11"/>
  <c r="BP191" i="11"/>
  <c r="BO191" i="11"/>
  <c r="BN191" i="11"/>
  <c r="BM191" i="11"/>
  <c r="BL191" i="11"/>
  <c r="BQ190" i="11"/>
  <c r="BP190" i="11"/>
  <c r="BO190" i="11"/>
  <c r="BN190" i="11"/>
  <c r="BM190" i="11"/>
  <c r="BL190" i="11"/>
  <c r="BQ189" i="11"/>
  <c r="BP189" i="11"/>
  <c r="BO189" i="11"/>
  <c r="BN189" i="11"/>
  <c r="BM189" i="11"/>
  <c r="BL189" i="11"/>
  <c r="BQ188" i="11"/>
  <c r="BP188" i="11"/>
  <c r="BO188" i="11"/>
  <c r="BN188" i="11"/>
  <c r="BM188" i="11"/>
  <c r="BL188" i="11"/>
  <c r="BQ187" i="11"/>
  <c r="BP187" i="11"/>
  <c r="BO187" i="11"/>
  <c r="BN187" i="11"/>
  <c r="BM187" i="11"/>
  <c r="BL187" i="11"/>
  <c r="BQ186" i="11"/>
  <c r="BP186" i="11"/>
  <c r="BO186" i="11"/>
  <c r="BN186" i="11"/>
  <c r="BM186" i="11"/>
  <c r="BL186" i="11"/>
  <c r="BQ185" i="11"/>
  <c r="BP185" i="11"/>
  <c r="BO185" i="11"/>
  <c r="BN185" i="11"/>
  <c r="BM185" i="11"/>
  <c r="BL185" i="11"/>
  <c r="BQ173" i="11"/>
  <c r="BP173" i="11"/>
  <c r="BO173" i="11"/>
  <c r="BN173" i="11"/>
  <c r="BM173" i="11"/>
  <c r="BL173" i="11"/>
  <c r="BQ172" i="11"/>
  <c r="BP172" i="11"/>
  <c r="BO172" i="11"/>
  <c r="BN172" i="11"/>
  <c r="BM172" i="11"/>
  <c r="BL172" i="11"/>
  <c r="BQ171" i="11"/>
  <c r="BP171" i="11"/>
  <c r="BO171" i="11"/>
  <c r="BN171" i="11"/>
  <c r="BM171" i="11"/>
  <c r="BL171" i="11"/>
  <c r="BQ170" i="11"/>
  <c r="BP170" i="11"/>
  <c r="BO170" i="11"/>
  <c r="BN170" i="11"/>
  <c r="BM170" i="11"/>
  <c r="BL170" i="11"/>
  <c r="BQ169" i="11"/>
  <c r="BP169" i="11"/>
  <c r="BO169" i="11"/>
  <c r="BN169" i="11"/>
  <c r="BM169" i="11"/>
  <c r="BL169" i="11"/>
  <c r="BQ168" i="11"/>
  <c r="BP168" i="11"/>
  <c r="BO168" i="11"/>
  <c r="BN168" i="11"/>
  <c r="BM168" i="11"/>
  <c r="BL168" i="11"/>
  <c r="BQ167" i="11"/>
  <c r="BP167" i="11"/>
  <c r="BO167" i="11"/>
  <c r="BN167" i="11"/>
  <c r="BM167" i="11"/>
  <c r="BL167" i="11"/>
  <c r="BQ166" i="11"/>
  <c r="BP166" i="11"/>
  <c r="BO166" i="11"/>
  <c r="BN166" i="11"/>
  <c r="BM166" i="11"/>
  <c r="BL166" i="11"/>
  <c r="BQ165" i="11"/>
  <c r="BP165" i="11"/>
  <c r="BO165" i="11"/>
  <c r="BN165" i="11"/>
  <c r="BM165" i="11"/>
  <c r="BL165" i="11"/>
  <c r="BQ164" i="11"/>
  <c r="BP164" i="11"/>
  <c r="BO164" i="11"/>
  <c r="BN164" i="11"/>
  <c r="BM164" i="11"/>
  <c r="BL164" i="11"/>
  <c r="BQ163" i="11"/>
  <c r="BP163" i="11"/>
  <c r="BO163" i="11"/>
  <c r="BN163" i="11"/>
  <c r="BM163" i="11"/>
  <c r="BL163" i="11"/>
  <c r="BQ162" i="11"/>
  <c r="BP162" i="11"/>
  <c r="BO162" i="11"/>
  <c r="BN162" i="11"/>
  <c r="BM162" i="11"/>
  <c r="BL162" i="11"/>
  <c r="BQ150" i="11"/>
  <c r="BP150" i="11"/>
  <c r="BO150" i="11"/>
  <c r="BN150" i="11"/>
  <c r="BM150" i="11"/>
  <c r="BL150" i="11"/>
  <c r="BQ149" i="11"/>
  <c r="BP149" i="11"/>
  <c r="BO149" i="11"/>
  <c r="BN149" i="11"/>
  <c r="BM149" i="11"/>
  <c r="BL149" i="11"/>
  <c r="BQ148" i="11"/>
  <c r="BP148" i="11"/>
  <c r="BO148" i="11"/>
  <c r="BN148" i="11"/>
  <c r="BM148" i="11"/>
  <c r="BL148" i="11"/>
  <c r="BQ147" i="11"/>
  <c r="BP147" i="11"/>
  <c r="BO147" i="11"/>
  <c r="BN147" i="11"/>
  <c r="BM147" i="11"/>
  <c r="BL147" i="11"/>
  <c r="BQ146" i="11"/>
  <c r="BP146" i="11"/>
  <c r="BO146" i="11"/>
  <c r="BN146" i="11"/>
  <c r="BM146" i="11"/>
  <c r="BL146" i="11"/>
  <c r="BQ145" i="11"/>
  <c r="BP145" i="11"/>
  <c r="BO145" i="11"/>
  <c r="BN145" i="11"/>
  <c r="BM145" i="11"/>
  <c r="BL145" i="11"/>
  <c r="BQ144" i="11"/>
  <c r="BP144" i="11"/>
  <c r="BO144" i="11"/>
  <c r="BN144" i="11"/>
  <c r="BM144" i="11"/>
  <c r="BL144" i="11"/>
  <c r="BQ143" i="11"/>
  <c r="BP143" i="11"/>
  <c r="BO143" i="11"/>
  <c r="BN143" i="11"/>
  <c r="BM143" i="11"/>
  <c r="BL143" i="11"/>
  <c r="BQ142" i="11"/>
  <c r="BP142" i="11"/>
  <c r="BO142" i="11"/>
  <c r="BN142" i="11"/>
  <c r="BM142" i="11"/>
  <c r="BL142" i="11"/>
  <c r="BQ141" i="11"/>
  <c r="BP141" i="11"/>
  <c r="BO141" i="11"/>
  <c r="BN141" i="11"/>
  <c r="BM141" i="11"/>
  <c r="BL141" i="11"/>
  <c r="BQ140" i="11"/>
  <c r="BP140" i="11"/>
  <c r="BO140" i="11"/>
  <c r="BN140" i="11"/>
  <c r="BM140" i="11"/>
  <c r="BL140" i="11"/>
  <c r="BQ139" i="11"/>
  <c r="BP139" i="11"/>
  <c r="BO139" i="11"/>
  <c r="BN139" i="11"/>
  <c r="BM139" i="11"/>
  <c r="BL139" i="11"/>
  <c r="BQ127" i="11"/>
  <c r="BP127" i="11"/>
  <c r="BO127" i="11"/>
  <c r="BN127" i="11"/>
  <c r="BM127" i="11"/>
  <c r="BL127" i="11"/>
  <c r="BQ126" i="11"/>
  <c r="BP126" i="11"/>
  <c r="BO126" i="11"/>
  <c r="BN126" i="11"/>
  <c r="BM126" i="11"/>
  <c r="BL126" i="11"/>
  <c r="BQ125" i="11"/>
  <c r="BP125" i="11"/>
  <c r="BO125" i="11"/>
  <c r="BN125" i="11"/>
  <c r="BM125" i="11"/>
  <c r="BL125" i="11"/>
  <c r="BQ124" i="11"/>
  <c r="BP124" i="11"/>
  <c r="BO124" i="11"/>
  <c r="BN124" i="11"/>
  <c r="BM124" i="11"/>
  <c r="BL124" i="11"/>
  <c r="BQ123" i="11"/>
  <c r="BP123" i="11"/>
  <c r="BO123" i="11"/>
  <c r="BN123" i="11"/>
  <c r="BM123" i="11"/>
  <c r="BL123" i="11"/>
  <c r="BQ122" i="11"/>
  <c r="BP122" i="11"/>
  <c r="BO122" i="11"/>
  <c r="BN122" i="11"/>
  <c r="BM122" i="11"/>
  <c r="BL122" i="11"/>
  <c r="BQ121" i="11"/>
  <c r="BP121" i="11"/>
  <c r="BO121" i="11"/>
  <c r="BN121" i="11"/>
  <c r="BM121" i="11"/>
  <c r="BL121" i="11"/>
  <c r="BQ120" i="11"/>
  <c r="BP120" i="11"/>
  <c r="BO120" i="11"/>
  <c r="BN120" i="11"/>
  <c r="BM120" i="11"/>
  <c r="BL120" i="11"/>
  <c r="BQ119" i="11"/>
  <c r="BP119" i="11"/>
  <c r="BO119" i="11"/>
  <c r="BN119" i="11"/>
  <c r="BM119" i="11"/>
  <c r="BL119" i="11"/>
  <c r="BQ118" i="11"/>
  <c r="BP118" i="11"/>
  <c r="BO118" i="11"/>
  <c r="BN118" i="11"/>
  <c r="BM118" i="11"/>
  <c r="BL118" i="11"/>
  <c r="BQ117" i="11"/>
  <c r="BP117" i="11"/>
  <c r="BO117" i="11"/>
  <c r="BN117" i="11"/>
  <c r="BM117" i="11"/>
  <c r="BL117" i="11"/>
  <c r="BQ116" i="11"/>
  <c r="BP116" i="11"/>
  <c r="BO116" i="11"/>
  <c r="BN116" i="11"/>
  <c r="BM116" i="11"/>
  <c r="BL116" i="11"/>
  <c r="BQ104" i="11"/>
  <c r="BP104" i="11"/>
  <c r="BO104" i="11"/>
  <c r="BN104" i="11"/>
  <c r="BM104" i="11"/>
  <c r="BL104" i="11"/>
  <c r="BQ103" i="11"/>
  <c r="BP103" i="11"/>
  <c r="BO103" i="11"/>
  <c r="BN103" i="11"/>
  <c r="BM103" i="11"/>
  <c r="BL103" i="11"/>
  <c r="BQ102" i="11"/>
  <c r="BP102" i="11"/>
  <c r="BO102" i="11"/>
  <c r="BN102" i="11"/>
  <c r="BM102" i="11"/>
  <c r="BL102" i="11"/>
  <c r="BQ101" i="11"/>
  <c r="BP101" i="11"/>
  <c r="BO101" i="11"/>
  <c r="BN101" i="11"/>
  <c r="BM101" i="11"/>
  <c r="BL101" i="11"/>
  <c r="BQ100" i="11"/>
  <c r="BP100" i="11"/>
  <c r="BO100" i="11"/>
  <c r="BN100" i="11"/>
  <c r="BM100" i="11"/>
  <c r="BL100" i="11"/>
  <c r="BQ99" i="11"/>
  <c r="BP99" i="11"/>
  <c r="BO99" i="11"/>
  <c r="BN99" i="11"/>
  <c r="BM99" i="11"/>
  <c r="BL99" i="11"/>
  <c r="BQ98" i="11"/>
  <c r="BP98" i="11"/>
  <c r="BO98" i="11"/>
  <c r="BN98" i="11"/>
  <c r="BM98" i="11"/>
  <c r="BL98" i="11"/>
  <c r="BQ97" i="11"/>
  <c r="BP97" i="11"/>
  <c r="BO97" i="11"/>
  <c r="BN97" i="11"/>
  <c r="BM97" i="11"/>
  <c r="BL97" i="11"/>
  <c r="BQ96" i="11"/>
  <c r="BP96" i="11"/>
  <c r="BO96" i="11"/>
  <c r="BN96" i="11"/>
  <c r="BM96" i="11"/>
  <c r="BL96" i="11"/>
  <c r="BQ95" i="11"/>
  <c r="BP95" i="11"/>
  <c r="BO95" i="11"/>
  <c r="BN95" i="11"/>
  <c r="BM95" i="11"/>
  <c r="BL95" i="11"/>
  <c r="BQ94" i="11"/>
  <c r="BP94" i="11"/>
  <c r="BO94" i="11"/>
  <c r="BN94" i="11"/>
  <c r="BM94" i="11"/>
  <c r="BL94" i="11"/>
  <c r="BQ93" i="11"/>
  <c r="BP93" i="11"/>
  <c r="BO93" i="11"/>
  <c r="BN93" i="11"/>
  <c r="BM93" i="11"/>
  <c r="BL93" i="11"/>
  <c r="BQ81" i="11"/>
  <c r="BP81" i="11"/>
  <c r="BO81" i="11"/>
  <c r="BN81" i="11"/>
  <c r="BM81" i="11"/>
  <c r="BL81" i="11"/>
  <c r="BQ80" i="11"/>
  <c r="BP80" i="11"/>
  <c r="BO80" i="11"/>
  <c r="BN80" i="11"/>
  <c r="BM80" i="11"/>
  <c r="BL80" i="11"/>
  <c r="BQ79" i="11"/>
  <c r="BP79" i="11"/>
  <c r="BO79" i="11"/>
  <c r="BN79" i="11"/>
  <c r="BM79" i="11"/>
  <c r="BL79" i="11"/>
  <c r="BQ78" i="11"/>
  <c r="BP78" i="11"/>
  <c r="BO78" i="11"/>
  <c r="BN78" i="11"/>
  <c r="BM78" i="11"/>
  <c r="BL78" i="11"/>
  <c r="BQ77" i="11"/>
  <c r="BP77" i="11"/>
  <c r="BO77" i="11"/>
  <c r="BN77" i="11"/>
  <c r="BM77" i="11"/>
  <c r="BL77" i="11"/>
  <c r="BQ76" i="11"/>
  <c r="BP76" i="11"/>
  <c r="BO76" i="11"/>
  <c r="BN76" i="11"/>
  <c r="BM76" i="11"/>
  <c r="BL76" i="11"/>
  <c r="BQ75" i="11"/>
  <c r="BP75" i="11"/>
  <c r="BO75" i="11"/>
  <c r="BN75" i="11"/>
  <c r="BM75" i="11"/>
  <c r="BL75" i="11"/>
  <c r="BQ74" i="11"/>
  <c r="BP74" i="11"/>
  <c r="BO74" i="11"/>
  <c r="BN74" i="11"/>
  <c r="BM74" i="11"/>
  <c r="BL74" i="11"/>
  <c r="BQ73" i="11"/>
  <c r="BP73" i="11"/>
  <c r="BO73" i="11"/>
  <c r="BN73" i="11"/>
  <c r="BM73" i="11"/>
  <c r="BL73" i="11"/>
  <c r="BQ72" i="11"/>
  <c r="BP72" i="11"/>
  <c r="BO72" i="11"/>
  <c r="BN72" i="11"/>
  <c r="BM72" i="11"/>
  <c r="BL72" i="11"/>
  <c r="BQ71" i="11"/>
  <c r="BP71" i="11"/>
  <c r="BO71" i="11"/>
  <c r="BN71" i="11"/>
  <c r="BM71" i="11"/>
  <c r="BL71" i="11"/>
  <c r="BQ70" i="11"/>
  <c r="BP70" i="11"/>
  <c r="BO70" i="11"/>
  <c r="BN70" i="11"/>
  <c r="BM70" i="11"/>
  <c r="BL70" i="11"/>
  <c r="BQ58" i="11"/>
  <c r="BP58" i="11"/>
  <c r="BO58" i="11"/>
  <c r="BN58" i="11"/>
  <c r="BM58" i="11"/>
  <c r="BL58" i="11"/>
  <c r="BQ57" i="11"/>
  <c r="BP57" i="11"/>
  <c r="BO57" i="11"/>
  <c r="BN57" i="11"/>
  <c r="BM57" i="11"/>
  <c r="BL57" i="11"/>
  <c r="BQ56" i="11"/>
  <c r="BP56" i="11"/>
  <c r="BO56" i="11"/>
  <c r="BN56" i="11"/>
  <c r="BM56" i="11"/>
  <c r="BL56" i="11"/>
  <c r="BQ55" i="11"/>
  <c r="BP55" i="11"/>
  <c r="BO55" i="11"/>
  <c r="BN55" i="11"/>
  <c r="BM55" i="11"/>
  <c r="BL55" i="11"/>
  <c r="BQ54" i="11"/>
  <c r="BP54" i="11"/>
  <c r="BO54" i="11"/>
  <c r="BN54" i="11"/>
  <c r="BM54" i="11"/>
  <c r="BL54" i="11"/>
  <c r="BQ53" i="11"/>
  <c r="BP53" i="11"/>
  <c r="BO53" i="11"/>
  <c r="BN53" i="11"/>
  <c r="BM53" i="11"/>
  <c r="BL53" i="11"/>
  <c r="BQ52" i="11"/>
  <c r="BP52" i="11"/>
  <c r="BO52" i="11"/>
  <c r="BN52" i="11"/>
  <c r="BM52" i="11"/>
  <c r="BL52" i="11"/>
  <c r="BQ51" i="11"/>
  <c r="BP51" i="11"/>
  <c r="BO51" i="11"/>
  <c r="BN51" i="11"/>
  <c r="BM51" i="11"/>
  <c r="BL51" i="11"/>
  <c r="BQ50" i="11"/>
  <c r="BP50" i="11"/>
  <c r="BO50" i="11"/>
  <c r="BN50" i="11"/>
  <c r="BM50" i="11"/>
  <c r="BL50" i="11"/>
  <c r="BQ49" i="11"/>
  <c r="BP49" i="11"/>
  <c r="BO49" i="11"/>
  <c r="BN49" i="11"/>
  <c r="BM49" i="11"/>
  <c r="BL49" i="11"/>
  <c r="BQ48" i="11"/>
  <c r="BP48" i="11"/>
  <c r="BO48" i="11"/>
  <c r="BN48" i="11"/>
  <c r="BM48" i="11"/>
  <c r="BL48" i="11"/>
  <c r="BQ47" i="11"/>
  <c r="BP47" i="11"/>
  <c r="BO47" i="11"/>
  <c r="BN47" i="11"/>
  <c r="BM47" i="11"/>
  <c r="BL47" i="11"/>
  <c r="BQ35" i="11"/>
  <c r="BP35" i="11"/>
  <c r="BO35" i="11"/>
  <c r="BN35" i="11"/>
  <c r="BM35" i="11"/>
  <c r="BL35" i="11"/>
  <c r="BQ34" i="11"/>
  <c r="BP34" i="11"/>
  <c r="BO34" i="11"/>
  <c r="BN34" i="11"/>
  <c r="BM34" i="11"/>
  <c r="BL34" i="11"/>
  <c r="BQ33" i="11"/>
  <c r="BP33" i="11"/>
  <c r="BO33" i="11"/>
  <c r="BN33" i="11"/>
  <c r="BM33" i="11"/>
  <c r="BL33" i="11"/>
  <c r="BQ32" i="11"/>
  <c r="BP32" i="11"/>
  <c r="BO32" i="11"/>
  <c r="BN32" i="11"/>
  <c r="BM32" i="11"/>
  <c r="BL32" i="11"/>
  <c r="BQ31" i="11"/>
  <c r="BP31" i="11"/>
  <c r="BO31" i="11"/>
  <c r="BN31" i="11"/>
  <c r="BM31" i="11"/>
  <c r="BL31" i="11"/>
  <c r="BQ30" i="11"/>
  <c r="BP30" i="11"/>
  <c r="BO30" i="11"/>
  <c r="BN30" i="11"/>
  <c r="BM30" i="11"/>
  <c r="BL30" i="11"/>
  <c r="BQ29" i="11"/>
  <c r="BP29" i="11"/>
  <c r="BO29" i="11"/>
  <c r="BN29" i="11"/>
  <c r="BM29" i="11"/>
  <c r="BL29" i="11"/>
  <c r="BQ28" i="11"/>
  <c r="BP28" i="11"/>
  <c r="BO28" i="11"/>
  <c r="BN28" i="11"/>
  <c r="BM28" i="11"/>
  <c r="BL28" i="11"/>
  <c r="BQ27" i="11"/>
  <c r="BP27" i="11"/>
  <c r="BO27" i="11"/>
  <c r="BN27" i="11"/>
  <c r="BM27" i="11"/>
  <c r="BL27" i="11"/>
  <c r="BQ26" i="11"/>
  <c r="BP26" i="11"/>
  <c r="BO26" i="11"/>
  <c r="BN26" i="11"/>
  <c r="BM26" i="11"/>
  <c r="BL26" i="11"/>
  <c r="BQ25" i="11"/>
  <c r="BP25" i="11"/>
  <c r="BO25" i="11"/>
  <c r="BN25" i="11"/>
  <c r="BM25" i="11"/>
  <c r="BL25" i="11"/>
  <c r="BQ24" i="11"/>
  <c r="BP24" i="11"/>
  <c r="BO24" i="11"/>
  <c r="BN24" i="11"/>
  <c r="BM24" i="11"/>
  <c r="BL24" i="11"/>
  <c r="BQ14" i="11"/>
  <c r="BP14" i="11"/>
  <c r="BO14" i="11"/>
  <c r="BN14" i="11"/>
  <c r="BM14" i="11"/>
  <c r="BL14" i="11"/>
  <c r="BQ13" i="11"/>
  <c r="BP13" i="11"/>
  <c r="BO13" i="11"/>
  <c r="BN13" i="11"/>
  <c r="BM13" i="11"/>
  <c r="BL13" i="11"/>
  <c r="BQ12" i="11"/>
  <c r="BP12" i="11"/>
  <c r="BO12" i="11"/>
  <c r="BN12" i="11"/>
  <c r="BM12" i="11"/>
  <c r="BL12" i="11"/>
  <c r="BQ11" i="11"/>
  <c r="BP11" i="11"/>
  <c r="BO11" i="11"/>
  <c r="BN11" i="11"/>
  <c r="BM11" i="11"/>
  <c r="BL11" i="11"/>
  <c r="BQ10" i="11"/>
  <c r="BP10" i="11"/>
  <c r="BO10" i="11"/>
  <c r="BN10" i="11"/>
  <c r="BM10" i="11"/>
  <c r="BL10" i="11"/>
  <c r="BQ9" i="11"/>
  <c r="BP9" i="11"/>
  <c r="BO9" i="11"/>
  <c r="BN9" i="11"/>
  <c r="BM9" i="11"/>
  <c r="BL9" i="11"/>
  <c r="BQ8" i="11"/>
  <c r="BP8" i="11"/>
  <c r="BO8" i="11"/>
  <c r="BN8" i="11"/>
  <c r="BM8" i="11"/>
  <c r="BL8" i="11"/>
  <c r="BQ7" i="11"/>
  <c r="BP7" i="11"/>
  <c r="BO7" i="11"/>
  <c r="BN7" i="11"/>
  <c r="BM7" i="11"/>
  <c r="BL7" i="11"/>
  <c r="BQ6" i="11"/>
  <c r="BP6" i="11"/>
  <c r="BO6" i="11"/>
  <c r="BN6" i="11"/>
  <c r="BM6" i="11"/>
  <c r="BL6" i="11"/>
  <c r="BQ5" i="11"/>
  <c r="BP5" i="11"/>
  <c r="BO5" i="11"/>
  <c r="BN5" i="11"/>
  <c r="BM5" i="11"/>
  <c r="BL5" i="11"/>
  <c r="BQ4" i="11"/>
  <c r="BP4" i="11"/>
  <c r="BO4" i="11"/>
  <c r="BN4" i="11"/>
  <c r="BM4" i="11"/>
  <c r="BL4" i="11"/>
  <c r="BQ3" i="11"/>
  <c r="BP3" i="11"/>
  <c r="AK187" i="11"/>
  <c r="AJ187" i="11"/>
  <c r="AI187" i="11"/>
  <c r="AH187" i="11"/>
  <c r="AG187" i="11"/>
  <c r="AF187" i="11"/>
  <c r="AK164" i="11"/>
  <c r="AJ164" i="11"/>
  <c r="AI164" i="11"/>
  <c r="AH164" i="11"/>
  <c r="AG164" i="11"/>
  <c r="AF164" i="11"/>
  <c r="AK141" i="11"/>
  <c r="AJ141" i="11"/>
  <c r="AI141" i="11"/>
  <c r="AH141" i="11"/>
  <c r="AG141" i="11"/>
  <c r="AF141" i="11"/>
  <c r="AK118" i="11"/>
  <c r="AJ118" i="11"/>
  <c r="AI118" i="11"/>
  <c r="AH118" i="11"/>
  <c r="AG118" i="11"/>
  <c r="AF118" i="11"/>
  <c r="AK95" i="11"/>
  <c r="AJ95" i="11"/>
  <c r="AI95" i="11"/>
  <c r="AH95" i="11"/>
  <c r="AG95" i="11"/>
  <c r="AF95" i="11"/>
  <c r="AK72" i="11"/>
  <c r="AJ72" i="11"/>
  <c r="AI72" i="11"/>
  <c r="AH72" i="11"/>
  <c r="AG72" i="11"/>
  <c r="AF72" i="11"/>
  <c r="AK49" i="11"/>
  <c r="AJ49" i="11"/>
  <c r="AI49" i="11"/>
  <c r="AH49" i="11"/>
  <c r="AG49" i="11"/>
  <c r="AF49" i="11"/>
  <c r="AK26" i="11"/>
  <c r="AJ26" i="11"/>
  <c r="AI26" i="11"/>
  <c r="AH26" i="11"/>
  <c r="AG26" i="11"/>
  <c r="AF26" i="11"/>
  <c r="AK5" i="11"/>
  <c r="AJ5" i="11"/>
  <c r="AI5" i="11"/>
  <c r="AH5" i="11"/>
  <c r="AG5" i="11"/>
  <c r="AF5" i="11"/>
  <c r="AK186" i="11"/>
  <c r="AI186" i="11"/>
  <c r="AG186" i="11"/>
  <c r="AF186" i="11"/>
  <c r="AK163" i="11"/>
  <c r="AI163" i="11"/>
  <c r="AG163" i="11"/>
  <c r="AF163" i="11"/>
  <c r="AK140" i="11"/>
  <c r="AI140" i="11"/>
  <c r="AG140" i="11"/>
  <c r="AF140" i="11"/>
  <c r="AK117" i="11"/>
  <c r="AI117" i="11"/>
  <c r="AG117" i="11"/>
  <c r="AF117" i="11"/>
  <c r="AK94" i="11"/>
  <c r="AI94" i="11"/>
  <c r="AG94" i="11"/>
  <c r="AF94" i="11"/>
  <c r="AK71" i="11"/>
  <c r="AI71" i="11"/>
  <c r="AG71" i="11"/>
  <c r="AF71" i="11"/>
  <c r="AK48" i="11"/>
  <c r="AI48" i="11"/>
  <c r="AG48" i="11"/>
  <c r="AF48" i="11"/>
  <c r="AK25" i="11"/>
  <c r="AI25" i="11"/>
  <c r="AG25" i="11"/>
  <c r="AF25" i="11"/>
  <c r="AK4" i="11"/>
  <c r="AI4" i="11"/>
  <c r="AG4" i="11"/>
  <c r="AF4" i="11"/>
  <c r="AG3" i="11"/>
  <c r="AK198" i="11"/>
  <c r="AJ198" i="11"/>
  <c r="AI198" i="11"/>
  <c r="AH198" i="11"/>
  <c r="AG198" i="11"/>
  <c r="AF198" i="11"/>
  <c r="AK197" i="11"/>
  <c r="AJ197" i="11"/>
  <c r="AI197" i="11"/>
  <c r="AH197" i="11"/>
  <c r="AG197" i="11"/>
  <c r="AF197" i="11"/>
  <c r="AK196" i="11"/>
  <c r="AJ196" i="11"/>
  <c r="AI196" i="11"/>
  <c r="AH196" i="11"/>
  <c r="AG196" i="11"/>
  <c r="AF196" i="11"/>
  <c r="AK195" i="11"/>
  <c r="AJ195" i="11"/>
  <c r="AI195" i="11"/>
  <c r="AH195" i="11"/>
  <c r="AG195" i="11"/>
  <c r="AF195" i="11"/>
  <c r="AK194" i="11"/>
  <c r="AJ194" i="11"/>
  <c r="AI194" i="11"/>
  <c r="AH194" i="11"/>
  <c r="AG194" i="11"/>
  <c r="AF194" i="11"/>
  <c r="AK193" i="11"/>
  <c r="AJ193" i="11"/>
  <c r="AI193" i="11"/>
  <c r="AH193" i="11"/>
  <c r="AG193" i="11"/>
  <c r="AF193" i="11"/>
  <c r="AK192" i="11"/>
  <c r="AJ192" i="11"/>
  <c r="AI192" i="11"/>
  <c r="AH192" i="11"/>
  <c r="AG192" i="11"/>
  <c r="AF192" i="11"/>
  <c r="AK191" i="11"/>
  <c r="AJ191" i="11"/>
  <c r="AI191" i="11"/>
  <c r="AH191" i="11"/>
  <c r="AG191" i="11"/>
  <c r="AF191" i="11"/>
  <c r="AF190" i="11"/>
  <c r="AK189" i="11"/>
  <c r="AJ189" i="11"/>
  <c r="AI189" i="11"/>
  <c r="AH189" i="11"/>
  <c r="AG189" i="11"/>
  <c r="AF189" i="11"/>
  <c r="AK188" i="11"/>
  <c r="AJ188" i="11"/>
  <c r="AI188" i="11"/>
  <c r="AH188" i="11"/>
  <c r="AG188" i="11"/>
  <c r="AF188" i="11"/>
  <c r="AJ186" i="11"/>
  <c r="AH186" i="11"/>
  <c r="AK185" i="11"/>
  <c r="AJ185" i="11"/>
  <c r="AI185" i="11"/>
  <c r="AH185" i="11"/>
  <c r="AG185" i="11"/>
  <c r="AF185" i="11"/>
  <c r="AK175" i="11"/>
  <c r="AJ175" i="11"/>
  <c r="AI175" i="11"/>
  <c r="AH175" i="11"/>
  <c r="AG175" i="11"/>
  <c r="AF175" i="11"/>
  <c r="AK174" i="11"/>
  <c r="AJ174" i="11"/>
  <c r="AI174" i="11"/>
  <c r="AH174" i="11"/>
  <c r="AG174" i="11"/>
  <c r="AF174" i="11"/>
  <c r="AK173" i="11"/>
  <c r="AJ173" i="11"/>
  <c r="AI173" i="11"/>
  <c r="AH173" i="11"/>
  <c r="AG173" i="11"/>
  <c r="AF173" i="11"/>
  <c r="AK172" i="11"/>
  <c r="AJ172" i="11"/>
  <c r="AI172" i="11"/>
  <c r="AH172" i="11"/>
  <c r="AG172" i="11"/>
  <c r="AF172" i="11"/>
  <c r="AK171" i="11"/>
  <c r="AJ171" i="11"/>
  <c r="AI171" i="11"/>
  <c r="AH171" i="11"/>
  <c r="AG171" i="11"/>
  <c r="AF171" i="11"/>
  <c r="AK170" i="11"/>
  <c r="AJ170" i="11"/>
  <c r="AI170" i="11"/>
  <c r="AH170" i="11"/>
  <c r="AG170" i="11"/>
  <c r="AF170" i="11"/>
  <c r="AK169" i="11"/>
  <c r="AJ169" i="11"/>
  <c r="AI169" i="11"/>
  <c r="AH169" i="11"/>
  <c r="AG169" i="11"/>
  <c r="AF169" i="11"/>
  <c r="AK168" i="11"/>
  <c r="AJ168" i="11"/>
  <c r="AI168" i="11"/>
  <c r="AH168" i="11"/>
  <c r="AG168" i="11"/>
  <c r="AF168" i="11"/>
  <c r="AK167" i="11"/>
  <c r="AJ167" i="11"/>
  <c r="AI167" i="11"/>
  <c r="AH167" i="11"/>
  <c r="AG167" i="11"/>
  <c r="AF167" i="11"/>
  <c r="AK166" i="11"/>
  <c r="AJ166" i="11"/>
  <c r="AI166" i="11"/>
  <c r="AH166" i="11"/>
  <c r="AG166" i="11"/>
  <c r="AF166" i="11"/>
  <c r="AK165" i="11"/>
  <c r="AJ165" i="11"/>
  <c r="AI165" i="11"/>
  <c r="AH165" i="11"/>
  <c r="AG165" i="11"/>
  <c r="AF165" i="11"/>
  <c r="AJ163" i="11"/>
  <c r="AH163" i="11"/>
  <c r="AK162" i="11"/>
  <c r="AJ162" i="11"/>
  <c r="AI162" i="11"/>
  <c r="AH162" i="11"/>
  <c r="AG162" i="11"/>
  <c r="AF162" i="11"/>
  <c r="AK152" i="11"/>
  <c r="AJ152" i="11"/>
  <c r="AI152" i="11"/>
  <c r="AH152" i="11"/>
  <c r="AG152" i="11"/>
  <c r="AF152" i="11"/>
  <c r="AK151" i="11"/>
  <c r="AJ151" i="11"/>
  <c r="AI151" i="11"/>
  <c r="AH151" i="11"/>
  <c r="AG151" i="11"/>
  <c r="AF151" i="11"/>
  <c r="AK150" i="11"/>
  <c r="AJ150" i="11"/>
  <c r="AI150" i="11"/>
  <c r="AH150" i="11"/>
  <c r="AG150" i="11"/>
  <c r="AF150" i="11"/>
  <c r="AK149" i="11"/>
  <c r="AJ149" i="11"/>
  <c r="AI149" i="11"/>
  <c r="AH149" i="11"/>
  <c r="AG149" i="11"/>
  <c r="AF149" i="11"/>
  <c r="AK148" i="11"/>
  <c r="AJ148" i="11"/>
  <c r="AI148" i="11"/>
  <c r="AH148" i="11"/>
  <c r="AG148" i="11"/>
  <c r="AF148" i="11"/>
  <c r="AK147" i="11"/>
  <c r="AJ147" i="11"/>
  <c r="AI147" i="11"/>
  <c r="AH147" i="11"/>
  <c r="AG147" i="11"/>
  <c r="AF147" i="11"/>
  <c r="AK146" i="11"/>
  <c r="AJ146" i="11"/>
  <c r="AI146" i="11"/>
  <c r="AH146" i="11"/>
  <c r="AG146" i="11"/>
  <c r="AF146" i="11"/>
  <c r="AK145" i="11"/>
  <c r="AJ145" i="11"/>
  <c r="AI145" i="11"/>
  <c r="AH145" i="11"/>
  <c r="AG145" i="11"/>
  <c r="AF145" i="11"/>
  <c r="AK144" i="11"/>
  <c r="AJ144" i="11"/>
  <c r="AI144" i="11"/>
  <c r="AH144" i="11"/>
  <c r="AG144" i="11"/>
  <c r="AF144" i="11"/>
  <c r="AK143" i="11"/>
  <c r="AJ143" i="11"/>
  <c r="AI143" i="11"/>
  <c r="AH143" i="11"/>
  <c r="AG143" i="11"/>
  <c r="AF143" i="11"/>
  <c r="AK142" i="11"/>
  <c r="AJ142" i="11"/>
  <c r="AI142" i="11"/>
  <c r="AH142" i="11"/>
  <c r="AG142" i="11"/>
  <c r="AF142" i="11"/>
  <c r="AJ140" i="11"/>
  <c r="AH140" i="11"/>
  <c r="AK139" i="11"/>
  <c r="AJ139" i="11"/>
  <c r="AI139" i="11"/>
  <c r="AH139" i="11"/>
  <c r="AG139" i="11"/>
  <c r="AF139" i="11"/>
  <c r="AK129" i="11"/>
  <c r="AJ129" i="11"/>
  <c r="AI129" i="11"/>
  <c r="AH129" i="11"/>
  <c r="AG129" i="11"/>
  <c r="AF129" i="11"/>
  <c r="AK128" i="11"/>
  <c r="AJ128" i="11"/>
  <c r="AI128" i="11"/>
  <c r="AH128" i="11"/>
  <c r="AG128" i="11"/>
  <c r="AF128" i="11"/>
  <c r="AK127" i="11"/>
  <c r="AJ127" i="11"/>
  <c r="AI127" i="11"/>
  <c r="AH127" i="11"/>
  <c r="AG127" i="11"/>
  <c r="AF127" i="11"/>
  <c r="AK126" i="11"/>
  <c r="AJ126" i="11"/>
  <c r="AI126" i="11"/>
  <c r="AH126" i="11"/>
  <c r="AG126" i="11"/>
  <c r="AF126" i="11"/>
  <c r="AK125" i="11"/>
  <c r="AJ125" i="11"/>
  <c r="AI125" i="11"/>
  <c r="AH125" i="11"/>
  <c r="AG125" i="11"/>
  <c r="AF125" i="11"/>
  <c r="AK124" i="11"/>
  <c r="AJ124" i="11"/>
  <c r="AI124" i="11"/>
  <c r="AH124" i="11"/>
  <c r="AG124" i="11"/>
  <c r="AF124" i="11"/>
  <c r="AK123" i="11"/>
  <c r="AJ123" i="11"/>
  <c r="AI123" i="11"/>
  <c r="AH123" i="11"/>
  <c r="AG123" i="11"/>
  <c r="AF123" i="11"/>
  <c r="AK122" i="11"/>
  <c r="AJ122" i="11"/>
  <c r="AI122" i="11"/>
  <c r="AH122" i="11"/>
  <c r="AG122" i="11"/>
  <c r="AF122" i="11"/>
  <c r="AK121" i="11"/>
  <c r="AJ121" i="11"/>
  <c r="AI121" i="11"/>
  <c r="AH121" i="11"/>
  <c r="AG121" i="11"/>
  <c r="AF121" i="11"/>
  <c r="AK120" i="11"/>
  <c r="AJ120" i="11"/>
  <c r="AI120" i="11"/>
  <c r="AH120" i="11"/>
  <c r="AG120" i="11"/>
  <c r="AF120" i="11"/>
  <c r="AK119" i="11"/>
  <c r="AJ119" i="11"/>
  <c r="AI119" i="11"/>
  <c r="AH119" i="11"/>
  <c r="AG119" i="11"/>
  <c r="AF119" i="11"/>
  <c r="AJ117" i="11"/>
  <c r="AH117" i="11"/>
  <c r="AK116" i="11"/>
  <c r="AJ116" i="11"/>
  <c r="AI116" i="11"/>
  <c r="AH116" i="11"/>
  <c r="AG116" i="11"/>
  <c r="AF116" i="11"/>
  <c r="AK106" i="11"/>
  <c r="AJ106" i="11"/>
  <c r="AI106" i="11"/>
  <c r="AH106" i="11"/>
  <c r="AG106" i="11"/>
  <c r="AF106" i="11"/>
  <c r="AK105" i="11"/>
  <c r="AJ105" i="11"/>
  <c r="AI105" i="11"/>
  <c r="AH105" i="11"/>
  <c r="AG105" i="11"/>
  <c r="AF105" i="11"/>
  <c r="AK104" i="11"/>
  <c r="AJ104" i="11"/>
  <c r="AI104" i="11"/>
  <c r="AH104" i="11"/>
  <c r="AG104" i="11"/>
  <c r="AF104" i="11"/>
  <c r="AK103" i="11"/>
  <c r="AJ103" i="11"/>
  <c r="AI103" i="11"/>
  <c r="AH103" i="11"/>
  <c r="AG103" i="11"/>
  <c r="AF103" i="11"/>
  <c r="AK102" i="11"/>
  <c r="AJ102" i="11"/>
  <c r="AI102" i="11"/>
  <c r="AH102" i="11"/>
  <c r="AG102" i="11"/>
  <c r="AF102" i="11"/>
  <c r="AK101" i="11"/>
  <c r="AJ101" i="11"/>
  <c r="AI101" i="11"/>
  <c r="AH101" i="11"/>
  <c r="AG101" i="11"/>
  <c r="AF101" i="11"/>
  <c r="AK100" i="11"/>
  <c r="AJ100" i="11"/>
  <c r="AI100" i="11"/>
  <c r="AH100" i="11"/>
  <c r="AG100" i="11"/>
  <c r="AF100" i="11"/>
  <c r="AK99" i="11"/>
  <c r="AJ99" i="11"/>
  <c r="AI99" i="11"/>
  <c r="AH99" i="11"/>
  <c r="AG99" i="11"/>
  <c r="AF99" i="11"/>
  <c r="AK98" i="11"/>
  <c r="AJ98" i="11"/>
  <c r="AI98" i="11"/>
  <c r="AH98" i="11"/>
  <c r="AG98" i="11"/>
  <c r="AF98" i="11"/>
  <c r="AK97" i="11"/>
  <c r="AJ97" i="11"/>
  <c r="AI97" i="11"/>
  <c r="AH97" i="11"/>
  <c r="AG97" i="11"/>
  <c r="AF97" i="11"/>
  <c r="AK96" i="11"/>
  <c r="AJ96" i="11"/>
  <c r="AI96" i="11"/>
  <c r="AH96" i="11"/>
  <c r="AG96" i="11"/>
  <c r="AF96" i="11"/>
  <c r="AJ94" i="11"/>
  <c r="AH94" i="11"/>
  <c r="AK93" i="11"/>
  <c r="AJ93" i="11"/>
  <c r="AI93" i="11"/>
  <c r="AH93" i="11"/>
  <c r="AG93" i="11"/>
  <c r="AF93" i="11"/>
  <c r="AK83" i="11"/>
  <c r="AJ83" i="11"/>
  <c r="AI83" i="11"/>
  <c r="AH83" i="11"/>
  <c r="AG83" i="11"/>
  <c r="AF83" i="11"/>
  <c r="AK82" i="11"/>
  <c r="AJ82" i="11"/>
  <c r="AI82" i="11"/>
  <c r="AH82" i="11"/>
  <c r="AG82" i="11"/>
  <c r="AF82" i="11"/>
  <c r="AK81" i="11"/>
  <c r="AJ81" i="11"/>
  <c r="AI81" i="11"/>
  <c r="AH81" i="11"/>
  <c r="AG81" i="11"/>
  <c r="AF81" i="11"/>
  <c r="AK80" i="11"/>
  <c r="AJ80" i="11"/>
  <c r="AI80" i="11"/>
  <c r="AH80" i="11"/>
  <c r="AG80" i="11"/>
  <c r="AF80" i="11"/>
  <c r="AK79" i="11"/>
  <c r="AJ79" i="11"/>
  <c r="AI79" i="11"/>
  <c r="AH79" i="11"/>
  <c r="AG79" i="11"/>
  <c r="AF79" i="11"/>
  <c r="AK78" i="11"/>
  <c r="AJ78" i="11"/>
  <c r="AI78" i="11"/>
  <c r="AH78" i="11"/>
  <c r="AG78" i="11"/>
  <c r="AF78" i="11"/>
  <c r="AK77" i="11"/>
  <c r="AJ77" i="11"/>
  <c r="AI77" i="11"/>
  <c r="AH77" i="11"/>
  <c r="AG77" i="11"/>
  <c r="AF77" i="11"/>
  <c r="AK76" i="11"/>
  <c r="AJ76" i="11"/>
  <c r="AI76" i="11"/>
  <c r="AH76" i="11"/>
  <c r="AG76" i="11"/>
  <c r="AF76" i="11"/>
  <c r="AK75" i="11"/>
  <c r="AJ75" i="11"/>
  <c r="AI75" i="11"/>
  <c r="AH75" i="11"/>
  <c r="AG75" i="11"/>
  <c r="AF75" i="11"/>
  <c r="AK74" i="11"/>
  <c r="AJ74" i="11"/>
  <c r="AI74" i="11"/>
  <c r="AH74" i="11"/>
  <c r="AG74" i="11"/>
  <c r="AF74" i="11"/>
  <c r="AK73" i="11"/>
  <c r="AJ73" i="11"/>
  <c r="AI73" i="11"/>
  <c r="AH73" i="11"/>
  <c r="AG73" i="11"/>
  <c r="AF73" i="11"/>
  <c r="AJ71" i="11"/>
  <c r="AH71" i="11"/>
  <c r="AK70" i="11"/>
  <c r="AJ70" i="11"/>
  <c r="AI70" i="11"/>
  <c r="AH70" i="11"/>
  <c r="AG70" i="11"/>
  <c r="AF70" i="11"/>
  <c r="AK60" i="11"/>
  <c r="AJ60" i="11"/>
  <c r="AI60" i="11"/>
  <c r="AH60" i="11"/>
  <c r="AG60" i="11"/>
  <c r="AF60" i="11"/>
  <c r="AK59" i="11"/>
  <c r="AJ59" i="11"/>
  <c r="AI59" i="11"/>
  <c r="AH59" i="11"/>
  <c r="AG59" i="11"/>
  <c r="AF59" i="11"/>
  <c r="AK58" i="11"/>
  <c r="AJ58" i="11"/>
  <c r="AI58" i="11"/>
  <c r="AH58" i="11"/>
  <c r="AG58" i="11"/>
  <c r="AF58" i="11"/>
  <c r="AK57" i="11"/>
  <c r="AJ57" i="11"/>
  <c r="AI57" i="11"/>
  <c r="AH57" i="11"/>
  <c r="AG57" i="11"/>
  <c r="AF57" i="11"/>
  <c r="AK56" i="11"/>
  <c r="AJ56" i="11"/>
  <c r="AI56" i="11"/>
  <c r="AH56" i="11"/>
  <c r="AG56" i="11"/>
  <c r="AF56" i="11"/>
  <c r="AK55" i="11"/>
  <c r="AJ55" i="11"/>
  <c r="AI55" i="11"/>
  <c r="AH55" i="11"/>
  <c r="AG55" i="11"/>
  <c r="AF55" i="11"/>
  <c r="AK54" i="11"/>
  <c r="AJ54" i="11"/>
  <c r="AI54" i="11"/>
  <c r="AH54" i="11"/>
  <c r="AG54" i="11"/>
  <c r="AF54" i="11"/>
  <c r="AK53" i="11"/>
  <c r="AJ53" i="11"/>
  <c r="AI53" i="11"/>
  <c r="AH53" i="11"/>
  <c r="AG53" i="11"/>
  <c r="AF53" i="11"/>
  <c r="AK52" i="11"/>
  <c r="AJ52" i="11"/>
  <c r="AI52" i="11"/>
  <c r="AH52" i="11"/>
  <c r="AG52" i="11"/>
  <c r="AF52" i="11"/>
  <c r="AK51" i="11"/>
  <c r="AJ51" i="11"/>
  <c r="AI51" i="11"/>
  <c r="AH51" i="11"/>
  <c r="AG51" i="11"/>
  <c r="AF51" i="11"/>
  <c r="AK50" i="11"/>
  <c r="AJ50" i="11"/>
  <c r="AI50" i="11"/>
  <c r="AH50" i="11"/>
  <c r="AG50" i="11"/>
  <c r="AF50" i="11"/>
  <c r="AJ48" i="11"/>
  <c r="AH48" i="11"/>
  <c r="AK47" i="11"/>
  <c r="AJ47" i="11"/>
  <c r="AI47" i="11"/>
  <c r="AH47" i="11"/>
  <c r="AG47" i="11"/>
  <c r="AF47" i="11"/>
  <c r="AJ37" i="11"/>
  <c r="AJ36" i="11"/>
  <c r="AJ35" i="11"/>
  <c r="AJ34" i="11"/>
  <c r="AJ33" i="11"/>
  <c r="AJ32" i="11"/>
  <c r="AJ31" i="11"/>
  <c r="AJ30" i="11"/>
  <c r="AJ29" i="11"/>
  <c r="AJ28" i="11"/>
  <c r="AJ27" i="11"/>
  <c r="AJ25" i="11"/>
  <c r="AJ24" i="11"/>
  <c r="AJ16" i="11"/>
  <c r="AJ15" i="11"/>
  <c r="AJ14" i="11"/>
  <c r="AJ13" i="11"/>
  <c r="AJ12" i="11"/>
  <c r="AJ11" i="11"/>
  <c r="AJ10" i="11"/>
  <c r="AJ9" i="11"/>
  <c r="AJ8" i="11"/>
  <c r="AJ7" i="11"/>
  <c r="AJ6" i="11"/>
  <c r="AJ4" i="11"/>
  <c r="AJ3" i="11"/>
  <c r="AK37" i="11"/>
  <c r="AI37" i="11"/>
  <c r="AH37" i="11"/>
  <c r="AG37" i="11"/>
  <c r="AF37" i="11"/>
  <c r="AK36" i="11"/>
  <c r="AI36" i="11"/>
  <c r="AH36" i="11"/>
  <c r="AG36" i="11"/>
  <c r="AF36" i="11"/>
  <c r="AK35" i="11"/>
  <c r="AI35" i="11"/>
  <c r="AH35" i="11"/>
  <c r="AG35" i="11"/>
  <c r="AF35" i="11"/>
  <c r="AK34" i="11"/>
  <c r="AI34" i="11"/>
  <c r="AH34" i="11"/>
  <c r="AG34" i="11"/>
  <c r="AF34" i="11"/>
  <c r="AK33" i="11"/>
  <c r="AI33" i="11"/>
  <c r="AH33" i="11"/>
  <c r="AG33" i="11"/>
  <c r="AF33" i="11"/>
  <c r="AK32" i="11"/>
  <c r="AI32" i="11"/>
  <c r="AH32" i="11"/>
  <c r="AG32" i="11"/>
  <c r="AF32" i="11"/>
  <c r="AK31" i="11"/>
  <c r="AI31" i="11"/>
  <c r="AH31" i="11"/>
  <c r="AG31" i="11"/>
  <c r="AF31" i="11"/>
  <c r="AK30" i="11"/>
  <c r="AI30" i="11"/>
  <c r="AH30" i="11"/>
  <c r="AG30" i="11"/>
  <c r="AF30" i="11"/>
  <c r="AK29" i="11"/>
  <c r="AI29" i="11"/>
  <c r="AH29" i="11"/>
  <c r="AG29" i="11"/>
  <c r="AF29" i="11"/>
  <c r="AK28" i="11"/>
  <c r="AI28" i="11"/>
  <c r="AH28" i="11"/>
  <c r="AG28" i="11"/>
  <c r="AF28" i="11"/>
  <c r="AK27" i="11"/>
  <c r="AI27" i="11"/>
  <c r="AH27" i="11"/>
  <c r="AG27" i="11"/>
  <c r="AF27" i="11"/>
  <c r="AH25" i="11"/>
  <c r="AK24" i="11"/>
  <c r="AI24" i="11"/>
  <c r="AH24" i="11"/>
  <c r="AG24" i="11"/>
  <c r="AF24" i="11"/>
  <c r="AF16" i="11"/>
  <c r="AF15" i="11"/>
  <c r="AF14" i="11"/>
  <c r="AF13" i="11"/>
  <c r="AF12" i="11"/>
  <c r="AF11" i="11"/>
  <c r="AF10" i="11"/>
  <c r="AF9" i="11"/>
  <c r="AF8" i="11"/>
  <c r="AF7" i="11"/>
  <c r="AF6" i="11"/>
  <c r="AK16" i="11"/>
  <c r="AK15" i="11"/>
  <c r="AK14" i="11"/>
  <c r="AK13" i="11"/>
  <c r="AK12" i="11"/>
  <c r="AK11" i="11"/>
  <c r="AK10" i="11"/>
  <c r="AK9" i="11"/>
  <c r="AK8" i="11"/>
  <c r="AK7" i="11"/>
  <c r="AK6" i="11"/>
  <c r="AK3" i="11"/>
  <c r="AH3" i="11"/>
  <c r="AH4" i="11"/>
  <c r="AH6" i="11"/>
  <c r="AH7" i="11"/>
  <c r="AH8" i="11"/>
  <c r="AH9" i="11"/>
  <c r="AH10" i="11"/>
  <c r="AH11" i="11"/>
  <c r="AH12" i="11"/>
  <c r="AH13" i="11"/>
  <c r="AH14" i="11"/>
  <c r="AH15" i="11"/>
  <c r="AH16" i="11"/>
  <c r="AI16" i="11"/>
  <c r="AI15" i="11"/>
  <c r="AI14" i="11"/>
  <c r="AI13" i="11"/>
  <c r="AI12" i="11"/>
  <c r="AI11" i="11"/>
  <c r="AI10" i="11"/>
  <c r="AI9" i="11"/>
  <c r="AI8" i="11"/>
  <c r="AI7" i="11"/>
  <c r="AI6" i="11"/>
  <c r="AI3" i="11"/>
  <c r="AG15" i="11"/>
  <c r="AG14" i="11"/>
  <c r="AG6" i="11"/>
  <c r="AG16" i="11"/>
  <c r="AG12" i="11"/>
  <c r="AG13" i="11"/>
  <c r="AG11" i="11"/>
  <c r="AG10" i="11"/>
  <c r="AG9" i="11"/>
  <c r="AG8" i="11"/>
  <c r="AG7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2" i="11"/>
</calcChain>
</file>

<file path=xl/sharedStrings.xml><?xml version="1.0" encoding="utf-8"?>
<sst xmlns="http://schemas.openxmlformats.org/spreadsheetml/2006/main" count="5482" uniqueCount="111">
  <si>
    <t>BOD</t>
  </si>
  <si>
    <t>DO</t>
  </si>
  <si>
    <t>Temp</t>
  </si>
  <si>
    <t>-</t>
  </si>
  <si>
    <t>Salinity (Chloride)</t>
  </si>
  <si>
    <t>pH</t>
  </si>
  <si>
    <t>TSS</t>
  </si>
  <si>
    <t>TDS</t>
  </si>
  <si>
    <t>Phosphate (PO4)</t>
  </si>
  <si>
    <t>Ammonia (NH3)</t>
  </si>
  <si>
    <t>Nitrate (NO3)</t>
  </si>
  <si>
    <t>Turbidity</t>
  </si>
  <si>
    <t>T.Coliform</t>
  </si>
  <si>
    <t>Date</t>
  </si>
  <si>
    <t>Month</t>
  </si>
  <si>
    <t>Year</t>
  </si>
  <si>
    <t>BOD maximum</t>
  </si>
  <si>
    <t>BOD median</t>
  </si>
  <si>
    <t>BOD 75%-tile</t>
  </si>
  <si>
    <t>BOD 25%-tile</t>
  </si>
  <si>
    <t>BOD minimum</t>
  </si>
  <si>
    <t>BOD count</t>
  </si>
  <si>
    <t>DO count</t>
  </si>
  <si>
    <t>DO maximum</t>
  </si>
  <si>
    <t>DO 75%-tile</t>
  </si>
  <si>
    <t>DO median</t>
  </si>
  <si>
    <t>DO 25%-tile</t>
  </si>
  <si>
    <t>DO minimum</t>
  </si>
  <si>
    <t>Chloride count</t>
  </si>
  <si>
    <t>Chloride maximum</t>
  </si>
  <si>
    <t>Chloride 75%-tile</t>
  </si>
  <si>
    <t>Chloride median</t>
  </si>
  <si>
    <t>Chloride 25%-tile</t>
  </si>
  <si>
    <t>Chloride minimum</t>
  </si>
  <si>
    <t>Nitrate (NO3) count</t>
  </si>
  <si>
    <t>Nitrate (NO3) maximum</t>
  </si>
  <si>
    <t>Nitrate (NO3) 75%-tile</t>
  </si>
  <si>
    <t>Nitrate (NO3) median</t>
  </si>
  <si>
    <t>Nitrate (NO3) 25%-tile</t>
  </si>
  <si>
    <t>Nitrate (NO3) minimum</t>
  </si>
  <si>
    <t>Phosphate (PO4) count</t>
  </si>
  <si>
    <t>Phosphate (PO4) maximum</t>
  </si>
  <si>
    <t>Phosphate (PO4) 75%-tile</t>
  </si>
  <si>
    <t>Phosphate (PO4) median</t>
  </si>
  <si>
    <t>Phosphate (PO4) 25%-tile</t>
  </si>
  <si>
    <t>Phosphate (PO4) minimum</t>
  </si>
  <si>
    <t>Ammonium (NH4) count</t>
  </si>
  <si>
    <t>Ammonium (NH4) maximum</t>
  </si>
  <si>
    <t>Ammonium (NH4) 75%-tile</t>
  </si>
  <si>
    <t>Ammonium (NH4) median</t>
  </si>
  <si>
    <t>Ammonium (NH4) 25%-tile</t>
  </si>
  <si>
    <t>Ammonium (NH4) minimum</t>
  </si>
  <si>
    <t>pH count</t>
  </si>
  <si>
    <t>pH maximum</t>
  </si>
  <si>
    <t>pH 75%-tile</t>
  </si>
  <si>
    <t>pH median</t>
  </si>
  <si>
    <t>pH 25%-tile</t>
  </si>
  <si>
    <t>pH minimum</t>
  </si>
  <si>
    <t>TSS count</t>
  </si>
  <si>
    <t>TSS maximum</t>
  </si>
  <si>
    <t>TSS 75%-tile</t>
  </si>
  <si>
    <t>TSS median</t>
  </si>
  <si>
    <t>TSS 25%-tile</t>
  </si>
  <si>
    <t>TSS minimum</t>
  </si>
  <si>
    <t>Turbidity count</t>
  </si>
  <si>
    <t>Turbidity maximum</t>
  </si>
  <si>
    <t>Turbidity 75%-tile</t>
  </si>
  <si>
    <t>Turbidity median</t>
  </si>
  <si>
    <t>Turbidity 25%-tile</t>
  </si>
  <si>
    <t>Turbidity minimum</t>
  </si>
  <si>
    <t>*</t>
  </si>
  <si>
    <t>Alkalinity</t>
  </si>
  <si>
    <t>Calcium hardness</t>
  </si>
  <si>
    <t>COD</t>
  </si>
  <si>
    <t>Conductivity</t>
  </si>
  <si>
    <t>Oil&amp;Grease</t>
  </si>
  <si>
    <t>Total Hardness</t>
  </si>
  <si>
    <t>Transparency</t>
  </si>
  <si>
    <t>Phytoplankton</t>
  </si>
  <si>
    <t>Zooplankton</t>
  </si>
  <si>
    <t>Benthos</t>
  </si>
  <si>
    <t>Fecal Coliform</t>
  </si>
  <si>
    <t>LAGUNA DE BAY</t>
  </si>
  <si>
    <t>Net Primary Productivity, tons carbon/ha./yr.</t>
  </si>
  <si>
    <t xml:space="preserve">     A.  Water Quality Data</t>
  </si>
  <si>
    <t>West Bay</t>
  </si>
  <si>
    <t>Central Bay</t>
  </si>
  <si>
    <t>East Bay</t>
  </si>
  <si>
    <t>tons C/ha/yr</t>
  </si>
  <si>
    <t>tons F/ha/yr</t>
  </si>
  <si>
    <t>January</t>
  </si>
  <si>
    <t>February</t>
  </si>
  <si>
    <t>March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</si>
  <si>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</si>
  <si>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</si>
  <si>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</si>
  <si>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</si>
  <si>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</si>
  <si>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</si>
  <si>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</si>
  <si>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</si>
  <si>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</si>
  <si>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B.  Graphs</t>
  </si>
  <si>
    <t>**</t>
  </si>
  <si>
    <t>Total Solid</t>
  </si>
  <si>
    <t>Chlorophyll A</t>
  </si>
  <si>
    <t>no data</t>
  </si>
  <si>
    <t xml:space="preserve">Average </t>
  </si>
  <si>
    <t xml:space="preserve">        *</t>
  </si>
  <si>
    <t>* No Data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</si>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</sst>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  <numFmt numFmtId="167" formatCode="0.0000"/>
    <numFmt numFmtId="168" formatCode="0.00;[Red]0.00"/>
    <numFmt numFmtId="169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 Narrow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Arial Narrow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0"/>
      <color rgb="FFFF0000"/>
      <name val="Arial"/>
      <family val="2"/>
    </font>
    <font>
      <sz val="10"/>
      <color rgb="FFFF0000"/>
      <name val="MS Sans Serif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2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1" applyNumberFormat="1" applyFont="1" applyFill="1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168" fontId="9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5" fillId="3" borderId="0" xfId="3" applyNumberFormat="1" applyFont="1" applyFill="1" applyBorder="1" applyAlignment="1">
      <alignment horizontal="center" wrapText="1"/>
    </xf>
    <xf numFmtId="0" fontId="0" fillId="0" borderId="0" xfId="0" applyBorder="1"/>
    <xf numFmtId="0" fontId="10" fillId="0" borderId="0" xfId="0" applyFont="1" applyBorder="1"/>
    <xf numFmtId="0" fontId="7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168" fontId="9" fillId="0" borderId="0" xfId="0" applyNumberFormat="1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5" fillId="3" borderId="0" xfId="3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0" xfId="0" quotePrefix="1" applyNumberFormat="1" applyFont="1" applyFill="1" applyBorder="1" applyAlignment="1">
      <alignment horizontal="right" vertical="center"/>
    </xf>
    <xf numFmtId="1" fontId="11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0" applyNumberFormat="1" applyFont="1" applyFill="1" applyBorder="1" applyAlignment="1">
      <alignment horizontal="right" vertical="center"/>
    </xf>
    <xf numFmtId="165" fontId="11" fillId="0" borderId="0" xfId="0" applyNumberFormat="1" applyFont="1" applyFill="1" applyBorder="1" applyAlignment="1">
      <alignment horizontal="right" vertical="center"/>
    </xf>
    <xf numFmtId="1" fontId="11" fillId="0" borderId="0" xfId="0" quotePrefix="1" applyNumberFormat="1" applyFont="1" applyFill="1" applyBorder="1" applyAlignment="1">
      <alignment horizontal="right" vertical="center"/>
    </xf>
    <xf numFmtId="165" fontId="11" fillId="0" borderId="0" xfId="0" quotePrefix="1" applyNumberFormat="1" applyFont="1" applyFill="1" applyBorder="1" applyAlignment="1">
      <alignment horizontal="right" vertical="center"/>
    </xf>
    <xf numFmtId="1" fontId="11" fillId="0" borderId="0" xfId="3" quotePrefix="1" applyNumberFormat="1" applyFont="1" applyFill="1" applyBorder="1" applyAlignment="1">
      <alignment horizontal="right" vertical="center" wrapText="1"/>
    </xf>
    <xf numFmtId="0" fontId="11" fillId="0" borderId="0" xfId="2" applyFont="1" applyFill="1" applyBorder="1" applyAlignment="1">
      <alignment horizontal="right" wrapText="1"/>
    </xf>
    <xf numFmtId="1" fontId="11" fillId="0" borderId="0" xfId="4" applyNumberFormat="1" applyFont="1" applyFill="1" applyBorder="1" applyAlignment="1">
      <alignment horizontal="right" vertical="center"/>
    </xf>
    <xf numFmtId="3" fontId="11" fillId="0" borderId="0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 applyAlignment="1">
      <alignment horizontal="right"/>
    </xf>
    <xf numFmtId="167" fontId="11" fillId="0" borderId="0" xfId="0" applyNumberFormat="1" applyFont="1" applyFill="1" applyBorder="1" applyAlignment="1">
      <alignment horizontal="right" vertical="center"/>
    </xf>
    <xf numFmtId="3" fontId="11" fillId="0" borderId="0" xfId="0" applyNumberFormat="1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right" vertical="center" wrapText="1"/>
    </xf>
    <xf numFmtId="1" fontId="11" fillId="0" borderId="0" xfId="3" applyNumberFormat="1" applyFont="1" applyFill="1" applyBorder="1" applyAlignment="1">
      <alignment horizontal="right" wrapText="1"/>
    </xf>
    <xf numFmtId="165" fontId="11" fillId="0" borderId="0" xfId="4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/>
    </xf>
    <xf numFmtId="3" fontId="11" fillId="0" borderId="0" xfId="0" quotePrefix="1" applyNumberFormat="1" applyFont="1" applyFill="1" applyBorder="1" applyAlignment="1">
      <alignment horizontal="right" vertical="center"/>
    </xf>
    <xf numFmtId="165" fontId="11" fillId="0" borderId="0" xfId="3" applyNumberFormat="1" applyFont="1" applyFill="1" applyBorder="1" applyAlignment="1">
      <alignment horizontal="right" vertical="center" wrapText="1"/>
    </xf>
    <xf numFmtId="164" fontId="11" fillId="0" borderId="0" xfId="0" quotePrefix="1" applyNumberFormat="1" applyFont="1" applyFill="1" applyBorder="1" applyAlignment="1">
      <alignment horizontal="right" vertical="center"/>
    </xf>
    <xf numFmtId="164" fontId="11" fillId="0" borderId="0" xfId="3" applyNumberFormat="1" applyFont="1" applyFill="1" applyBorder="1" applyAlignment="1">
      <alignment horizontal="right" vertical="center" wrapText="1"/>
    </xf>
    <xf numFmtId="164" fontId="11" fillId="0" borderId="0" xfId="2" applyNumberFormat="1" applyFont="1" applyFill="1" applyBorder="1" applyAlignment="1">
      <alignment horizontal="center"/>
    </xf>
    <xf numFmtId="166" fontId="11" fillId="0" borderId="0" xfId="1" applyNumberFormat="1" applyFont="1" applyFill="1" applyBorder="1" applyAlignment="1">
      <alignment horizontal="center"/>
    </xf>
    <xf numFmtId="0" fontId="11" fillId="0" borderId="0" xfId="2" applyNumberFormat="1" applyFont="1" applyFill="1" applyBorder="1" applyAlignment="1">
      <alignment horizontal="right"/>
    </xf>
    <xf numFmtId="0" fontId="11" fillId="0" borderId="0" xfId="2" applyFont="1" applyFill="1" applyBorder="1" applyAlignment="1">
      <alignment horizontal="right"/>
    </xf>
    <xf numFmtId="164" fontId="11" fillId="0" borderId="0" xfId="2" applyNumberFormat="1" applyFont="1" applyFill="1" applyBorder="1" applyAlignment="1">
      <alignment horizontal="right"/>
    </xf>
    <xf numFmtId="166" fontId="11" fillId="0" borderId="0" xfId="1" applyNumberFormat="1" applyFont="1" applyFill="1" applyBorder="1" applyAlignment="1">
      <alignment horizontal="right"/>
    </xf>
    <xf numFmtId="165" fontId="11" fillId="0" borderId="0" xfId="2" applyNumberFormat="1" applyFont="1" applyFill="1" applyBorder="1" applyAlignment="1">
      <alignment horizontal="right"/>
    </xf>
    <xf numFmtId="0" fontId="11" fillId="0" borderId="0" xfId="2" quotePrefix="1" applyFont="1" applyFill="1" applyBorder="1" applyAlignment="1">
      <alignment horizontal="right"/>
    </xf>
    <xf numFmtId="166" fontId="11" fillId="0" borderId="0" xfId="1" quotePrefix="1" applyNumberFormat="1" applyFont="1" applyFill="1" applyBorder="1" applyAlignment="1">
      <alignment horizontal="right"/>
    </xf>
    <xf numFmtId="165" fontId="11" fillId="0" borderId="0" xfId="2" quotePrefix="1" applyNumberFormat="1" applyFont="1" applyFill="1" applyBorder="1" applyAlignment="1">
      <alignment horizontal="right"/>
    </xf>
    <xf numFmtId="164" fontId="11" fillId="0" borderId="0" xfId="2" quotePrefix="1" applyNumberFormat="1" applyFont="1" applyFill="1" applyBorder="1" applyAlignment="1">
      <alignment horizontal="right"/>
    </xf>
    <xf numFmtId="0" fontId="11" fillId="0" borderId="0" xfId="3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11" fillId="0" borderId="0" xfId="4" applyNumberFormat="1" applyFont="1" applyFill="1" applyBorder="1" applyAlignment="1">
      <alignment horizontal="right" vertical="center"/>
    </xf>
    <xf numFmtId="1" fontId="11" fillId="0" borderId="0" xfId="4" applyNumberFormat="1" applyFont="1" applyFill="1" applyBorder="1" applyAlignment="1">
      <alignment horizontal="right"/>
    </xf>
    <xf numFmtId="167" fontId="11" fillId="0" borderId="0" xfId="4" applyNumberFormat="1" applyFont="1" applyFill="1" applyBorder="1" applyAlignment="1">
      <alignment horizontal="right" vertical="center"/>
    </xf>
    <xf numFmtId="167" fontId="11" fillId="0" borderId="0" xfId="3" applyNumberFormat="1" applyFont="1" applyFill="1" applyBorder="1" applyAlignment="1">
      <alignment horizontal="right" vertical="center" wrapText="1"/>
    </xf>
    <xf numFmtId="3" fontId="11" fillId="0" borderId="0" xfId="4" applyNumberFormat="1" applyFont="1" applyFill="1" applyBorder="1" applyAlignment="1">
      <alignment horizontal="right" vertical="center"/>
    </xf>
    <xf numFmtId="3" fontId="11" fillId="0" borderId="0" xfId="4" quotePrefix="1" applyNumberFormat="1" applyFont="1" applyFill="1" applyBorder="1" applyAlignment="1">
      <alignment horizontal="right" vertical="center"/>
    </xf>
    <xf numFmtId="3" fontId="11" fillId="0" borderId="0" xfId="3" applyNumberFormat="1" applyFont="1" applyFill="1" applyBorder="1" applyAlignment="1">
      <alignment horizontal="right" vertical="center" wrapText="1"/>
    </xf>
    <xf numFmtId="0" fontId="11" fillId="0" borderId="0" xfId="0" quotePrefix="1" applyFont="1" applyFill="1" applyBorder="1" applyAlignment="1">
      <alignment horizontal="right" vertical="center"/>
    </xf>
    <xf numFmtId="0" fontId="12" fillId="0" borderId="1" xfId="5" applyFont="1" applyFill="1" applyBorder="1" applyAlignment="1">
      <alignment horizontal="right"/>
    </xf>
    <xf numFmtId="2" fontId="6" fillId="2" borderId="3" xfId="0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0" fontId="2" fillId="4" borderId="1" xfId="5" applyFont="1" applyFill="1" applyBorder="1" applyAlignment="1">
      <alignment horizontal="right"/>
    </xf>
    <xf numFmtId="0" fontId="2" fillId="2" borderId="1" xfId="5" applyFont="1" applyFill="1" applyBorder="1" applyAlignment="1">
      <alignment horizontal="right"/>
    </xf>
    <xf numFmtId="0" fontId="2" fillId="5" borderId="1" xfId="5" applyFont="1" applyFill="1" applyBorder="1" applyAlignment="1">
      <alignment horizontal="right"/>
    </xf>
    <xf numFmtId="0" fontId="2" fillId="6" borderId="1" xfId="5" applyFont="1" applyFill="1" applyBorder="1" applyAlignment="1">
      <alignment horizontal="right"/>
    </xf>
    <xf numFmtId="0" fontId="2" fillId="7" borderId="1" xfId="5" applyFont="1" applyFill="1" applyBorder="1" applyAlignment="1">
      <alignment horizontal="right"/>
    </xf>
    <xf numFmtId="0" fontId="2" fillId="8" borderId="1" xfId="5" applyFont="1" applyFill="1" applyBorder="1" applyAlignment="1">
      <alignment horizontal="right"/>
    </xf>
    <xf numFmtId="0" fontId="2" fillId="9" borderId="1" xfId="5" applyFont="1" applyFill="1" applyBorder="1" applyAlignment="1">
      <alignment horizontal="right"/>
    </xf>
    <xf numFmtId="0" fontId="2" fillId="10" borderId="1" xfId="5" applyFont="1" applyFill="1" applyBorder="1" applyAlignment="1">
      <alignment horizontal="right"/>
    </xf>
    <xf numFmtId="0" fontId="2" fillId="11" borderId="1" xfId="5" applyFont="1" applyFill="1" applyBorder="1" applyAlignment="1">
      <alignment horizontal="right"/>
    </xf>
    <xf numFmtId="1" fontId="14" fillId="0" borderId="3" xfId="0" applyNumberFormat="1" applyFont="1" applyBorder="1" applyAlignment="1">
      <alignment horizontal="center"/>
    </xf>
    <xf numFmtId="1" fontId="15" fillId="0" borderId="3" xfId="0" applyNumberFormat="1" applyFont="1" applyBorder="1" applyAlignment="1">
      <alignment horizontal="center"/>
    </xf>
    <xf numFmtId="1" fontId="14" fillId="0" borderId="3" xfId="0" applyNumberFormat="1" applyFont="1" applyFill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0" fontId="14" fillId="0" borderId="3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NumberFormat="1" applyFont="1" applyFill="1" applyBorder="1" applyAlignment="1">
      <alignment horizontal="center"/>
    </xf>
    <xf numFmtId="2" fontId="14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" fontId="13" fillId="0" borderId="3" xfId="0" applyNumberFormat="1" applyFont="1" applyBorder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/>
    <xf numFmtId="3" fontId="0" fillId="0" borderId="0" xfId="0" applyNumberFormat="1"/>
    <xf numFmtId="165" fontId="11" fillId="0" borderId="0" xfId="0" applyNumberFormat="1" applyFont="1" applyFill="1" applyBorder="1" applyAlignment="1">
      <alignment horizontal="right"/>
    </xf>
    <xf numFmtId="169" fontId="11" fillId="0" borderId="0" xfId="0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right"/>
    </xf>
    <xf numFmtId="169" fontId="11" fillId="0" borderId="0" xfId="0" applyNumberFormat="1" applyFont="1" applyFill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_ldb" xfId="4"/>
    <cellStyle name="Normal_ROLA" xfId="3"/>
    <cellStyle name="Normal_Sheet1" xfId="2"/>
    <cellStyle name="Normal_Sheet2" xfId="5"/>
  </cellStyles>
  <dxfs count="5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'WestBayStn5_1999-2016'!$AG$2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'WestBayStn5_1999-2016'!$AE$3:$AE$20</c:f>
              <c:numCache>
                <c:formatCode>General</c:formatCod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numCache>
            </c:numRef>
          </c:xVal>
          <c:yVal>
            <c:numRef>
              <c:f>'WestBayStn5_1999-2016'!$AG$3:$AG$20</c:f>
              <c:numCache>
                <c:formatCode>General</c:formatCode>
                <c:ptCount val="18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 formatCode="0">
                  <c:v>5</c:v>
                </c:pt>
                <c:pt idx="15" formatCode="0">
                  <c:v>8</c:v>
                </c:pt>
                <c:pt idx="16" formatCode="0">
                  <c:v>6</c:v>
                </c:pt>
                <c:pt idx="17" formatCode="0">
                  <c:v>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'WestBayStn5_1999-2016'!$AH$2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'WestBayStn5_1999-2016'!$AE$3:$AE$20</c:f>
              <c:numCache>
                <c:formatCode>General</c:formatCod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numCache>
            </c:numRef>
          </c:xVal>
          <c:yVal>
            <c:numRef>
              <c:f>'WestBayStn5_1999-2016'!$AH$3:$AH$20</c:f>
              <c:numCache>
                <c:formatCode>General</c:formatCode>
                <c:ptCount val="18"/>
                <c:pt idx="0">
                  <c:v>2.25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3.25</c:v>
                </c:pt>
                <c:pt idx="5">
                  <c:v>3</c:v>
                </c:pt>
                <c:pt idx="6">
                  <c:v>5</c:v>
                </c:pt>
                <c:pt idx="7">
                  <c:v>5.25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8.25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5.25</c:v>
                </c:pt>
                <c:pt idx="16">
                  <c:v>4.5</c:v>
                </c:pt>
                <c:pt idx="17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'WestBayStn5_1999-2016'!$AI$2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'WestBayStn5_1999-2016'!$AE$3:$AE$20</c:f>
              <c:numCache>
                <c:formatCode>General</c:formatCod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numCache>
            </c:numRef>
          </c:xVal>
          <c:yVal>
            <c:numRef>
              <c:f>'WestBayStn5_1999-2016'!$AI$3:$AI$20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2.5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2.5</c:v>
                </c:pt>
                <c:pt idx="13">
                  <c:v>2</c:v>
                </c:pt>
                <c:pt idx="14" formatCode="0">
                  <c:v>2.5</c:v>
                </c:pt>
                <c:pt idx="15" formatCode="0">
                  <c:v>2.5</c:v>
                </c:pt>
                <c:pt idx="16" formatCode="0">
                  <c:v>3.5</c:v>
                </c:pt>
                <c:pt idx="17" formatCode="0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'WestBayStn5_1999-2016'!$AJ$2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'WestBayStn5_1999-2016'!$AE$3:$AE$20</c:f>
              <c:numCache>
                <c:formatCode>General</c:formatCod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numCache>
            </c:numRef>
          </c:xVal>
          <c:yVal>
            <c:numRef>
              <c:f>'WestBayStn5_1999-2016'!$AJ$3:$AJ$20</c:f>
              <c:numCache>
                <c:formatCode>General</c:formatCode>
                <c:ptCount val="18"/>
                <c:pt idx="0">
                  <c:v>1.575</c:v>
                </c:pt>
                <c:pt idx="1">
                  <c:v>0.77500000000000002</c:v>
                </c:pt>
                <c:pt idx="2">
                  <c:v>1</c:v>
                </c:pt>
                <c:pt idx="3">
                  <c:v>1.75</c:v>
                </c:pt>
                <c:pt idx="4">
                  <c:v>2</c:v>
                </c:pt>
                <c:pt idx="5">
                  <c:v>2</c:v>
                </c:pt>
                <c:pt idx="6">
                  <c:v>2.5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2.75</c:v>
                </c:pt>
                <c:pt idx="12">
                  <c:v>2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2.75</c:v>
                </c:pt>
                <c:pt idx="17">
                  <c:v>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'WestBayStn5_1999-2016'!$AK$2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'WestBayStn5_1999-2016'!$AE$3:$AE$20</c:f>
              <c:numCache>
                <c:formatCode>General</c:formatCod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numCache>
            </c:numRef>
          </c:xVal>
          <c:yVal>
            <c:numRef>
              <c:f>'WestBayStn5_1999-2016'!$AK$3:$AK$20</c:f>
              <c:numCache>
                <c:formatCode>General</c:formatCode>
                <c:ptCount val="18"/>
                <c:pt idx="0">
                  <c:v>1</c:v>
                </c:pt>
                <c:pt idx="1">
                  <c:v>0.4</c:v>
                </c:pt>
                <c:pt idx="2">
                  <c:v>1</c:v>
                </c:pt>
                <c:pt idx="3">
                  <c:v>1</c:v>
                </c:pt>
                <c:pt idx="4">
                  <c:v>0.2</c:v>
                </c:pt>
                <c:pt idx="5">
                  <c:v>1</c:v>
                </c:pt>
                <c:pt idx="6">
                  <c:v>0.1</c:v>
                </c:pt>
                <c:pt idx="7">
                  <c:v>1.8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1.8</c:v>
                </c:pt>
                <c:pt idx="13">
                  <c:v>1</c:v>
                </c:pt>
                <c:pt idx="14" formatCode="0">
                  <c:v>1</c:v>
                </c:pt>
                <c:pt idx="15" formatCode="0">
                  <c:v>2</c:v>
                </c:pt>
                <c:pt idx="16" formatCode="0">
                  <c:v>2</c:v>
                </c:pt>
                <c:pt idx="17" formatCode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54320"/>
        <c:axId val="512250400"/>
      </c:scatterChart>
      <c:valAx>
        <c:axId val="512254320"/>
        <c:scaling>
          <c:orientation val="minMax"/>
          <c:min val="1998"/>
        </c:scaling>
        <c:delete val="0"/>
        <c:axPos val="b"/>
        <c:numFmt formatCode="General" sourceLinked="1"/>
        <c:majorTickMark val="out"/>
        <c:minorTickMark val="none"/>
        <c:tickLblPos val="nextTo"/>
        <c:crossAx val="512250400"/>
        <c:crosses val="autoZero"/>
        <c:crossBetween val="midCat"/>
        <c:majorUnit val="2"/>
      </c:valAx>
      <c:valAx>
        <c:axId val="51225040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51225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'WestBayStn5_1999-2016'!$BM$2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'WestBayStn5_1999-2016'!$BK$3:$BK$14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'WestBayStn5_1999-2016'!$BM$3:$BM$14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'WestBayStn5_1999-2016'!$BN$2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'WestBayStn5_1999-2016'!$BK$3:$BK$14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'WestBayStn5_1999-2016'!$BN$3:$BN$14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'WestBayStn5_1999-2016'!$BO$2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'WestBayStn5_1999-2016'!$BK$3:$BK$14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'WestBayStn5_1999-2016'!$BO$3:$BO$14</c:f>
              <c:numCache>
                <c:formatCode>General</c:formatCode>
                <c:ptCount val="12"/>
                <c:pt idx="0">
                  <c:v>1.2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'WestBayStn5_1999-2016'!$BP$2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'WestBayStn5_1999-2016'!$BK$3:$BK$14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'WestBayStn5_1999-2016'!$BP$3:$BP$14</c:f>
              <c:numCache>
                <c:formatCode>General</c:formatCode>
                <c:ptCount val="12"/>
                <c:pt idx="0">
                  <c:v>1</c:v>
                </c:pt>
                <c:pt idx="1">
                  <c:v>1.75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1.85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'WestBayStn5_1999-2016'!$BQ$2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'WestBayStn5_1999-2016'!$BK$3:$BK$14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'WestBayStn5_1999-2016'!$BQ$3:$BQ$14</c:f>
              <c:numCache>
                <c:formatCode>General</c:formatCode>
                <c:ptCount val="12"/>
                <c:pt idx="0">
                  <c:v>0.1</c:v>
                </c:pt>
                <c:pt idx="1">
                  <c:v>1</c:v>
                </c:pt>
                <c:pt idx="2">
                  <c:v>0.6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</c:v>
                </c:pt>
                <c:pt idx="9">
                  <c:v>0.8</c:v>
                </c:pt>
                <c:pt idx="10">
                  <c:v>0.7</c:v>
                </c:pt>
                <c:pt idx="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67192"/>
        <c:axId val="462665624"/>
      </c:scatterChart>
      <c:valAx>
        <c:axId val="46266719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2665624"/>
        <c:crosses val="autoZero"/>
        <c:crossBetween val="midCat"/>
      </c:valAx>
      <c:valAx>
        <c:axId val="4626656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462667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'SouthBayStn8_1999-2016'!$BM$2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'SouthBayStn8_1999-2016'!$BM$3:$BM$14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'SouthBayStn8_1999-2016'!$BN$3:$BN$14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3.25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'SouthBayStn8_1999-2016'!$BO$3:$BO$14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'SouthBayStn8_1999-2016'!$BP$3:$BP$14</c:f>
              <c:numCache>
                <c:formatCode>General</c:formatCode>
                <c:ptCount val="12"/>
                <c:pt idx="0">
                  <c:v>0.875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1.875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'SouthBayStn8_1999-2016'!$BQ$3:$BQ$14</c:f>
              <c:numCache>
                <c:formatCode>General</c:formatCode>
                <c:ptCount val="12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0.15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0.9</c:v>
                </c:pt>
                <c:pt idx="10">
                  <c:v>0.8</c:v>
                </c:pt>
                <c:pt idx="1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8624"/>
        <c:axId val="621809608"/>
      </c:scatterChart>
      <c:valAx>
        <c:axId val="62181862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1809608"/>
        <c:crosses val="autoZero"/>
        <c:crossBetween val="midCat"/>
      </c:valAx>
      <c:valAx>
        <c:axId val="62180960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621818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'SouthBayStn8_1999-2016'!$BM$19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'SouthBayStn8_1999-2016'!$BM$20:$BM$31</c:f>
              <c:numCache>
                <c:formatCode>0.0</c:formatCode>
                <c:ptCount val="12"/>
                <c:pt idx="0">
                  <c:v>9.5</c:v>
                </c:pt>
                <c:pt idx="1">
                  <c:v>9.1999999999999993</c:v>
                </c:pt>
                <c:pt idx="2">
                  <c:v>9.4</c:v>
                </c:pt>
                <c:pt idx="3">
                  <c:v>8.8000000000000007</c:v>
                </c:pt>
                <c:pt idx="4">
                  <c:v>9.1999999999999993</c:v>
                </c:pt>
                <c:pt idx="5">
                  <c:v>10</c:v>
                </c:pt>
                <c:pt idx="6">
                  <c:v>12.6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9.1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'SouthBayStn8_1999-2016'!$BN$20:$BN$31</c:f>
              <c:numCache>
                <c:formatCode>General</c:formatCode>
                <c:ptCount val="12"/>
                <c:pt idx="0">
                  <c:v>9</c:v>
                </c:pt>
                <c:pt idx="1">
                  <c:v>8.5500000000000007</c:v>
                </c:pt>
                <c:pt idx="2">
                  <c:v>8.4</c:v>
                </c:pt>
                <c:pt idx="3">
                  <c:v>8.6</c:v>
                </c:pt>
                <c:pt idx="4">
                  <c:v>8.625</c:v>
                </c:pt>
                <c:pt idx="5">
                  <c:v>8.6</c:v>
                </c:pt>
                <c:pt idx="6">
                  <c:v>9.8000000000000007</c:v>
                </c:pt>
                <c:pt idx="7">
                  <c:v>8</c:v>
                </c:pt>
                <c:pt idx="8">
                  <c:v>8.6</c:v>
                </c:pt>
                <c:pt idx="9">
                  <c:v>8.1999999999999993</c:v>
                </c:pt>
                <c:pt idx="10">
                  <c:v>8.6</c:v>
                </c:pt>
                <c:pt idx="11">
                  <c:v>7.6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'SouthBayStn8_1999-2016'!$BO$20:$BO$31</c:f>
              <c:numCache>
                <c:formatCode>0.0</c:formatCode>
                <c:ptCount val="12"/>
                <c:pt idx="0">
                  <c:v>8.3000000000000007</c:v>
                </c:pt>
                <c:pt idx="1">
                  <c:v>8.0500000000000007</c:v>
                </c:pt>
                <c:pt idx="2">
                  <c:v>7.8</c:v>
                </c:pt>
                <c:pt idx="3">
                  <c:v>8.1</c:v>
                </c:pt>
                <c:pt idx="4">
                  <c:v>7.8</c:v>
                </c:pt>
                <c:pt idx="5">
                  <c:v>8.4</c:v>
                </c:pt>
                <c:pt idx="6">
                  <c:v>9</c:v>
                </c:pt>
                <c:pt idx="7">
                  <c:v>7.7</c:v>
                </c:pt>
                <c:pt idx="8">
                  <c:v>8</c:v>
                </c:pt>
                <c:pt idx="9">
                  <c:v>7.6</c:v>
                </c:pt>
                <c:pt idx="10">
                  <c:v>7.8</c:v>
                </c:pt>
                <c:pt idx="11">
                  <c:v>7.41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'SouthBayStn8_1999-2016'!$BP$20:$BP$31</c:f>
              <c:numCache>
                <c:formatCode>General</c:formatCode>
                <c:ptCount val="12"/>
                <c:pt idx="0">
                  <c:v>8</c:v>
                </c:pt>
                <c:pt idx="1">
                  <c:v>7.625</c:v>
                </c:pt>
                <c:pt idx="2">
                  <c:v>7.4</c:v>
                </c:pt>
                <c:pt idx="3">
                  <c:v>7.5</c:v>
                </c:pt>
                <c:pt idx="4">
                  <c:v>7.3250000000000002</c:v>
                </c:pt>
                <c:pt idx="5">
                  <c:v>7.8</c:v>
                </c:pt>
                <c:pt idx="6">
                  <c:v>8</c:v>
                </c:pt>
                <c:pt idx="7">
                  <c:v>7.3</c:v>
                </c:pt>
                <c:pt idx="8">
                  <c:v>7.6</c:v>
                </c:pt>
                <c:pt idx="9">
                  <c:v>6.7750000000000004</c:v>
                </c:pt>
                <c:pt idx="10">
                  <c:v>7.3</c:v>
                </c:pt>
                <c:pt idx="11">
                  <c:v>7.2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'SouthBayStn8_1999-2016'!$BQ$20:$BQ$31</c:f>
              <c:numCache>
                <c:formatCode>0.0</c:formatCode>
                <c:ptCount val="12"/>
                <c:pt idx="0">
                  <c:v>7</c:v>
                </c:pt>
                <c:pt idx="1">
                  <c:v>7.4</c:v>
                </c:pt>
                <c:pt idx="2">
                  <c:v>6.6</c:v>
                </c:pt>
                <c:pt idx="3">
                  <c:v>6.2</c:v>
                </c:pt>
                <c:pt idx="4">
                  <c:v>4.0999999999999996</c:v>
                </c:pt>
                <c:pt idx="5">
                  <c:v>7.6</c:v>
                </c:pt>
                <c:pt idx="6">
                  <c:v>7.6</c:v>
                </c:pt>
                <c:pt idx="7">
                  <c:v>6.6</c:v>
                </c:pt>
                <c:pt idx="8">
                  <c:v>6.5</c:v>
                </c:pt>
                <c:pt idx="9">
                  <c:v>6.1</c:v>
                </c:pt>
                <c:pt idx="10">
                  <c:v>6.5</c:v>
                </c:pt>
                <c:pt idx="11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5488"/>
        <c:axId val="621820584"/>
      </c:scatterChart>
      <c:valAx>
        <c:axId val="62181548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1820584"/>
        <c:crosses val="autoZero"/>
        <c:crossBetween val="midCat"/>
      </c:valAx>
      <c:valAx>
        <c:axId val="62182058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15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'SouthBayStn8_1999-2016'!$BM$37:$BM$48</c:f>
              <c:numCache>
                <c:formatCode>_(* #,##0_);_(* \(#,##0\);_(* "-"??_);_(@_)</c:formatCode>
                <c:ptCount val="12"/>
                <c:pt idx="0">
                  <c:v>658</c:v>
                </c:pt>
                <c:pt idx="1">
                  <c:v>755</c:v>
                </c:pt>
                <c:pt idx="2">
                  <c:v>753</c:v>
                </c:pt>
                <c:pt idx="3">
                  <c:v>800</c:v>
                </c:pt>
                <c:pt idx="4">
                  <c:v>1860</c:v>
                </c:pt>
                <c:pt idx="5">
                  <c:v>1023</c:v>
                </c:pt>
                <c:pt idx="6">
                  <c:v>714</c:v>
                </c:pt>
                <c:pt idx="7">
                  <c:v>777</c:v>
                </c:pt>
                <c:pt idx="8">
                  <c:v>703</c:v>
                </c:pt>
                <c:pt idx="9">
                  <c:v>599</c:v>
                </c:pt>
                <c:pt idx="10">
                  <c:v>476</c:v>
                </c:pt>
                <c:pt idx="11">
                  <c:v>536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'SouthBayStn8_1999-2016'!$BN$37:$BN$48</c:f>
              <c:numCache>
                <c:formatCode>General</c:formatCode>
                <c:ptCount val="12"/>
                <c:pt idx="0">
                  <c:v>246</c:v>
                </c:pt>
                <c:pt idx="1">
                  <c:v>205</c:v>
                </c:pt>
                <c:pt idx="2">
                  <c:v>212</c:v>
                </c:pt>
                <c:pt idx="3">
                  <c:v>298</c:v>
                </c:pt>
                <c:pt idx="4">
                  <c:v>350</c:v>
                </c:pt>
                <c:pt idx="5">
                  <c:v>328.75</c:v>
                </c:pt>
                <c:pt idx="6">
                  <c:v>431.75</c:v>
                </c:pt>
                <c:pt idx="7">
                  <c:v>357</c:v>
                </c:pt>
                <c:pt idx="8">
                  <c:v>281</c:v>
                </c:pt>
                <c:pt idx="9">
                  <c:v>248.25</c:v>
                </c:pt>
                <c:pt idx="10">
                  <c:v>190</c:v>
                </c:pt>
                <c:pt idx="11">
                  <c:v>193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'SouthBayStn8_1999-2016'!$BO$37:$BO$48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115</c:v>
                </c:pt>
                <c:pt idx="2">
                  <c:v>145</c:v>
                </c:pt>
                <c:pt idx="3">
                  <c:v>153</c:v>
                </c:pt>
                <c:pt idx="4">
                  <c:v>120</c:v>
                </c:pt>
                <c:pt idx="5">
                  <c:v>142</c:v>
                </c:pt>
                <c:pt idx="6">
                  <c:v>275.5</c:v>
                </c:pt>
                <c:pt idx="7">
                  <c:v>260</c:v>
                </c:pt>
                <c:pt idx="8">
                  <c:v>255</c:v>
                </c:pt>
                <c:pt idx="9">
                  <c:v>184</c:v>
                </c:pt>
                <c:pt idx="10">
                  <c:v>160</c:v>
                </c:pt>
                <c:pt idx="11">
                  <c:v>124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'SouthBayStn8_1999-2016'!$BP$37:$BP$48</c:f>
              <c:numCache>
                <c:formatCode>General</c:formatCode>
                <c:ptCount val="12"/>
                <c:pt idx="0">
                  <c:v>45</c:v>
                </c:pt>
                <c:pt idx="1">
                  <c:v>41</c:v>
                </c:pt>
                <c:pt idx="2">
                  <c:v>52</c:v>
                </c:pt>
                <c:pt idx="3">
                  <c:v>37</c:v>
                </c:pt>
                <c:pt idx="4">
                  <c:v>56</c:v>
                </c:pt>
                <c:pt idx="5">
                  <c:v>92.25</c:v>
                </c:pt>
                <c:pt idx="6">
                  <c:v>122.75</c:v>
                </c:pt>
                <c:pt idx="7">
                  <c:v>93</c:v>
                </c:pt>
                <c:pt idx="8">
                  <c:v>100</c:v>
                </c:pt>
                <c:pt idx="9">
                  <c:v>68.25</c:v>
                </c:pt>
                <c:pt idx="10">
                  <c:v>45</c:v>
                </c:pt>
                <c:pt idx="11">
                  <c:v>30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'SouthBayStn8_1999-2016'!$BQ$37:$BQ$48</c:f>
              <c:numCache>
                <c:formatCode>_(* #,##0_);_(* \(#,##0\);_(* "-"??_);_(@_)</c:formatCode>
                <c:ptCount val="12"/>
                <c:pt idx="0">
                  <c:v>20.3</c:v>
                </c:pt>
                <c:pt idx="1">
                  <c:v>14.9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46</c:v>
                </c:pt>
                <c:pt idx="6">
                  <c:v>56</c:v>
                </c:pt>
                <c:pt idx="7">
                  <c:v>22.3</c:v>
                </c:pt>
                <c:pt idx="8">
                  <c:v>17</c:v>
                </c:pt>
                <c:pt idx="9">
                  <c:v>20.100000000000001</c:v>
                </c:pt>
                <c:pt idx="10">
                  <c:v>14</c:v>
                </c:pt>
                <c:pt idx="1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7056"/>
        <c:axId val="621811176"/>
      </c:scatterChart>
      <c:valAx>
        <c:axId val="62181705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1811176"/>
        <c:crosses val="autoZero"/>
        <c:crossBetween val="midCat"/>
      </c:valAx>
      <c:valAx>
        <c:axId val="621811176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1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'SouthBayStn8_1999-2016'!$BM$54:$BM$65</c:f>
              <c:numCache>
                <c:formatCode>0.000</c:formatCode>
                <c:ptCount val="12"/>
                <c:pt idx="0">
                  <c:v>0.58499999999999996</c:v>
                </c:pt>
                <c:pt idx="1">
                  <c:v>0.57299999999999995</c:v>
                </c:pt>
                <c:pt idx="2">
                  <c:v>0.53759999999999997</c:v>
                </c:pt>
                <c:pt idx="3">
                  <c:v>0.60919999999999996</c:v>
                </c:pt>
                <c:pt idx="4">
                  <c:v>0.19</c:v>
                </c:pt>
                <c:pt idx="5">
                  <c:v>0.24399999999999999</c:v>
                </c:pt>
                <c:pt idx="6">
                  <c:v>0.1258</c:v>
                </c:pt>
                <c:pt idx="7">
                  <c:v>0.31030000000000002</c:v>
                </c:pt>
                <c:pt idx="8">
                  <c:v>0.1651</c:v>
                </c:pt>
                <c:pt idx="9">
                  <c:v>0.71</c:v>
                </c:pt>
                <c:pt idx="10">
                  <c:v>1.2</c:v>
                </c:pt>
                <c:pt idx="11">
                  <c:v>0.68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'SouthBayStn8_1999-2016'!$BN$54:$BN$65</c:f>
              <c:numCache>
                <c:formatCode>General</c:formatCode>
                <c:ptCount val="12"/>
                <c:pt idx="0">
                  <c:v>0.28260000000000002</c:v>
                </c:pt>
                <c:pt idx="1">
                  <c:v>0.30080000000000001</c:v>
                </c:pt>
                <c:pt idx="2">
                  <c:v>0.06</c:v>
                </c:pt>
                <c:pt idx="3">
                  <c:v>0.12640000000000001</c:v>
                </c:pt>
                <c:pt idx="4">
                  <c:v>0.1234</c:v>
                </c:pt>
                <c:pt idx="5">
                  <c:v>8.6699999999999999E-2</c:v>
                </c:pt>
                <c:pt idx="6">
                  <c:v>4.0275000000000005E-2</c:v>
                </c:pt>
                <c:pt idx="7">
                  <c:v>0.1012</c:v>
                </c:pt>
                <c:pt idx="8">
                  <c:v>5.6500000000000002E-2</c:v>
                </c:pt>
                <c:pt idx="9">
                  <c:v>0.10730000000000001</c:v>
                </c:pt>
                <c:pt idx="10">
                  <c:v>0.23469999999999999</c:v>
                </c:pt>
                <c:pt idx="11">
                  <c:v>0.30840000000000001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'SouthBayStn8_1999-2016'!$BO$54:$BO$65</c:f>
              <c:numCache>
                <c:formatCode>0.000</c:formatCode>
                <c:ptCount val="12"/>
                <c:pt idx="0">
                  <c:v>9.3799999999999994E-2</c:v>
                </c:pt>
                <c:pt idx="1">
                  <c:v>9.1800000000000007E-2</c:v>
                </c:pt>
                <c:pt idx="2">
                  <c:v>4.9799999999999997E-2</c:v>
                </c:pt>
                <c:pt idx="3">
                  <c:v>2.8799999999999999E-2</c:v>
                </c:pt>
                <c:pt idx="4">
                  <c:v>6.2700000000000006E-2</c:v>
                </c:pt>
                <c:pt idx="5">
                  <c:v>2.7999999999999997E-2</c:v>
                </c:pt>
                <c:pt idx="6">
                  <c:v>3.5000000000000001E-3</c:v>
                </c:pt>
                <c:pt idx="7">
                  <c:v>0.05</c:v>
                </c:pt>
                <c:pt idx="8">
                  <c:v>8.8000000000000005E-3</c:v>
                </c:pt>
                <c:pt idx="9">
                  <c:v>0.05</c:v>
                </c:pt>
                <c:pt idx="10">
                  <c:v>7.3800000000000004E-2</c:v>
                </c:pt>
                <c:pt idx="11">
                  <c:v>0.19470000000000001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'SouthBayStn8_1999-2016'!$BP$54:$BP$65</c:f>
              <c:numCache>
                <c:formatCode>General</c:formatCode>
                <c:ptCount val="12"/>
                <c:pt idx="0">
                  <c:v>2.98E-2</c:v>
                </c:pt>
                <c:pt idx="1">
                  <c:v>6.3100000000000003E-2</c:v>
                </c:pt>
                <c:pt idx="2">
                  <c:v>5.7999999999999996E-3</c:v>
                </c:pt>
                <c:pt idx="3">
                  <c:v>1.41E-2</c:v>
                </c:pt>
                <c:pt idx="4">
                  <c:v>2.2599999999999999E-2</c:v>
                </c:pt>
                <c:pt idx="5">
                  <c:v>4.6750000000000003E-3</c:v>
                </c:pt>
                <c:pt idx="6">
                  <c:v>1.75E-3</c:v>
                </c:pt>
                <c:pt idx="7">
                  <c:v>9.1999999999999998E-3</c:v>
                </c:pt>
                <c:pt idx="8">
                  <c:v>2E-3</c:v>
                </c:pt>
                <c:pt idx="9">
                  <c:v>1E-3</c:v>
                </c:pt>
                <c:pt idx="10">
                  <c:v>4.0599999999999997E-2</c:v>
                </c:pt>
                <c:pt idx="11">
                  <c:v>0.09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'SouthBayStn8_1999-2016'!$BQ$54:$BQ$65</c:f>
              <c:numCache>
                <c:formatCode>0.000</c:formatCode>
                <c:ptCount val="12"/>
                <c:pt idx="0">
                  <c:v>2E-3</c:v>
                </c:pt>
                <c:pt idx="1">
                  <c:v>1.7600000000000001E-2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2.29E-2</c:v>
                </c:pt>
                <c:pt idx="11">
                  <c:v>2.7699999999999999E-2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1368"/>
        <c:axId val="621819016"/>
      </c:scatterChart>
      <c:valAx>
        <c:axId val="62182136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1819016"/>
        <c:crosses val="autoZero"/>
        <c:crossBetween val="midCat"/>
      </c:valAx>
      <c:valAx>
        <c:axId val="621819016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21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'SouthBayStn8_1999-2016'!$BM$71:$BM$82</c:f>
              <c:numCache>
                <c:formatCode>0.000</c:formatCode>
                <c:ptCount val="12"/>
                <c:pt idx="0">
                  <c:v>0.224</c:v>
                </c:pt>
                <c:pt idx="1">
                  <c:v>0.1658</c:v>
                </c:pt>
                <c:pt idx="2">
                  <c:v>0.1978</c:v>
                </c:pt>
                <c:pt idx="3">
                  <c:v>0.24049999999999999</c:v>
                </c:pt>
                <c:pt idx="4">
                  <c:v>0.18970000000000001</c:v>
                </c:pt>
                <c:pt idx="5">
                  <c:v>0.16650000000000001</c:v>
                </c:pt>
                <c:pt idx="6">
                  <c:v>0.14000000000000001</c:v>
                </c:pt>
                <c:pt idx="7">
                  <c:v>0.121</c:v>
                </c:pt>
                <c:pt idx="8">
                  <c:v>0.23469999999999999</c:v>
                </c:pt>
                <c:pt idx="9">
                  <c:v>0.17280000000000001</c:v>
                </c:pt>
                <c:pt idx="10">
                  <c:v>0.15</c:v>
                </c:pt>
                <c:pt idx="11">
                  <c:v>0.1736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'SouthBayStn8_1999-2016'!$BN$71:$BN$82</c:f>
              <c:numCache>
                <c:formatCode>General</c:formatCode>
                <c:ptCount val="12"/>
                <c:pt idx="0">
                  <c:v>0.1</c:v>
                </c:pt>
                <c:pt idx="1">
                  <c:v>0.1128</c:v>
                </c:pt>
                <c:pt idx="2">
                  <c:v>0.14410000000000001</c:v>
                </c:pt>
                <c:pt idx="3">
                  <c:v>8.0399999999999999E-2</c:v>
                </c:pt>
                <c:pt idx="4">
                  <c:v>7.6300000000000007E-2</c:v>
                </c:pt>
                <c:pt idx="5">
                  <c:v>0.10519999999999999</c:v>
                </c:pt>
                <c:pt idx="6">
                  <c:v>0.1028</c:v>
                </c:pt>
                <c:pt idx="7">
                  <c:v>9.4700000000000006E-2</c:v>
                </c:pt>
                <c:pt idx="8">
                  <c:v>8.4199999999999997E-2</c:v>
                </c:pt>
                <c:pt idx="9">
                  <c:v>0.08</c:v>
                </c:pt>
                <c:pt idx="10">
                  <c:v>0.1101</c:v>
                </c:pt>
                <c:pt idx="11">
                  <c:v>0.15479999999999999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'SouthBayStn8_1999-2016'!$BO$71:$BO$82</c:f>
              <c:numCache>
                <c:formatCode>0.000</c:formatCode>
                <c:ptCount val="12"/>
                <c:pt idx="0">
                  <c:v>7.1499999999999994E-2</c:v>
                </c:pt>
                <c:pt idx="1">
                  <c:v>8.5199999999999998E-2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5.425E-2</c:v>
                </c:pt>
                <c:pt idx="6">
                  <c:v>6.2799999999999995E-2</c:v>
                </c:pt>
                <c:pt idx="7">
                  <c:v>6.7900000000000002E-2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7.1499999999999994E-2</c:v>
                </c:pt>
                <c:pt idx="11">
                  <c:v>8.3599999999999994E-2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'SouthBayStn8_1999-2016'!$BP$71:$BP$82</c:f>
              <c:numCache>
                <c:formatCode>General</c:formatCode>
                <c:ptCount val="12"/>
                <c:pt idx="0">
                  <c:v>4.2700000000000002E-2</c:v>
                </c:pt>
                <c:pt idx="1">
                  <c:v>5.4600000000000003E-2</c:v>
                </c:pt>
                <c:pt idx="2">
                  <c:v>4.3299999999999998E-2</c:v>
                </c:pt>
                <c:pt idx="3">
                  <c:v>4.3900000000000002E-2</c:v>
                </c:pt>
                <c:pt idx="4">
                  <c:v>3.7600000000000001E-2</c:v>
                </c:pt>
                <c:pt idx="5">
                  <c:v>4.4650000000000002E-2</c:v>
                </c:pt>
                <c:pt idx="6">
                  <c:v>2.9374999999999998E-2</c:v>
                </c:pt>
                <c:pt idx="7">
                  <c:v>1.67E-2</c:v>
                </c:pt>
                <c:pt idx="8">
                  <c:v>1.8499999999999999E-2</c:v>
                </c:pt>
                <c:pt idx="9">
                  <c:v>2.7900000000000001E-2</c:v>
                </c:pt>
                <c:pt idx="10">
                  <c:v>4.2500000000000003E-2</c:v>
                </c:pt>
                <c:pt idx="11">
                  <c:v>6.0999999999999999E-2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'SouthBayStn8_1999-2016'!$BQ$71:$BQ$82</c:f>
              <c:numCache>
                <c:formatCode>0.000</c:formatCode>
                <c:ptCount val="12"/>
                <c:pt idx="0">
                  <c:v>2E-3</c:v>
                </c:pt>
                <c:pt idx="1">
                  <c:v>1.2800000000000001E-2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3.3E-3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3.6400000000000002E-2</c:v>
                </c:pt>
                <c:pt idx="11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1568"/>
        <c:axId val="621814704"/>
      </c:scatterChart>
      <c:valAx>
        <c:axId val="62181156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1814704"/>
        <c:crosses val="autoZero"/>
        <c:crossBetween val="midCat"/>
      </c:valAx>
      <c:valAx>
        <c:axId val="621814704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115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'SouthBayStn8_1999-2016'!$BM$88:$BM$99</c:f>
              <c:numCache>
                <c:formatCode>0.000</c:formatCode>
                <c:ptCount val="12"/>
                <c:pt idx="0">
                  <c:v>0.28699999999999998</c:v>
                </c:pt>
                <c:pt idx="1">
                  <c:v>8.5000000000000006E-2</c:v>
                </c:pt>
                <c:pt idx="2">
                  <c:v>5.2999999999999999E-2</c:v>
                </c:pt>
                <c:pt idx="3">
                  <c:v>4.4600000000000001E-2</c:v>
                </c:pt>
                <c:pt idx="4">
                  <c:v>8.5999999999999993E-2</c:v>
                </c:pt>
                <c:pt idx="5">
                  <c:v>6.2600000000000003E-2</c:v>
                </c:pt>
                <c:pt idx="6">
                  <c:v>5.0599999999999999E-2</c:v>
                </c:pt>
                <c:pt idx="7">
                  <c:v>7.1400000000000005E-2</c:v>
                </c:pt>
                <c:pt idx="8">
                  <c:v>0.1331</c:v>
                </c:pt>
                <c:pt idx="9">
                  <c:v>6.6000000000000003E-2</c:v>
                </c:pt>
                <c:pt idx="10">
                  <c:v>0.10290000000000001</c:v>
                </c:pt>
                <c:pt idx="11">
                  <c:v>0.13439999999999999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'SouthBayStn8_1999-2016'!$BN$88:$BN$99</c:f>
              <c:numCache>
                <c:formatCode>General</c:formatCode>
                <c:ptCount val="12"/>
                <c:pt idx="0">
                  <c:v>5.1400000000000001E-2</c:v>
                </c:pt>
                <c:pt idx="1">
                  <c:v>0.05</c:v>
                </c:pt>
                <c:pt idx="2">
                  <c:v>3.4799999999999998E-2</c:v>
                </c:pt>
                <c:pt idx="3">
                  <c:v>2.53E-2</c:v>
                </c:pt>
                <c:pt idx="4">
                  <c:v>2.9000000000000001E-2</c:v>
                </c:pt>
                <c:pt idx="5">
                  <c:v>2.615E-2</c:v>
                </c:pt>
                <c:pt idx="6">
                  <c:v>1.9525000000000001E-2</c:v>
                </c:pt>
                <c:pt idx="7">
                  <c:v>2.1999999999999999E-2</c:v>
                </c:pt>
                <c:pt idx="8">
                  <c:v>6.7000000000000004E-2</c:v>
                </c:pt>
                <c:pt idx="9">
                  <c:v>0.04</c:v>
                </c:pt>
                <c:pt idx="10">
                  <c:v>5.8599999999999999E-2</c:v>
                </c:pt>
                <c:pt idx="11">
                  <c:v>8.5800000000000001E-2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'SouthBayStn8_1999-2016'!$BO$88:$BO$99</c:f>
              <c:numCache>
                <c:formatCode>0.000</c:formatCode>
                <c:ptCount val="12"/>
                <c:pt idx="0">
                  <c:v>0.03</c:v>
                </c:pt>
                <c:pt idx="1">
                  <c:v>2.52E-2</c:v>
                </c:pt>
                <c:pt idx="2">
                  <c:v>1.9900000000000001E-2</c:v>
                </c:pt>
                <c:pt idx="3">
                  <c:v>2.2200000000000001E-2</c:v>
                </c:pt>
                <c:pt idx="4">
                  <c:v>1.66E-2</c:v>
                </c:pt>
                <c:pt idx="5">
                  <c:v>1.24E-2</c:v>
                </c:pt>
                <c:pt idx="6">
                  <c:v>9.3500000000000007E-3</c:v>
                </c:pt>
                <c:pt idx="7">
                  <c:v>1.5699999999999999E-2</c:v>
                </c:pt>
                <c:pt idx="8">
                  <c:v>2.9100000000000001E-2</c:v>
                </c:pt>
                <c:pt idx="9">
                  <c:v>2.2599999999999999E-2</c:v>
                </c:pt>
                <c:pt idx="10">
                  <c:v>3.9699999999999999E-2</c:v>
                </c:pt>
                <c:pt idx="11">
                  <c:v>3.9E-2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'SouthBayStn8_1999-2016'!$BP$88:$BP$99</c:f>
              <c:numCache>
                <c:formatCode>General</c:formatCode>
                <c:ptCount val="12"/>
                <c:pt idx="0">
                  <c:v>1.3299999999999999E-2</c:v>
                </c:pt>
                <c:pt idx="1">
                  <c:v>1.34E-2</c:v>
                </c:pt>
                <c:pt idx="2">
                  <c:v>1.1299999999999999E-2</c:v>
                </c:pt>
                <c:pt idx="3">
                  <c:v>5.7000000000000002E-3</c:v>
                </c:pt>
                <c:pt idx="4">
                  <c:v>7.0000000000000001E-3</c:v>
                </c:pt>
                <c:pt idx="5">
                  <c:v>3.8000000000000004E-3</c:v>
                </c:pt>
                <c:pt idx="6">
                  <c:v>2E-3</c:v>
                </c:pt>
                <c:pt idx="7">
                  <c:v>5.8999999999999999E-3</c:v>
                </c:pt>
                <c:pt idx="8">
                  <c:v>2E-3</c:v>
                </c:pt>
                <c:pt idx="9">
                  <c:v>1.4500000000000001E-2</c:v>
                </c:pt>
                <c:pt idx="10">
                  <c:v>0.02</c:v>
                </c:pt>
                <c:pt idx="11">
                  <c:v>9.7999999999999997E-3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'SouthBayStn8_1999-2016'!$BQ$88:$BQ$99</c:f>
              <c:numCache>
                <c:formatCode>0.000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8.0000000000000004E-4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8232"/>
        <c:axId val="621812352"/>
      </c:scatterChart>
      <c:valAx>
        <c:axId val="62181823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1812352"/>
        <c:crosses val="autoZero"/>
        <c:crossBetween val="midCat"/>
      </c:valAx>
      <c:valAx>
        <c:axId val="621812352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182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'SouthBayStn8_1999-2016'!$BM$105:$BM$116</c:f>
              <c:numCache>
                <c:formatCode>0.000</c:formatCode>
                <c:ptCount val="12"/>
                <c:pt idx="0">
                  <c:v>8.4</c:v>
                </c:pt>
                <c:pt idx="1">
                  <c:v>8.6999999999999993</c:v>
                </c:pt>
                <c:pt idx="2">
                  <c:v>8.6</c:v>
                </c:pt>
                <c:pt idx="3">
                  <c:v>9.1</c:v>
                </c:pt>
                <c:pt idx="4">
                  <c:v>8.9</c:v>
                </c:pt>
                <c:pt idx="5">
                  <c:v>9.6999999999999993</c:v>
                </c:pt>
                <c:pt idx="6">
                  <c:v>9.5</c:v>
                </c:pt>
                <c:pt idx="7">
                  <c:v>8.8000000000000007</c:v>
                </c:pt>
                <c:pt idx="8">
                  <c:v>9.3000000000000007</c:v>
                </c:pt>
                <c:pt idx="9">
                  <c:v>9.1</c:v>
                </c:pt>
                <c:pt idx="10">
                  <c:v>8.1999999999999993</c:v>
                </c:pt>
                <c:pt idx="11">
                  <c:v>8.9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'SouthBayStn8_1999-2016'!$BN$105:$BN$116</c:f>
              <c:numCache>
                <c:formatCode>General</c:formatCode>
                <c:ptCount val="12"/>
                <c:pt idx="0">
                  <c:v>8</c:v>
                </c:pt>
                <c:pt idx="1">
                  <c:v>8.1999999999999993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8.5</c:v>
                </c:pt>
                <c:pt idx="5">
                  <c:v>8.9250000000000007</c:v>
                </c:pt>
                <c:pt idx="6">
                  <c:v>8.8250000000000011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8.5</c:v>
                </c:pt>
                <c:pt idx="10">
                  <c:v>8.1</c:v>
                </c:pt>
                <c:pt idx="11">
                  <c:v>8.1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'SouthBayStn8_1999-2016'!$BO$105:$BO$116</c:f>
              <c:numCache>
                <c:formatCode>0.000</c:formatCode>
                <c:ptCount val="12"/>
                <c:pt idx="0">
                  <c:v>7.9</c:v>
                </c:pt>
                <c:pt idx="1">
                  <c:v>7.9</c:v>
                </c:pt>
                <c:pt idx="2">
                  <c:v>8</c:v>
                </c:pt>
                <c:pt idx="3">
                  <c:v>8</c:v>
                </c:pt>
                <c:pt idx="4">
                  <c:v>8.1999999999999993</c:v>
                </c:pt>
                <c:pt idx="5">
                  <c:v>8.8000000000000007</c:v>
                </c:pt>
                <c:pt idx="6">
                  <c:v>8.6</c:v>
                </c:pt>
                <c:pt idx="7">
                  <c:v>8.4</c:v>
                </c:pt>
                <c:pt idx="8">
                  <c:v>8.5</c:v>
                </c:pt>
                <c:pt idx="9">
                  <c:v>8.25</c:v>
                </c:pt>
                <c:pt idx="10">
                  <c:v>8</c:v>
                </c:pt>
                <c:pt idx="11">
                  <c:v>7.7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'SouthBayStn8_1999-2016'!$BP$105:$BP$116</c:f>
              <c:numCache>
                <c:formatCode>General</c:formatCode>
                <c:ptCount val="12"/>
                <c:pt idx="0">
                  <c:v>7.7</c:v>
                </c:pt>
                <c:pt idx="1">
                  <c:v>7.8</c:v>
                </c:pt>
                <c:pt idx="2">
                  <c:v>7.9</c:v>
                </c:pt>
                <c:pt idx="3">
                  <c:v>7.7</c:v>
                </c:pt>
                <c:pt idx="4">
                  <c:v>7.8</c:v>
                </c:pt>
                <c:pt idx="5">
                  <c:v>8.0500000000000007</c:v>
                </c:pt>
                <c:pt idx="6">
                  <c:v>8.4749999999999996</c:v>
                </c:pt>
                <c:pt idx="7">
                  <c:v>7.9</c:v>
                </c:pt>
                <c:pt idx="8">
                  <c:v>8</c:v>
                </c:pt>
                <c:pt idx="9">
                  <c:v>7.85</c:v>
                </c:pt>
                <c:pt idx="10">
                  <c:v>7.8</c:v>
                </c:pt>
                <c:pt idx="11">
                  <c:v>7.5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'SouthBayStn8_1999-2016'!$BQ$105:$BQ$116</c:f>
              <c:numCache>
                <c:formatCode>0.000</c:formatCode>
                <c:ptCount val="12"/>
                <c:pt idx="0">
                  <c:v>7.4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7.2</c:v>
                </c:pt>
                <c:pt idx="5">
                  <c:v>7.8</c:v>
                </c:pt>
                <c:pt idx="6">
                  <c:v>7.8</c:v>
                </c:pt>
                <c:pt idx="7">
                  <c:v>7.6</c:v>
                </c:pt>
                <c:pt idx="8">
                  <c:v>6.6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5880"/>
        <c:axId val="621813136"/>
      </c:scatterChart>
      <c:valAx>
        <c:axId val="62181588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1813136"/>
        <c:crosses val="autoZero"/>
        <c:crossBetween val="midCat"/>
      </c:valAx>
      <c:valAx>
        <c:axId val="621813136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15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'SouthBayStn8_1999-2016'!$BM$122:$BM$133</c:f>
              <c:numCache>
                <c:formatCode>0.000</c:formatCode>
                <c:ptCount val="12"/>
                <c:pt idx="0">
                  <c:v>187</c:v>
                </c:pt>
                <c:pt idx="1">
                  <c:v>298</c:v>
                </c:pt>
                <c:pt idx="2">
                  <c:v>75</c:v>
                </c:pt>
                <c:pt idx="3">
                  <c:v>236</c:v>
                </c:pt>
                <c:pt idx="4">
                  <c:v>109</c:v>
                </c:pt>
                <c:pt idx="5">
                  <c:v>253</c:v>
                </c:pt>
                <c:pt idx="6">
                  <c:v>31</c:v>
                </c:pt>
                <c:pt idx="7">
                  <c:v>91</c:v>
                </c:pt>
                <c:pt idx="8">
                  <c:v>62</c:v>
                </c:pt>
                <c:pt idx="9">
                  <c:v>58</c:v>
                </c:pt>
                <c:pt idx="10">
                  <c:v>114</c:v>
                </c:pt>
                <c:pt idx="11">
                  <c:v>127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'SouthBayStn8_1999-2016'!$BN$122:$BN$133</c:f>
              <c:numCache>
                <c:formatCode>General</c:formatCode>
                <c:ptCount val="12"/>
                <c:pt idx="0">
                  <c:v>131</c:v>
                </c:pt>
                <c:pt idx="1">
                  <c:v>103</c:v>
                </c:pt>
                <c:pt idx="2">
                  <c:v>64</c:v>
                </c:pt>
                <c:pt idx="3">
                  <c:v>99</c:v>
                </c:pt>
                <c:pt idx="4">
                  <c:v>59</c:v>
                </c:pt>
                <c:pt idx="5">
                  <c:v>32</c:v>
                </c:pt>
                <c:pt idx="6">
                  <c:v>28</c:v>
                </c:pt>
                <c:pt idx="7">
                  <c:v>33</c:v>
                </c:pt>
                <c:pt idx="8">
                  <c:v>25</c:v>
                </c:pt>
                <c:pt idx="9">
                  <c:v>20</c:v>
                </c:pt>
                <c:pt idx="10">
                  <c:v>39</c:v>
                </c:pt>
                <c:pt idx="11">
                  <c:v>67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'SouthBayStn8_1999-2016'!$BO$122:$BO$133</c:f>
              <c:numCache>
                <c:formatCode>0.000</c:formatCode>
                <c:ptCount val="12"/>
                <c:pt idx="0">
                  <c:v>61</c:v>
                </c:pt>
                <c:pt idx="1">
                  <c:v>78</c:v>
                </c:pt>
                <c:pt idx="2">
                  <c:v>49</c:v>
                </c:pt>
                <c:pt idx="3">
                  <c:v>50</c:v>
                </c:pt>
                <c:pt idx="4">
                  <c:v>53</c:v>
                </c:pt>
                <c:pt idx="5">
                  <c:v>22.5</c:v>
                </c:pt>
                <c:pt idx="6">
                  <c:v>17</c:v>
                </c:pt>
                <c:pt idx="7">
                  <c:v>23</c:v>
                </c:pt>
                <c:pt idx="8">
                  <c:v>20</c:v>
                </c:pt>
                <c:pt idx="9">
                  <c:v>18.5</c:v>
                </c:pt>
                <c:pt idx="10">
                  <c:v>26</c:v>
                </c:pt>
                <c:pt idx="11">
                  <c:v>59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'SouthBayStn8_1999-2016'!$BP$122:$BP$133</c:f>
              <c:numCache>
                <c:formatCode>General</c:formatCode>
                <c:ptCount val="12"/>
                <c:pt idx="0">
                  <c:v>31</c:v>
                </c:pt>
                <c:pt idx="1">
                  <c:v>50</c:v>
                </c:pt>
                <c:pt idx="2">
                  <c:v>35</c:v>
                </c:pt>
                <c:pt idx="3">
                  <c:v>37</c:v>
                </c:pt>
                <c:pt idx="4">
                  <c:v>29</c:v>
                </c:pt>
                <c:pt idx="5">
                  <c:v>18.25</c:v>
                </c:pt>
                <c:pt idx="6">
                  <c:v>13.5</c:v>
                </c:pt>
                <c:pt idx="7">
                  <c:v>16</c:v>
                </c:pt>
                <c:pt idx="8">
                  <c:v>15</c:v>
                </c:pt>
                <c:pt idx="9">
                  <c:v>14.75</c:v>
                </c:pt>
                <c:pt idx="10">
                  <c:v>18</c:v>
                </c:pt>
                <c:pt idx="11">
                  <c:v>20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'SouthBayStn8_1999-2016'!$BQ$122:$BQ$133</c:f>
              <c:numCache>
                <c:formatCode>0.000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3920"/>
        <c:axId val="621820192"/>
      </c:scatterChart>
      <c:valAx>
        <c:axId val="62181392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1820192"/>
        <c:crosses val="autoZero"/>
        <c:crossBetween val="midCat"/>
      </c:valAx>
      <c:valAx>
        <c:axId val="621820192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13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'SouthBayStn8_1999-2016'!$BM$139:$BM$150</c:f>
              <c:numCache>
                <c:formatCode>0.000</c:formatCode>
                <c:ptCount val="12"/>
                <c:pt idx="0">
                  <c:v>157</c:v>
                </c:pt>
                <c:pt idx="1">
                  <c:v>143</c:v>
                </c:pt>
                <c:pt idx="2">
                  <c:v>103</c:v>
                </c:pt>
                <c:pt idx="3">
                  <c:v>91</c:v>
                </c:pt>
                <c:pt idx="4">
                  <c:v>66</c:v>
                </c:pt>
                <c:pt idx="5">
                  <c:v>83</c:v>
                </c:pt>
                <c:pt idx="6">
                  <c:v>32</c:v>
                </c:pt>
                <c:pt idx="7">
                  <c:v>44</c:v>
                </c:pt>
                <c:pt idx="8">
                  <c:v>35</c:v>
                </c:pt>
                <c:pt idx="9">
                  <c:v>112</c:v>
                </c:pt>
                <c:pt idx="10">
                  <c:v>87</c:v>
                </c:pt>
                <c:pt idx="11">
                  <c:v>136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'SouthBayStn8_1999-2016'!$BN$139:$BN$150</c:f>
              <c:numCache>
                <c:formatCode>General</c:formatCode>
                <c:ptCount val="12"/>
                <c:pt idx="0">
                  <c:v>83</c:v>
                </c:pt>
                <c:pt idx="1">
                  <c:v>99.5</c:v>
                </c:pt>
                <c:pt idx="2">
                  <c:v>73.75</c:v>
                </c:pt>
                <c:pt idx="3">
                  <c:v>60.75</c:v>
                </c:pt>
                <c:pt idx="4">
                  <c:v>52.5</c:v>
                </c:pt>
                <c:pt idx="5">
                  <c:v>25.5</c:v>
                </c:pt>
                <c:pt idx="6">
                  <c:v>20</c:v>
                </c:pt>
                <c:pt idx="7">
                  <c:v>30</c:v>
                </c:pt>
                <c:pt idx="8">
                  <c:v>17.75</c:v>
                </c:pt>
                <c:pt idx="9">
                  <c:v>23.75</c:v>
                </c:pt>
                <c:pt idx="10">
                  <c:v>37.75</c:v>
                </c:pt>
                <c:pt idx="11">
                  <c:v>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'SouthBayStn8_1999-2016'!$BO$139:$BO$150</c:f>
              <c:numCache>
                <c:formatCode>0.000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49</c:v>
                </c:pt>
                <c:pt idx="3">
                  <c:v>41.5</c:v>
                </c:pt>
                <c:pt idx="4">
                  <c:v>37</c:v>
                </c:pt>
                <c:pt idx="5">
                  <c:v>15.5</c:v>
                </c:pt>
                <c:pt idx="6">
                  <c:v>15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28.5</c:v>
                </c:pt>
                <c:pt idx="11">
                  <c:v>55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'SouthBayStn8_1999-2016'!$BP$139:$BP$150</c:f>
              <c:numCache>
                <c:formatCode>General</c:formatCode>
                <c:ptCount val="12"/>
                <c:pt idx="0">
                  <c:v>49</c:v>
                </c:pt>
                <c:pt idx="1">
                  <c:v>65</c:v>
                </c:pt>
                <c:pt idx="2">
                  <c:v>35.5</c:v>
                </c:pt>
                <c:pt idx="3">
                  <c:v>30.25</c:v>
                </c:pt>
                <c:pt idx="4">
                  <c:v>29.05</c:v>
                </c:pt>
                <c:pt idx="5">
                  <c:v>13.5</c:v>
                </c:pt>
                <c:pt idx="6">
                  <c:v>13</c:v>
                </c:pt>
                <c:pt idx="7">
                  <c:v>14</c:v>
                </c:pt>
                <c:pt idx="8">
                  <c:v>10.75</c:v>
                </c:pt>
                <c:pt idx="9">
                  <c:v>12.25</c:v>
                </c:pt>
                <c:pt idx="10">
                  <c:v>21</c:v>
                </c:pt>
                <c:pt idx="11">
                  <c:v>35.75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'SouthBayStn8_1999-2016'!$BQ$139:$BQ$150</c:f>
              <c:numCache>
                <c:formatCode>0.000</c:formatCode>
                <c:ptCount val="12"/>
                <c:pt idx="0">
                  <c:v>29</c:v>
                </c:pt>
                <c:pt idx="1">
                  <c:v>41</c:v>
                </c:pt>
                <c:pt idx="2">
                  <c:v>12</c:v>
                </c:pt>
                <c:pt idx="3">
                  <c:v>23</c:v>
                </c:pt>
                <c:pt idx="4">
                  <c:v>5</c:v>
                </c:pt>
                <c:pt idx="5">
                  <c:v>9</c:v>
                </c:pt>
                <c:pt idx="6">
                  <c:v>0.5</c:v>
                </c:pt>
                <c:pt idx="7">
                  <c:v>8</c:v>
                </c:pt>
                <c:pt idx="8">
                  <c:v>8</c:v>
                </c:pt>
                <c:pt idx="9">
                  <c:v>0.5</c:v>
                </c:pt>
                <c:pt idx="10">
                  <c:v>17</c:v>
                </c:pt>
                <c:pt idx="11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6272"/>
        <c:axId val="621816664"/>
      </c:scatterChart>
      <c:valAx>
        <c:axId val="62181627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1816664"/>
        <c:crosses val="autoZero"/>
        <c:crossBetween val="midCat"/>
      </c:valAx>
      <c:valAx>
        <c:axId val="621816664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16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'SouthBayStn8_1999-2016'!$AG$2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'SouthBayStn8_1999-2016'!$AG$3:$AG$16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11</c:v>
                </c:pt>
                <c:pt idx="12">
                  <c:v>5</c:v>
                </c:pt>
                <c:pt idx="13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'SouthBayStn8_1999-2016'!$AH$3:$AH$16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2.25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1.5</c:v>
                </c:pt>
                <c:pt idx="10">
                  <c:v>3</c:v>
                </c:pt>
                <c:pt idx="11">
                  <c:v>6.5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'SouthBayStn8_1999-2016'!$AI$3:$AI$16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'SouthBayStn8_1999-2016'!$AJ$3:$AJ$16</c:f>
              <c:numCache>
                <c:formatCode>General</c:formatCode>
                <c:ptCount val="14"/>
                <c:pt idx="0">
                  <c:v>0.875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  <c:pt idx="6">
                  <c:v>2</c:v>
                </c:pt>
                <c:pt idx="7">
                  <c:v>1.75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'SouthBayStn8_1999-2016'!$AK$3:$AK$16</c:f>
              <c:numCache>
                <c:formatCode>General</c:formatCode>
                <c:ptCount val="14"/>
                <c:pt idx="0">
                  <c:v>0.4</c:v>
                </c:pt>
                <c:pt idx="1">
                  <c:v>0.15</c:v>
                </c:pt>
                <c:pt idx="2">
                  <c:v>0.9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7840"/>
        <c:axId val="621821760"/>
      </c:scatterChart>
      <c:valAx>
        <c:axId val="62181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821760"/>
        <c:crosses val="autoZero"/>
        <c:crossBetween val="midCat"/>
      </c:valAx>
      <c:valAx>
        <c:axId val="62182176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62181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'WestBayStn5_1999-2016'!$BM$23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'WestBayStn5_1999-2016'!$BK$24:$BK$35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'WestBayStn5_1999-2016'!$BM$24:$BM$35</c:f>
              <c:numCache>
                <c:formatCode>0.0</c:formatCode>
                <c:ptCount val="12"/>
                <c:pt idx="0">
                  <c:v>11</c:v>
                </c:pt>
                <c:pt idx="1">
                  <c:v>10.5</c:v>
                </c:pt>
                <c:pt idx="2">
                  <c:v>9.5</c:v>
                </c:pt>
                <c:pt idx="3">
                  <c:v>10</c:v>
                </c:pt>
                <c:pt idx="4">
                  <c:v>15.4</c:v>
                </c:pt>
                <c:pt idx="5">
                  <c:v>14.6</c:v>
                </c:pt>
                <c:pt idx="6">
                  <c:v>11.7</c:v>
                </c:pt>
                <c:pt idx="7">
                  <c:v>10.6</c:v>
                </c:pt>
                <c:pt idx="8">
                  <c:v>11.4</c:v>
                </c:pt>
                <c:pt idx="9">
                  <c:v>11.1</c:v>
                </c:pt>
                <c:pt idx="10">
                  <c:v>9.85</c:v>
                </c:pt>
                <c:pt idx="11">
                  <c:v>9.6999999999999993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'WestBayStn5_1999-2016'!$BN$23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'WestBayStn5_1999-2016'!$BK$24:$BK$35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'WestBayStn5_1999-2016'!$BN$24:$BN$35</c:f>
              <c:numCache>
                <c:formatCode>General</c:formatCode>
                <c:ptCount val="12"/>
                <c:pt idx="0">
                  <c:v>8.3000000000000007</c:v>
                </c:pt>
                <c:pt idx="1">
                  <c:v>8.6499999999999986</c:v>
                </c:pt>
                <c:pt idx="2">
                  <c:v>8.6</c:v>
                </c:pt>
                <c:pt idx="3">
                  <c:v>8.35</c:v>
                </c:pt>
                <c:pt idx="4">
                  <c:v>10.725</c:v>
                </c:pt>
                <c:pt idx="5">
                  <c:v>8.7750000000000004</c:v>
                </c:pt>
                <c:pt idx="6">
                  <c:v>8.5</c:v>
                </c:pt>
                <c:pt idx="7">
                  <c:v>7.5250000000000004</c:v>
                </c:pt>
                <c:pt idx="8">
                  <c:v>9.1999999999999993</c:v>
                </c:pt>
                <c:pt idx="9">
                  <c:v>8.6750000000000007</c:v>
                </c:pt>
                <c:pt idx="10">
                  <c:v>8.125</c:v>
                </c:pt>
                <c:pt idx="11">
                  <c:v>7.9249999999999998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'WestBayStn5_1999-2016'!$BO$23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'WestBayStn5_1999-2016'!$BK$24:$BK$35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'WestBayStn5_1999-2016'!$BO$24:$BO$35</c:f>
              <c:numCache>
                <c:formatCode>0.0</c:formatCode>
                <c:ptCount val="12"/>
                <c:pt idx="0">
                  <c:v>8.1</c:v>
                </c:pt>
                <c:pt idx="1">
                  <c:v>8.3500000000000014</c:v>
                </c:pt>
                <c:pt idx="2">
                  <c:v>8</c:v>
                </c:pt>
                <c:pt idx="3">
                  <c:v>7.9</c:v>
                </c:pt>
                <c:pt idx="4">
                  <c:v>8.9</c:v>
                </c:pt>
                <c:pt idx="5">
                  <c:v>8</c:v>
                </c:pt>
                <c:pt idx="6">
                  <c:v>6.9</c:v>
                </c:pt>
                <c:pt idx="7">
                  <c:v>6.85</c:v>
                </c:pt>
                <c:pt idx="8">
                  <c:v>8.1</c:v>
                </c:pt>
                <c:pt idx="9">
                  <c:v>7.4749999999999996</c:v>
                </c:pt>
                <c:pt idx="10">
                  <c:v>7.4</c:v>
                </c:pt>
                <c:pt idx="11">
                  <c:v>7.6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'WestBayStn5_1999-2016'!$BP$23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'WestBayStn5_1999-2016'!$BK$24:$BK$35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'WestBayStn5_1999-2016'!$BP$24:$BP$35</c:f>
              <c:numCache>
                <c:formatCode>General</c:formatCode>
                <c:ptCount val="12"/>
                <c:pt idx="0">
                  <c:v>7.5</c:v>
                </c:pt>
                <c:pt idx="1">
                  <c:v>7.75</c:v>
                </c:pt>
                <c:pt idx="2">
                  <c:v>7.3</c:v>
                </c:pt>
                <c:pt idx="3">
                  <c:v>7.4</c:v>
                </c:pt>
                <c:pt idx="4">
                  <c:v>7.6749999999999998</c:v>
                </c:pt>
                <c:pt idx="5">
                  <c:v>7.2</c:v>
                </c:pt>
                <c:pt idx="6">
                  <c:v>6</c:v>
                </c:pt>
                <c:pt idx="7">
                  <c:v>5.95</c:v>
                </c:pt>
                <c:pt idx="8">
                  <c:v>7.2</c:v>
                </c:pt>
                <c:pt idx="9">
                  <c:v>6.55</c:v>
                </c:pt>
                <c:pt idx="10">
                  <c:v>6.8</c:v>
                </c:pt>
                <c:pt idx="11">
                  <c:v>7.5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'WestBayStn5_1999-2016'!$BQ$23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'WestBayStn5_1999-2016'!$BK$24:$BK$35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'WestBayStn5_1999-2016'!$BQ$24:$BQ$35</c:f>
              <c:numCache>
                <c:formatCode>0.0</c:formatCode>
                <c:ptCount val="12"/>
                <c:pt idx="0">
                  <c:v>6.9</c:v>
                </c:pt>
                <c:pt idx="1">
                  <c:v>6.3</c:v>
                </c:pt>
                <c:pt idx="2">
                  <c:v>4.4000000000000004</c:v>
                </c:pt>
                <c:pt idx="3">
                  <c:v>6.6</c:v>
                </c:pt>
                <c:pt idx="4">
                  <c:v>6.4</c:v>
                </c:pt>
                <c:pt idx="5">
                  <c:v>6.9</c:v>
                </c:pt>
                <c:pt idx="6">
                  <c:v>5.3</c:v>
                </c:pt>
                <c:pt idx="7">
                  <c:v>5.4</c:v>
                </c:pt>
                <c:pt idx="8">
                  <c:v>6.8</c:v>
                </c:pt>
                <c:pt idx="9">
                  <c:v>4.8</c:v>
                </c:pt>
                <c:pt idx="10">
                  <c:v>5.7</c:v>
                </c:pt>
                <c:pt idx="11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5536"/>
        <c:axId val="462243968"/>
      </c:scatterChart>
      <c:valAx>
        <c:axId val="46224553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2243968"/>
        <c:crosses val="autoZero"/>
        <c:crossBetween val="midCat"/>
      </c:valAx>
      <c:valAx>
        <c:axId val="46224396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45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'SouthBayStn8_1999-2016'!$AG$19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'SouthBayStn8_1999-2016'!$AG$20:$AG$33</c:f>
              <c:numCache>
                <c:formatCode>0.0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8.6</c:v>
                </c:pt>
                <c:pt idx="3">
                  <c:v>12.6</c:v>
                </c:pt>
                <c:pt idx="4">
                  <c:v>9.8000000000000007</c:v>
                </c:pt>
                <c:pt idx="5">
                  <c:v>10.199999999999999</c:v>
                </c:pt>
                <c:pt idx="6">
                  <c:v>9.1999999999999993</c:v>
                </c:pt>
                <c:pt idx="7">
                  <c:v>10.5</c:v>
                </c:pt>
                <c:pt idx="8">
                  <c:v>12</c:v>
                </c:pt>
                <c:pt idx="9">
                  <c:v>9</c:v>
                </c:pt>
                <c:pt idx="10">
                  <c:v>9.5</c:v>
                </c:pt>
                <c:pt idx="11">
                  <c:v>9.4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'SouthBayStn8_1999-2016'!$AH$20:$AH$33</c:f>
              <c:numCache>
                <c:formatCode>General</c:formatCode>
                <c:ptCount val="14"/>
                <c:pt idx="0">
                  <c:v>7.9</c:v>
                </c:pt>
                <c:pt idx="1">
                  <c:v>8.0500000000000007</c:v>
                </c:pt>
                <c:pt idx="2">
                  <c:v>8</c:v>
                </c:pt>
                <c:pt idx="3">
                  <c:v>8.75</c:v>
                </c:pt>
                <c:pt idx="4">
                  <c:v>8.8000000000000007</c:v>
                </c:pt>
                <c:pt idx="5">
                  <c:v>9.375</c:v>
                </c:pt>
                <c:pt idx="6">
                  <c:v>8.1</c:v>
                </c:pt>
                <c:pt idx="7">
                  <c:v>8.4499999999999993</c:v>
                </c:pt>
                <c:pt idx="8">
                  <c:v>8.8250000000000011</c:v>
                </c:pt>
                <c:pt idx="9">
                  <c:v>8.5</c:v>
                </c:pt>
                <c:pt idx="10">
                  <c:v>9.1999999999999993</c:v>
                </c:pt>
                <c:pt idx="11">
                  <c:v>8.3999999999999986</c:v>
                </c:pt>
                <c:pt idx="12">
                  <c:v>8.4499999999999993</c:v>
                </c:pt>
                <c:pt idx="13">
                  <c:v>8.0500000000000007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'SouthBayStn8_1999-2016'!$AI$20:$AI$33</c:f>
              <c:numCache>
                <c:formatCode>0.0</c:formatCode>
                <c:ptCount val="14"/>
                <c:pt idx="0">
                  <c:v>7.6</c:v>
                </c:pt>
                <c:pt idx="1">
                  <c:v>7.55</c:v>
                </c:pt>
                <c:pt idx="2">
                  <c:v>7.7</c:v>
                </c:pt>
                <c:pt idx="3">
                  <c:v>8.0500000000000007</c:v>
                </c:pt>
                <c:pt idx="4">
                  <c:v>8.4</c:v>
                </c:pt>
                <c:pt idx="5">
                  <c:v>8.9</c:v>
                </c:pt>
                <c:pt idx="6">
                  <c:v>8</c:v>
                </c:pt>
                <c:pt idx="7">
                  <c:v>7.85</c:v>
                </c:pt>
                <c:pt idx="8">
                  <c:v>8</c:v>
                </c:pt>
                <c:pt idx="9">
                  <c:v>8</c:v>
                </c:pt>
                <c:pt idx="10">
                  <c:v>8.6</c:v>
                </c:pt>
                <c:pt idx="11">
                  <c:v>7.6</c:v>
                </c:pt>
                <c:pt idx="12">
                  <c:v>8.0500000000000007</c:v>
                </c:pt>
                <c:pt idx="13">
                  <c:v>7.6999999999999993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'SouthBayStn8_1999-2016'!$AJ$20:$AJ$33</c:f>
              <c:numCache>
                <c:formatCode>General</c:formatCode>
                <c:ptCount val="14"/>
                <c:pt idx="0">
                  <c:v>6.75</c:v>
                </c:pt>
                <c:pt idx="1">
                  <c:v>7.25</c:v>
                </c:pt>
                <c:pt idx="2">
                  <c:v>7.6</c:v>
                </c:pt>
                <c:pt idx="3">
                  <c:v>7.5249999999999995</c:v>
                </c:pt>
                <c:pt idx="4">
                  <c:v>7.9499999999999993</c:v>
                </c:pt>
                <c:pt idx="5">
                  <c:v>7.95</c:v>
                </c:pt>
                <c:pt idx="6">
                  <c:v>7.5249999999999995</c:v>
                </c:pt>
                <c:pt idx="7">
                  <c:v>7.55</c:v>
                </c:pt>
                <c:pt idx="8">
                  <c:v>7.5</c:v>
                </c:pt>
                <c:pt idx="9">
                  <c:v>7.5</c:v>
                </c:pt>
                <c:pt idx="10">
                  <c:v>8</c:v>
                </c:pt>
                <c:pt idx="11">
                  <c:v>7.45</c:v>
                </c:pt>
                <c:pt idx="12">
                  <c:v>7.75</c:v>
                </c:pt>
                <c:pt idx="13">
                  <c:v>7.3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'SouthBayStn8_1999-2016'!$AK$20:$AK$33</c:f>
              <c:numCache>
                <c:formatCode>0.0</c:formatCode>
                <c:ptCount val="14"/>
                <c:pt idx="0">
                  <c:v>6.1</c:v>
                </c:pt>
                <c:pt idx="1">
                  <c:v>6.5</c:v>
                </c:pt>
                <c:pt idx="2">
                  <c:v>6.9</c:v>
                </c:pt>
                <c:pt idx="3">
                  <c:v>7</c:v>
                </c:pt>
                <c:pt idx="4">
                  <c:v>6.7</c:v>
                </c:pt>
                <c:pt idx="5">
                  <c:v>6.6</c:v>
                </c:pt>
                <c:pt idx="6">
                  <c:v>6.6</c:v>
                </c:pt>
                <c:pt idx="7">
                  <c:v>6.1</c:v>
                </c:pt>
                <c:pt idx="8">
                  <c:v>7</c:v>
                </c:pt>
                <c:pt idx="9">
                  <c:v>4.0999999999999996</c:v>
                </c:pt>
                <c:pt idx="10">
                  <c:v>6.49</c:v>
                </c:pt>
                <c:pt idx="11">
                  <c:v>7</c:v>
                </c:pt>
                <c:pt idx="12">
                  <c:v>6.6</c:v>
                </c:pt>
                <c:pt idx="13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0000"/>
        <c:axId val="621810392"/>
      </c:scatterChart>
      <c:valAx>
        <c:axId val="62181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810392"/>
        <c:crosses val="autoZero"/>
        <c:crossBetween val="midCat"/>
      </c:valAx>
      <c:valAx>
        <c:axId val="62181039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10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'SouthBayStn8_1999-2016'!$AG$37:$AG$50</c:f>
              <c:numCache>
                <c:formatCode>0.0</c:formatCode>
                <c:ptCount val="14"/>
                <c:pt idx="0">
                  <c:v>491</c:v>
                </c:pt>
                <c:pt idx="1">
                  <c:v>130</c:v>
                </c:pt>
                <c:pt idx="2">
                  <c:v>30</c:v>
                </c:pt>
                <c:pt idx="3">
                  <c:v>391</c:v>
                </c:pt>
                <c:pt idx="4">
                  <c:v>589</c:v>
                </c:pt>
                <c:pt idx="5">
                  <c:v>1860</c:v>
                </c:pt>
                <c:pt idx="6">
                  <c:v>1023</c:v>
                </c:pt>
                <c:pt idx="7">
                  <c:v>316</c:v>
                </c:pt>
                <c:pt idx="8">
                  <c:v>350</c:v>
                </c:pt>
                <c:pt idx="9">
                  <c:v>124</c:v>
                </c:pt>
                <c:pt idx="10">
                  <c:v>52</c:v>
                </c:pt>
                <c:pt idx="11">
                  <c:v>234</c:v>
                </c:pt>
                <c:pt idx="12">
                  <c:v>171</c:v>
                </c:pt>
                <c:pt idx="13">
                  <c:v>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'SouthBayStn8_1999-2016'!$AH$37:$AH$50</c:f>
              <c:numCache>
                <c:formatCode>General</c:formatCode>
                <c:ptCount val="14"/>
                <c:pt idx="0">
                  <c:v>439</c:v>
                </c:pt>
                <c:pt idx="1">
                  <c:v>120</c:v>
                </c:pt>
                <c:pt idx="2">
                  <c:v>28</c:v>
                </c:pt>
                <c:pt idx="3">
                  <c:v>225.75</c:v>
                </c:pt>
                <c:pt idx="4">
                  <c:v>454</c:v>
                </c:pt>
                <c:pt idx="5">
                  <c:v>760.5</c:v>
                </c:pt>
                <c:pt idx="6">
                  <c:v>651</c:v>
                </c:pt>
                <c:pt idx="7">
                  <c:v>283.5</c:v>
                </c:pt>
                <c:pt idx="8">
                  <c:v>285.25</c:v>
                </c:pt>
                <c:pt idx="9">
                  <c:v>122</c:v>
                </c:pt>
                <c:pt idx="10">
                  <c:v>45</c:v>
                </c:pt>
                <c:pt idx="11">
                  <c:v>169.25</c:v>
                </c:pt>
                <c:pt idx="12">
                  <c:v>153.75</c:v>
                </c:pt>
                <c:pt idx="13">
                  <c:v>47.75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'SouthBayStn8_1999-2016'!$AI$37:$AI$50</c:f>
              <c:numCache>
                <c:formatCode>0.0</c:formatCode>
                <c:ptCount val="14"/>
                <c:pt idx="0">
                  <c:v>376</c:v>
                </c:pt>
                <c:pt idx="1">
                  <c:v>104.5</c:v>
                </c:pt>
                <c:pt idx="2">
                  <c:v>23</c:v>
                </c:pt>
                <c:pt idx="3">
                  <c:v>129.5</c:v>
                </c:pt>
                <c:pt idx="4">
                  <c:v>368</c:v>
                </c:pt>
                <c:pt idx="5">
                  <c:v>708.5</c:v>
                </c:pt>
                <c:pt idx="6">
                  <c:v>476.5</c:v>
                </c:pt>
                <c:pt idx="7">
                  <c:v>251.5</c:v>
                </c:pt>
                <c:pt idx="8">
                  <c:v>213</c:v>
                </c:pt>
                <c:pt idx="9">
                  <c:v>112</c:v>
                </c:pt>
                <c:pt idx="10">
                  <c:v>41</c:v>
                </c:pt>
                <c:pt idx="11">
                  <c:v>82</c:v>
                </c:pt>
                <c:pt idx="12">
                  <c:v>122.5</c:v>
                </c:pt>
                <c:pt idx="13">
                  <c:v>41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'SouthBayStn8_1999-2016'!$AJ$37:$AJ$50</c:f>
              <c:numCache>
                <c:formatCode>General</c:formatCode>
                <c:ptCount val="14"/>
                <c:pt idx="0">
                  <c:v>281</c:v>
                </c:pt>
                <c:pt idx="1">
                  <c:v>82.5</c:v>
                </c:pt>
                <c:pt idx="2">
                  <c:v>22.3</c:v>
                </c:pt>
                <c:pt idx="3">
                  <c:v>31.75</c:v>
                </c:pt>
                <c:pt idx="4">
                  <c:v>200</c:v>
                </c:pt>
                <c:pt idx="5">
                  <c:v>568.25</c:v>
                </c:pt>
                <c:pt idx="6">
                  <c:v>430.5</c:v>
                </c:pt>
                <c:pt idx="7">
                  <c:v>199.25</c:v>
                </c:pt>
                <c:pt idx="8">
                  <c:v>143.25</c:v>
                </c:pt>
                <c:pt idx="9">
                  <c:v>99</c:v>
                </c:pt>
                <c:pt idx="10">
                  <c:v>20.100000000000001</c:v>
                </c:pt>
                <c:pt idx="11">
                  <c:v>29</c:v>
                </c:pt>
                <c:pt idx="12">
                  <c:v>89.25</c:v>
                </c:pt>
                <c:pt idx="13">
                  <c:v>35.25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'SouthBayStn8_1999-2016'!$AK$37:$AK$50</c:f>
              <c:numCache>
                <c:formatCode>0.0</c:formatCode>
                <c:ptCount val="14"/>
                <c:pt idx="0">
                  <c:v>134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160</c:v>
                </c:pt>
                <c:pt idx="5">
                  <c:v>342</c:v>
                </c:pt>
                <c:pt idx="6">
                  <c:v>272</c:v>
                </c:pt>
                <c:pt idx="7">
                  <c:v>156</c:v>
                </c:pt>
                <c:pt idx="8">
                  <c:v>115</c:v>
                </c:pt>
                <c:pt idx="9">
                  <c:v>60</c:v>
                </c:pt>
                <c:pt idx="10">
                  <c:v>14</c:v>
                </c:pt>
                <c:pt idx="11">
                  <c:v>14.9</c:v>
                </c:pt>
                <c:pt idx="12">
                  <c:v>52</c:v>
                </c:pt>
                <c:pt idx="13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2544"/>
        <c:axId val="621823720"/>
      </c:scatterChart>
      <c:valAx>
        <c:axId val="62182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823720"/>
        <c:crosses val="autoZero"/>
        <c:crossBetween val="midCat"/>
      </c:valAx>
      <c:valAx>
        <c:axId val="621823720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22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'SouthBayStn8_1999-2016'!$AG$54:$AG$67</c:f>
              <c:numCache>
                <c:formatCode>0.0</c:formatCode>
                <c:ptCount val="14"/>
                <c:pt idx="0">
                  <c:v>0.19470000000000001</c:v>
                </c:pt>
                <c:pt idx="1">
                  <c:v>0.60919999999999996</c:v>
                </c:pt>
                <c:pt idx="2">
                  <c:v>7.4200000000000002E-2</c:v>
                </c:pt>
                <c:pt idx="3">
                  <c:v>0.18709999999999999</c:v>
                </c:pt>
                <c:pt idx="4">
                  <c:v>0.30840000000000001</c:v>
                </c:pt>
                <c:pt idx="5">
                  <c:v>0.3009</c:v>
                </c:pt>
                <c:pt idx="6">
                  <c:v>0.2064</c:v>
                </c:pt>
                <c:pt idx="7">
                  <c:v>0.44400000000000001</c:v>
                </c:pt>
                <c:pt idx="8">
                  <c:v>0.29909999999999998</c:v>
                </c:pt>
                <c:pt idx="9">
                  <c:v>0.34920000000000001</c:v>
                </c:pt>
                <c:pt idx="10">
                  <c:v>1.2</c:v>
                </c:pt>
                <c:pt idx="11">
                  <c:v>0.71</c:v>
                </c:pt>
                <c:pt idx="12">
                  <c:v>0.31030000000000002</c:v>
                </c:pt>
                <c:pt idx="13">
                  <c:v>0.58499999999999996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'SouthBayStn8_1999-2016'!$AH$54:$AH$67</c:f>
              <c:numCache>
                <c:formatCode>General</c:formatCode>
                <c:ptCount val="14"/>
                <c:pt idx="0">
                  <c:v>5.7250000000000002E-2</c:v>
                </c:pt>
                <c:pt idx="1">
                  <c:v>0.28842500000000004</c:v>
                </c:pt>
                <c:pt idx="2">
                  <c:v>7.3700000000000002E-2</c:v>
                </c:pt>
                <c:pt idx="3">
                  <c:v>0.11274999999999999</c:v>
                </c:pt>
                <c:pt idx="4">
                  <c:v>6.0050000000000006E-2</c:v>
                </c:pt>
                <c:pt idx="5">
                  <c:v>0.16217500000000001</c:v>
                </c:pt>
                <c:pt idx="6">
                  <c:v>0.101425</c:v>
                </c:pt>
                <c:pt idx="7">
                  <c:v>0.31940000000000002</c:v>
                </c:pt>
                <c:pt idx="8">
                  <c:v>5.6250000000000001E-2</c:v>
                </c:pt>
                <c:pt idx="9">
                  <c:v>0.11649999999999999</c:v>
                </c:pt>
                <c:pt idx="10">
                  <c:v>0.53749999999999998</c:v>
                </c:pt>
                <c:pt idx="11">
                  <c:v>0.24534999999999998</c:v>
                </c:pt>
                <c:pt idx="12">
                  <c:v>0.1623</c:v>
                </c:pt>
                <c:pt idx="13">
                  <c:v>0.18149999999999999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'SouthBayStn8_1999-2016'!$AI$54:$AI$67</c:f>
              <c:numCache>
                <c:formatCode>0.0</c:formatCode>
                <c:ptCount val="14"/>
                <c:pt idx="0">
                  <c:v>2.5999999999999999E-2</c:v>
                </c:pt>
                <c:pt idx="1">
                  <c:v>0.15445</c:v>
                </c:pt>
                <c:pt idx="2">
                  <c:v>6.08E-2</c:v>
                </c:pt>
                <c:pt idx="3">
                  <c:v>4.7899999999999998E-2</c:v>
                </c:pt>
                <c:pt idx="4">
                  <c:v>1.34E-2</c:v>
                </c:pt>
                <c:pt idx="5">
                  <c:v>0.10745</c:v>
                </c:pt>
                <c:pt idx="6">
                  <c:v>9.0900000000000009E-2</c:v>
                </c:pt>
                <c:pt idx="7">
                  <c:v>8.4049999999999986E-2</c:v>
                </c:pt>
                <c:pt idx="8">
                  <c:v>1.49E-2</c:v>
                </c:pt>
                <c:pt idx="9">
                  <c:v>4.0599999999999997E-2</c:v>
                </c:pt>
                <c:pt idx="10">
                  <c:v>0.05</c:v>
                </c:pt>
                <c:pt idx="11">
                  <c:v>8.4999999999999992E-2</c:v>
                </c:pt>
                <c:pt idx="12">
                  <c:v>0.06</c:v>
                </c:pt>
                <c:pt idx="13">
                  <c:v>3.5500000000000004E-2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'SouthBayStn8_1999-2016'!$AJ$54:$AJ$67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3.0025000000000003E-2</c:v>
                </c:pt>
                <c:pt idx="2">
                  <c:v>2.29E-2</c:v>
                </c:pt>
                <c:pt idx="3">
                  <c:v>1.8349999999999998E-2</c:v>
                </c:pt>
                <c:pt idx="4">
                  <c:v>1E-3</c:v>
                </c:pt>
                <c:pt idx="5">
                  <c:v>7.4575000000000002E-2</c:v>
                </c:pt>
                <c:pt idx="6">
                  <c:v>5.4975000000000003E-2</c:v>
                </c:pt>
                <c:pt idx="7">
                  <c:v>4.3749999999999995E-3</c:v>
                </c:pt>
                <c:pt idx="8">
                  <c:v>1E-3</c:v>
                </c:pt>
                <c:pt idx="9">
                  <c:v>2.6499999999999999E-2</c:v>
                </c:pt>
                <c:pt idx="10">
                  <c:v>1.8599999999999998E-2</c:v>
                </c:pt>
                <c:pt idx="11">
                  <c:v>3.0800000000000001E-2</c:v>
                </c:pt>
                <c:pt idx="12">
                  <c:v>2.8749999999999998E-2</c:v>
                </c:pt>
                <c:pt idx="13">
                  <c:v>1.75E-3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'SouthBayStn8_1999-2016'!$AK$54:$AK$67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1.0999999999999999E-2</c:v>
                </c:pt>
                <c:pt idx="3">
                  <c:v>1E-3</c:v>
                </c:pt>
                <c:pt idx="4">
                  <c:v>1E-3</c:v>
                </c:pt>
                <c:pt idx="5">
                  <c:v>5.7999999999999996E-3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4.8999999999999998E-3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2936"/>
        <c:axId val="621825288"/>
      </c:scatterChart>
      <c:valAx>
        <c:axId val="62182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825288"/>
        <c:crosses val="autoZero"/>
        <c:crossBetween val="midCat"/>
      </c:valAx>
      <c:valAx>
        <c:axId val="62182528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22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'SouthBayStn8_1999-2016'!$AG$71:$AG$84</c:f>
              <c:numCache>
                <c:formatCode>0.0</c:formatCode>
                <c:ptCount val="14"/>
                <c:pt idx="0">
                  <c:v>0.1114</c:v>
                </c:pt>
                <c:pt idx="1">
                  <c:v>0.24049999999999999</c:v>
                </c:pt>
                <c:pt idx="2">
                  <c:v>0.13600000000000001</c:v>
                </c:pt>
                <c:pt idx="3">
                  <c:v>0.14410000000000001</c:v>
                </c:pt>
                <c:pt idx="4">
                  <c:v>0.1128</c:v>
                </c:pt>
                <c:pt idx="5">
                  <c:v>9.2999999999999999E-2</c:v>
                </c:pt>
                <c:pt idx="6">
                  <c:v>0.1736</c:v>
                </c:pt>
                <c:pt idx="7">
                  <c:v>0.17280000000000001</c:v>
                </c:pt>
                <c:pt idx="8">
                  <c:v>0.1472</c:v>
                </c:pt>
                <c:pt idx="9">
                  <c:v>9.5299999999999996E-2</c:v>
                </c:pt>
                <c:pt idx="10">
                  <c:v>0.16270000000000001</c:v>
                </c:pt>
                <c:pt idx="11">
                  <c:v>0.16</c:v>
                </c:pt>
                <c:pt idx="12">
                  <c:v>0.23469999999999999</c:v>
                </c:pt>
                <c:pt idx="13">
                  <c:v>0.224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'SouthBayStn8_1999-2016'!$AH$71:$AH$84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0.17230000000000001</c:v>
                </c:pt>
                <c:pt idx="2">
                  <c:v>0.11459999999999999</c:v>
                </c:pt>
                <c:pt idx="3">
                  <c:v>9.9350000000000008E-2</c:v>
                </c:pt>
                <c:pt idx="4">
                  <c:v>5.9400000000000008E-2</c:v>
                </c:pt>
                <c:pt idx="5">
                  <c:v>4.6800000000000001E-2</c:v>
                </c:pt>
                <c:pt idx="6">
                  <c:v>8.5999999999999993E-2</c:v>
                </c:pt>
                <c:pt idx="7">
                  <c:v>0.1002</c:v>
                </c:pt>
                <c:pt idx="8">
                  <c:v>7.6424999999999993E-2</c:v>
                </c:pt>
                <c:pt idx="9">
                  <c:v>8.0199999999999994E-2</c:v>
                </c:pt>
                <c:pt idx="10">
                  <c:v>0.15</c:v>
                </c:pt>
                <c:pt idx="11">
                  <c:v>0.15609999999999999</c:v>
                </c:pt>
                <c:pt idx="12">
                  <c:v>8.9450000000000002E-2</c:v>
                </c:pt>
                <c:pt idx="13">
                  <c:v>0.11874999999999999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'SouthBayStn8_1999-2016'!$AI$71:$AI$84</c:f>
              <c:numCache>
                <c:formatCode>0.0</c:formatCode>
                <c:ptCount val="14"/>
                <c:pt idx="0">
                  <c:v>2E-3</c:v>
                </c:pt>
                <c:pt idx="1">
                  <c:v>0.11474999999999999</c:v>
                </c:pt>
                <c:pt idx="2">
                  <c:v>0.1062</c:v>
                </c:pt>
                <c:pt idx="3">
                  <c:v>7.3899999999999993E-2</c:v>
                </c:pt>
                <c:pt idx="4">
                  <c:v>3.7600000000000001E-2</c:v>
                </c:pt>
                <c:pt idx="5">
                  <c:v>3.7350000000000001E-2</c:v>
                </c:pt>
                <c:pt idx="6">
                  <c:v>6.25E-2</c:v>
                </c:pt>
                <c:pt idx="7">
                  <c:v>6.1700000000000005E-2</c:v>
                </c:pt>
                <c:pt idx="8">
                  <c:v>5.8999999999999997E-2</c:v>
                </c:pt>
                <c:pt idx="9">
                  <c:v>7.0900000000000005E-2</c:v>
                </c:pt>
                <c:pt idx="10">
                  <c:v>7.0999999999999994E-2</c:v>
                </c:pt>
                <c:pt idx="11">
                  <c:v>0.125</c:v>
                </c:pt>
                <c:pt idx="12">
                  <c:v>6.0999999999999999E-2</c:v>
                </c:pt>
                <c:pt idx="13">
                  <c:v>0.10200000000000001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'SouthBayStn8_1999-2016'!$AJ$71:$AJ$84</c:f>
              <c:numCache>
                <c:formatCode>General</c:formatCode>
                <c:ptCount val="14"/>
                <c:pt idx="0">
                  <c:v>2E-3</c:v>
                </c:pt>
                <c:pt idx="1">
                  <c:v>5.1400000000000001E-2</c:v>
                </c:pt>
                <c:pt idx="2">
                  <c:v>0.10050000000000001</c:v>
                </c:pt>
                <c:pt idx="3">
                  <c:v>5.1549999999999999E-2</c:v>
                </c:pt>
                <c:pt idx="4">
                  <c:v>2.1749999999999999E-2</c:v>
                </c:pt>
                <c:pt idx="5">
                  <c:v>2.785E-2</c:v>
                </c:pt>
                <c:pt idx="6">
                  <c:v>4.2849999999999999E-2</c:v>
                </c:pt>
                <c:pt idx="7">
                  <c:v>4.8899999999999999E-2</c:v>
                </c:pt>
                <c:pt idx="8">
                  <c:v>4.5024999999999996E-2</c:v>
                </c:pt>
                <c:pt idx="9">
                  <c:v>3.585E-2</c:v>
                </c:pt>
                <c:pt idx="10">
                  <c:v>5.8799999999999998E-2</c:v>
                </c:pt>
                <c:pt idx="11">
                  <c:v>5.9825000000000003E-2</c:v>
                </c:pt>
                <c:pt idx="12">
                  <c:v>4.3399999999999994E-2</c:v>
                </c:pt>
                <c:pt idx="13">
                  <c:v>0.08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'SouthBayStn8_1999-2016'!$AK$71:$AK$84</c:f>
              <c:numCache>
                <c:formatCode>0.0</c:formatCode>
                <c:ptCount val="14"/>
                <c:pt idx="0">
                  <c:v>2E-3</c:v>
                </c:pt>
                <c:pt idx="1">
                  <c:v>1.8499999999999999E-2</c:v>
                </c:pt>
                <c:pt idx="2">
                  <c:v>5.4100000000000002E-2</c:v>
                </c:pt>
                <c:pt idx="3">
                  <c:v>2.7900000000000001E-2</c:v>
                </c:pt>
                <c:pt idx="4">
                  <c:v>3.3E-3</c:v>
                </c:pt>
                <c:pt idx="5">
                  <c:v>5.1999999999999998E-3</c:v>
                </c:pt>
                <c:pt idx="6">
                  <c:v>1.3899999999999999E-2</c:v>
                </c:pt>
                <c:pt idx="7">
                  <c:v>1.7299999999999999E-2</c:v>
                </c:pt>
                <c:pt idx="8">
                  <c:v>2.5399999999999999E-2</c:v>
                </c:pt>
                <c:pt idx="9">
                  <c:v>3.0099999999999998E-2</c:v>
                </c:pt>
                <c:pt idx="10">
                  <c:v>0.05</c:v>
                </c:pt>
                <c:pt idx="11">
                  <c:v>5.0000000000000001E-3</c:v>
                </c:pt>
                <c:pt idx="12">
                  <c:v>5.4999999999999997E-3</c:v>
                </c:pt>
                <c:pt idx="13">
                  <c:v>5.3999999999999999E-2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4504"/>
        <c:axId val="621824896"/>
      </c:scatterChart>
      <c:valAx>
        <c:axId val="62182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824896"/>
        <c:crosses val="autoZero"/>
        <c:crossBetween val="midCat"/>
      </c:valAx>
      <c:valAx>
        <c:axId val="621824896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18245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'SouthBayStn8_1999-2016'!$AG$88:$AG$101</c:f>
              <c:numCache>
                <c:formatCode>0.0</c:formatCode>
                <c:ptCount val="14"/>
                <c:pt idx="0">
                  <c:v>0.1331</c:v>
                </c:pt>
                <c:pt idx="1">
                  <c:v>2.46E-2</c:v>
                </c:pt>
                <c:pt idx="2">
                  <c:v>1.1299999999999999E-2</c:v>
                </c:pt>
                <c:pt idx="3">
                  <c:v>8.8800000000000004E-2</c:v>
                </c:pt>
                <c:pt idx="4">
                  <c:v>7.4999999999999997E-2</c:v>
                </c:pt>
                <c:pt idx="5">
                  <c:v>5.8599999999999999E-2</c:v>
                </c:pt>
                <c:pt idx="6">
                  <c:v>9.4399999999999998E-2</c:v>
                </c:pt>
                <c:pt idx="7">
                  <c:v>8.5800000000000001E-2</c:v>
                </c:pt>
                <c:pt idx="8">
                  <c:v>0.12479999999999999</c:v>
                </c:pt>
                <c:pt idx="9">
                  <c:v>5.1400000000000001E-2</c:v>
                </c:pt>
                <c:pt idx="10">
                  <c:v>5.4600000000000003E-2</c:v>
                </c:pt>
                <c:pt idx="11">
                  <c:v>0.10290000000000001</c:v>
                </c:pt>
                <c:pt idx="12">
                  <c:v>0.13439999999999999</c:v>
                </c:pt>
                <c:pt idx="13">
                  <c:v>0.28699999999999998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'SouthBayStn8_1999-2016'!$AH$88:$AH$101</c:f>
              <c:numCache>
                <c:formatCode>General</c:formatCode>
                <c:ptCount val="14"/>
                <c:pt idx="0">
                  <c:v>1.1650000000000001E-2</c:v>
                </c:pt>
                <c:pt idx="1">
                  <c:v>2.7000000000000001E-3</c:v>
                </c:pt>
                <c:pt idx="2">
                  <c:v>9.7999999999999997E-3</c:v>
                </c:pt>
                <c:pt idx="3">
                  <c:v>4.2025E-2</c:v>
                </c:pt>
                <c:pt idx="4">
                  <c:v>5.0849999999999999E-2</c:v>
                </c:pt>
                <c:pt idx="5">
                  <c:v>3.2399999999999998E-2</c:v>
                </c:pt>
                <c:pt idx="6">
                  <c:v>3.7699999999999997E-2</c:v>
                </c:pt>
                <c:pt idx="7">
                  <c:v>3.5049999999999998E-2</c:v>
                </c:pt>
                <c:pt idx="8">
                  <c:v>6.5574999999999994E-2</c:v>
                </c:pt>
                <c:pt idx="9">
                  <c:v>1.695E-2</c:v>
                </c:pt>
                <c:pt idx="10">
                  <c:v>0.04</c:v>
                </c:pt>
                <c:pt idx="11">
                  <c:v>4.3099999999999999E-2</c:v>
                </c:pt>
                <c:pt idx="12">
                  <c:v>6.8599999999999994E-2</c:v>
                </c:pt>
                <c:pt idx="13">
                  <c:v>7.1500000000000008E-2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'SouthBayStn8_1999-2016'!$AI$88:$AI$101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2.375E-2</c:v>
                </c:pt>
                <c:pt idx="4">
                  <c:v>3.27E-2</c:v>
                </c:pt>
                <c:pt idx="5">
                  <c:v>2.9100000000000001E-2</c:v>
                </c:pt>
                <c:pt idx="6">
                  <c:v>3.0950000000000002E-2</c:v>
                </c:pt>
                <c:pt idx="7">
                  <c:v>2.2200000000000001E-2</c:v>
                </c:pt>
                <c:pt idx="8">
                  <c:v>3.3649999999999999E-2</c:v>
                </c:pt>
                <c:pt idx="9">
                  <c:v>7.0000000000000001E-3</c:v>
                </c:pt>
                <c:pt idx="10">
                  <c:v>1.9900000000000001E-2</c:v>
                </c:pt>
                <c:pt idx="11">
                  <c:v>0.03</c:v>
                </c:pt>
                <c:pt idx="12">
                  <c:v>3.1E-2</c:v>
                </c:pt>
                <c:pt idx="13">
                  <c:v>3.6500000000000005E-2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'SouthBayStn8_1999-2016'!$AJ$88:$AJ$101</c:f>
              <c:numCache>
                <c:formatCode>General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1.1074999999999998E-2</c:v>
                </c:pt>
                <c:pt idx="4">
                  <c:v>2.4E-2</c:v>
                </c:pt>
                <c:pt idx="5">
                  <c:v>2.4125000000000001E-2</c:v>
                </c:pt>
                <c:pt idx="6">
                  <c:v>1.6300000000000002E-2</c:v>
                </c:pt>
                <c:pt idx="7">
                  <c:v>1.4250000000000001E-2</c:v>
                </c:pt>
                <c:pt idx="8">
                  <c:v>1.5899999999999997E-2</c:v>
                </c:pt>
                <c:pt idx="9">
                  <c:v>3.3500000000000001E-3</c:v>
                </c:pt>
                <c:pt idx="10">
                  <c:v>7.0000000000000001E-3</c:v>
                </c:pt>
                <c:pt idx="11">
                  <c:v>1.6250000000000001E-2</c:v>
                </c:pt>
                <c:pt idx="12">
                  <c:v>1.67E-2</c:v>
                </c:pt>
                <c:pt idx="13">
                  <c:v>2.1499999999999998E-2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'SouthBayStn8_1999-2016'!$AK$88:$AK$101</c:f>
              <c:numCache>
                <c:formatCode>0.0</c:formatCode>
                <c:ptCount val="14"/>
                <c:pt idx="0">
                  <c:v>2E-3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1E-3</c:v>
                </c:pt>
                <c:pt idx="4">
                  <c:v>5.8999999999999999E-3</c:v>
                </c:pt>
                <c:pt idx="5">
                  <c:v>4.0000000000000001E-3</c:v>
                </c:pt>
                <c:pt idx="6">
                  <c:v>1E-3</c:v>
                </c:pt>
                <c:pt idx="7">
                  <c:v>1.4E-3</c:v>
                </c:pt>
                <c:pt idx="8">
                  <c:v>7.1000000000000004E-3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06280"/>
        <c:axId val="510606672"/>
      </c:scatterChart>
      <c:valAx>
        <c:axId val="51060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606672"/>
        <c:crosses val="autoZero"/>
        <c:crossBetween val="midCat"/>
      </c:valAx>
      <c:valAx>
        <c:axId val="510606672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106062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'SouthBayStn8_1999-2016'!$AG$105:$AG$118</c:f>
              <c:numCache>
                <c:formatCode>0.0</c:formatCode>
                <c:ptCount val="14"/>
                <c:pt idx="0">
                  <c:v>8.9</c:v>
                </c:pt>
                <c:pt idx="1">
                  <c:v>8.9</c:v>
                </c:pt>
                <c:pt idx="2">
                  <c:v>8.8000000000000007</c:v>
                </c:pt>
                <c:pt idx="3">
                  <c:v>9.6999999999999993</c:v>
                </c:pt>
                <c:pt idx="4">
                  <c:v>8.8000000000000007</c:v>
                </c:pt>
                <c:pt idx="5">
                  <c:v>8.6999999999999993</c:v>
                </c:pt>
                <c:pt idx="6">
                  <c:v>9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9.1</c:v>
                </c:pt>
                <c:pt idx="11">
                  <c:v>8.8000000000000007</c:v>
                </c:pt>
                <c:pt idx="12">
                  <c:v>8.6999999999999993</c:v>
                </c:pt>
                <c:pt idx="13">
                  <c:v>8.9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'SouthBayStn8_1999-2016'!$AH$105:$AH$118</c:f>
              <c:numCache>
                <c:formatCode>General</c:formatCode>
                <c:ptCount val="14"/>
                <c:pt idx="0">
                  <c:v>8.1000000000000014</c:v>
                </c:pt>
                <c:pt idx="1">
                  <c:v>8.5500000000000007</c:v>
                </c:pt>
                <c:pt idx="2">
                  <c:v>8.5</c:v>
                </c:pt>
                <c:pt idx="3">
                  <c:v>8.75</c:v>
                </c:pt>
                <c:pt idx="4">
                  <c:v>8.3000000000000007</c:v>
                </c:pt>
                <c:pt idx="5">
                  <c:v>8.5</c:v>
                </c:pt>
                <c:pt idx="6">
                  <c:v>8.2999999999999989</c:v>
                </c:pt>
                <c:pt idx="7">
                  <c:v>8.125</c:v>
                </c:pt>
                <c:pt idx="8">
                  <c:v>8.9250000000000007</c:v>
                </c:pt>
                <c:pt idx="9">
                  <c:v>8.6</c:v>
                </c:pt>
                <c:pt idx="10">
                  <c:v>8.5</c:v>
                </c:pt>
                <c:pt idx="11">
                  <c:v>8.3250000000000011</c:v>
                </c:pt>
                <c:pt idx="12">
                  <c:v>8.1</c:v>
                </c:pt>
                <c:pt idx="13">
                  <c:v>8.8000000000000007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'SouthBayStn8_1999-2016'!$AI$105:$AI$118</c:f>
              <c:numCache>
                <c:formatCode>0.0</c:formatCode>
                <c:ptCount val="14"/>
                <c:pt idx="0">
                  <c:v>7.8</c:v>
                </c:pt>
                <c:pt idx="1">
                  <c:v>7.9</c:v>
                </c:pt>
                <c:pt idx="2">
                  <c:v>8.5</c:v>
                </c:pt>
                <c:pt idx="3">
                  <c:v>8.4</c:v>
                </c:pt>
                <c:pt idx="4">
                  <c:v>8.1</c:v>
                </c:pt>
                <c:pt idx="5">
                  <c:v>8.1499999999999986</c:v>
                </c:pt>
                <c:pt idx="6">
                  <c:v>7.9</c:v>
                </c:pt>
                <c:pt idx="7">
                  <c:v>7.9</c:v>
                </c:pt>
                <c:pt idx="8">
                  <c:v>8.1999999999999993</c:v>
                </c:pt>
                <c:pt idx="9">
                  <c:v>8.1</c:v>
                </c:pt>
                <c:pt idx="10">
                  <c:v>8.1999999999999993</c:v>
                </c:pt>
                <c:pt idx="11">
                  <c:v>8</c:v>
                </c:pt>
                <c:pt idx="12">
                  <c:v>7.85</c:v>
                </c:pt>
                <c:pt idx="13">
                  <c:v>8.3500000000000014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'SouthBayStn8_1999-2016'!$AJ$105:$AJ$118</c:f>
              <c:numCache>
                <c:formatCode>General</c:formatCode>
                <c:ptCount val="14"/>
                <c:pt idx="0">
                  <c:v>7.65</c:v>
                </c:pt>
                <c:pt idx="1">
                  <c:v>7.6</c:v>
                </c:pt>
                <c:pt idx="2">
                  <c:v>8</c:v>
                </c:pt>
                <c:pt idx="3">
                  <c:v>8</c:v>
                </c:pt>
                <c:pt idx="4">
                  <c:v>7.75</c:v>
                </c:pt>
                <c:pt idx="5">
                  <c:v>7.7750000000000004</c:v>
                </c:pt>
                <c:pt idx="6">
                  <c:v>7.7750000000000004</c:v>
                </c:pt>
                <c:pt idx="7">
                  <c:v>7.8</c:v>
                </c:pt>
                <c:pt idx="8">
                  <c:v>8</c:v>
                </c:pt>
                <c:pt idx="9">
                  <c:v>7.9</c:v>
                </c:pt>
                <c:pt idx="10">
                  <c:v>8.1</c:v>
                </c:pt>
                <c:pt idx="11">
                  <c:v>7.95</c:v>
                </c:pt>
                <c:pt idx="12">
                  <c:v>7.55</c:v>
                </c:pt>
                <c:pt idx="13">
                  <c:v>8.1999999999999993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'SouthBayStn8_1999-2016'!$AK$105:$AK$118</c:f>
              <c:numCache>
                <c:formatCode>0.0</c:formatCode>
                <c:ptCount val="14"/>
                <c:pt idx="0">
                  <c:v>7.4</c:v>
                </c:pt>
                <c:pt idx="1">
                  <c:v>7.4</c:v>
                </c:pt>
                <c:pt idx="2">
                  <c:v>7.5</c:v>
                </c:pt>
                <c:pt idx="3">
                  <c:v>7.7</c:v>
                </c:pt>
                <c:pt idx="4">
                  <c:v>7.3</c:v>
                </c:pt>
                <c:pt idx="5">
                  <c:v>7.5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7.2</c:v>
                </c:pt>
                <c:pt idx="10">
                  <c:v>7.8</c:v>
                </c:pt>
                <c:pt idx="11">
                  <c:v>7.5</c:v>
                </c:pt>
                <c:pt idx="12">
                  <c:v>7.3</c:v>
                </c:pt>
                <c:pt idx="13">
                  <c:v>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00792"/>
        <c:axId val="510599224"/>
      </c:scatterChart>
      <c:valAx>
        <c:axId val="510600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599224"/>
        <c:crosses val="autoZero"/>
        <c:crossBetween val="midCat"/>
      </c:valAx>
      <c:valAx>
        <c:axId val="510599224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10600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'SouthBayStn8_1999-2016'!$AG$122:$AG$135</c:f>
              <c:numCache>
                <c:formatCode>0.0</c:formatCode>
                <c:ptCount val="14"/>
                <c:pt idx="0">
                  <c:v>108</c:v>
                </c:pt>
                <c:pt idx="1">
                  <c:v>114</c:v>
                </c:pt>
                <c:pt idx="2">
                  <c:v>18</c:v>
                </c:pt>
                <c:pt idx="3">
                  <c:v>98</c:v>
                </c:pt>
                <c:pt idx="4">
                  <c:v>54</c:v>
                </c:pt>
                <c:pt idx="5">
                  <c:v>127</c:v>
                </c:pt>
                <c:pt idx="6">
                  <c:v>236</c:v>
                </c:pt>
                <c:pt idx="7">
                  <c:v>298</c:v>
                </c:pt>
                <c:pt idx="8">
                  <c:v>187</c:v>
                </c:pt>
                <c:pt idx="9">
                  <c:v>59</c:v>
                </c:pt>
                <c:pt idx="10">
                  <c:v>175</c:v>
                </c:pt>
                <c:pt idx="11">
                  <c:v>143</c:v>
                </c:pt>
                <c:pt idx="12">
                  <c:v>253</c:v>
                </c:pt>
                <c:pt idx="13">
                  <c:v>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'SouthBayStn8_1999-2016'!$AH$122:$AH$135</c:f>
              <c:numCache>
                <c:formatCode>General</c:formatCode>
                <c:ptCount val="14"/>
                <c:pt idx="0">
                  <c:v>69.5</c:v>
                </c:pt>
                <c:pt idx="1">
                  <c:v>73.5</c:v>
                </c:pt>
                <c:pt idx="2">
                  <c:v>15</c:v>
                </c:pt>
                <c:pt idx="3">
                  <c:v>58.5</c:v>
                </c:pt>
                <c:pt idx="4">
                  <c:v>25</c:v>
                </c:pt>
                <c:pt idx="5">
                  <c:v>50.25</c:v>
                </c:pt>
                <c:pt idx="6">
                  <c:v>53</c:v>
                </c:pt>
                <c:pt idx="7">
                  <c:v>67.25</c:v>
                </c:pt>
                <c:pt idx="8">
                  <c:v>45.5</c:v>
                </c:pt>
                <c:pt idx="9">
                  <c:v>33</c:v>
                </c:pt>
                <c:pt idx="10">
                  <c:v>65</c:v>
                </c:pt>
                <c:pt idx="11">
                  <c:v>78</c:v>
                </c:pt>
                <c:pt idx="12">
                  <c:v>101.5</c:v>
                </c:pt>
                <c:pt idx="13">
                  <c:v>61.75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'SouthBayStn8_1999-2016'!$AI$122:$AI$135</c:f>
              <c:numCache>
                <c:formatCode>0.0</c:formatCode>
                <c:ptCount val="14"/>
                <c:pt idx="0">
                  <c:v>27</c:v>
                </c:pt>
                <c:pt idx="1">
                  <c:v>32</c:v>
                </c:pt>
                <c:pt idx="2">
                  <c:v>15</c:v>
                </c:pt>
                <c:pt idx="3">
                  <c:v>27</c:v>
                </c:pt>
                <c:pt idx="4">
                  <c:v>14</c:v>
                </c:pt>
                <c:pt idx="5">
                  <c:v>32.5</c:v>
                </c:pt>
                <c:pt idx="6">
                  <c:v>35</c:v>
                </c:pt>
                <c:pt idx="7">
                  <c:v>46</c:v>
                </c:pt>
                <c:pt idx="8">
                  <c:v>27.5</c:v>
                </c:pt>
                <c:pt idx="9">
                  <c:v>21</c:v>
                </c:pt>
                <c:pt idx="10">
                  <c:v>50</c:v>
                </c:pt>
                <c:pt idx="11">
                  <c:v>41</c:v>
                </c:pt>
                <c:pt idx="12">
                  <c:v>47</c:v>
                </c:pt>
                <c:pt idx="13">
                  <c:v>28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'SouthBayStn8_1999-2016'!$AJ$122:$AJ$135</c:f>
              <c:numCache>
                <c:formatCode>General</c:formatCode>
                <c:ptCount val="14"/>
                <c:pt idx="0">
                  <c:v>20.5</c:v>
                </c:pt>
                <c:pt idx="1">
                  <c:v>23.25</c:v>
                </c:pt>
                <c:pt idx="2">
                  <c:v>14</c:v>
                </c:pt>
                <c:pt idx="3">
                  <c:v>13.25</c:v>
                </c:pt>
                <c:pt idx="4">
                  <c:v>7</c:v>
                </c:pt>
                <c:pt idx="5">
                  <c:v>20.75</c:v>
                </c:pt>
                <c:pt idx="6">
                  <c:v>27.25</c:v>
                </c:pt>
                <c:pt idx="7">
                  <c:v>29</c:v>
                </c:pt>
                <c:pt idx="8">
                  <c:v>18.25</c:v>
                </c:pt>
                <c:pt idx="9">
                  <c:v>13</c:v>
                </c:pt>
                <c:pt idx="10">
                  <c:v>36</c:v>
                </c:pt>
                <c:pt idx="11">
                  <c:v>20.5</c:v>
                </c:pt>
                <c:pt idx="12">
                  <c:v>23</c:v>
                </c:pt>
                <c:pt idx="13">
                  <c:v>23.75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'SouthBayStn8_1999-2016'!$AK$122:$AK$135</c:f>
              <c:numCache>
                <c:formatCode>0.0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10</c:v>
                </c:pt>
                <c:pt idx="3">
                  <c:v>3</c:v>
                </c:pt>
                <c:pt idx="4">
                  <c:v>4</c:v>
                </c:pt>
                <c:pt idx="5">
                  <c:v>19</c:v>
                </c:pt>
                <c:pt idx="6">
                  <c:v>14</c:v>
                </c:pt>
                <c:pt idx="7">
                  <c:v>16</c:v>
                </c:pt>
                <c:pt idx="8">
                  <c:v>7</c:v>
                </c:pt>
                <c:pt idx="9">
                  <c:v>8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01576"/>
        <c:axId val="510601968"/>
      </c:scatterChart>
      <c:valAx>
        <c:axId val="51060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601968"/>
        <c:crosses val="autoZero"/>
        <c:crossBetween val="midCat"/>
      </c:valAx>
      <c:valAx>
        <c:axId val="510601968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10601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'SouthBayStn8_1999-2016'!$AG$139:$AG$152</c:f>
              <c:numCache>
                <c:formatCode>0.0</c:formatCode>
                <c:ptCount val="14"/>
                <c:pt idx="0">
                  <c:v>82</c:v>
                </c:pt>
                <c:pt idx="1">
                  <c:v>90</c:v>
                </c:pt>
                <c:pt idx="2">
                  <c:v>136</c:v>
                </c:pt>
                <c:pt idx="3">
                  <c:v>103</c:v>
                </c:pt>
                <c:pt idx="4">
                  <c:v>141</c:v>
                </c:pt>
                <c:pt idx="6">
                  <c:v>91</c:v>
                </c:pt>
                <c:pt idx="7">
                  <c:v>121</c:v>
                </c:pt>
                <c:pt idx="8">
                  <c:v>157</c:v>
                </c:pt>
                <c:pt idx="9">
                  <c:v>49</c:v>
                </c:pt>
                <c:pt idx="10">
                  <c:v>150</c:v>
                </c:pt>
                <c:pt idx="11">
                  <c:v>69</c:v>
                </c:pt>
                <c:pt idx="12">
                  <c:v>83</c:v>
                </c:pt>
                <c:pt idx="13">
                  <c:v>76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'SouthBayStn8_1999-2016'!$AH$139:$AH$152</c:f>
              <c:numCache>
                <c:formatCode>General</c:formatCode>
                <c:ptCount val="14"/>
                <c:pt idx="0">
                  <c:v>33.5</c:v>
                </c:pt>
                <c:pt idx="1">
                  <c:v>72</c:v>
                </c:pt>
                <c:pt idx="2">
                  <c:v>34</c:v>
                </c:pt>
                <c:pt idx="3">
                  <c:v>60.25</c:v>
                </c:pt>
                <c:pt idx="4">
                  <c:v>60</c:v>
                </c:pt>
                <c:pt idx="6">
                  <c:v>48.5</c:v>
                </c:pt>
                <c:pt idx="7">
                  <c:v>88.75</c:v>
                </c:pt>
                <c:pt idx="8">
                  <c:v>74</c:v>
                </c:pt>
                <c:pt idx="9">
                  <c:v>45</c:v>
                </c:pt>
                <c:pt idx="10">
                  <c:v>59.25</c:v>
                </c:pt>
                <c:pt idx="11">
                  <c:v>32</c:v>
                </c:pt>
                <c:pt idx="12">
                  <c:v>70.75</c:v>
                </c:pt>
                <c:pt idx="13">
                  <c:v>50.5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'SouthBayStn8_1999-2016'!$AI$139:$AI$152</c:f>
              <c:numCache>
                <c:formatCode>0.0</c:formatCode>
                <c:ptCount val="14"/>
                <c:pt idx="0">
                  <c:v>18</c:v>
                </c:pt>
                <c:pt idx="1">
                  <c:v>43</c:v>
                </c:pt>
                <c:pt idx="2">
                  <c:v>17</c:v>
                </c:pt>
                <c:pt idx="3">
                  <c:v>29.5</c:v>
                </c:pt>
                <c:pt idx="4">
                  <c:v>57</c:v>
                </c:pt>
                <c:pt idx="6">
                  <c:v>32</c:v>
                </c:pt>
                <c:pt idx="7">
                  <c:v>39</c:v>
                </c:pt>
                <c:pt idx="8">
                  <c:v>28</c:v>
                </c:pt>
                <c:pt idx="9">
                  <c:v>31</c:v>
                </c:pt>
                <c:pt idx="10">
                  <c:v>41</c:v>
                </c:pt>
                <c:pt idx="11">
                  <c:v>20.5</c:v>
                </c:pt>
                <c:pt idx="12">
                  <c:v>52</c:v>
                </c:pt>
                <c:pt idx="13">
                  <c:v>30.1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'SouthBayStn8_1999-2016'!$AJ$139:$AJ$152</c:f>
              <c:numCache>
                <c:formatCode>General</c:formatCode>
                <c:ptCount val="14"/>
                <c:pt idx="0">
                  <c:v>15.5</c:v>
                </c:pt>
                <c:pt idx="1">
                  <c:v>8.75</c:v>
                </c:pt>
                <c:pt idx="2">
                  <c:v>15</c:v>
                </c:pt>
                <c:pt idx="3">
                  <c:v>14.25</c:v>
                </c:pt>
                <c:pt idx="4">
                  <c:v>50</c:v>
                </c:pt>
                <c:pt idx="6">
                  <c:v>28</c:v>
                </c:pt>
                <c:pt idx="7">
                  <c:v>29</c:v>
                </c:pt>
                <c:pt idx="8">
                  <c:v>18</c:v>
                </c:pt>
                <c:pt idx="9">
                  <c:v>13</c:v>
                </c:pt>
                <c:pt idx="10">
                  <c:v>22</c:v>
                </c:pt>
                <c:pt idx="11">
                  <c:v>15</c:v>
                </c:pt>
                <c:pt idx="12">
                  <c:v>31</c:v>
                </c:pt>
                <c:pt idx="13">
                  <c:v>17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'SouthBayStn8_1999-2016'!$AK$139:$AK$152</c:f>
              <c:numCache>
                <c:formatCode>0.0</c:formatCode>
                <c:ptCount val="14"/>
                <c:pt idx="0">
                  <c:v>5</c:v>
                </c:pt>
                <c:pt idx="1">
                  <c:v>0.5</c:v>
                </c:pt>
                <c:pt idx="2">
                  <c:v>12</c:v>
                </c:pt>
                <c:pt idx="3">
                  <c:v>8</c:v>
                </c:pt>
                <c:pt idx="4">
                  <c:v>36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  <c:pt idx="10">
                  <c:v>15</c:v>
                </c:pt>
                <c:pt idx="11">
                  <c:v>4</c:v>
                </c:pt>
                <c:pt idx="12">
                  <c:v>15</c:v>
                </c:pt>
                <c:pt idx="13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02360"/>
        <c:axId val="510605496"/>
      </c:scatterChart>
      <c:valAx>
        <c:axId val="51060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0605496"/>
        <c:crosses val="autoZero"/>
        <c:crossBetween val="midCat"/>
      </c:valAx>
      <c:valAx>
        <c:axId val="51060549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10602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'SouthBayStn8_1999-2016'!$BM$2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'SouthBayStn8_1999-2016'!$BM$3:$BM$14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'SouthBayStn8_1999-2016'!$BN$3:$BN$14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3.25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'SouthBayStn8_1999-2016'!$BO$3:$BO$14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'SouthBayStn8_1999-2016'!$BP$3:$BP$14</c:f>
              <c:numCache>
                <c:formatCode>General</c:formatCode>
                <c:ptCount val="12"/>
                <c:pt idx="0">
                  <c:v>0.875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1.875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'SouthBayStn8_1999-2016'!$BQ$3:$BQ$14</c:f>
              <c:numCache>
                <c:formatCode>General</c:formatCode>
                <c:ptCount val="12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0.15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0.9</c:v>
                </c:pt>
                <c:pt idx="10">
                  <c:v>0.8</c:v>
                </c:pt>
                <c:pt idx="1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05888"/>
        <c:axId val="510603536"/>
      </c:scatterChart>
      <c:valAx>
        <c:axId val="51060588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10603536"/>
        <c:crosses val="autoZero"/>
        <c:crossBetween val="midCat"/>
      </c:valAx>
      <c:valAx>
        <c:axId val="51060353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510605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'SouthBayStn8_1999-2016'!$BM$19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'SouthBayStn8_1999-2016'!$BM$20:$BM$31</c:f>
              <c:numCache>
                <c:formatCode>0.0</c:formatCode>
                <c:ptCount val="12"/>
                <c:pt idx="0">
                  <c:v>9.5</c:v>
                </c:pt>
                <c:pt idx="1">
                  <c:v>9.1999999999999993</c:v>
                </c:pt>
                <c:pt idx="2">
                  <c:v>9.4</c:v>
                </c:pt>
                <c:pt idx="3">
                  <c:v>8.8000000000000007</c:v>
                </c:pt>
                <c:pt idx="4">
                  <c:v>9.1999999999999993</c:v>
                </c:pt>
                <c:pt idx="5">
                  <c:v>10</c:v>
                </c:pt>
                <c:pt idx="6">
                  <c:v>12.6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9.1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'SouthBayStn8_1999-2016'!$BN$20:$BN$31</c:f>
              <c:numCache>
                <c:formatCode>General</c:formatCode>
                <c:ptCount val="12"/>
                <c:pt idx="0">
                  <c:v>9</c:v>
                </c:pt>
                <c:pt idx="1">
                  <c:v>8.5500000000000007</c:v>
                </c:pt>
                <c:pt idx="2">
                  <c:v>8.4</c:v>
                </c:pt>
                <c:pt idx="3">
                  <c:v>8.6</c:v>
                </c:pt>
                <c:pt idx="4">
                  <c:v>8.625</c:v>
                </c:pt>
                <c:pt idx="5">
                  <c:v>8.6</c:v>
                </c:pt>
                <c:pt idx="6">
                  <c:v>9.8000000000000007</c:v>
                </c:pt>
                <c:pt idx="7">
                  <c:v>8</c:v>
                </c:pt>
                <c:pt idx="8">
                  <c:v>8.6</c:v>
                </c:pt>
                <c:pt idx="9">
                  <c:v>8.1999999999999993</c:v>
                </c:pt>
                <c:pt idx="10">
                  <c:v>8.6</c:v>
                </c:pt>
                <c:pt idx="11">
                  <c:v>7.6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'SouthBayStn8_1999-2016'!$BO$20:$BO$31</c:f>
              <c:numCache>
                <c:formatCode>0.0</c:formatCode>
                <c:ptCount val="12"/>
                <c:pt idx="0">
                  <c:v>8.3000000000000007</c:v>
                </c:pt>
                <c:pt idx="1">
                  <c:v>8.0500000000000007</c:v>
                </c:pt>
                <c:pt idx="2">
                  <c:v>7.8</c:v>
                </c:pt>
                <c:pt idx="3">
                  <c:v>8.1</c:v>
                </c:pt>
                <c:pt idx="4">
                  <c:v>7.8</c:v>
                </c:pt>
                <c:pt idx="5">
                  <c:v>8.4</c:v>
                </c:pt>
                <c:pt idx="6">
                  <c:v>9</c:v>
                </c:pt>
                <c:pt idx="7">
                  <c:v>7.7</c:v>
                </c:pt>
                <c:pt idx="8">
                  <c:v>8</c:v>
                </c:pt>
                <c:pt idx="9">
                  <c:v>7.6</c:v>
                </c:pt>
                <c:pt idx="10">
                  <c:v>7.8</c:v>
                </c:pt>
                <c:pt idx="11">
                  <c:v>7.41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'SouthBayStn8_1999-2016'!$BP$20:$BP$31</c:f>
              <c:numCache>
                <c:formatCode>General</c:formatCode>
                <c:ptCount val="12"/>
                <c:pt idx="0">
                  <c:v>8</c:v>
                </c:pt>
                <c:pt idx="1">
                  <c:v>7.625</c:v>
                </c:pt>
                <c:pt idx="2">
                  <c:v>7.4</c:v>
                </c:pt>
                <c:pt idx="3">
                  <c:v>7.5</c:v>
                </c:pt>
                <c:pt idx="4">
                  <c:v>7.3250000000000002</c:v>
                </c:pt>
                <c:pt idx="5">
                  <c:v>7.8</c:v>
                </c:pt>
                <c:pt idx="6">
                  <c:v>8</c:v>
                </c:pt>
                <c:pt idx="7">
                  <c:v>7.3</c:v>
                </c:pt>
                <c:pt idx="8">
                  <c:v>7.6</c:v>
                </c:pt>
                <c:pt idx="9">
                  <c:v>6.7750000000000004</c:v>
                </c:pt>
                <c:pt idx="10">
                  <c:v>7.3</c:v>
                </c:pt>
                <c:pt idx="11">
                  <c:v>7.2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'SouthBayStn8_1999-2016'!$BQ$20:$BQ$31</c:f>
              <c:numCache>
                <c:formatCode>0.0</c:formatCode>
                <c:ptCount val="12"/>
                <c:pt idx="0">
                  <c:v>7</c:v>
                </c:pt>
                <c:pt idx="1">
                  <c:v>7.4</c:v>
                </c:pt>
                <c:pt idx="2">
                  <c:v>6.6</c:v>
                </c:pt>
                <c:pt idx="3">
                  <c:v>6.2</c:v>
                </c:pt>
                <c:pt idx="4">
                  <c:v>4.0999999999999996</c:v>
                </c:pt>
                <c:pt idx="5">
                  <c:v>7.6</c:v>
                </c:pt>
                <c:pt idx="6">
                  <c:v>7.6</c:v>
                </c:pt>
                <c:pt idx="7">
                  <c:v>6.6</c:v>
                </c:pt>
                <c:pt idx="8">
                  <c:v>6.5</c:v>
                </c:pt>
                <c:pt idx="9">
                  <c:v>6.1</c:v>
                </c:pt>
                <c:pt idx="10">
                  <c:v>6.5</c:v>
                </c:pt>
                <c:pt idx="11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04712"/>
        <c:axId val="510599616"/>
      </c:scatterChart>
      <c:valAx>
        <c:axId val="51060471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10599616"/>
        <c:crosses val="autoZero"/>
        <c:crossBetween val="midCat"/>
      </c:valAx>
      <c:valAx>
        <c:axId val="5105996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10604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'WestBayStn5_1999-2016'!$BM$46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'WestBayStn5_1999-2016'!$BK$47:$BK$58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'WestBayStn5_1999-2016'!$BM$47:$BM$58</c:f>
              <c:numCache>
                <c:formatCode>_(* #,##0_);_(* \(#,##0\);_(* "-"??_);_(@_)</c:formatCode>
                <c:ptCount val="12"/>
                <c:pt idx="0">
                  <c:v>792</c:v>
                </c:pt>
                <c:pt idx="1">
                  <c:v>844</c:v>
                </c:pt>
                <c:pt idx="2">
                  <c:v>921</c:v>
                </c:pt>
                <c:pt idx="3">
                  <c:v>3525</c:v>
                </c:pt>
                <c:pt idx="4">
                  <c:v>8556</c:v>
                </c:pt>
                <c:pt idx="5">
                  <c:v>3534</c:v>
                </c:pt>
                <c:pt idx="6">
                  <c:v>930</c:v>
                </c:pt>
                <c:pt idx="7">
                  <c:v>666</c:v>
                </c:pt>
                <c:pt idx="8">
                  <c:v>647</c:v>
                </c:pt>
                <c:pt idx="9">
                  <c:v>677</c:v>
                </c:pt>
                <c:pt idx="10">
                  <c:v>636</c:v>
                </c:pt>
                <c:pt idx="11">
                  <c:v>792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'WestBayStn5_1999-2016'!$BN$46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'WestBayStn5_1999-2016'!$BK$47:$BK$58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'WestBayStn5_1999-2016'!$BN$47:$BN$58</c:f>
              <c:numCache>
                <c:formatCode>General</c:formatCode>
                <c:ptCount val="12"/>
                <c:pt idx="0">
                  <c:v>327</c:v>
                </c:pt>
                <c:pt idx="1">
                  <c:v>316.5</c:v>
                </c:pt>
                <c:pt idx="2">
                  <c:v>312</c:v>
                </c:pt>
                <c:pt idx="3">
                  <c:v>365</c:v>
                </c:pt>
                <c:pt idx="4">
                  <c:v>1094</c:v>
                </c:pt>
                <c:pt idx="5">
                  <c:v>1116</c:v>
                </c:pt>
                <c:pt idx="6">
                  <c:v>571.75</c:v>
                </c:pt>
                <c:pt idx="7">
                  <c:v>302.75</c:v>
                </c:pt>
                <c:pt idx="8">
                  <c:v>396</c:v>
                </c:pt>
                <c:pt idx="9">
                  <c:v>271</c:v>
                </c:pt>
                <c:pt idx="10">
                  <c:v>258.5</c:v>
                </c:pt>
                <c:pt idx="11">
                  <c:v>220.25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'WestBayStn5_1999-2016'!$BO$46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'WestBayStn5_1999-2016'!$BK$47:$BK$58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'WestBayStn5_1999-2016'!$BO$47:$BO$58</c:f>
              <c:numCache>
                <c:formatCode>_(* #,##0_);_(* \(#,##0\);_(* "-"??_);_(@_)</c:formatCode>
                <c:ptCount val="12"/>
                <c:pt idx="0">
                  <c:v>164</c:v>
                </c:pt>
                <c:pt idx="1">
                  <c:v>173</c:v>
                </c:pt>
                <c:pt idx="2">
                  <c:v>175</c:v>
                </c:pt>
                <c:pt idx="3">
                  <c:v>175</c:v>
                </c:pt>
                <c:pt idx="4">
                  <c:v>454</c:v>
                </c:pt>
                <c:pt idx="5">
                  <c:v>573</c:v>
                </c:pt>
                <c:pt idx="6">
                  <c:v>342.5</c:v>
                </c:pt>
                <c:pt idx="7">
                  <c:v>151</c:v>
                </c:pt>
                <c:pt idx="8">
                  <c:v>197</c:v>
                </c:pt>
                <c:pt idx="9">
                  <c:v>231.5</c:v>
                </c:pt>
                <c:pt idx="10">
                  <c:v>200.5</c:v>
                </c:pt>
                <c:pt idx="11">
                  <c:v>182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'WestBayStn5_1999-2016'!$BP$46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'WestBayStn5_1999-2016'!$BK$47:$BK$58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'WestBayStn5_1999-2016'!$BP$47:$BP$58</c:f>
              <c:numCache>
                <c:formatCode>General</c:formatCode>
                <c:ptCount val="12"/>
                <c:pt idx="0">
                  <c:v>71</c:v>
                </c:pt>
                <c:pt idx="1">
                  <c:v>117.5</c:v>
                </c:pt>
                <c:pt idx="2">
                  <c:v>67</c:v>
                </c:pt>
                <c:pt idx="3">
                  <c:v>63</c:v>
                </c:pt>
                <c:pt idx="4">
                  <c:v>148</c:v>
                </c:pt>
                <c:pt idx="5">
                  <c:v>132</c:v>
                </c:pt>
                <c:pt idx="6">
                  <c:v>99.75</c:v>
                </c:pt>
                <c:pt idx="7">
                  <c:v>60.75</c:v>
                </c:pt>
                <c:pt idx="8">
                  <c:v>89</c:v>
                </c:pt>
                <c:pt idx="9">
                  <c:v>51</c:v>
                </c:pt>
                <c:pt idx="10">
                  <c:v>65.5</c:v>
                </c:pt>
                <c:pt idx="11">
                  <c:v>54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'WestBayStn5_1999-2016'!$BQ$46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'WestBayStn5_1999-2016'!$BK$47:$BK$58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'WestBayStn5_1999-2016'!$BQ$47:$BQ$58</c:f>
              <c:numCache>
                <c:formatCode>_(* #,##0_);_(* \(#,##0\);_(* "-"??_);_(@_)</c:formatCode>
                <c:ptCount val="12"/>
                <c:pt idx="0">
                  <c:v>21.8</c:v>
                </c:pt>
                <c:pt idx="1">
                  <c:v>17.399999999999999</c:v>
                </c:pt>
                <c:pt idx="2">
                  <c:v>35</c:v>
                </c:pt>
                <c:pt idx="3">
                  <c:v>37</c:v>
                </c:pt>
                <c:pt idx="4">
                  <c:v>62</c:v>
                </c:pt>
                <c:pt idx="5">
                  <c:v>54</c:v>
                </c:pt>
                <c:pt idx="6">
                  <c:v>19</c:v>
                </c:pt>
                <c:pt idx="7">
                  <c:v>22</c:v>
                </c:pt>
                <c:pt idx="8">
                  <c:v>24</c:v>
                </c:pt>
                <c:pt idx="9">
                  <c:v>18</c:v>
                </c:pt>
                <c:pt idx="10">
                  <c:v>16</c:v>
                </c:pt>
                <c:pt idx="11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3576"/>
        <c:axId val="462242400"/>
      </c:scatterChart>
      <c:valAx>
        <c:axId val="46224357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2242400"/>
        <c:crosses val="autoZero"/>
        <c:crossBetween val="midCat"/>
      </c:valAx>
      <c:valAx>
        <c:axId val="462242400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43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'SouthBayStn8_1999-2016'!$BM$37:$BM$48</c:f>
              <c:numCache>
                <c:formatCode>_(* #,##0_);_(* \(#,##0\);_(* "-"??_);_(@_)</c:formatCode>
                <c:ptCount val="12"/>
                <c:pt idx="0">
                  <c:v>658</c:v>
                </c:pt>
                <c:pt idx="1">
                  <c:v>755</c:v>
                </c:pt>
                <c:pt idx="2">
                  <c:v>753</c:v>
                </c:pt>
                <c:pt idx="3">
                  <c:v>800</c:v>
                </c:pt>
                <c:pt idx="4">
                  <c:v>1860</c:v>
                </c:pt>
                <c:pt idx="5">
                  <c:v>1023</c:v>
                </c:pt>
                <c:pt idx="6">
                  <c:v>714</c:v>
                </c:pt>
                <c:pt idx="7">
                  <c:v>777</c:v>
                </c:pt>
                <c:pt idx="8">
                  <c:v>703</c:v>
                </c:pt>
                <c:pt idx="9">
                  <c:v>599</c:v>
                </c:pt>
                <c:pt idx="10">
                  <c:v>476</c:v>
                </c:pt>
                <c:pt idx="11">
                  <c:v>536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'SouthBayStn8_1999-2016'!$BN$37:$BN$48</c:f>
              <c:numCache>
                <c:formatCode>General</c:formatCode>
                <c:ptCount val="12"/>
                <c:pt idx="0">
                  <c:v>246</c:v>
                </c:pt>
                <c:pt idx="1">
                  <c:v>205</c:v>
                </c:pt>
                <c:pt idx="2">
                  <c:v>212</c:v>
                </c:pt>
                <c:pt idx="3">
                  <c:v>298</c:v>
                </c:pt>
                <c:pt idx="4">
                  <c:v>350</c:v>
                </c:pt>
                <c:pt idx="5">
                  <c:v>328.75</c:v>
                </c:pt>
                <c:pt idx="6">
                  <c:v>431.75</c:v>
                </c:pt>
                <c:pt idx="7">
                  <c:v>357</c:v>
                </c:pt>
                <c:pt idx="8">
                  <c:v>281</c:v>
                </c:pt>
                <c:pt idx="9">
                  <c:v>248.25</c:v>
                </c:pt>
                <c:pt idx="10">
                  <c:v>190</c:v>
                </c:pt>
                <c:pt idx="11">
                  <c:v>193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'SouthBayStn8_1999-2016'!$BO$37:$BO$48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115</c:v>
                </c:pt>
                <c:pt idx="2">
                  <c:v>145</c:v>
                </c:pt>
                <c:pt idx="3">
                  <c:v>153</c:v>
                </c:pt>
                <c:pt idx="4">
                  <c:v>120</c:v>
                </c:pt>
                <c:pt idx="5">
                  <c:v>142</c:v>
                </c:pt>
                <c:pt idx="6">
                  <c:v>275.5</c:v>
                </c:pt>
                <c:pt idx="7">
                  <c:v>260</c:v>
                </c:pt>
                <c:pt idx="8">
                  <c:v>255</c:v>
                </c:pt>
                <c:pt idx="9">
                  <c:v>184</c:v>
                </c:pt>
                <c:pt idx="10">
                  <c:v>160</c:v>
                </c:pt>
                <c:pt idx="11">
                  <c:v>124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'SouthBayStn8_1999-2016'!$BP$37:$BP$48</c:f>
              <c:numCache>
                <c:formatCode>General</c:formatCode>
                <c:ptCount val="12"/>
                <c:pt idx="0">
                  <c:v>45</c:v>
                </c:pt>
                <c:pt idx="1">
                  <c:v>41</c:v>
                </c:pt>
                <c:pt idx="2">
                  <c:v>52</c:v>
                </c:pt>
                <c:pt idx="3">
                  <c:v>37</c:v>
                </c:pt>
                <c:pt idx="4">
                  <c:v>56</c:v>
                </c:pt>
                <c:pt idx="5">
                  <c:v>92.25</c:v>
                </c:pt>
                <c:pt idx="6">
                  <c:v>122.75</c:v>
                </c:pt>
                <c:pt idx="7">
                  <c:v>93</c:v>
                </c:pt>
                <c:pt idx="8">
                  <c:v>100</c:v>
                </c:pt>
                <c:pt idx="9">
                  <c:v>68.25</c:v>
                </c:pt>
                <c:pt idx="10">
                  <c:v>45</c:v>
                </c:pt>
                <c:pt idx="11">
                  <c:v>30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'SouthBayStn8_1999-2016'!$BQ$37:$BQ$48</c:f>
              <c:numCache>
                <c:formatCode>_(* #,##0_);_(* \(#,##0\);_(* "-"??_);_(@_)</c:formatCode>
                <c:ptCount val="12"/>
                <c:pt idx="0">
                  <c:v>20.3</c:v>
                </c:pt>
                <c:pt idx="1">
                  <c:v>14.9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46</c:v>
                </c:pt>
                <c:pt idx="6">
                  <c:v>56</c:v>
                </c:pt>
                <c:pt idx="7">
                  <c:v>22.3</c:v>
                </c:pt>
                <c:pt idx="8">
                  <c:v>17</c:v>
                </c:pt>
                <c:pt idx="9">
                  <c:v>20.100000000000001</c:v>
                </c:pt>
                <c:pt idx="10">
                  <c:v>14</c:v>
                </c:pt>
                <c:pt idx="1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00400"/>
        <c:axId val="504470264"/>
      </c:scatterChart>
      <c:valAx>
        <c:axId val="51060040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04470264"/>
        <c:crosses val="autoZero"/>
        <c:crossBetween val="midCat"/>
      </c:valAx>
      <c:valAx>
        <c:axId val="504470264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10600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'SouthBayStn8_1999-2016'!$BM$54:$BM$65</c:f>
              <c:numCache>
                <c:formatCode>0.000</c:formatCode>
                <c:ptCount val="12"/>
                <c:pt idx="0">
                  <c:v>0.58499999999999996</c:v>
                </c:pt>
                <c:pt idx="1">
                  <c:v>0.57299999999999995</c:v>
                </c:pt>
                <c:pt idx="2">
                  <c:v>0.53759999999999997</c:v>
                </c:pt>
                <c:pt idx="3">
                  <c:v>0.60919999999999996</c:v>
                </c:pt>
                <c:pt idx="4">
                  <c:v>0.19</c:v>
                </c:pt>
                <c:pt idx="5">
                  <c:v>0.24399999999999999</c:v>
                </c:pt>
                <c:pt idx="6">
                  <c:v>0.1258</c:v>
                </c:pt>
                <c:pt idx="7">
                  <c:v>0.31030000000000002</c:v>
                </c:pt>
                <c:pt idx="8">
                  <c:v>0.1651</c:v>
                </c:pt>
                <c:pt idx="9">
                  <c:v>0.71</c:v>
                </c:pt>
                <c:pt idx="10">
                  <c:v>1.2</c:v>
                </c:pt>
                <c:pt idx="11">
                  <c:v>0.68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'SouthBayStn8_1999-2016'!$BN$54:$BN$65</c:f>
              <c:numCache>
                <c:formatCode>General</c:formatCode>
                <c:ptCount val="12"/>
                <c:pt idx="0">
                  <c:v>0.28260000000000002</c:v>
                </c:pt>
                <c:pt idx="1">
                  <c:v>0.30080000000000001</c:v>
                </c:pt>
                <c:pt idx="2">
                  <c:v>0.06</c:v>
                </c:pt>
                <c:pt idx="3">
                  <c:v>0.12640000000000001</c:v>
                </c:pt>
                <c:pt idx="4">
                  <c:v>0.1234</c:v>
                </c:pt>
                <c:pt idx="5">
                  <c:v>8.6699999999999999E-2</c:v>
                </c:pt>
                <c:pt idx="6">
                  <c:v>4.0275000000000005E-2</c:v>
                </c:pt>
                <c:pt idx="7">
                  <c:v>0.1012</c:v>
                </c:pt>
                <c:pt idx="8">
                  <c:v>5.6500000000000002E-2</c:v>
                </c:pt>
                <c:pt idx="9">
                  <c:v>0.10730000000000001</c:v>
                </c:pt>
                <c:pt idx="10">
                  <c:v>0.23469999999999999</c:v>
                </c:pt>
                <c:pt idx="11">
                  <c:v>0.30840000000000001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'SouthBayStn8_1999-2016'!$BO$54:$BO$65</c:f>
              <c:numCache>
                <c:formatCode>0.000</c:formatCode>
                <c:ptCount val="12"/>
                <c:pt idx="0">
                  <c:v>9.3799999999999994E-2</c:v>
                </c:pt>
                <c:pt idx="1">
                  <c:v>9.1800000000000007E-2</c:v>
                </c:pt>
                <c:pt idx="2">
                  <c:v>4.9799999999999997E-2</c:v>
                </c:pt>
                <c:pt idx="3">
                  <c:v>2.8799999999999999E-2</c:v>
                </c:pt>
                <c:pt idx="4">
                  <c:v>6.2700000000000006E-2</c:v>
                </c:pt>
                <c:pt idx="5">
                  <c:v>2.7999999999999997E-2</c:v>
                </c:pt>
                <c:pt idx="6">
                  <c:v>3.5000000000000001E-3</c:v>
                </c:pt>
                <c:pt idx="7">
                  <c:v>0.05</c:v>
                </c:pt>
                <c:pt idx="8">
                  <c:v>8.8000000000000005E-3</c:v>
                </c:pt>
                <c:pt idx="9">
                  <c:v>0.05</c:v>
                </c:pt>
                <c:pt idx="10">
                  <c:v>7.3800000000000004E-2</c:v>
                </c:pt>
                <c:pt idx="11">
                  <c:v>0.19470000000000001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'SouthBayStn8_1999-2016'!$BP$54:$BP$65</c:f>
              <c:numCache>
                <c:formatCode>General</c:formatCode>
                <c:ptCount val="12"/>
                <c:pt idx="0">
                  <c:v>2.98E-2</c:v>
                </c:pt>
                <c:pt idx="1">
                  <c:v>6.3100000000000003E-2</c:v>
                </c:pt>
                <c:pt idx="2">
                  <c:v>5.7999999999999996E-3</c:v>
                </c:pt>
                <c:pt idx="3">
                  <c:v>1.41E-2</c:v>
                </c:pt>
                <c:pt idx="4">
                  <c:v>2.2599999999999999E-2</c:v>
                </c:pt>
                <c:pt idx="5">
                  <c:v>4.6750000000000003E-3</c:v>
                </c:pt>
                <c:pt idx="6">
                  <c:v>1.75E-3</c:v>
                </c:pt>
                <c:pt idx="7">
                  <c:v>9.1999999999999998E-3</c:v>
                </c:pt>
                <c:pt idx="8">
                  <c:v>2E-3</c:v>
                </c:pt>
                <c:pt idx="9">
                  <c:v>1E-3</c:v>
                </c:pt>
                <c:pt idx="10">
                  <c:v>4.0599999999999997E-2</c:v>
                </c:pt>
                <c:pt idx="11">
                  <c:v>0.09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'SouthBayStn8_1999-2016'!$BQ$54:$BQ$65</c:f>
              <c:numCache>
                <c:formatCode>0.000</c:formatCode>
                <c:ptCount val="12"/>
                <c:pt idx="0">
                  <c:v>2E-3</c:v>
                </c:pt>
                <c:pt idx="1">
                  <c:v>1.7600000000000001E-2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2.29E-2</c:v>
                </c:pt>
                <c:pt idx="11">
                  <c:v>2.7699999999999999E-2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67128"/>
        <c:axId val="504473400"/>
      </c:scatterChart>
      <c:valAx>
        <c:axId val="50446712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04473400"/>
        <c:crosses val="autoZero"/>
        <c:crossBetween val="midCat"/>
      </c:valAx>
      <c:valAx>
        <c:axId val="504473400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67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'SouthBayStn8_1999-2016'!$BM$71:$BM$82</c:f>
              <c:numCache>
                <c:formatCode>0.000</c:formatCode>
                <c:ptCount val="12"/>
                <c:pt idx="0">
                  <c:v>0.224</c:v>
                </c:pt>
                <c:pt idx="1">
                  <c:v>0.1658</c:v>
                </c:pt>
                <c:pt idx="2">
                  <c:v>0.1978</c:v>
                </c:pt>
                <c:pt idx="3">
                  <c:v>0.24049999999999999</c:v>
                </c:pt>
                <c:pt idx="4">
                  <c:v>0.18970000000000001</c:v>
                </c:pt>
                <c:pt idx="5">
                  <c:v>0.16650000000000001</c:v>
                </c:pt>
                <c:pt idx="6">
                  <c:v>0.14000000000000001</c:v>
                </c:pt>
                <c:pt idx="7">
                  <c:v>0.121</c:v>
                </c:pt>
                <c:pt idx="8">
                  <c:v>0.23469999999999999</c:v>
                </c:pt>
                <c:pt idx="9">
                  <c:v>0.17280000000000001</c:v>
                </c:pt>
                <c:pt idx="10">
                  <c:v>0.15</c:v>
                </c:pt>
                <c:pt idx="11">
                  <c:v>0.1736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'SouthBayStn8_1999-2016'!$BN$71:$BN$82</c:f>
              <c:numCache>
                <c:formatCode>General</c:formatCode>
                <c:ptCount val="12"/>
                <c:pt idx="0">
                  <c:v>0.1</c:v>
                </c:pt>
                <c:pt idx="1">
                  <c:v>0.1128</c:v>
                </c:pt>
                <c:pt idx="2">
                  <c:v>0.14410000000000001</c:v>
                </c:pt>
                <c:pt idx="3">
                  <c:v>8.0399999999999999E-2</c:v>
                </c:pt>
                <c:pt idx="4">
                  <c:v>7.6300000000000007E-2</c:v>
                </c:pt>
                <c:pt idx="5">
                  <c:v>0.10519999999999999</c:v>
                </c:pt>
                <c:pt idx="6">
                  <c:v>0.1028</c:v>
                </c:pt>
                <c:pt idx="7">
                  <c:v>9.4700000000000006E-2</c:v>
                </c:pt>
                <c:pt idx="8">
                  <c:v>8.4199999999999997E-2</c:v>
                </c:pt>
                <c:pt idx="9">
                  <c:v>0.08</c:v>
                </c:pt>
                <c:pt idx="10">
                  <c:v>0.1101</c:v>
                </c:pt>
                <c:pt idx="11">
                  <c:v>0.15479999999999999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'SouthBayStn8_1999-2016'!$BO$71:$BO$82</c:f>
              <c:numCache>
                <c:formatCode>0.000</c:formatCode>
                <c:ptCount val="12"/>
                <c:pt idx="0">
                  <c:v>7.1499999999999994E-2</c:v>
                </c:pt>
                <c:pt idx="1">
                  <c:v>8.5199999999999998E-2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5.425E-2</c:v>
                </c:pt>
                <c:pt idx="6">
                  <c:v>6.2799999999999995E-2</c:v>
                </c:pt>
                <c:pt idx="7">
                  <c:v>6.7900000000000002E-2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7.1499999999999994E-2</c:v>
                </c:pt>
                <c:pt idx="11">
                  <c:v>8.3599999999999994E-2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'SouthBayStn8_1999-2016'!$BP$71:$BP$82</c:f>
              <c:numCache>
                <c:formatCode>General</c:formatCode>
                <c:ptCount val="12"/>
                <c:pt idx="0">
                  <c:v>4.2700000000000002E-2</c:v>
                </c:pt>
                <c:pt idx="1">
                  <c:v>5.4600000000000003E-2</c:v>
                </c:pt>
                <c:pt idx="2">
                  <c:v>4.3299999999999998E-2</c:v>
                </c:pt>
                <c:pt idx="3">
                  <c:v>4.3900000000000002E-2</c:v>
                </c:pt>
                <c:pt idx="4">
                  <c:v>3.7600000000000001E-2</c:v>
                </c:pt>
                <c:pt idx="5">
                  <c:v>4.4650000000000002E-2</c:v>
                </c:pt>
                <c:pt idx="6">
                  <c:v>2.9374999999999998E-2</c:v>
                </c:pt>
                <c:pt idx="7">
                  <c:v>1.67E-2</c:v>
                </c:pt>
                <c:pt idx="8">
                  <c:v>1.8499999999999999E-2</c:v>
                </c:pt>
                <c:pt idx="9">
                  <c:v>2.7900000000000001E-2</c:v>
                </c:pt>
                <c:pt idx="10">
                  <c:v>4.2500000000000003E-2</c:v>
                </c:pt>
                <c:pt idx="11">
                  <c:v>6.0999999999999999E-2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'SouthBayStn8_1999-2016'!$BQ$71:$BQ$82</c:f>
              <c:numCache>
                <c:formatCode>0.000</c:formatCode>
                <c:ptCount val="12"/>
                <c:pt idx="0">
                  <c:v>2E-3</c:v>
                </c:pt>
                <c:pt idx="1">
                  <c:v>1.2800000000000001E-2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3.3E-3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3.6400000000000002E-2</c:v>
                </c:pt>
                <c:pt idx="11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67520"/>
        <c:axId val="504468696"/>
      </c:scatterChart>
      <c:valAx>
        <c:axId val="50446752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04468696"/>
        <c:crosses val="autoZero"/>
        <c:crossBetween val="midCat"/>
      </c:valAx>
      <c:valAx>
        <c:axId val="504468696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675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'SouthBayStn8_1999-2016'!$BM$88:$BM$99</c:f>
              <c:numCache>
                <c:formatCode>0.000</c:formatCode>
                <c:ptCount val="12"/>
                <c:pt idx="0">
                  <c:v>0.28699999999999998</c:v>
                </c:pt>
                <c:pt idx="1">
                  <c:v>8.5000000000000006E-2</c:v>
                </c:pt>
                <c:pt idx="2">
                  <c:v>5.2999999999999999E-2</c:v>
                </c:pt>
                <c:pt idx="3">
                  <c:v>4.4600000000000001E-2</c:v>
                </c:pt>
                <c:pt idx="4">
                  <c:v>8.5999999999999993E-2</c:v>
                </c:pt>
                <c:pt idx="5">
                  <c:v>6.2600000000000003E-2</c:v>
                </c:pt>
                <c:pt idx="6">
                  <c:v>5.0599999999999999E-2</c:v>
                </c:pt>
                <c:pt idx="7">
                  <c:v>7.1400000000000005E-2</c:v>
                </c:pt>
                <c:pt idx="8">
                  <c:v>0.1331</c:v>
                </c:pt>
                <c:pt idx="9">
                  <c:v>6.6000000000000003E-2</c:v>
                </c:pt>
                <c:pt idx="10">
                  <c:v>0.10290000000000001</c:v>
                </c:pt>
                <c:pt idx="11">
                  <c:v>0.13439999999999999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'SouthBayStn8_1999-2016'!$BN$88:$BN$99</c:f>
              <c:numCache>
                <c:formatCode>General</c:formatCode>
                <c:ptCount val="12"/>
                <c:pt idx="0">
                  <c:v>5.1400000000000001E-2</c:v>
                </c:pt>
                <c:pt idx="1">
                  <c:v>0.05</c:v>
                </c:pt>
                <c:pt idx="2">
                  <c:v>3.4799999999999998E-2</c:v>
                </c:pt>
                <c:pt idx="3">
                  <c:v>2.53E-2</c:v>
                </c:pt>
                <c:pt idx="4">
                  <c:v>2.9000000000000001E-2</c:v>
                </c:pt>
                <c:pt idx="5">
                  <c:v>2.615E-2</c:v>
                </c:pt>
                <c:pt idx="6">
                  <c:v>1.9525000000000001E-2</c:v>
                </c:pt>
                <c:pt idx="7">
                  <c:v>2.1999999999999999E-2</c:v>
                </c:pt>
                <c:pt idx="8">
                  <c:v>6.7000000000000004E-2</c:v>
                </c:pt>
                <c:pt idx="9">
                  <c:v>0.04</c:v>
                </c:pt>
                <c:pt idx="10">
                  <c:v>5.8599999999999999E-2</c:v>
                </c:pt>
                <c:pt idx="11">
                  <c:v>8.5800000000000001E-2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'SouthBayStn8_1999-2016'!$BO$88:$BO$99</c:f>
              <c:numCache>
                <c:formatCode>0.000</c:formatCode>
                <c:ptCount val="12"/>
                <c:pt idx="0">
                  <c:v>0.03</c:v>
                </c:pt>
                <c:pt idx="1">
                  <c:v>2.52E-2</c:v>
                </c:pt>
                <c:pt idx="2">
                  <c:v>1.9900000000000001E-2</c:v>
                </c:pt>
                <c:pt idx="3">
                  <c:v>2.2200000000000001E-2</c:v>
                </c:pt>
                <c:pt idx="4">
                  <c:v>1.66E-2</c:v>
                </c:pt>
                <c:pt idx="5">
                  <c:v>1.24E-2</c:v>
                </c:pt>
                <c:pt idx="6">
                  <c:v>9.3500000000000007E-3</c:v>
                </c:pt>
                <c:pt idx="7">
                  <c:v>1.5699999999999999E-2</c:v>
                </c:pt>
                <c:pt idx="8">
                  <c:v>2.9100000000000001E-2</c:v>
                </c:pt>
                <c:pt idx="9">
                  <c:v>2.2599999999999999E-2</c:v>
                </c:pt>
                <c:pt idx="10">
                  <c:v>3.9699999999999999E-2</c:v>
                </c:pt>
                <c:pt idx="11">
                  <c:v>3.9E-2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'SouthBayStn8_1999-2016'!$BP$88:$BP$99</c:f>
              <c:numCache>
                <c:formatCode>General</c:formatCode>
                <c:ptCount val="12"/>
                <c:pt idx="0">
                  <c:v>1.3299999999999999E-2</c:v>
                </c:pt>
                <c:pt idx="1">
                  <c:v>1.34E-2</c:v>
                </c:pt>
                <c:pt idx="2">
                  <c:v>1.1299999999999999E-2</c:v>
                </c:pt>
                <c:pt idx="3">
                  <c:v>5.7000000000000002E-3</c:v>
                </c:pt>
                <c:pt idx="4">
                  <c:v>7.0000000000000001E-3</c:v>
                </c:pt>
                <c:pt idx="5">
                  <c:v>3.8000000000000004E-3</c:v>
                </c:pt>
                <c:pt idx="6">
                  <c:v>2E-3</c:v>
                </c:pt>
                <c:pt idx="7">
                  <c:v>5.8999999999999999E-3</c:v>
                </c:pt>
                <c:pt idx="8">
                  <c:v>2E-3</c:v>
                </c:pt>
                <c:pt idx="9">
                  <c:v>1.4500000000000001E-2</c:v>
                </c:pt>
                <c:pt idx="10">
                  <c:v>0.02</c:v>
                </c:pt>
                <c:pt idx="11">
                  <c:v>9.7999999999999997E-3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'SouthBayStn8_1999-2016'!$BQ$88:$BQ$99</c:f>
              <c:numCache>
                <c:formatCode>0.000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8.0000000000000004E-4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63992"/>
        <c:axId val="504465560"/>
      </c:scatterChart>
      <c:valAx>
        <c:axId val="50446399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04465560"/>
        <c:crosses val="autoZero"/>
        <c:crossBetween val="midCat"/>
      </c:valAx>
      <c:valAx>
        <c:axId val="504465560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639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'SouthBayStn8_1999-2016'!$BM$105:$BM$116</c:f>
              <c:numCache>
                <c:formatCode>0.000</c:formatCode>
                <c:ptCount val="12"/>
                <c:pt idx="0">
                  <c:v>8.4</c:v>
                </c:pt>
                <c:pt idx="1">
                  <c:v>8.6999999999999993</c:v>
                </c:pt>
                <c:pt idx="2">
                  <c:v>8.6</c:v>
                </c:pt>
                <c:pt idx="3">
                  <c:v>9.1</c:v>
                </c:pt>
                <c:pt idx="4">
                  <c:v>8.9</c:v>
                </c:pt>
                <c:pt idx="5">
                  <c:v>9.6999999999999993</c:v>
                </c:pt>
                <c:pt idx="6">
                  <c:v>9.5</c:v>
                </c:pt>
                <c:pt idx="7">
                  <c:v>8.8000000000000007</c:v>
                </c:pt>
                <c:pt idx="8">
                  <c:v>9.3000000000000007</c:v>
                </c:pt>
                <c:pt idx="9">
                  <c:v>9.1</c:v>
                </c:pt>
                <c:pt idx="10">
                  <c:v>8.1999999999999993</c:v>
                </c:pt>
                <c:pt idx="11">
                  <c:v>8.9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'SouthBayStn8_1999-2016'!$BN$105:$BN$116</c:f>
              <c:numCache>
                <c:formatCode>General</c:formatCode>
                <c:ptCount val="12"/>
                <c:pt idx="0">
                  <c:v>8</c:v>
                </c:pt>
                <c:pt idx="1">
                  <c:v>8.1999999999999993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8.5</c:v>
                </c:pt>
                <c:pt idx="5">
                  <c:v>8.9250000000000007</c:v>
                </c:pt>
                <c:pt idx="6">
                  <c:v>8.8250000000000011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8.5</c:v>
                </c:pt>
                <c:pt idx="10">
                  <c:v>8.1</c:v>
                </c:pt>
                <c:pt idx="11">
                  <c:v>8.1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'SouthBayStn8_1999-2016'!$BO$105:$BO$116</c:f>
              <c:numCache>
                <c:formatCode>0.000</c:formatCode>
                <c:ptCount val="12"/>
                <c:pt idx="0">
                  <c:v>7.9</c:v>
                </c:pt>
                <c:pt idx="1">
                  <c:v>7.9</c:v>
                </c:pt>
                <c:pt idx="2">
                  <c:v>8</c:v>
                </c:pt>
                <c:pt idx="3">
                  <c:v>8</c:v>
                </c:pt>
                <c:pt idx="4">
                  <c:v>8.1999999999999993</c:v>
                </c:pt>
                <c:pt idx="5">
                  <c:v>8.8000000000000007</c:v>
                </c:pt>
                <c:pt idx="6">
                  <c:v>8.6</c:v>
                </c:pt>
                <c:pt idx="7">
                  <c:v>8.4</c:v>
                </c:pt>
                <c:pt idx="8">
                  <c:v>8.5</c:v>
                </c:pt>
                <c:pt idx="9">
                  <c:v>8.25</c:v>
                </c:pt>
                <c:pt idx="10">
                  <c:v>8</c:v>
                </c:pt>
                <c:pt idx="11">
                  <c:v>7.7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'SouthBayStn8_1999-2016'!$BP$105:$BP$116</c:f>
              <c:numCache>
                <c:formatCode>General</c:formatCode>
                <c:ptCount val="12"/>
                <c:pt idx="0">
                  <c:v>7.7</c:v>
                </c:pt>
                <c:pt idx="1">
                  <c:v>7.8</c:v>
                </c:pt>
                <c:pt idx="2">
                  <c:v>7.9</c:v>
                </c:pt>
                <c:pt idx="3">
                  <c:v>7.7</c:v>
                </c:pt>
                <c:pt idx="4">
                  <c:v>7.8</c:v>
                </c:pt>
                <c:pt idx="5">
                  <c:v>8.0500000000000007</c:v>
                </c:pt>
                <c:pt idx="6">
                  <c:v>8.4749999999999996</c:v>
                </c:pt>
                <c:pt idx="7">
                  <c:v>7.9</c:v>
                </c:pt>
                <c:pt idx="8">
                  <c:v>8</c:v>
                </c:pt>
                <c:pt idx="9">
                  <c:v>7.85</c:v>
                </c:pt>
                <c:pt idx="10">
                  <c:v>7.8</c:v>
                </c:pt>
                <c:pt idx="11">
                  <c:v>7.5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'SouthBayStn8_1999-2016'!$BQ$105:$BQ$116</c:f>
              <c:numCache>
                <c:formatCode>0.000</c:formatCode>
                <c:ptCount val="12"/>
                <c:pt idx="0">
                  <c:v>7.4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7.2</c:v>
                </c:pt>
                <c:pt idx="5">
                  <c:v>7.8</c:v>
                </c:pt>
                <c:pt idx="6">
                  <c:v>7.8</c:v>
                </c:pt>
                <c:pt idx="7">
                  <c:v>7.6</c:v>
                </c:pt>
                <c:pt idx="8">
                  <c:v>6.6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64384"/>
        <c:axId val="504471832"/>
      </c:scatterChart>
      <c:valAx>
        <c:axId val="50446438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04471832"/>
        <c:crosses val="autoZero"/>
        <c:crossBetween val="midCat"/>
      </c:valAx>
      <c:valAx>
        <c:axId val="504471832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6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'SouthBayStn8_1999-2016'!$BM$122:$BM$133</c:f>
              <c:numCache>
                <c:formatCode>0.000</c:formatCode>
                <c:ptCount val="12"/>
                <c:pt idx="0">
                  <c:v>187</c:v>
                </c:pt>
                <c:pt idx="1">
                  <c:v>298</c:v>
                </c:pt>
                <c:pt idx="2">
                  <c:v>75</c:v>
                </c:pt>
                <c:pt idx="3">
                  <c:v>236</c:v>
                </c:pt>
                <c:pt idx="4">
                  <c:v>109</c:v>
                </c:pt>
                <c:pt idx="5">
                  <c:v>253</c:v>
                </c:pt>
                <c:pt idx="6">
                  <c:v>31</c:v>
                </c:pt>
                <c:pt idx="7">
                  <c:v>91</c:v>
                </c:pt>
                <c:pt idx="8">
                  <c:v>62</c:v>
                </c:pt>
                <c:pt idx="9">
                  <c:v>58</c:v>
                </c:pt>
                <c:pt idx="10">
                  <c:v>114</c:v>
                </c:pt>
                <c:pt idx="11">
                  <c:v>127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'SouthBayStn8_1999-2016'!$BN$122:$BN$133</c:f>
              <c:numCache>
                <c:formatCode>General</c:formatCode>
                <c:ptCount val="12"/>
                <c:pt idx="0">
                  <c:v>131</c:v>
                </c:pt>
                <c:pt idx="1">
                  <c:v>103</c:v>
                </c:pt>
                <c:pt idx="2">
                  <c:v>64</c:v>
                </c:pt>
                <c:pt idx="3">
                  <c:v>99</c:v>
                </c:pt>
                <c:pt idx="4">
                  <c:v>59</c:v>
                </c:pt>
                <c:pt idx="5">
                  <c:v>32</c:v>
                </c:pt>
                <c:pt idx="6">
                  <c:v>28</c:v>
                </c:pt>
                <c:pt idx="7">
                  <c:v>33</c:v>
                </c:pt>
                <c:pt idx="8">
                  <c:v>25</c:v>
                </c:pt>
                <c:pt idx="9">
                  <c:v>20</c:v>
                </c:pt>
                <c:pt idx="10">
                  <c:v>39</c:v>
                </c:pt>
                <c:pt idx="11">
                  <c:v>67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'SouthBayStn8_1999-2016'!$BO$122:$BO$133</c:f>
              <c:numCache>
                <c:formatCode>0.000</c:formatCode>
                <c:ptCount val="12"/>
                <c:pt idx="0">
                  <c:v>61</c:v>
                </c:pt>
                <c:pt idx="1">
                  <c:v>78</c:v>
                </c:pt>
                <c:pt idx="2">
                  <c:v>49</c:v>
                </c:pt>
                <c:pt idx="3">
                  <c:v>50</c:v>
                </c:pt>
                <c:pt idx="4">
                  <c:v>53</c:v>
                </c:pt>
                <c:pt idx="5">
                  <c:v>22.5</c:v>
                </c:pt>
                <c:pt idx="6">
                  <c:v>17</c:v>
                </c:pt>
                <c:pt idx="7">
                  <c:v>23</c:v>
                </c:pt>
                <c:pt idx="8">
                  <c:v>20</c:v>
                </c:pt>
                <c:pt idx="9">
                  <c:v>18.5</c:v>
                </c:pt>
                <c:pt idx="10">
                  <c:v>26</c:v>
                </c:pt>
                <c:pt idx="11">
                  <c:v>59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'SouthBayStn8_1999-2016'!$BP$122:$BP$133</c:f>
              <c:numCache>
                <c:formatCode>General</c:formatCode>
                <c:ptCount val="12"/>
                <c:pt idx="0">
                  <c:v>31</c:v>
                </c:pt>
                <c:pt idx="1">
                  <c:v>50</c:v>
                </c:pt>
                <c:pt idx="2">
                  <c:v>35</c:v>
                </c:pt>
                <c:pt idx="3">
                  <c:v>37</c:v>
                </c:pt>
                <c:pt idx="4">
                  <c:v>29</c:v>
                </c:pt>
                <c:pt idx="5">
                  <c:v>18.25</c:v>
                </c:pt>
                <c:pt idx="6">
                  <c:v>13.5</c:v>
                </c:pt>
                <c:pt idx="7">
                  <c:v>16</c:v>
                </c:pt>
                <c:pt idx="8">
                  <c:v>15</c:v>
                </c:pt>
                <c:pt idx="9">
                  <c:v>14.75</c:v>
                </c:pt>
                <c:pt idx="10">
                  <c:v>18</c:v>
                </c:pt>
                <c:pt idx="11">
                  <c:v>20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'SouthBayStn8_1999-2016'!$BQ$122:$BQ$133</c:f>
              <c:numCache>
                <c:formatCode>0.000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68304"/>
        <c:axId val="504469480"/>
      </c:scatterChart>
      <c:valAx>
        <c:axId val="50446830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04469480"/>
        <c:crosses val="autoZero"/>
        <c:crossBetween val="midCat"/>
      </c:valAx>
      <c:valAx>
        <c:axId val="50446948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6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'SouthBayStn8_1999-2016'!$BM$139:$BM$150</c:f>
              <c:numCache>
                <c:formatCode>0.000</c:formatCode>
                <c:ptCount val="12"/>
                <c:pt idx="0">
                  <c:v>157</c:v>
                </c:pt>
                <c:pt idx="1">
                  <c:v>143</c:v>
                </c:pt>
                <c:pt idx="2">
                  <c:v>103</c:v>
                </c:pt>
                <c:pt idx="3">
                  <c:v>91</c:v>
                </c:pt>
                <c:pt idx="4">
                  <c:v>66</c:v>
                </c:pt>
                <c:pt idx="5">
                  <c:v>83</c:v>
                </c:pt>
                <c:pt idx="6">
                  <c:v>32</c:v>
                </c:pt>
                <c:pt idx="7">
                  <c:v>44</c:v>
                </c:pt>
                <c:pt idx="8">
                  <c:v>35</c:v>
                </c:pt>
                <c:pt idx="9">
                  <c:v>112</c:v>
                </c:pt>
                <c:pt idx="10">
                  <c:v>87</c:v>
                </c:pt>
                <c:pt idx="11">
                  <c:v>136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'SouthBayStn8_1999-2016'!$BN$139:$BN$150</c:f>
              <c:numCache>
                <c:formatCode>General</c:formatCode>
                <c:ptCount val="12"/>
                <c:pt idx="0">
                  <c:v>83</c:v>
                </c:pt>
                <c:pt idx="1">
                  <c:v>99.5</c:v>
                </c:pt>
                <c:pt idx="2">
                  <c:v>73.75</c:v>
                </c:pt>
                <c:pt idx="3">
                  <c:v>60.75</c:v>
                </c:pt>
                <c:pt idx="4">
                  <c:v>52.5</c:v>
                </c:pt>
                <c:pt idx="5">
                  <c:v>25.5</c:v>
                </c:pt>
                <c:pt idx="6">
                  <c:v>20</c:v>
                </c:pt>
                <c:pt idx="7">
                  <c:v>30</c:v>
                </c:pt>
                <c:pt idx="8">
                  <c:v>17.75</c:v>
                </c:pt>
                <c:pt idx="9">
                  <c:v>23.75</c:v>
                </c:pt>
                <c:pt idx="10">
                  <c:v>37.75</c:v>
                </c:pt>
                <c:pt idx="11">
                  <c:v>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'SouthBayStn8_1999-2016'!$BO$139:$BO$150</c:f>
              <c:numCache>
                <c:formatCode>0.000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49</c:v>
                </c:pt>
                <c:pt idx="3">
                  <c:v>41.5</c:v>
                </c:pt>
                <c:pt idx="4">
                  <c:v>37</c:v>
                </c:pt>
                <c:pt idx="5">
                  <c:v>15.5</c:v>
                </c:pt>
                <c:pt idx="6">
                  <c:v>15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28.5</c:v>
                </c:pt>
                <c:pt idx="11">
                  <c:v>55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'SouthBayStn8_1999-2016'!$BP$139:$BP$150</c:f>
              <c:numCache>
                <c:formatCode>General</c:formatCode>
                <c:ptCount val="12"/>
                <c:pt idx="0">
                  <c:v>49</c:v>
                </c:pt>
                <c:pt idx="1">
                  <c:v>65</c:v>
                </c:pt>
                <c:pt idx="2">
                  <c:v>35.5</c:v>
                </c:pt>
                <c:pt idx="3">
                  <c:v>30.25</c:v>
                </c:pt>
                <c:pt idx="4">
                  <c:v>29.05</c:v>
                </c:pt>
                <c:pt idx="5">
                  <c:v>13.5</c:v>
                </c:pt>
                <c:pt idx="6">
                  <c:v>13</c:v>
                </c:pt>
                <c:pt idx="7">
                  <c:v>14</c:v>
                </c:pt>
                <c:pt idx="8">
                  <c:v>10.75</c:v>
                </c:pt>
                <c:pt idx="9">
                  <c:v>12.25</c:v>
                </c:pt>
                <c:pt idx="10">
                  <c:v>21</c:v>
                </c:pt>
                <c:pt idx="11">
                  <c:v>35.75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'SouthBayStn8_1999-2016'!$BQ$139:$BQ$150</c:f>
              <c:numCache>
                <c:formatCode>0.000</c:formatCode>
                <c:ptCount val="12"/>
                <c:pt idx="0">
                  <c:v>29</c:v>
                </c:pt>
                <c:pt idx="1">
                  <c:v>41</c:v>
                </c:pt>
                <c:pt idx="2">
                  <c:v>12</c:v>
                </c:pt>
                <c:pt idx="3">
                  <c:v>23</c:v>
                </c:pt>
                <c:pt idx="4">
                  <c:v>5</c:v>
                </c:pt>
                <c:pt idx="5">
                  <c:v>9</c:v>
                </c:pt>
                <c:pt idx="6">
                  <c:v>0.5</c:v>
                </c:pt>
                <c:pt idx="7">
                  <c:v>8</c:v>
                </c:pt>
                <c:pt idx="8">
                  <c:v>8</c:v>
                </c:pt>
                <c:pt idx="9">
                  <c:v>0.5</c:v>
                </c:pt>
                <c:pt idx="10">
                  <c:v>17</c:v>
                </c:pt>
                <c:pt idx="11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63208"/>
        <c:axId val="504465952"/>
      </c:scatterChart>
      <c:valAx>
        <c:axId val="50446320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04465952"/>
        <c:crosses val="autoZero"/>
        <c:crossBetween val="midCat"/>
      </c:valAx>
      <c:valAx>
        <c:axId val="504465952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63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'SouthBayStn8_1999-2016'!$AG$2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'SouthBayStn8_1999-2016'!$AG$3:$AG$16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11</c:v>
                </c:pt>
                <c:pt idx="12">
                  <c:v>5</c:v>
                </c:pt>
                <c:pt idx="13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'SouthBayStn8_1999-2016'!$AH$3:$AH$16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2.25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1.5</c:v>
                </c:pt>
                <c:pt idx="10">
                  <c:v>3</c:v>
                </c:pt>
                <c:pt idx="11">
                  <c:v>6.5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'SouthBayStn8_1999-2016'!$AI$3:$AI$16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'SouthBayStn8_1999-2016'!$AJ$3:$AJ$16</c:f>
              <c:numCache>
                <c:formatCode>General</c:formatCode>
                <c:ptCount val="14"/>
                <c:pt idx="0">
                  <c:v>0.875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  <c:pt idx="6">
                  <c:v>2</c:v>
                </c:pt>
                <c:pt idx="7">
                  <c:v>1.75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'SouthBayStn8_1999-2016'!$AK$3:$AK$16</c:f>
              <c:numCache>
                <c:formatCode>General</c:formatCode>
                <c:ptCount val="14"/>
                <c:pt idx="0">
                  <c:v>0.4</c:v>
                </c:pt>
                <c:pt idx="1">
                  <c:v>0.15</c:v>
                </c:pt>
                <c:pt idx="2">
                  <c:v>0.9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66344"/>
        <c:axId val="504469088"/>
      </c:scatterChart>
      <c:valAx>
        <c:axId val="504466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469088"/>
        <c:crosses val="autoZero"/>
        <c:crossBetween val="midCat"/>
      </c:valAx>
      <c:valAx>
        <c:axId val="50446908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504466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'SouthBayStn8_1999-2016'!$AG$19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'SouthBayStn8_1999-2016'!$AG$20:$AG$33</c:f>
              <c:numCache>
                <c:formatCode>0.0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8.6</c:v>
                </c:pt>
                <c:pt idx="3">
                  <c:v>12.6</c:v>
                </c:pt>
                <c:pt idx="4">
                  <c:v>9.8000000000000007</c:v>
                </c:pt>
                <c:pt idx="5">
                  <c:v>10.199999999999999</c:v>
                </c:pt>
                <c:pt idx="6">
                  <c:v>9.1999999999999993</c:v>
                </c:pt>
                <c:pt idx="7">
                  <c:v>10.5</c:v>
                </c:pt>
                <c:pt idx="8">
                  <c:v>12</c:v>
                </c:pt>
                <c:pt idx="9">
                  <c:v>9</c:v>
                </c:pt>
                <c:pt idx="10">
                  <c:v>9.5</c:v>
                </c:pt>
                <c:pt idx="11">
                  <c:v>9.4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'SouthBayStn8_1999-2016'!$AH$20:$AH$33</c:f>
              <c:numCache>
                <c:formatCode>General</c:formatCode>
                <c:ptCount val="14"/>
                <c:pt idx="0">
                  <c:v>7.9</c:v>
                </c:pt>
                <c:pt idx="1">
                  <c:v>8.0500000000000007</c:v>
                </c:pt>
                <c:pt idx="2">
                  <c:v>8</c:v>
                </c:pt>
                <c:pt idx="3">
                  <c:v>8.75</c:v>
                </c:pt>
                <c:pt idx="4">
                  <c:v>8.8000000000000007</c:v>
                </c:pt>
                <c:pt idx="5">
                  <c:v>9.375</c:v>
                </c:pt>
                <c:pt idx="6">
                  <c:v>8.1</c:v>
                </c:pt>
                <c:pt idx="7">
                  <c:v>8.4499999999999993</c:v>
                </c:pt>
                <c:pt idx="8">
                  <c:v>8.8250000000000011</c:v>
                </c:pt>
                <c:pt idx="9">
                  <c:v>8.5</c:v>
                </c:pt>
                <c:pt idx="10">
                  <c:v>9.1999999999999993</c:v>
                </c:pt>
                <c:pt idx="11">
                  <c:v>8.3999999999999986</c:v>
                </c:pt>
                <c:pt idx="12">
                  <c:v>8.4499999999999993</c:v>
                </c:pt>
                <c:pt idx="13">
                  <c:v>8.0500000000000007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'SouthBayStn8_1999-2016'!$AI$20:$AI$33</c:f>
              <c:numCache>
                <c:formatCode>0.0</c:formatCode>
                <c:ptCount val="14"/>
                <c:pt idx="0">
                  <c:v>7.6</c:v>
                </c:pt>
                <c:pt idx="1">
                  <c:v>7.55</c:v>
                </c:pt>
                <c:pt idx="2">
                  <c:v>7.7</c:v>
                </c:pt>
                <c:pt idx="3">
                  <c:v>8.0500000000000007</c:v>
                </c:pt>
                <c:pt idx="4">
                  <c:v>8.4</c:v>
                </c:pt>
                <c:pt idx="5">
                  <c:v>8.9</c:v>
                </c:pt>
                <c:pt idx="6">
                  <c:v>8</c:v>
                </c:pt>
                <c:pt idx="7">
                  <c:v>7.85</c:v>
                </c:pt>
                <c:pt idx="8">
                  <c:v>8</c:v>
                </c:pt>
                <c:pt idx="9">
                  <c:v>8</c:v>
                </c:pt>
                <c:pt idx="10">
                  <c:v>8.6</c:v>
                </c:pt>
                <c:pt idx="11">
                  <c:v>7.6</c:v>
                </c:pt>
                <c:pt idx="12">
                  <c:v>8.0500000000000007</c:v>
                </c:pt>
                <c:pt idx="13">
                  <c:v>7.6999999999999993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'SouthBayStn8_1999-2016'!$AJ$20:$AJ$33</c:f>
              <c:numCache>
                <c:formatCode>General</c:formatCode>
                <c:ptCount val="14"/>
                <c:pt idx="0">
                  <c:v>6.75</c:v>
                </c:pt>
                <c:pt idx="1">
                  <c:v>7.25</c:v>
                </c:pt>
                <c:pt idx="2">
                  <c:v>7.6</c:v>
                </c:pt>
                <c:pt idx="3">
                  <c:v>7.5249999999999995</c:v>
                </c:pt>
                <c:pt idx="4">
                  <c:v>7.9499999999999993</c:v>
                </c:pt>
                <c:pt idx="5">
                  <c:v>7.95</c:v>
                </c:pt>
                <c:pt idx="6">
                  <c:v>7.5249999999999995</c:v>
                </c:pt>
                <c:pt idx="7">
                  <c:v>7.55</c:v>
                </c:pt>
                <c:pt idx="8">
                  <c:v>7.5</c:v>
                </c:pt>
                <c:pt idx="9">
                  <c:v>7.5</c:v>
                </c:pt>
                <c:pt idx="10">
                  <c:v>8</c:v>
                </c:pt>
                <c:pt idx="11">
                  <c:v>7.45</c:v>
                </c:pt>
                <c:pt idx="12">
                  <c:v>7.75</c:v>
                </c:pt>
                <c:pt idx="13">
                  <c:v>7.3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'SouthBayStn8_1999-2016'!$AK$20:$AK$33</c:f>
              <c:numCache>
                <c:formatCode>0.0</c:formatCode>
                <c:ptCount val="14"/>
                <c:pt idx="0">
                  <c:v>6.1</c:v>
                </c:pt>
                <c:pt idx="1">
                  <c:v>6.5</c:v>
                </c:pt>
                <c:pt idx="2">
                  <c:v>6.9</c:v>
                </c:pt>
                <c:pt idx="3">
                  <c:v>7</c:v>
                </c:pt>
                <c:pt idx="4">
                  <c:v>6.7</c:v>
                </c:pt>
                <c:pt idx="5">
                  <c:v>6.6</c:v>
                </c:pt>
                <c:pt idx="6">
                  <c:v>6.6</c:v>
                </c:pt>
                <c:pt idx="7">
                  <c:v>6.1</c:v>
                </c:pt>
                <c:pt idx="8">
                  <c:v>7</c:v>
                </c:pt>
                <c:pt idx="9">
                  <c:v>4.0999999999999996</c:v>
                </c:pt>
                <c:pt idx="10">
                  <c:v>6.49</c:v>
                </c:pt>
                <c:pt idx="11">
                  <c:v>7</c:v>
                </c:pt>
                <c:pt idx="12">
                  <c:v>6.6</c:v>
                </c:pt>
                <c:pt idx="13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62816"/>
        <c:axId val="504470656"/>
      </c:scatterChart>
      <c:valAx>
        <c:axId val="5044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470656"/>
        <c:crosses val="autoZero"/>
        <c:crossBetween val="midCat"/>
      </c:valAx>
      <c:valAx>
        <c:axId val="50447065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6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'SouthBayStn8_1999-2016'!$AG$37:$AG$50</c:f>
              <c:numCache>
                <c:formatCode>0.0</c:formatCode>
                <c:ptCount val="14"/>
                <c:pt idx="0">
                  <c:v>491</c:v>
                </c:pt>
                <c:pt idx="1">
                  <c:v>130</c:v>
                </c:pt>
                <c:pt idx="2">
                  <c:v>30</c:v>
                </c:pt>
                <c:pt idx="3">
                  <c:v>391</c:v>
                </c:pt>
                <c:pt idx="4">
                  <c:v>589</c:v>
                </c:pt>
                <c:pt idx="5">
                  <c:v>1860</c:v>
                </c:pt>
                <c:pt idx="6">
                  <c:v>1023</c:v>
                </c:pt>
                <c:pt idx="7">
                  <c:v>316</c:v>
                </c:pt>
                <c:pt idx="8">
                  <c:v>350</c:v>
                </c:pt>
                <c:pt idx="9">
                  <c:v>124</c:v>
                </c:pt>
                <c:pt idx="10">
                  <c:v>52</c:v>
                </c:pt>
                <c:pt idx="11">
                  <c:v>234</c:v>
                </c:pt>
                <c:pt idx="12">
                  <c:v>171</c:v>
                </c:pt>
                <c:pt idx="13">
                  <c:v>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'SouthBayStn8_1999-2016'!$AH$37:$AH$50</c:f>
              <c:numCache>
                <c:formatCode>General</c:formatCode>
                <c:ptCount val="14"/>
                <c:pt idx="0">
                  <c:v>439</c:v>
                </c:pt>
                <c:pt idx="1">
                  <c:v>120</c:v>
                </c:pt>
                <c:pt idx="2">
                  <c:v>28</c:v>
                </c:pt>
                <c:pt idx="3">
                  <c:v>225.75</c:v>
                </c:pt>
                <c:pt idx="4">
                  <c:v>454</c:v>
                </c:pt>
                <c:pt idx="5">
                  <c:v>760.5</c:v>
                </c:pt>
                <c:pt idx="6">
                  <c:v>651</c:v>
                </c:pt>
                <c:pt idx="7">
                  <c:v>283.5</c:v>
                </c:pt>
                <c:pt idx="8">
                  <c:v>285.25</c:v>
                </c:pt>
                <c:pt idx="9">
                  <c:v>122</c:v>
                </c:pt>
                <c:pt idx="10">
                  <c:v>45</c:v>
                </c:pt>
                <c:pt idx="11">
                  <c:v>169.25</c:v>
                </c:pt>
                <c:pt idx="12">
                  <c:v>153.75</c:v>
                </c:pt>
                <c:pt idx="13">
                  <c:v>47.75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'SouthBayStn8_1999-2016'!$AI$37:$AI$50</c:f>
              <c:numCache>
                <c:formatCode>0.0</c:formatCode>
                <c:ptCount val="14"/>
                <c:pt idx="0">
                  <c:v>376</c:v>
                </c:pt>
                <c:pt idx="1">
                  <c:v>104.5</c:v>
                </c:pt>
                <c:pt idx="2">
                  <c:v>23</c:v>
                </c:pt>
                <c:pt idx="3">
                  <c:v>129.5</c:v>
                </c:pt>
                <c:pt idx="4">
                  <c:v>368</c:v>
                </c:pt>
                <c:pt idx="5">
                  <c:v>708.5</c:v>
                </c:pt>
                <c:pt idx="6">
                  <c:v>476.5</c:v>
                </c:pt>
                <c:pt idx="7">
                  <c:v>251.5</c:v>
                </c:pt>
                <c:pt idx="8">
                  <c:v>213</c:v>
                </c:pt>
                <c:pt idx="9">
                  <c:v>112</c:v>
                </c:pt>
                <c:pt idx="10">
                  <c:v>41</c:v>
                </c:pt>
                <c:pt idx="11">
                  <c:v>82</c:v>
                </c:pt>
                <c:pt idx="12">
                  <c:v>122.5</c:v>
                </c:pt>
                <c:pt idx="13">
                  <c:v>41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'SouthBayStn8_1999-2016'!$AJ$37:$AJ$50</c:f>
              <c:numCache>
                <c:formatCode>General</c:formatCode>
                <c:ptCount val="14"/>
                <c:pt idx="0">
                  <c:v>281</c:v>
                </c:pt>
                <c:pt idx="1">
                  <c:v>82.5</c:v>
                </c:pt>
                <c:pt idx="2">
                  <c:v>22.3</c:v>
                </c:pt>
                <c:pt idx="3">
                  <c:v>31.75</c:v>
                </c:pt>
                <c:pt idx="4">
                  <c:v>200</c:v>
                </c:pt>
                <c:pt idx="5">
                  <c:v>568.25</c:v>
                </c:pt>
                <c:pt idx="6">
                  <c:v>430.5</c:v>
                </c:pt>
                <c:pt idx="7">
                  <c:v>199.25</c:v>
                </c:pt>
                <c:pt idx="8">
                  <c:v>143.25</c:v>
                </c:pt>
                <c:pt idx="9">
                  <c:v>99</c:v>
                </c:pt>
                <c:pt idx="10">
                  <c:v>20.100000000000001</c:v>
                </c:pt>
                <c:pt idx="11">
                  <c:v>29</c:v>
                </c:pt>
                <c:pt idx="12">
                  <c:v>89.25</c:v>
                </c:pt>
                <c:pt idx="13">
                  <c:v>35.25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'SouthBayStn8_1999-2016'!$AK$37:$AK$50</c:f>
              <c:numCache>
                <c:formatCode>0.0</c:formatCode>
                <c:ptCount val="14"/>
                <c:pt idx="0">
                  <c:v>134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160</c:v>
                </c:pt>
                <c:pt idx="5">
                  <c:v>342</c:v>
                </c:pt>
                <c:pt idx="6">
                  <c:v>272</c:v>
                </c:pt>
                <c:pt idx="7">
                  <c:v>156</c:v>
                </c:pt>
                <c:pt idx="8">
                  <c:v>115</c:v>
                </c:pt>
                <c:pt idx="9">
                  <c:v>60</c:v>
                </c:pt>
                <c:pt idx="10">
                  <c:v>14</c:v>
                </c:pt>
                <c:pt idx="11">
                  <c:v>14.9</c:v>
                </c:pt>
                <c:pt idx="12">
                  <c:v>52</c:v>
                </c:pt>
                <c:pt idx="13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4184"/>
        <c:axId val="504473008"/>
      </c:scatterChart>
      <c:valAx>
        <c:axId val="50447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473008"/>
        <c:crosses val="autoZero"/>
        <c:crossBetween val="midCat"/>
      </c:valAx>
      <c:valAx>
        <c:axId val="504473008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74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'WestBayStn5_1999-2016'!$BM$69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'WestBayStn5_1999-2016'!$BK$70:$BK$81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'WestBayStn5_1999-2016'!$BM$70:$BM$81</c:f>
              <c:numCache>
                <c:formatCode>0.000</c:formatCode>
                <c:ptCount val="12"/>
                <c:pt idx="0">
                  <c:v>0.68500000000000005</c:v>
                </c:pt>
                <c:pt idx="1">
                  <c:v>0.87</c:v>
                </c:pt>
                <c:pt idx="2">
                  <c:v>0.77769999999999995</c:v>
                </c:pt>
                <c:pt idx="3">
                  <c:v>0.64429999999999998</c:v>
                </c:pt>
                <c:pt idx="4">
                  <c:v>0.38900000000000001</c:v>
                </c:pt>
                <c:pt idx="5">
                  <c:v>0.15010000000000001</c:v>
                </c:pt>
                <c:pt idx="6">
                  <c:v>0.85870000000000002</c:v>
                </c:pt>
                <c:pt idx="7">
                  <c:v>1.2830999999999999</c:v>
                </c:pt>
                <c:pt idx="8">
                  <c:v>1.6</c:v>
                </c:pt>
                <c:pt idx="9">
                  <c:v>2.1</c:v>
                </c:pt>
                <c:pt idx="10">
                  <c:v>0.60980000000000001</c:v>
                </c:pt>
                <c:pt idx="11">
                  <c:v>0.62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'WestBayStn5_1999-2016'!$BN$69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'WestBayStn5_1999-2016'!$BK$70:$BK$81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'WestBayStn5_1999-2016'!$BN$70:$BN$81</c:f>
              <c:numCache>
                <c:formatCode>General</c:formatCode>
                <c:ptCount val="12"/>
                <c:pt idx="0">
                  <c:v>0.21920000000000001</c:v>
                </c:pt>
                <c:pt idx="1">
                  <c:v>0.14857500000000001</c:v>
                </c:pt>
                <c:pt idx="2">
                  <c:v>8.2100000000000006E-2</c:v>
                </c:pt>
                <c:pt idx="3">
                  <c:v>7.7299999999999994E-2</c:v>
                </c:pt>
                <c:pt idx="4">
                  <c:v>0.16070000000000001</c:v>
                </c:pt>
                <c:pt idx="5">
                  <c:v>0.1026</c:v>
                </c:pt>
                <c:pt idx="6">
                  <c:v>0.40679999999999999</c:v>
                </c:pt>
                <c:pt idx="7">
                  <c:v>0.27232499999999998</c:v>
                </c:pt>
                <c:pt idx="8">
                  <c:v>0.16500000000000001</c:v>
                </c:pt>
                <c:pt idx="9">
                  <c:v>0.45519999999999999</c:v>
                </c:pt>
                <c:pt idx="10">
                  <c:v>0.196825</c:v>
                </c:pt>
                <c:pt idx="11">
                  <c:v>0.18580000000000002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'WestBayStn5_1999-2016'!$BO$69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'WestBayStn5_1999-2016'!$BK$70:$BK$81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'WestBayStn5_1999-2016'!$BO$70:$BO$81</c:f>
              <c:numCache>
                <c:formatCode>0.000</c:formatCode>
                <c:ptCount val="12"/>
                <c:pt idx="0">
                  <c:v>0.106</c:v>
                </c:pt>
                <c:pt idx="1">
                  <c:v>6.3799999999999996E-2</c:v>
                </c:pt>
                <c:pt idx="2">
                  <c:v>2.5399999999999999E-2</c:v>
                </c:pt>
                <c:pt idx="3">
                  <c:v>2.1700000000000001E-2</c:v>
                </c:pt>
                <c:pt idx="4">
                  <c:v>3.95E-2</c:v>
                </c:pt>
                <c:pt idx="5">
                  <c:v>5.2699999999999997E-2</c:v>
                </c:pt>
                <c:pt idx="6">
                  <c:v>7.1099999999999997E-2</c:v>
                </c:pt>
                <c:pt idx="7">
                  <c:v>6.0749999999999998E-2</c:v>
                </c:pt>
                <c:pt idx="8">
                  <c:v>0.05</c:v>
                </c:pt>
                <c:pt idx="9">
                  <c:v>7.7100000000000002E-2</c:v>
                </c:pt>
                <c:pt idx="10">
                  <c:v>5.8099999999999999E-2</c:v>
                </c:pt>
                <c:pt idx="11">
                  <c:v>5.2599999999999994E-2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'WestBayStn5_1999-2016'!$BP$69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'WestBayStn5_1999-2016'!$BK$70:$BK$81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'WestBayStn5_1999-2016'!$BP$70:$BP$81</c:f>
              <c:numCache>
                <c:formatCode>General</c:formatCode>
                <c:ptCount val="12"/>
                <c:pt idx="0">
                  <c:v>3.04E-2</c:v>
                </c:pt>
                <c:pt idx="1">
                  <c:v>3.1949999999999999E-2</c:v>
                </c:pt>
                <c:pt idx="2">
                  <c:v>8.6E-3</c:v>
                </c:pt>
                <c:pt idx="3">
                  <c:v>5.0000000000000001E-3</c:v>
                </c:pt>
                <c:pt idx="4">
                  <c:v>2.1700000000000001E-2</c:v>
                </c:pt>
                <c:pt idx="5">
                  <c:v>5.0000000000000001E-3</c:v>
                </c:pt>
                <c:pt idx="6">
                  <c:v>3.7400000000000003E-2</c:v>
                </c:pt>
                <c:pt idx="7">
                  <c:v>1.0624999999999999E-2</c:v>
                </c:pt>
                <c:pt idx="8">
                  <c:v>2.3099999999999999E-2</c:v>
                </c:pt>
                <c:pt idx="9">
                  <c:v>2.1000000000000001E-2</c:v>
                </c:pt>
                <c:pt idx="10">
                  <c:v>1.7875000000000002E-2</c:v>
                </c:pt>
                <c:pt idx="11">
                  <c:v>1.8550000000000001E-2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'WestBayStn5_1999-2016'!$BQ$69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'WestBayStn5_1999-2016'!$BK$70:$BK$81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'WestBayStn5_1999-2016'!$BQ$70:$BQ$81</c:f>
              <c:numCache>
                <c:formatCode>0.000</c:formatCode>
                <c:ptCount val="12"/>
                <c:pt idx="0">
                  <c:v>2E-3</c:v>
                </c:pt>
                <c:pt idx="1">
                  <c:v>3.3999999999999998E-3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3.2000000000000002E-3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5144"/>
        <c:axId val="462244752"/>
      </c:scatterChart>
      <c:valAx>
        <c:axId val="46224514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2244752"/>
        <c:crosses val="autoZero"/>
        <c:crossBetween val="midCat"/>
      </c:valAx>
      <c:valAx>
        <c:axId val="462244752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45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'SouthBayStn8_1999-2016'!$AG$54:$AG$67</c:f>
              <c:numCache>
                <c:formatCode>0.0</c:formatCode>
                <c:ptCount val="14"/>
                <c:pt idx="0">
                  <c:v>0.19470000000000001</c:v>
                </c:pt>
                <c:pt idx="1">
                  <c:v>0.60919999999999996</c:v>
                </c:pt>
                <c:pt idx="2">
                  <c:v>7.4200000000000002E-2</c:v>
                </c:pt>
                <c:pt idx="3">
                  <c:v>0.18709999999999999</c:v>
                </c:pt>
                <c:pt idx="4">
                  <c:v>0.30840000000000001</c:v>
                </c:pt>
                <c:pt idx="5">
                  <c:v>0.3009</c:v>
                </c:pt>
                <c:pt idx="6">
                  <c:v>0.2064</c:v>
                </c:pt>
                <c:pt idx="7">
                  <c:v>0.44400000000000001</c:v>
                </c:pt>
                <c:pt idx="8">
                  <c:v>0.29909999999999998</c:v>
                </c:pt>
                <c:pt idx="9">
                  <c:v>0.34920000000000001</c:v>
                </c:pt>
                <c:pt idx="10">
                  <c:v>1.2</c:v>
                </c:pt>
                <c:pt idx="11">
                  <c:v>0.71</c:v>
                </c:pt>
                <c:pt idx="12">
                  <c:v>0.31030000000000002</c:v>
                </c:pt>
                <c:pt idx="13">
                  <c:v>0.58499999999999996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'SouthBayStn8_1999-2016'!$AH$54:$AH$67</c:f>
              <c:numCache>
                <c:formatCode>General</c:formatCode>
                <c:ptCount val="14"/>
                <c:pt idx="0">
                  <c:v>5.7250000000000002E-2</c:v>
                </c:pt>
                <c:pt idx="1">
                  <c:v>0.28842500000000004</c:v>
                </c:pt>
                <c:pt idx="2">
                  <c:v>7.3700000000000002E-2</c:v>
                </c:pt>
                <c:pt idx="3">
                  <c:v>0.11274999999999999</c:v>
                </c:pt>
                <c:pt idx="4">
                  <c:v>6.0050000000000006E-2</c:v>
                </c:pt>
                <c:pt idx="5">
                  <c:v>0.16217500000000001</c:v>
                </c:pt>
                <c:pt idx="6">
                  <c:v>0.101425</c:v>
                </c:pt>
                <c:pt idx="7">
                  <c:v>0.31940000000000002</c:v>
                </c:pt>
                <c:pt idx="8">
                  <c:v>5.6250000000000001E-2</c:v>
                </c:pt>
                <c:pt idx="9">
                  <c:v>0.11649999999999999</c:v>
                </c:pt>
                <c:pt idx="10">
                  <c:v>0.53749999999999998</c:v>
                </c:pt>
                <c:pt idx="11">
                  <c:v>0.24534999999999998</c:v>
                </c:pt>
                <c:pt idx="12">
                  <c:v>0.1623</c:v>
                </c:pt>
                <c:pt idx="13">
                  <c:v>0.18149999999999999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'SouthBayStn8_1999-2016'!$AI$54:$AI$67</c:f>
              <c:numCache>
                <c:formatCode>0.0</c:formatCode>
                <c:ptCount val="14"/>
                <c:pt idx="0">
                  <c:v>2.5999999999999999E-2</c:v>
                </c:pt>
                <c:pt idx="1">
                  <c:v>0.15445</c:v>
                </c:pt>
                <c:pt idx="2">
                  <c:v>6.08E-2</c:v>
                </c:pt>
                <c:pt idx="3">
                  <c:v>4.7899999999999998E-2</c:v>
                </c:pt>
                <c:pt idx="4">
                  <c:v>1.34E-2</c:v>
                </c:pt>
                <c:pt idx="5">
                  <c:v>0.10745</c:v>
                </c:pt>
                <c:pt idx="6">
                  <c:v>9.0900000000000009E-2</c:v>
                </c:pt>
                <c:pt idx="7">
                  <c:v>8.4049999999999986E-2</c:v>
                </c:pt>
                <c:pt idx="8">
                  <c:v>1.49E-2</c:v>
                </c:pt>
                <c:pt idx="9">
                  <c:v>4.0599999999999997E-2</c:v>
                </c:pt>
                <c:pt idx="10">
                  <c:v>0.05</c:v>
                </c:pt>
                <c:pt idx="11">
                  <c:v>8.4999999999999992E-2</c:v>
                </c:pt>
                <c:pt idx="12">
                  <c:v>0.06</c:v>
                </c:pt>
                <c:pt idx="13">
                  <c:v>3.5500000000000004E-2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'SouthBayStn8_1999-2016'!$AJ$54:$AJ$67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3.0025000000000003E-2</c:v>
                </c:pt>
                <c:pt idx="2">
                  <c:v>2.29E-2</c:v>
                </c:pt>
                <c:pt idx="3">
                  <c:v>1.8349999999999998E-2</c:v>
                </c:pt>
                <c:pt idx="4">
                  <c:v>1E-3</c:v>
                </c:pt>
                <c:pt idx="5">
                  <c:v>7.4575000000000002E-2</c:v>
                </c:pt>
                <c:pt idx="6">
                  <c:v>5.4975000000000003E-2</c:v>
                </c:pt>
                <c:pt idx="7">
                  <c:v>4.3749999999999995E-3</c:v>
                </c:pt>
                <c:pt idx="8">
                  <c:v>1E-3</c:v>
                </c:pt>
                <c:pt idx="9">
                  <c:v>2.6499999999999999E-2</c:v>
                </c:pt>
                <c:pt idx="10">
                  <c:v>1.8599999999999998E-2</c:v>
                </c:pt>
                <c:pt idx="11">
                  <c:v>3.0800000000000001E-2</c:v>
                </c:pt>
                <c:pt idx="12">
                  <c:v>2.8749999999999998E-2</c:v>
                </c:pt>
                <c:pt idx="13">
                  <c:v>1.75E-3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'SouthBayStn8_1999-2016'!$AK$54:$AK$67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1.0999999999999999E-2</c:v>
                </c:pt>
                <c:pt idx="3">
                  <c:v>1E-3</c:v>
                </c:pt>
                <c:pt idx="4">
                  <c:v>1E-3</c:v>
                </c:pt>
                <c:pt idx="5">
                  <c:v>5.7999999999999996E-3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4.8999999999999998E-3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4968"/>
        <c:axId val="504472224"/>
      </c:scatterChart>
      <c:valAx>
        <c:axId val="50447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472224"/>
        <c:crosses val="autoZero"/>
        <c:crossBetween val="midCat"/>
      </c:valAx>
      <c:valAx>
        <c:axId val="504472224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74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'SouthBayStn8_1999-2016'!$AG$71:$AG$84</c:f>
              <c:numCache>
                <c:formatCode>0.0</c:formatCode>
                <c:ptCount val="14"/>
                <c:pt idx="0">
                  <c:v>0.1114</c:v>
                </c:pt>
                <c:pt idx="1">
                  <c:v>0.24049999999999999</c:v>
                </c:pt>
                <c:pt idx="2">
                  <c:v>0.13600000000000001</c:v>
                </c:pt>
                <c:pt idx="3">
                  <c:v>0.14410000000000001</c:v>
                </c:pt>
                <c:pt idx="4">
                  <c:v>0.1128</c:v>
                </c:pt>
                <c:pt idx="5">
                  <c:v>9.2999999999999999E-2</c:v>
                </c:pt>
                <c:pt idx="6">
                  <c:v>0.1736</c:v>
                </c:pt>
                <c:pt idx="7">
                  <c:v>0.17280000000000001</c:v>
                </c:pt>
                <c:pt idx="8">
                  <c:v>0.1472</c:v>
                </c:pt>
                <c:pt idx="9">
                  <c:v>9.5299999999999996E-2</c:v>
                </c:pt>
                <c:pt idx="10">
                  <c:v>0.16270000000000001</c:v>
                </c:pt>
                <c:pt idx="11">
                  <c:v>0.16</c:v>
                </c:pt>
                <c:pt idx="12">
                  <c:v>0.23469999999999999</c:v>
                </c:pt>
                <c:pt idx="13">
                  <c:v>0.224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'SouthBayStn8_1999-2016'!$AH$71:$AH$84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0.17230000000000001</c:v>
                </c:pt>
                <c:pt idx="2">
                  <c:v>0.11459999999999999</c:v>
                </c:pt>
                <c:pt idx="3">
                  <c:v>9.9350000000000008E-2</c:v>
                </c:pt>
                <c:pt idx="4">
                  <c:v>5.9400000000000008E-2</c:v>
                </c:pt>
                <c:pt idx="5">
                  <c:v>4.6800000000000001E-2</c:v>
                </c:pt>
                <c:pt idx="6">
                  <c:v>8.5999999999999993E-2</c:v>
                </c:pt>
                <c:pt idx="7">
                  <c:v>0.1002</c:v>
                </c:pt>
                <c:pt idx="8">
                  <c:v>7.6424999999999993E-2</c:v>
                </c:pt>
                <c:pt idx="9">
                  <c:v>8.0199999999999994E-2</c:v>
                </c:pt>
                <c:pt idx="10">
                  <c:v>0.15</c:v>
                </c:pt>
                <c:pt idx="11">
                  <c:v>0.15609999999999999</c:v>
                </c:pt>
                <c:pt idx="12">
                  <c:v>8.9450000000000002E-2</c:v>
                </c:pt>
                <c:pt idx="13">
                  <c:v>0.11874999999999999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'SouthBayStn8_1999-2016'!$AI$71:$AI$84</c:f>
              <c:numCache>
                <c:formatCode>0.0</c:formatCode>
                <c:ptCount val="14"/>
                <c:pt idx="0">
                  <c:v>2E-3</c:v>
                </c:pt>
                <c:pt idx="1">
                  <c:v>0.11474999999999999</c:v>
                </c:pt>
                <c:pt idx="2">
                  <c:v>0.1062</c:v>
                </c:pt>
                <c:pt idx="3">
                  <c:v>7.3899999999999993E-2</c:v>
                </c:pt>
                <c:pt idx="4">
                  <c:v>3.7600000000000001E-2</c:v>
                </c:pt>
                <c:pt idx="5">
                  <c:v>3.7350000000000001E-2</c:v>
                </c:pt>
                <c:pt idx="6">
                  <c:v>6.25E-2</c:v>
                </c:pt>
                <c:pt idx="7">
                  <c:v>6.1700000000000005E-2</c:v>
                </c:pt>
                <c:pt idx="8">
                  <c:v>5.8999999999999997E-2</c:v>
                </c:pt>
                <c:pt idx="9">
                  <c:v>7.0900000000000005E-2</c:v>
                </c:pt>
                <c:pt idx="10">
                  <c:v>7.0999999999999994E-2</c:v>
                </c:pt>
                <c:pt idx="11">
                  <c:v>0.125</c:v>
                </c:pt>
                <c:pt idx="12">
                  <c:v>6.0999999999999999E-2</c:v>
                </c:pt>
                <c:pt idx="13">
                  <c:v>0.10200000000000001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'SouthBayStn8_1999-2016'!$AJ$71:$AJ$84</c:f>
              <c:numCache>
                <c:formatCode>General</c:formatCode>
                <c:ptCount val="14"/>
                <c:pt idx="0">
                  <c:v>2E-3</c:v>
                </c:pt>
                <c:pt idx="1">
                  <c:v>5.1400000000000001E-2</c:v>
                </c:pt>
                <c:pt idx="2">
                  <c:v>0.10050000000000001</c:v>
                </c:pt>
                <c:pt idx="3">
                  <c:v>5.1549999999999999E-2</c:v>
                </c:pt>
                <c:pt idx="4">
                  <c:v>2.1749999999999999E-2</c:v>
                </c:pt>
                <c:pt idx="5">
                  <c:v>2.785E-2</c:v>
                </c:pt>
                <c:pt idx="6">
                  <c:v>4.2849999999999999E-2</c:v>
                </c:pt>
                <c:pt idx="7">
                  <c:v>4.8899999999999999E-2</c:v>
                </c:pt>
                <c:pt idx="8">
                  <c:v>4.5024999999999996E-2</c:v>
                </c:pt>
                <c:pt idx="9">
                  <c:v>3.585E-2</c:v>
                </c:pt>
                <c:pt idx="10">
                  <c:v>5.8799999999999998E-2</c:v>
                </c:pt>
                <c:pt idx="11">
                  <c:v>5.9825000000000003E-2</c:v>
                </c:pt>
                <c:pt idx="12">
                  <c:v>4.3399999999999994E-2</c:v>
                </c:pt>
                <c:pt idx="13">
                  <c:v>0.08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'SouthBayStn8_1999-2016'!$AK$71:$AK$84</c:f>
              <c:numCache>
                <c:formatCode>0.0</c:formatCode>
                <c:ptCount val="14"/>
                <c:pt idx="0">
                  <c:v>2E-3</c:v>
                </c:pt>
                <c:pt idx="1">
                  <c:v>1.8499999999999999E-2</c:v>
                </c:pt>
                <c:pt idx="2">
                  <c:v>5.4100000000000002E-2</c:v>
                </c:pt>
                <c:pt idx="3">
                  <c:v>2.7900000000000001E-2</c:v>
                </c:pt>
                <c:pt idx="4">
                  <c:v>3.3E-3</c:v>
                </c:pt>
                <c:pt idx="5">
                  <c:v>5.1999999999999998E-3</c:v>
                </c:pt>
                <c:pt idx="6">
                  <c:v>1.3899999999999999E-2</c:v>
                </c:pt>
                <c:pt idx="7">
                  <c:v>1.7299999999999999E-2</c:v>
                </c:pt>
                <c:pt idx="8">
                  <c:v>2.5399999999999999E-2</c:v>
                </c:pt>
                <c:pt idx="9">
                  <c:v>3.0099999999999998E-2</c:v>
                </c:pt>
                <c:pt idx="10">
                  <c:v>0.05</c:v>
                </c:pt>
                <c:pt idx="11">
                  <c:v>5.0000000000000001E-3</c:v>
                </c:pt>
                <c:pt idx="12">
                  <c:v>5.4999999999999997E-3</c:v>
                </c:pt>
                <c:pt idx="13">
                  <c:v>5.3999999999999999E-2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8496"/>
        <c:axId val="504476536"/>
      </c:scatterChart>
      <c:valAx>
        <c:axId val="5044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476536"/>
        <c:crosses val="autoZero"/>
        <c:crossBetween val="midCat"/>
      </c:valAx>
      <c:valAx>
        <c:axId val="504476536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78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'SouthBayStn8_1999-2016'!$AG$88:$AG$101</c:f>
              <c:numCache>
                <c:formatCode>0.0</c:formatCode>
                <c:ptCount val="14"/>
                <c:pt idx="0">
                  <c:v>0.1331</c:v>
                </c:pt>
                <c:pt idx="1">
                  <c:v>2.46E-2</c:v>
                </c:pt>
                <c:pt idx="2">
                  <c:v>1.1299999999999999E-2</c:v>
                </c:pt>
                <c:pt idx="3">
                  <c:v>8.8800000000000004E-2</c:v>
                </c:pt>
                <c:pt idx="4">
                  <c:v>7.4999999999999997E-2</c:v>
                </c:pt>
                <c:pt idx="5">
                  <c:v>5.8599999999999999E-2</c:v>
                </c:pt>
                <c:pt idx="6">
                  <c:v>9.4399999999999998E-2</c:v>
                </c:pt>
                <c:pt idx="7">
                  <c:v>8.5800000000000001E-2</c:v>
                </c:pt>
                <c:pt idx="8">
                  <c:v>0.12479999999999999</c:v>
                </c:pt>
                <c:pt idx="9">
                  <c:v>5.1400000000000001E-2</c:v>
                </c:pt>
                <c:pt idx="10">
                  <c:v>5.4600000000000003E-2</c:v>
                </c:pt>
                <c:pt idx="11">
                  <c:v>0.10290000000000001</c:v>
                </c:pt>
                <c:pt idx="12">
                  <c:v>0.13439999999999999</c:v>
                </c:pt>
                <c:pt idx="13">
                  <c:v>0.28699999999999998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'SouthBayStn8_1999-2016'!$AH$88:$AH$101</c:f>
              <c:numCache>
                <c:formatCode>General</c:formatCode>
                <c:ptCount val="14"/>
                <c:pt idx="0">
                  <c:v>1.1650000000000001E-2</c:v>
                </c:pt>
                <c:pt idx="1">
                  <c:v>2.7000000000000001E-3</c:v>
                </c:pt>
                <c:pt idx="2">
                  <c:v>9.7999999999999997E-3</c:v>
                </c:pt>
                <c:pt idx="3">
                  <c:v>4.2025E-2</c:v>
                </c:pt>
                <c:pt idx="4">
                  <c:v>5.0849999999999999E-2</c:v>
                </c:pt>
                <c:pt idx="5">
                  <c:v>3.2399999999999998E-2</c:v>
                </c:pt>
                <c:pt idx="6">
                  <c:v>3.7699999999999997E-2</c:v>
                </c:pt>
                <c:pt idx="7">
                  <c:v>3.5049999999999998E-2</c:v>
                </c:pt>
                <c:pt idx="8">
                  <c:v>6.5574999999999994E-2</c:v>
                </c:pt>
                <c:pt idx="9">
                  <c:v>1.695E-2</c:v>
                </c:pt>
                <c:pt idx="10">
                  <c:v>0.04</c:v>
                </c:pt>
                <c:pt idx="11">
                  <c:v>4.3099999999999999E-2</c:v>
                </c:pt>
                <c:pt idx="12">
                  <c:v>6.8599999999999994E-2</c:v>
                </c:pt>
                <c:pt idx="13">
                  <c:v>7.1500000000000008E-2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'SouthBayStn8_1999-2016'!$AI$88:$AI$101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2.375E-2</c:v>
                </c:pt>
                <c:pt idx="4">
                  <c:v>3.27E-2</c:v>
                </c:pt>
                <c:pt idx="5">
                  <c:v>2.9100000000000001E-2</c:v>
                </c:pt>
                <c:pt idx="6">
                  <c:v>3.0950000000000002E-2</c:v>
                </c:pt>
                <c:pt idx="7">
                  <c:v>2.2200000000000001E-2</c:v>
                </c:pt>
                <c:pt idx="8">
                  <c:v>3.3649999999999999E-2</c:v>
                </c:pt>
                <c:pt idx="9">
                  <c:v>7.0000000000000001E-3</c:v>
                </c:pt>
                <c:pt idx="10">
                  <c:v>1.9900000000000001E-2</c:v>
                </c:pt>
                <c:pt idx="11">
                  <c:v>0.03</c:v>
                </c:pt>
                <c:pt idx="12">
                  <c:v>3.1E-2</c:v>
                </c:pt>
                <c:pt idx="13">
                  <c:v>3.6500000000000005E-2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'SouthBayStn8_1999-2016'!$AJ$88:$AJ$101</c:f>
              <c:numCache>
                <c:formatCode>General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1.1074999999999998E-2</c:v>
                </c:pt>
                <c:pt idx="4">
                  <c:v>2.4E-2</c:v>
                </c:pt>
                <c:pt idx="5">
                  <c:v>2.4125000000000001E-2</c:v>
                </c:pt>
                <c:pt idx="6">
                  <c:v>1.6300000000000002E-2</c:v>
                </c:pt>
                <c:pt idx="7">
                  <c:v>1.4250000000000001E-2</c:v>
                </c:pt>
                <c:pt idx="8">
                  <c:v>1.5899999999999997E-2</c:v>
                </c:pt>
                <c:pt idx="9">
                  <c:v>3.3500000000000001E-3</c:v>
                </c:pt>
                <c:pt idx="10">
                  <c:v>7.0000000000000001E-3</c:v>
                </c:pt>
                <c:pt idx="11">
                  <c:v>1.6250000000000001E-2</c:v>
                </c:pt>
                <c:pt idx="12">
                  <c:v>1.67E-2</c:v>
                </c:pt>
                <c:pt idx="13">
                  <c:v>2.1499999999999998E-2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'SouthBayStn8_1999-2016'!$AK$88:$AK$101</c:f>
              <c:numCache>
                <c:formatCode>0.0</c:formatCode>
                <c:ptCount val="14"/>
                <c:pt idx="0">
                  <c:v>2E-3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1E-3</c:v>
                </c:pt>
                <c:pt idx="4">
                  <c:v>5.8999999999999999E-3</c:v>
                </c:pt>
                <c:pt idx="5">
                  <c:v>4.0000000000000001E-3</c:v>
                </c:pt>
                <c:pt idx="6">
                  <c:v>1E-3</c:v>
                </c:pt>
                <c:pt idx="7">
                  <c:v>1.4E-3</c:v>
                </c:pt>
                <c:pt idx="8">
                  <c:v>7.1000000000000004E-3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5360"/>
        <c:axId val="504475752"/>
      </c:scatterChart>
      <c:valAx>
        <c:axId val="50447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475752"/>
        <c:crosses val="autoZero"/>
        <c:crossBetween val="midCat"/>
      </c:valAx>
      <c:valAx>
        <c:axId val="504475752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753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'SouthBayStn8_1999-2016'!$AG$105:$AG$118</c:f>
              <c:numCache>
                <c:formatCode>0.0</c:formatCode>
                <c:ptCount val="14"/>
                <c:pt idx="0">
                  <c:v>8.9</c:v>
                </c:pt>
                <c:pt idx="1">
                  <c:v>8.9</c:v>
                </c:pt>
                <c:pt idx="2">
                  <c:v>8.8000000000000007</c:v>
                </c:pt>
                <c:pt idx="3">
                  <c:v>9.6999999999999993</c:v>
                </c:pt>
                <c:pt idx="4">
                  <c:v>8.8000000000000007</c:v>
                </c:pt>
                <c:pt idx="5">
                  <c:v>8.6999999999999993</c:v>
                </c:pt>
                <c:pt idx="6">
                  <c:v>9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9.1</c:v>
                </c:pt>
                <c:pt idx="11">
                  <c:v>8.8000000000000007</c:v>
                </c:pt>
                <c:pt idx="12">
                  <c:v>8.6999999999999993</c:v>
                </c:pt>
                <c:pt idx="13">
                  <c:v>8.9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'SouthBayStn8_1999-2016'!$AH$105:$AH$118</c:f>
              <c:numCache>
                <c:formatCode>General</c:formatCode>
                <c:ptCount val="14"/>
                <c:pt idx="0">
                  <c:v>8.1000000000000014</c:v>
                </c:pt>
                <c:pt idx="1">
                  <c:v>8.5500000000000007</c:v>
                </c:pt>
                <c:pt idx="2">
                  <c:v>8.5</c:v>
                </c:pt>
                <c:pt idx="3">
                  <c:v>8.75</c:v>
                </c:pt>
                <c:pt idx="4">
                  <c:v>8.3000000000000007</c:v>
                </c:pt>
                <c:pt idx="5">
                  <c:v>8.5</c:v>
                </c:pt>
                <c:pt idx="6">
                  <c:v>8.2999999999999989</c:v>
                </c:pt>
                <c:pt idx="7">
                  <c:v>8.125</c:v>
                </c:pt>
                <c:pt idx="8">
                  <c:v>8.9250000000000007</c:v>
                </c:pt>
                <c:pt idx="9">
                  <c:v>8.6</c:v>
                </c:pt>
                <c:pt idx="10">
                  <c:v>8.5</c:v>
                </c:pt>
                <c:pt idx="11">
                  <c:v>8.3250000000000011</c:v>
                </c:pt>
                <c:pt idx="12">
                  <c:v>8.1</c:v>
                </c:pt>
                <c:pt idx="13">
                  <c:v>8.8000000000000007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'SouthBayStn8_1999-2016'!$AI$105:$AI$118</c:f>
              <c:numCache>
                <c:formatCode>0.0</c:formatCode>
                <c:ptCount val="14"/>
                <c:pt idx="0">
                  <c:v>7.8</c:v>
                </c:pt>
                <c:pt idx="1">
                  <c:v>7.9</c:v>
                </c:pt>
                <c:pt idx="2">
                  <c:v>8.5</c:v>
                </c:pt>
                <c:pt idx="3">
                  <c:v>8.4</c:v>
                </c:pt>
                <c:pt idx="4">
                  <c:v>8.1</c:v>
                </c:pt>
                <c:pt idx="5">
                  <c:v>8.1499999999999986</c:v>
                </c:pt>
                <c:pt idx="6">
                  <c:v>7.9</c:v>
                </c:pt>
                <c:pt idx="7">
                  <c:v>7.9</c:v>
                </c:pt>
                <c:pt idx="8">
                  <c:v>8.1999999999999993</c:v>
                </c:pt>
                <c:pt idx="9">
                  <c:v>8.1</c:v>
                </c:pt>
                <c:pt idx="10">
                  <c:v>8.1999999999999993</c:v>
                </c:pt>
                <c:pt idx="11">
                  <c:v>8</c:v>
                </c:pt>
                <c:pt idx="12">
                  <c:v>7.85</c:v>
                </c:pt>
                <c:pt idx="13">
                  <c:v>8.3500000000000014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'SouthBayStn8_1999-2016'!$AJ$105:$AJ$118</c:f>
              <c:numCache>
                <c:formatCode>General</c:formatCode>
                <c:ptCount val="14"/>
                <c:pt idx="0">
                  <c:v>7.65</c:v>
                </c:pt>
                <c:pt idx="1">
                  <c:v>7.6</c:v>
                </c:pt>
                <c:pt idx="2">
                  <c:v>8</c:v>
                </c:pt>
                <c:pt idx="3">
                  <c:v>8</c:v>
                </c:pt>
                <c:pt idx="4">
                  <c:v>7.75</c:v>
                </c:pt>
                <c:pt idx="5">
                  <c:v>7.7750000000000004</c:v>
                </c:pt>
                <c:pt idx="6">
                  <c:v>7.7750000000000004</c:v>
                </c:pt>
                <c:pt idx="7">
                  <c:v>7.8</c:v>
                </c:pt>
                <c:pt idx="8">
                  <c:v>8</c:v>
                </c:pt>
                <c:pt idx="9">
                  <c:v>7.9</c:v>
                </c:pt>
                <c:pt idx="10">
                  <c:v>8.1</c:v>
                </c:pt>
                <c:pt idx="11">
                  <c:v>7.95</c:v>
                </c:pt>
                <c:pt idx="12">
                  <c:v>7.55</c:v>
                </c:pt>
                <c:pt idx="13">
                  <c:v>8.1999999999999993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'SouthBayStn8_1999-2016'!$AK$105:$AK$118</c:f>
              <c:numCache>
                <c:formatCode>0.0</c:formatCode>
                <c:ptCount val="14"/>
                <c:pt idx="0">
                  <c:v>7.4</c:v>
                </c:pt>
                <c:pt idx="1">
                  <c:v>7.4</c:v>
                </c:pt>
                <c:pt idx="2">
                  <c:v>7.5</c:v>
                </c:pt>
                <c:pt idx="3">
                  <c:v>7.7</c:v>
                </c:pt>
                <c:pt idx="4">
                  <c:v>7.3</c:v>
                </c:pt>
                <c:pt idx="5">
                  <c:v>7.5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7.2</c:v>
                </c:pt>
                <c:pt idx="10">
                  <c:v>7.8</c:v>
                </c:pt>
                <c:pt idx="11">
                  <c:v>7.5</c:v>
                </c:pt>
                <c:pt idx="12">
                  <c:v>7.3</c:v>
                </c:pt>
                <c:pt idx="13">
                  <c:v>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477320"/>
        <c:axId val="504476928"/>
      </c:scatterChart>
      <c:valAx>
        <c:axId val="50447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476928"/>
        <c:crosses val="autoZero"/>
        <c:crossBetween val="midCat"/>
      </c:valAx>
      <c:valAx>
        <c:axId val="504476928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477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'SouthBayStn8_1999-2016'!$AG$122:$AG$135</c:f>
              <c:numCache>
                <c:formatCode>0.0</c:formatCode>
                <c:ptCount val="14"/>
                <c:pt idx="0">
                  <c:v>108</c:v>
                </c:pt>
                <c:pt idx="1">
                  <c:v>114</c:v>
                </c:pt>
                <c:pt idx="2">
                  <c:v>18</c:v>
                </c:pt>
                <c:pt idx="3">
                  <c:v>98</c:v>
                </c:pt>
                <c:pt idx="4">
                  <c:v>54</c:v>
                </c:pt>
                <c:pt idx="5">
                  <c:v>127</c:v>
                </c:pt>
                <c:pt idx="6">
                  <c:v>236</c:v>
                </c:pt>
                <c:pt idx="7">
                  <c:v>298</c:v>
                </c:pt>
                <c:pt idx="8">
                  <c:v>187</c:v>
                </c:pt>
                <c:pt idx="9">
                  <c:v>59</c:v>
                </c:pt>
                <c:pt idx="10">
                  <c:v>175</c:v>
                </c:pt>
                <c:pt idx="11">
                  <c:v>143</c:v>
                </c:pt>
                <c:pt idx="12">
                  <c:v>253</c:v>
                </c:pt>
                <c:pt idx="13">
                  <c:v>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'SouthBayStn8_1999-2016'!$AH$122:$AH$135</c:f>
              <c:numCache>
                <c:formatCode>General</c:formatCode>
                <c:ptCount val="14"/>
                <c:pt idx="0">
                  <c:v>69.5</c:v>
                </c:pt>
                <c:pt idx="1">
                  <c:v>73.5</c:v>
                </c:pt>
                <c:pt idx="2">
                  <c:v>15</c:v>
                </c:pt>
                <c:pt idx="3">
                  <c:v>58.5</c:v>
                </c:pt>
                <c:pt idx="4">
                  <c:v>25</c:v>
                </c:pt>
                <c:pt idx="5">
                  <c:v>50.25</c:v>
                </c:pt>
                <c:pt idx="6">
                  <c:v>53</c:v>
                </c:pt>
                <c:pt idx="7">
                  <c:v>67.25</c:v>
                </c:pt>
                <c:pt idx="8">
                  <c:v>45.5</c:v>
                </c:pt>
                <c:pt idx="9">
                  <c:v>33</c:v>
                </c:pt>
                <c:pt idx="10">
                  <c:v>65</c:v>
                </c:pt>
                <c:pt idx="11">
                  <c:v>78</c:v>
                </c:pt>
                <c:pt idx="12">
                  <c:v>101.5</c:v>
                </c:pt>
                <c:pt idx="13">
                  <c:v>61.75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'SouthBayStn8_1999-2016'!$AI$122:$AI$135</c:f>
              <c:numCache>
                <c:formatCode>0.0</c:formatCode>
                <c:ptCount val="14"/>
                <c:pt idx="0">
                  <c:v>27</c:v>
                </c:pt>
                <c:pt idx="1">
                  <c:v>32</c:v>
                </c:pt>
                <c:pt idx="2">
                  <c:v>15</c:v>
                </c:pt>
                <c:pt idx="3">
                  <c:v>27</c:v>
                </c:pt>
                <c:pt idx="4">
                  <c:v>14</c:v>
                </c:pt>
                <c:pt idx="5">
                  <c:v>32.5</c:v>
                </c:pt>
                <c:pt idx="6">
                  <c:v>35</c:v>
                </c:pt>
                <c:pt idx="7">
                  <c:v>46</c:v>
                </c:pt>
                <c:pt idx="8">
                  <c:v>27.5</c:v>
                </c:pt>
                <c:pt idx="9">
                  <c:v>21</c:v>
                </c:pt>
                <c:pt idx="10">
                  <c:v>50</c:v>
                </c:pt>
                <c:pt idx="11">
                  <c:v>41</c:v>
                </c:pt>
                <c:pt idx="12">
                  <c:v>47</c:v>
                </c:pt>
                <c:pt idx="13">
                  <c:v>28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'SouthBayStn8_1999-2016'!$AJ$122:$AJ$135</c:f>
              <c:numCache>
                <c:formatCode>General</c:formatCode>
                <c:ptCount val="14"/>
                <c:pt idx="0">
                  <c:v>20.5</c:v>
                </c:pt>
                <c:pt idx="1">
                  <c:v>23.25</c:v>
                </c:pt>
                <c:pt idx="2">
                  <c:v>14</c:v>
                </c:pt>
                <c:pt idx="3">
                  <c:v>13.25</c:v>
                </c:pt>
                <c:pt idx="4">
                  <c:v>7</c:v>
                </c:pt>
                <c:pt idx="5">
                  <c:v>20.75</c:v>
                </c:pt>
                <c:pt idx="6">
                  <c:v>27.25</c:v>
                </c:pt>
                <c:pt idx="7">
                  <c:v>29</c:v>
                </c:pt>
                <c:pt idx="8">
                  <c:v>18.25</c:v>
                </c:pt>
                <c:pt idx="9">
                  <c:v>13</c:v>
                </c:pt>
                <c:pt idx="10">
                  <c:v>36</c:v>
                </c:pt>
                <c:pt idx="11">
                  <c:v>20.5</c:v>
                </c:pt>
                <c:pt idx="12">
                  <c:v>23</c:v>
                </c:pt>
                <c:pt idx="13">
                  <c:v>23.75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'SouthBayStn8_1999-2016'!$AK$122:$AK$135</c:f>
              <c:numCache>
                <c:formatCode>0.0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10</c:v>
                </c:pt>
                <c:pt idx="3">
                  <c:v>3</c:v>
                </c:pt>
                <c:pt idx="4">
                  <c:v>4</c:v>
                </c:pt>
                <c:pt idx="5">
                  <c:v>19</c:v>
                </c:pt>
                <c:pt idx="6">
                  <c:v>14</c:v>
                </c:pt>
                <c:pt idx="7">
                  <c:v>16</c:v>
                </c:pt>
                <c:pt idx="8">
                  <c:v>7</c:v>
                </c:pt>
                <c:pt idx="9">
                  <c:v>8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176"/>
        <c:axId val="629346704"/>
      </c:scatterChart>
      <c:valAx>
        <c:axId val="62934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9346704"/>
        <c:crosses val="autoZero"/>
        <c:crossBetween val="midCat"/>
      </c:valAx>
      <c:valAx>
        <c:axId val="629346704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9343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'SouthBayStn8_1999-2016'!$AG$139:$AG$152</c:f>
              <c:numCache>
                <c:formatCode>0.0</c:formatCode>
                <c:ptCount val="14"/>
                <c:pt idx="0">
                  <c:v>82</c:v>
                </c:pt>
                <c:pt idx="1">
                  <c:v>90</c:v>
                </c:pt>
                <c:pt idx="2">
                  <c:v>136</c:v>
                </c:pt>
                <c:pt idx="3">
                  <c:v>103</c:v>
                </c:pt>
                <c:pt idx="4">
                  <c:v>141</c:v>
                </c:pt>
                <c:pt idx="6">
                  <c:v>91</c:v>
                </c:pt>
                <c:pt idx="7">
                  <c:v>121</c:v>
                </c:pt>
                <c:pt idx="8">
                  <c:v>157</c:v>
                </c:pt>
                <c:pt idx="9">
                  <c:v>49</c:v>
                </c:pt>
                <c:pt idx="10">
                  <c:v>150</c:v>
                </c:pt>
                <c:pt idx="11">
                  <c:v>69</c:v>
                </c:pt>
                <c:pt idx="12">
                  <c:v>83</c:v>
                </c:pt>
                <c:pt idx="13">
                  <c:v>76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'SouthBayStn8_1999-2016'!$AH$139:$AH$152</c:f>
              <c:numCache>
                <c:formatCode>General</c:formatCode>
                <c:ptCount val="14"/>
                <c:pt idx="0">
                  <c:v>33.5</c:v>
                </c:pt>
                <c:pt idx="1">
                  <c:v>72</c:v>
                </c:pt>
                <c:pt idx="2">
                  <c:v>34</c:v>
                </c:pt>
                <c:pt idx="3">
                  <c:v>60.25</c:v>
                </c:pt>
                <c:pt idx="4">
                  <c:v>60</c:v>
                </c:pt>
                <c:pt idx="6">
                  <c:v>48.5</c:v>
                </c:pt>
                <c:pt idx="7">
                  <c:v>88.75</c:v>
                </c:pt>
                <c:pt idx="8">
                  <c:v>74</c:v>
                </c:pt>
                <c:pt idx="9">
                  <c:v>45</c:v>
                </c:pt>
                <c:pt idx="10">
                  <c:v>59.25</c:v>
                </c:pt>
                <c:pt idx="11">
                  <c:v>32</c:v>
                </c:pt>
                <c:pt idx="12">
                  <c:v>70.75</c:v>
                </c:pt>
                <c:pt idx="13">
                  <c:v>50.5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'SouthBayStn8_1999-2016'!$AI$139:$AI$152</c:f>
              <c:numCache>
                <c:formatCode>0.0</c:formatCode>
                <c:ptCount val="14"/>
                <c:pt idx="0">
                  <c:v>18</c:v>
                </c:pt>
                <c:pt idx="1">
                  <c:v>43</c:v>
                </c:pt>
                <c:pt idx="2">
                  <c:v>17</c:v>
                </c:pt>
                <c:pt idx="3">
                  <c:v>29.5</c:v>
                </c:pt>
                <c:pt idx="4">
                  <c:v>57</c:v>
                </c:pt>
                <c:pt idx="6">
                  <c:v>32</c:v>
                </c:pt>
                <c:pt idx="7">
                  <c:v>39</c:v>
                </c:pt>
                <c:pt idx="8">
                  <c:v>28</c:v>
                </c:pt>
                <c:pt idx="9">
                  <c:v>31</c:v>
                </c:pt>
                <c:pt idx="10">
                  <c:v>41</c:v>
                </c:pt>
                <c:pt idx="11">
                  <c:v>20.5</c:v>
                </c:pt>
                <c:pt idx="12">
                  <c:v>52</c:v>
                </c:pt>
                <c:pt idx="13">
                  <c:v>30.1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'SouthBayStn8_1999-2016'!$AJ$139:$AJ$152</c:f>
              <c:numCache>
                <c:formatCode>General</c:formatCode>
                <c:ptCount val="14"/>
                <c:pt idx="0">
                  <c:v>15.5</c:v>
                </c:pt>
                <c:pt idx="1">
                  <c:v>8.75</c:v>
                </c:pt>
                <c:pt idx="2">
                  <c:v>15</c:v>
                </c:pt>
                <c:pt idx="3">
                  <c:v>14.25</c:v>
                </c:pt>
                <c:pt idx="4">
                  <c:v>50</c:v>
                </c:pt>
                <c:pt idx="6">
                  <c:v>28</c:v>
                </c:pt>
                <c:pt idx="7">
                  <c:v>29</c:v>
                </c:pt>
                <c:pt idx="8">
                  <c:v>18</c:v>
                </c:pt>
                <c:pt idx="9">
                  <c:v>13</c:v>
                </c:pt>
                <c:pt idx="10">
                  <c:v>22</c:v>
                </c:pt>
                <c:pt idx="11">
                  <c:v>15</c:v>
                </c:pt>
                <c:pt idx="12">
                  <c:v>31</c:v>
                </c:pt>
                <c:pt idx="13">
                  <c:v>17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'SouthBayStn8_1999-2016'!$AK$139:$AK$152</c:f>
              <c:numCache>
                <c:formatCode>0.0</c:formatCode>
                <c:ptCount val="14"/>
                <c:pt idx="0">
                  <c:v>5</c:v>
                </c:pt>
                <c:pt idx="1">
                  <c:v>0.5</c:v>
                </c:pt>
                <c:pt idx="2">
                  <c:v>12</c:v>
                </c:pt>
                <c:pt idx="3">
                  <c:v>8</c:v>
                </c:pt>
                <c:pt idx="4">
                  <c:v>36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  <c:pt idx="10">
                  <c:v>15</c:v>
                </c:pt>
                <c:pt idx="11">
                  <c:v>4</c:v>
                </c:pt>
                <c:pt idx="12">
                  <c:v>15</c:v>
                </c:pt>
                <c:pt idx="13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9056"/>
        <c:axId val="629340432"/>
      </c:scatterChart>
      <c:valAx>
        <c:axId val="6293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9340432"/>
        <c:crosses val="autoZero"/>
        <c:crossBetween val="midCat"/>
      </c:valAx>
      <c:valAx>
        <c:axId val="62934043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9349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'SouthBayStn8_1999-2016'!$BM$2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'SouthBayStn8_1999-2016'!$BM$3:$BM$14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'SouthBayStn8_1999-2016'!$BN$3:$BN$14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3.25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'SouthBayStn8_1999-2016'!$BO$3:$BO$14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'SouthBayStn8_1999-2016'!$BP$3:$BP$14</c:f>
              <c:numCache>
                <c:formatCode>General</c:formatCode>
                <c:ptCount val="12"/>
                <c:pt idx="0">
                  <c:v>0.875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1.875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'SouthBayStn8_1999-2016'!$BQ$3:$BQ$14</c:f>
              <c:numCache>
                <c:formatCode>General</c:formatCode>
                <c:ptCount val="12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0.15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0.9</c:v>
                </c:pt>
                <c:pt idx="10">
                  <c:v>0.8</c:v>
                </c:pt>
                <c:pt idx="1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39648"/>
        <c:axId val="629347096"/>
      </c:scatterChart>
      <c:valAx>
        <c:axId val="62933964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9347096"/>
        <c:crosses val="autoZero"/>
        <c:crossBetween val="midCat"/>
      </c:valAx>
      <c:valAx>
        <c:axId val="62934709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629339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'SouthBayStn8_1999-2016'!$BM$19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'SouthBayStn8_1999-2016'!$BM$20:$BM$31</c:f>
              <c:numCache>
                <c:formatCode>0.0</c:formatCode>
                <c:ptCount val="12"/>
                <c:pt idx="0">
                  <c:v>9.5</c:v>
                </c:pt>
                <c:pt idx="1">
                  <c:v>9.1999999999999993</c:v>
                </c:pt>
                <c:pt idx="2">
                  <c:v>9.4</c:v>
                </c:pt>
                <c:pt idx="3">
                  <c:v>8.8000000000000007</c:v>
                </c:pt>
                <c:pt idx="4">
                  <c:v>9.1999999999999993</c:v>
                </c:pt>
                <c:pt idx="5">
                  <c:v>10</c:v>
                </c:pt>
                <c:pt idx="6">
                  <c:v>12.6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9.1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'SouthBayStn8_1999-2016'!$BN$20:$BN$31</c:f>
              <c:numCache>
                <c:formatCode>General</c:formatCode>
                <c:ptCount val="12"/>
                <c:pt idx="0">
                  <c:v>9</c:v>
                </c:pt>
                <c:pt idx="1">
                  <c:v>8.5500000000000007</c:v>
                </c:pt>
                <c:pt idx="2">
                  <c:v>8.4</c:v>
                </c:pt>
                <c:pt idx="3">
                  <c:v>8.6</c:v>
                </c:pt>
                <c:pt idx="4">
                  <c:v>8.625</c:v>
                </c:pt>
                <c:pt idx="5">
                  <c:v>8.6</c:v>
                </c:pt>
                <c:pt idx="6">
                  <c:v>9.8000000000000007</c:v>
                </c:pt>
                <c:pt idx="7">
                  <c:v>8</c:v>
                </c:pt>
                <c:pt idx="8">
                  <c:v>8.6</c:v>
                </c:pt>
                <c:pt idx="9">
                  <c:v>8.1999999999999993</c:v>
                </c:pt>
                <c:pt idx="10">
                  <c:v>8.6</c:v>
                </c:pt>
                <c:pt idx="11">
                  <c:v>7.6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'SouthBayStn8_1999-2016'!$BO$20:$BO$31</c:f>
              <c:numCache>
                <c:formatCode>0.0</c:formatCode>
                <c:ptCount val="12"/>
                <c:pt idx="0">
                  <c:v>8.3000000000000007</c:v>
                </c:pt>
                <c:pt idx="1">
                  <c:v>8.0500000000000007</c:v>
                </c:pt>
                <c:pt idx="2">
                  <c:v>7.8</c:v>
                </c:pt>
                <c:pt idx="3">
                  <c:v>8.1</c:v>
                </c:pt>
                <c:pt idx="4">
                  <c:v>7.8</c:v>
                </c:pt>
                <c:pt idx="5">
                  <c:v>8.4</c:v>
                </c:pt>
                <c:pt idx="6">
                  <c:v>9</c:v>
                </c:pt>
                <c:pt idx="7">
                  <c:v>7.7</c:v>
                </c:pt>
                <c:pt idx="8">
                  <c:v>8</c:v>
                </c:pt>
                <c:pt idx="9">
                  <c:v>7.6</c:v>
                </c:pt>
                <c:pt idx="10">
                  <c:v>7.8</c:v>
                </c:pt>
                <c:pt idx="11">
                  <c:v>7.41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'SouthBayStn8_1999-2016'!$BP$20:$BP$31</c:f>
              <c:numCache>
                <c:formatCode>General</c:formatCode>
                <c:ptCount val="12"/>
                <c:pt idx="0">
                  <c:v>8</c:v>
                </c:pt>
                <c:pt idx="1">
                  <c:v>7.625</c:v>
                </c:pt>
                <c:pt idx="2">
                  <c:v>7.4</c:v>
                </c:pt>
                <c:pt idx="3">
                  <c:v>7.5</c:v>
                </c:pt>
                <c:pt idx="4">
                  <c:v>7.3250000000000002</c:v>
                </c:pt>
                <c:pt idx="5">
                  <c:v>7.8</c:v>
                </c:pt>
                <c:pt idx="6">
                  <c:v>8</c:v>
                </c:pt>
                <c:pt idx="7">
                  <c:v>7.3</c:v>
                </c:pt>
                <c:pt idx="8">
                  <c:v>7.6</c:v>
                </c:pt>
                <c:pt idx="9">
                  <c:v>6.7750000000000004</c:v>
                </c:pt>
                <c:pt idx="10">
                  <c:v>7.3</c:v>
                </c:pt>
                <c:pt idx="11">
                  <c:v>7.2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'SouthBayStn8_1999-2016'!$BQ$20:$BQ$31</c:f>
              <c:numCache>
                <c:formatCode>0.0</c:formatCode>
                <c:ptCount val="12"/>
                <c:pt idx="0">
                  <c:v>7</c:v>
                </c:pt>
                <c:pt idx="1">
                  <c:v>7.4</c:v>
                </c:pt>
                <c:pt idx="2">
                  <c:v>6.6</c:v>
                </c:pt>
                <c:pt idx="3">
                  <c:v>6.2</c:v>
                </c:pt>
                <c:pt idx="4">
                  <c:v>4.0999999999999996</c:v>
                </c:pt>
                <c:pt idx="5">
                  <c:v>7.6</c:v>
                </c:pt>
                <c:pt idx="6">
                  <c:v>7.6</c:v>
                </c:pt>
                <c:pt idx="7">
                  <c:v>6.6</c:v>
                </c:pt>
                <c:pt idx="8">
                  <c:v>6.5</c:v>
                </c:pt>
                <c:pt idx="9">
                  <c:v>6.1</c:v>
                </c:pt>
                <c:pt idx="10">
                  <c:v>6.5</c:v>
                </c:pt>
                <c:pt idx="11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4352"/>
        <c:axId val="629343960"/>
      </c:scatterChart>
      <c:valAx>
        <c:axId val="62934435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9343960"/>
        <c:crosses val="autoZero"/>
        <c:crossBetween val="midCat"/>
      </c:valAx>
      <c:valAx>
        <c:axId val="62934396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934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'SouthBayStn8_1999-2016'!$BM$37:$BM$48</c:f>
              <c:numCache>
                <c:formatCode>_(* #,##0_);_(* \(#,##0\);_(* "-"??_);_(@_)</c:formatCode>
                <c:ptCount val="12"/>
                <c:pt idx="0">
                  <c:v>658</c:v>
                </c:pt>
                <c:pt idx="1">
                  <c:v>755</c:v>
                </c:pt>
                <c:pt idx="2">
                  <c:v>753</c:v>
                </c:pt>
                <c:pt idx="3">
                  <c:v>800</c:v>
                </c:pt>
                <c:pt idx="4">
                  <c:v>1860</c:v>
                </c:pt>
                <c:pt idx="5">
                  <c:v>1023</c:v>
                </c:pt>
                <c:pt idx="6">
                  <c:v>714</c:v>
                </c:pt>
                <c:pt idx="7">
                  <c:v>777</c:v>
                </c:pt>
                <c:pt idx="8">
                  <c:v>703</c:v>
                </c:pt>
                <c:pt idx="9">
                  <c:v>599</c:v>
                </c:pt>
                <c:pt idx="10">
                  <c:v>476</c:v>
                </c:pt>
                <c:pt idx="11">
                  <c:v>536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'SouthBayStn8_1999-2016'!$BN$37:$BN$48</c:f>
              <c:numCache>
                <c:formatCode>General</c:formatCode>
                <c:ptCount val="12"/>
                <c:pt idx="0">
                  <c:v>246</c:v>
                </c:pt>
                <c:pt idx="1">
                  <c:v>205</c:v>
                </c:pt>
                <c:pt idx="2">
                  <c:v>212</c:v>
                </c:pt>
                <c:pt idx="3">
                  <c:v>298</c:v>
                </c:pt>
                <c:pt idx="4">
                  <c:v>350</c:v>
                </c:pt>
                <c:pt idx="5">
                  <c:v>328.75</c:v>
                </c:pt>
                <c:pt idx="6">
                  <c:v>431.75</c:v>
                </c:pt>
                <c:pt idx="7">
                  <c:v>357</c:v>
                </c:pt>
                <c:pt idx="8">
                  <c:v>281</c:v>
                </c:pt>
                <c:pt idx="9">
                  <c:v>248.25</c:v>
                </c:pt>
                <c:pt idx="10">
                  <c:v>190</c:v>
                </c:pt>
                <c:pt idx="11">
                  <c:v>193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'SouthBayStn8_1999-2016'!$BO$37:$BO$48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115</c:v>
                </c:pt>
                <c:pt idx="2">
                  <c:v>145</c:v>
                </c:pt>
                <c:pt idx="3">
                  <c:v>153</c:v>
                </c:pt>
                <c:pt idx="4">
                  <c:v>120</c:v>
                </c:pt>
                <c:pt idx="5">
                  <c:v>142</c:v>
                </c:pt>
                <c:pt idx="6">
                  <c:v>275.5</c:v>
                </c:pt>
                <c:pt idx="7">
                  <c:v>260</c:v>
                </c:pt>
                <c:pt idx="8">
                  <c:v>255</c:v>
                </c:pt>
                <c:pt idx="9">
                  <c:v>184</c:v>
                </c:pt>
                <c:pt idx="10">
                  <c:v>160</c:v>
                </c:pt>
                <c:pt idx="11">
                  <c:v>124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'SouthBayStn8_1999-2016'!$BP$37:$BP$48</c:f>
              <c:numCache>
                <c:formatCode>General</c:formatCode>
                <c:ptCount val="12"/>
                <c:pt idx="0">
                  <c:v>45</c:v>
                </c:pt>
                <c:pt idx="1">
                  <c:v>41</c:v>
                </c:pt>
                <c:pt idx="2">
                  <c:v>52</c:v>
                </c:pt>
                <c:pt idx="3">
                  <c:v>37</c:v>
                </c:pt>
                <c:pt idx="4">
                  <c:v>56</c:v>
                </c:pt>
                <c:pt idx="5">
                  <c:v>92.25</c:v>
                </c:pt>
                <c:pt idx="6">
                  <c:v>122.75</c:v>
                </c:pt>
                <c:pt idx="7">
                  <c:v>93</c:v>
                </c:pt>
                <c:pt idx="8">
                  <c:v>100</c:v>
                </c:pt>
                <c:pt idx="9">
                  <c:v>68.25</c:v>
                </c:pt>
                <c:pt idx="10">
                  <c:v>45</c:v>
                </c:pt>
                <c:pt idx="11">
                  <c:v>30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'SouthBayStn8_1999-2016'!$BQ$37:$BQ$48</c:f>
              <c:numCache>
                <c:formatCode>_(* #,##0_);_(* \(#,##0\);_(* "-"??_);_(@_)</c:formatCode>
                <c:ptCount val="12"/>
                <c:pt idx="0">
                  <c:v>20.3</c:v>
                </c:pt>
                <c:pt idx="1">
                  <c:v>14.9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46</c:v>
                </c:pt>
                <c:pt idx="6">
                  <c:v>56</c:v>
                </c:pt>
                <c:pt idx="7">
                  <c:v>22.3</c:v>
                </c:pt>
                <c:pt idx="8">
                  <c:v>17</c:v>
                </c:pt>
                <c:pt idx="9">
                  <c:v>20.100000000000001</c:v>
                </c:pt>
                <c:pt idx="10">
                  <c:v>14</c:v>
                </c:pt>
                <c:pt idx="1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2392"/>
        <c:axId val="629340824"/>
      </c:scatterChart>
      <c:valAx>
        <c:axId val="62934239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9340824"/>
        <c:crosses val="autoZero"/>
        <c:crossBetween val="midCat"/>
      </c:valAx>
      <c:valAx>
        <c:axId val="629340824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9342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'SouthBayStn8_1999-2016'!$BM$54:$BM$65</c:f>
              <c:numCache>
                <c:formatCode>0.000</c:formatCode>
                <c:ptCount val="12"/>
                <c:pt idx="0">
                  <c:v>0.58499999999999996</c:v>
                </c:pt>
                <c:pt idx="1">
                  <c:v>0.57299999999999995</c:v>
                </c:pt>
                <c:pt idx="2">
                  <c:v>0.53759999999999997</c:v>
                </c:pt>
                <c:pt idx="3">
                  <c:v>0.60919999999999996</c:v>
                </c:pt>
                <c:pt idx="4">
                  <c:v>0.19</c:v>
                </c:pt>
                <c:pt idx="5">
                  <c:v>0.24399999999999999</c:v>
                </c:pt>
                <c:pt idx="6">
                  <c:v>0.1258</c:v>
                </c:pt>
                <c:pt idx="7">
                  <c:v>0.31030000000000002</c:v>
                </c:pt>
                <c:pt idx="8">
                  <c:v>0.1651</c:v>
                </c:pt>
                <c:pt idx="9">
                  <c:v>0.71</c:v>
                </c:pt>
                <c:pt idx="10">
                  <c:v>1.2</c:v>
                </c:pt>
                <c:pt idx="11">
                  <c:v>0.68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'SouthBayStn8_1999-2016'!$BN$54:$BN$65</c:f>
              <c:numCache>
                <c:formatCode>General</c:formatCode>
                <c:ptCount val="12"/>
                <c:pt idx="0">
                  <c:v>0.28260000000000002</c:v>
                </c:pt>
                <c:pt idx="1">
                  <c:v>0.30080000000000001</c:v>
                </c:pt>
                <c:pt idx="2">
                  <c:v>0.06</c:v>
                </c:pt>
                <c:pt idx="3">
                  <c:v>0.12640000000000001</c:v>
                </c:pt>
                <c:pt idx="4">
                  <c:v>0.1234</c:v>
                </c:pt>
                <c:pt idx="5">
                  <c:v>8.6699999999999999E-2</c:v>
                </c:pt>
                <c:pt idx="6">
                  <c:v>4.0275000000000005E-2</c:v>
                </c:pt>
                <c:pt idx="7">
                  <c:v>0.1012</c:v>
                </c:pt>
                <c:pt idx="8">
                  <c:v>5.6500000000000002E-2</c:v>
                </c:pt>
                <c:pt idx="9">
                  <c:v>0.10730000000000001</c:v>
                </c:pt>
                <c:pt idx="10">
                  <c:v>0.23469999999999999</c:v>
                </c:pt>
                <c:pt idx="11">
                  <c:v>0.30840000000000001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'SouthBayStn8_1999-2016'!$BO$54:$BO$65</c:f>
              <c:numCache>
                <c:formatCode>0.000</c:formatCode>
                <c:ptCount val="12"/>
                <c:pt idx="0">
                  <c:v>9.3799999999999994E-2</c:v>
                </c:pt>
                <c:pt idx="1">
                  <c:v>9.1800000000000007E-2</c:v>
                </c:pt>
                <c:pt idx="2">
                  <c:v>4.9799999999999997E-2</c:v>
                </c:pt>
                <c:pt idx="3">
                  <c:v>2.8799999999999999E-2</c:v>
                </c:pt>
                <c:pt idx="4">
                  <c:v>6.2700000000000006E-2</c:v>
                </c:pt>
                <c:pt idx="5">
                  <c:v>2.7999999999999997E-2</c:v>
                </c:pt>
                <c:pt idx="6">
                  <c:v>3.5000000000000001E-3</c:v>
                </c:pt>
                <c:pt idx="7">
                  <c:v>0.05</c:v>
                </c:pt>
                <c:pt idx="8">
                  <c:v>8.8000000000000005E-3</c:v>
                </c:pt>
                <c:pt idx="9">
                  <c:v>0.05</c:v>
                </c:pt>
                <c:pt idx="10">
                  <c:v>7.3800000000000004E-2</c:v>
                </c:pt>
                <c:pt idx="11">
                  <c:v>0.19470000000000001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'SouthBayStn8_1999-2016'!$BP$54:$BP$65</c:f>
              <c:numCache>
                <c:formatCode>General</c:formatCode>
                <c:ptCount val="12"/>
                <c:pt idx="0">
                  <c:v>2.98E-2</c:v>
                </c:pt>
                <c:pt idx="1">
                  <c:v>6.3100000000000003E-2</c:v>
                </c:pt>
                <c:pt idx="2">
                  <c:v>5.7999999999999996E-3</c:v>
                </c:pt>
                <c:pt idx="3">
                  <c:v>1.41E-2</c:v>
                </c:pt>
                <c:pt idx="4">
                  <c:v>2.2599999999999999E-2</c:v>
                </c:pt>
                <c:pt idx="5">
                  <c:v>4.6750000000000003E-3</c:v>
                </c:pt>
                <c:pt idx="6">
                  <c:v>1.75E-3</c:v>
                </c:pt>
                <c:pt idx="7">
                  <c:v>9.1999999999999998E-3</c:v>
                </c:pt>
                <c:pt idx="8">
                  <c:v>2E-3</c:v>
                </c:pt>
                <c:pt idx="9">
                  <c:v>1E-3</c:v>
                </c:pt>
                <c:pt idx="10">
                  <c:v>4.0599999999999997E-2</c:v>
                </c:pt>
                <c:pt idx="11">
                  <c:v>0.09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'SouthBayStn8_1999-2016'!$BQ$54:$BQ$65</c:f>
              <c:numCache>
                <c:formatCode>0.000</c:formatCode>
                <c:ptCount val="12"/>
                <c:pt idx="0">
                  <c:v>2E-3</c:v>
                </c:pt>
                <c:pt idx="1">
                  <c:v>1.7600000000000001E-2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2.29E-2</c:v>
                </c:pt>
                <c:pt idx="11">
                  <c:v>2.7699999999999999E-2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38864"/>
        <c:axId val="629344744"/>
      </c:scatterChart>
      <c:valAx>
        <c:axId val="62933886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9344744"/>
        <c:crosses val="autoZero"/>
        <c:crossBetween val="midCat"/>
      </c:valAx>
      <c:valAx>
        <c:axId val="629344744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9338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'WestBayStn5_1999-2016'!$BM$92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'WestBayStn5_1999-2016'!$BK$93:$BK$104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'WestBayStn5_1999-2016'!$BM$93:$BM$104</c:f>
              <c:numCache>
                <c:formatCode>0.000</c:formatCode>
                <c:ptCount val="12"/>
                <c:pt idx="0">
                  <c:v>0.24759999999999999</c:v>
                </c:pt>
                <c:pt idx="1">
                  <c:v>0.18</c:v>
                </c:pt>
                <c:pt idx="2">
                  <c:v>0.2339</c:v>
                </c:pt>
                <c:pt idx="3">
                  <c:v>0.28849999999999998</c:v>
                </c:pt>
                <c:pt idx="4">
                  <c:v>0.38700000000000001</c:v>
                </c:pt>
                <c:pt idx="5">
                  <c:v>0.48</c:v>
                </c:pt>
                <c:pt idx="6">
                  <c:v>0.77</c:v>
                </c:pt>
                <c:pt idx="7">
                  <c:v>0.1726</c:v>
                </c:pt>
                <c:pt idx="8">
                  <c:v>0.22270000000000001</c:v>
                </c:pt>
                <c:pt idx="9">
                  <c:v>0.17399999999999999</c:v>
                </c:pt>
                <c:pt idx="10">
                  <c:v>0.19589999999999999</c:v>
                </c:pt>
                <c:pt idx="11">
                  <c:v>0.18540000000000001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'WestBayStn5_1999-2016'!$BN$92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'WestBayStn5_1999-2016'!$BK$93:$BK$104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'WestBayStn5_1999-2016'!$BN$93:$BN$104</c:f>
              <c:numCache>
                <c:formatCode>General</c:formatCode>
                <c:ptCount val="12"/>
                <c:pt idx="0">
                  <c:v>9.8299999999999998E-2</c:v>
                </c:pt>
                <c:pt idx="1">
                  <c:v>7.0949999999999999E-2</c:v>
                </c:pt>
                <c:pt idx="2">
                  <c:v>0.1197</c:v>
                </c:pt>
                <c:pt idx="3">
                  <c:v>9.8900000000000002E-2</c:v>
                </c:pt>
                <c:pt idx="4">
                  <c:v>0.28839999999999999</c:v>
                </c:pt>
                <c:pt idx="5">
                  <c:v>0.14330000000000001</c:v>
                </c:pt>
                <c:pt idx="6">
                  <c:v>0.14380000000000001</c:v>
                </c:pt>
                <c:pt idx="7">
                  <c:v>0.1227</c:v>
                </c:pt>
                <c:pt idx="8">
                  <c:v>0.09</c:v>
                </c:pt>
                <c:pt idx="9">
                  <c:v>9.1999999999999998E-2</c:v>
                </c:pt>
                <c:pt idx="10">
                  <c:v>7.8050000000000008E-2</c:v>
                </c:pt>
                <c:pt idx="11">
                  <c:v>8.3974999999999994E-2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'WestBayStn5_1999-2016'!$BO$92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'WestBayStn5_1999-2016'!$BK$93:$BK$104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'WestBayStn5_1999-2016'!$BO$93:$BO$104</c:f>
              <c:numCache>
                <c:formatCode>0.000</c:formatCode>
                <c:ptCount val="12"/>
                <c:pt idx="0">
                  <c:v>6.2E-2</c:v>
                </c:pt>
                <c:pt idx="1">
                  <c:v>5.2500000000000005E-2</c:v>
                </c:pt>
                <c:pt idx="2">
                  <c:v>4.4400000000000002E-2</c:v>
                </c:pt>
                <c:pt idx="3">
                  <c:v>6.5000000000000002E-2</c:v>
                </c:pt>
                <c:pt idx="4">
                  <c:v>9.0800000000000006E-2</c:v>
                </c:pt>
                <c:pt idx="5">
                  <c:v>9.9500000000000005E-2</c:v>
                </c:pt>
                <c:pt idx="6">
                  <c:v>8.8700000000000001E-2</c:v>
                </c:pt>
                <c:pt idx="7">
                  <c:v>7.4949999999999989E-2</c:v>
                </c:pt>
                <c:pt idx="8">
                  <c:v>5.1700000000000003E-2</c:v>
                </c:pt>
                <c:pt idx="9">
                  <c:v>5.7099999999999998E-2</c:v>
                </c:pt>
                <c:pt idx="10">
                  <c:v>6.0450000000000004E-2</c:v>
                </c:pt>
                <c:pt idx="11">
                  <c:v>5.0750000000000003E-2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'WestBayStn5_1999-2016'!$BP$92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'WestBayStn5_1999-2016'!$BK$93:$BK$104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'WestBayStn5_1999-2016'!$BP$93:$BP$104</c:f>
              <c:numCache>
                <c:formatCode>General</c:formatCode>
                <c:ptCount val="12"/>
                <c:pt idx="0">
                  <c:v>1.84E-2</c:v>
                </c:pt>
                <c:pt idx="1">
                  <c:v>1.8925000000000001E-2</c:v>
                </c:pt>
                <c:pt idx="2">
                  <c:v>3.5200000000000002E-2</c:v>
                </c:pt>
                <c:pt idx="3">
                  <c:v>3.49E-2</c:v>
                </c:pt>
                <c:pt idx="4">
                  <c:v>0.08</c:v>
                </c:pt>
                <c:pt idx="5">
                  <c:v>7.0999999999999994E-2</c:v>
                </c:pt>
                <c:pt idx="6">
                  <c:v>5.7700000000000001E-2</c:v>
                </c:pt>
                <c:pt idx="7">
                  <c:v>5.1250000000000004E-2</c:v>
                </c:pt>
                <c:pt idx="8">
                  <c:v>2.01E-2</c:v>
                </c:pt>
                <c:pt idx="9">
                  <c:v>1.47E-2</c:v>
                </c:pt>
                <c:pt idx="10">
                  <c:v>2.8774999999999998E-2</c:v>
                </c:pt>
                <c:pt idx="11">
                  <c:v>2.6350000000000002E-2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'WestBayStn5_1999-2016'!$BQ$92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'WestBayStn5_1999-2016'!$BK$93:$BK$104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'WestBayStn5_1999-2016'!$BQ$93:$BQ$104</c:f>
              <c:numCache>
                <c:formatCode>0.000</c:formatCode>
                <c:ptCount val="12"/>
                <c:pt idx="0">
                  <c:v>2E-3</c:v>
                </c:pt>
                <c:pt idx="1">
                  <c:v>8.0999999999999996E-3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8.5000000000000006E-3</c:v>
                </c:pt>
                <c:pt idx="9">
                  <c:v>4.4000000000000003E-3</c:v>
                </c:pt>
                <c:pt idx="10">
                  <c:v>2E-3</c:v>
                </c:pt>
                <c:pt idx="11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7304"/>
        <c:axId val="462229856"/>
      </c:scatterChart>
      <c:valAx>
        <c:axId val="46223730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2229856"/>
        <c:crosses val="autoZero"/>
        <c:crossBetween val="midCat"/>
      </c:valAx>
      <c:valAx>
        <c:axId val="462229856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373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'SouthBayStn8_1999-2016'!$BM$71:$BM$82</c:f>
              <c:numCache>
                <c:formatCode>0.000</c:formatCode>
                <c:ptCount val="12"/>
                <c:pt idx="0">
                  <c:v>0.224</c:v>
                </c:pt>
                <c:pt idx="1">
                  <c:v>0.1658</c:v>
                </c:pt>
                <c:pt idx="2">
                  <c:v>0.1978</c:v>
                </c:pt>
                <c:pt idx="3">
                  <c:v>0.24049999999999999</c:v>
                </c:pt>
                <c:pt idx="4">
                  <c:v>0.18970000000000001</c:v>
                </c:pt>
                <c:pt idx="5">
                  <c:v>0.16650000000000001</c:v>
                </c:pt>
                <c:pt idx="6">
                  <c:v>0.14000000000000001</c:v>
                </c:pt>
                <c:pt idx="7">
                  <c:v>0.121</c:v>
                </c:pt>
                <c:pt idx="8">
                  <c:v>0.23469999999999999</c:v>
                </c:pt>
                <c:pt idx="9">
                  <c:v>0.17280000000000001</c:v>
                </c:pt>
                <c:pt idx="10">
                  <c:v>0.15</c:v>
                </c:pt>
                <c:pt idx="11">
                  <c:v>0.1736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'SouthBayStn8_1999-2016'!$BN$71:$BN$82</c:f>
              <c:numCache>
                <c:formatCode>General</c:formatCode>
                <c:ptCount val="12"/>
                <c:pt idx="0">
                  <c:v>0.1</c:v>
                </c:pt>
                <c:pt idx="1">
                  <c:v>0.1128</c:v>
                </c:pt>
                <c:pt idx="2">
                  <c:v>0.14410000000000001</c:v>
                </c:pt>
                <c:pt idx="3">
                  <c:v>8.0399999999999999E-2</c:v>
                </c:pt>
                <c:pt idx="4">
                  <c:v>7.6300000000000007E-2</c:v>
                </c:pt>
                <c:pt idx="5">
                  <c:v>0.10519999999999999</c:v>
                </c:pt>
                <c:pt idx="6">
                  <c:v>0.1028</c:v>
                </c:pt>
                <c:pt idx="7">
                  <c:v>9.4700000000000006E-2</c:v>
                </c:pt>
                <c:pt idx="8">
                  <c:v>8.4199999999999997E-2</c:v>
                </c:pt>
                <c:pt idx="9">
                  <c:v>0.08</c:v>
                </c:pt>
                <c:pt idx="10">
                  <c:v>0.1101</c:v>
                </c:pt>
                <c:pt idx="11">
                  <c:v>0.15479999999999999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'SouthBayStn8_1999-2016'!$BO$71:$BO$82</c:f>
              <c:numCache>
                <c:formatCode>0.000</c:formatCode>
                <c:ptCount val="12"/>
                <c:pt idx="0">
                  <c:v>7.1499999999999994E-2</c:v>
                </c:pt>
                <c:pt idx="1">
                  <c:v>8.5199999999999998E-2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5.425E-2</c:v>
                </c:pt>
                <c:pt idx="6">
                  <c:v>6.2799999999999995E-2</c:v>
                </c:pt>
                <c:pt idx="7">
                  <c:v>6.7900000000000002E-2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7.1499999999999994E-2</c:v>
                </c:pt>
                <c:pt idx="11">
                  <c:v>8.3599999999999994E-2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'SouthBayStn8_1999-2016'!$BP$71:$BP$82</c:f>
              <c:numCache>
                <c:formatCode>General</c:formatCode>
                <c:ptCount val="12"/>
                <c:pt idx="0">
                  <c:v>4.2700000000000002E-2</c:v>
                </c:pt>
                <c:pt idx="1">
                  <c:v>5.4600000000000003E-2</c:v>
                </c:pt>
                <c:pt idx="2">
                  <c:v>4.3299999999999998E-2</c:v>
                </c:pt>
                <c:pt idx="3">
                  <c:v>4.3900000000000002E-2</c:v>
                </c:pt>
                <c:pt idx="4">
                  <c:v>3.7600000000000001E-2</c:v>
                </c:pt>
                <c:pt idx="5">
                  <c:v>4.4650000000000002E-2</c:v>
                </c:pt>
                <c:pt idx="6">
                  <c:v>2.9374999999999998E-2</c:v>
                </c:pt>
                <c:pt idx="7">
                  <c:v>1.67E-2</c:v>
                </c:pt>
                <c:pt idx="8">
                  <c:v>1.8499999999999999E-2</c:v>
                </c:pt>
                <c:pt idx="9">
                  <c:v>2.7900000000000001E-2</c:v>
                </c:pt>
                <c:pt idx="10">
                  <c:v>4.2500000000000003E-2</c:v>
                </c:pt>
                <c:pt idx="11">
                  <c:v>6.0999999999999999E-2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'SouthBayStn8_1999-2016'!$BQ$71:$BQ$82</c:f>
              <c:numCache>
                <c:formatCode>0.000</c:formatCode>
                <c:ptCount val="12"/>
                <c:pt idx="0">
                  <c:v>2E-3</c:v>
                </c:pt>
                <c:pt idx="1">
                  <c:v>1.2800000000000001E-2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3.3E-3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3.6400000000000002E-2</c:v>
                </c:pt>
                <c:pt idx="11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5136"/>
        <c:axId val="629345528"/>
      </c:scatterChart>
      <c:valAx>
        <c:axId val="62934513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9345528"/>
        <c:crosses val="autoZero"/>
        <c:crossBetween val="midCat"/>
      </c:valAx>
      <c:valAx>
        <c:axId val="629345528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93451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'SouthBayStn8_1999-2016'!$BM$88:$BM$99</c:f>
              <c:numCache>
                <c:formatCode>0.000</c:formatCode>
                <c:ptCount val="12"/>
                <c:pt idx="0">
                  <c:v>0.28699999999999998</c:v>
                </c:pt>
                <c:pt idx="1">
                  <c:v>8.5000000000000006E-2</c:v>
                </c:pt>
                <c:pt idx="2">
                  <c:v>5.2999999999999999E-2</c:v>
                </c:pt>
                <c:pt idx="3">
                  <c:v>4.4600000000000001E-2</c:v>
                </c:pt>
                <c:pt idx="4">
                  <c:v>8.5999999999999993E-2</c:v>
                </c:pt>
                <c:pt idx="5">
                  <c:v>6.2600000000000003E-2</c:v>
                </c:pt>
                <c:pt idx="6">
                  <c:v>5.0599999999999999E-2</c:v>
                </c:pt>
                <c:pt idx="7">
                  <c:v>7.1400000000000005E-2</c:v>
                </c:pt>
                <c:pt idx="8">
                  <c:v>0.1331</c:v>
                </c:pt>
                <c:pt idx="9">
                  <c:v>6.6000000000000003E-2</c:v>
                </c:pt>
                <c:pt idx="10">
                  <c:v>0.10290000000000001</c:v>
                </c:pt>
                <c:pt idx="11">
                  <c:v>0.13439999999999999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'SouthBayStn8_1999-2016'!$BN$88:$BN$99</c:f>
              <c:numCache>
                <c:formatCode>General</c:formatCode>
                <c:ptCount val="12"/>
                <c:pt idx="0">
                  <c:v>5.1400000000000001E-2</c:v>
                </c:pt>
                <c:pt idx="1">
                  <c:v>0.05</c:v>
                </c:pt>
                <c:pt idx="2">
                  <c:v>3.4799999999999998E-2</c:v>
                </c:pt>
                <c:pt idx="3">
                  <c:v>2.53E-2</c:v>
                </c:pt>
                <c:pt idx="4">
                  <c:v>2.9000000000000001E-2</c:v>
                </c:pt>
                <c:pt idx="5">
                  <c:v>2.615E-2</c:v>
                </c:pt>
                <c:pt idx="6">
                  <c:v>1.9525000000000001E-2</c:v>
                </c:pt>
                <c:pt idx="7">
                  <c:v>2.1999999999999999E-2</c:v>
                </c:pt>
                <c:pt idx="8">
                  <c:v>6.7000000000000004E-2</c:v>
                </c:pt>
                <c:pt idx="9">
                  <c:v>0.04</c:v>
                </c:pt>
                <c:pt idx="10">
                  <c:v>5.8599999999999999E-2</c:v>
                </c:pt>
                <c:pt idx="11">
                  <c:v>8.5800000000000001E-2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'SouthBayStn8_1999-2016'!$BO$88:$BO$99</c:f>
              <c:numCache>
                <c:formatCode>0.000</c:formatCode>
                <c:ptCount val="12"/>
                <c:pt idx="0">
                  <c:v>0.03</c:v>
                </c:pt>
                <c:pt idx="1">
                  <c:v>2.52E-2</c:v>
                </c:pt>
                <c:pt idx="2">
                  <c:v>1.9900000000000001E-2</c:v>
                </c:pt>
                <c:pt idx="3">
                  <c:v>2.2200000000000001E-2</c:v>
                </c:pt>
                <c:pt idx="4">
                  <c:v>1.66E-2</c:v>
                </c:pt>
                <c:pt idx="5">
                  <c:v>1.24E-2</c:v>
                </c:pt>
                <c:pt idx="6">
                  <c:v>9.3500000000000007E-3</c:v>
                </c:pt>
                <c:pt idx="7">
                  <c:v>1.5699999999999999E-2</c:v>
                </c:pt>
                <c:pt idx="8">
                  <c:v>2.9100000000000001E-2</c:v>
                </c:pt>
                <c:pt idx="9">
                  <c:v>2.2599999999999999E-2</c:v>
                </c:pt>
                <c:pt idx="10">
                  <c:v>3.9699999999999999E-2</c:v>
                </c:pt>
                <c:pt idx="11">
                  <c:v>3.9E-2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'SouthBayStn8_1999-2016'!$BP$88:$BP$99</c:f>
              <c:numCache>
                <c:formatCode>General</c:formatCode>
                <c:ptCount val="12"/>
                <c:pt idx="0">
                  <c:v>1.3299999999999999E-2</c:v>
                </c:pt>
                <c:pt idx="1">
                  <c:v>1.34E-2</c:v>
                </c:pt>
                <c:pt idx="2">
                  <c:v>1.1299999999999999E-2</c:v>
                </c:pt>
                <c:pt idx="3">
                  <c:v>5.7000000000000002E-3</c:v>
                </c:pt>
                <c:pt idx="4">
                  <c:v>7.0000000000000001E-3</c:v>
                </c:pt>
                <c:pt idx="5">
                  <c:v>3.8000000000000004E-3</c:v>
                </c:pt>
                <c:pt idx="6">
                  <c:v>2E-3</c:v>
                </c:pt>
                <c:pt idx="7">
                  <c:v>5.8999999999999999E-3</c:v>
                </c:pt>
                <c:pt idx="8">
                  <c:v>2E-3</c:v>
                </c:pt>
                <c:pt idx="9">
                  <c:v>1.4500000000000001E-2</c:v>
                </c:pt>
                <c:pt idx="10">
                  <c:v>0.02</c:v>
                </c:pt>
                <c:pt idx="11">
                  <c:v>9.7999999999999997E-3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'SouthBayStn8_1999-2016'!$BQ$88:$BQ$99</c:f>
              <c:numCache>
                <c:formatCode>0.000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8.0000000000000004E-4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8272"/>
        <c:axId val="629347488"/>
      </c:scatterChart>
      <c:valAx>
        <c:axId val="62934827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9347488"/>
        <c:crosses val="autoZero"/>
        <c:crossBetween val="midCat"/>
      </c:valAx>
      <c:valAx>
        <c:axId val="629347488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93482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'SouthBayStn8_1999-2016'!$BM$105:$BM$116</c:f>
              <c:numCache>
                <c:formatCode>0.000</c:formatCode>
                <c:ptCount val="12"/>
                <c:pt idx="0">
                  <c:v>8.4</c:v>
                </c:pt>
                <c:pt idx="1">
                  <c:v>8.6999999999999993</c:v>
                </c:pt>
                <c:pt idx="2">
                  <c:v>8.6</c:v>
                </c:pt>
                <c:pt idx="3">
                  <c:v>9.1</c:v>
                </c:pt>
                <c:pt idx="4">
                  <c:v>8.9</c:v>
                </c:pt>
                <c:pt idx="5">
                  <c:v>9.6999999999999993</c:v>
                </c:pt>
                <c:pt idx="6">
                  <c:v>9.5</c:v>
                </c:pt>
                <c:pt idx="7">
                  <c:v>8.8000000000000007</c:v>
                </c:pt>
                <c:pt idx="8">
                  <c:v>9.3000000000000007</c:v>
                </c:pt>
                <c:pt idx="9">
                  <c:v>9.1</c:v>
                </c:pt>
                <c:pt idx="10">
                  <c:v>8.1999999999999993</c:v>
                </c:pt>
                <c:pt idx="11">
                  <c:v>8.9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'SouthBayStn8_1999-2016'!$BN$105:$BN$116</c:f>
              <c:numCache>
                <c:formatCode>General</c:formatCode>
                <c:ptCount val="12"/>
                <c:pt idx="0">
                  <c:v>8</c:v>
                </c:pt>
                <c:pt idx="1">
                  <c:v>8.1999999999999993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8.5</c:v>
                </c:pt>
                <c:pt idx="5">
                  <c:v>8.9250000000000007</c:v>
                </c:pt>
                <c:pt idx="6">
                  <c:v>8.8250000000000011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8.5</c:v>
                </c:pt>
                <c:pt idx="10">
                  <c:v>8.1</c:v>
                </c:pt>
                <c:pt idx="11">
                  <c:v>8.1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'SouthBayStn8_1999-2016'!$BO$105:$BO$116</c:f>
              <c:numCache>
                <c:formatCode>0.000</c:formatCode>
                <c:ptCount val="12"/>
                <c:pt idx="0">
                  <c:v>7.9</c:v>
                </c:pt>
                <c:pt idx="1">
                  <c:v>7.9</c:v>
                </c:pt>
                <c:pt idx="2">
                  <c:v>8</c:v>
                </c:pt>
                <c:pt idx="3">
                  <c:v>8</c:v>
                </c:pt>
                <c:pt idx="4">
                  <c:v>8.1999999999999993</c:v>
                </c:pt>
                <c:pt idx="5">
                  <c:v>8.8000000000000007</c:v>
                </c:pt>
                <c:pt idx="6">
                  <c:v>8.6</c:v>
                </c:pt>
                <c:pt idx="7">
                  <c:v>8.4</c:v>
                </c:pt>
                <c:pt idx="8">
                  <c:v>8.5</c:v>
                </c:pt>
                <c:pt idx="9">
                  <c:v>8.25</c:v>
                </c:pt>
                <c:pt idx="10">
                  <c:v>8</c:v>
                </c:pt>
                <c:pt idx="11">
                  <c:v>7.7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'SouthBayStn8_1999-2016'!$BP$105:$BP$116</c:f>
              <c:numCache>
                <c:formatCode>General</c:formatCode>
                <c:ptCount val="12"/>
                <c:pt idx="0">
                  <c:v>7.7</c:v>
                </c:pt>
                <c:pt idx="1">
                  <c:v>7.8</c:v>
                </c:pt>
                <c:pt idx="2">
                  <c:v>7.9</c:v>
                </c:pt>
                <c:pt idx="3">
                  <c:v>7.7</c:v>
                </c:pt>
                <c:pt idx="4">
                  <c:v>7.8</c:v>
                </c:pt>
                <c:pt idx="5">
                  <c:v>8.0500000000000007</c:v>
                </c:pt>
                <c:pt idx="6">
                  <c:v>8.4749999999999996</c:v>
                </c:pt>
                <c:pt idx="7">
                  <c:v>7.9</c:v>
                </c:pt>
                <c:pt idx="8">
                  <c:v>8</c:v>
                </c:pt>
                <c:pt idx="9">
                  <c:v>7.85</c:v>
                </c:pt>
                <c:pt idx="10">
                  <c:v>7.8</c:v>
                </c:pt>
                <c:pt idx="11">
                  <c:v>7.5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'SouthBayStn8_1999-2016'!$BQ$105:$BQ$116</c:f>
              <c:numCache>
                <c:formatCode>0.000</c:formatCode>
                <c:ptCount val="12"/>
                <c:pt idx="0">
                  <c:v>7.4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7.2</c:v>
                </c:pt>
                <c:pt idx="5">
                  <c:v>7.8</c:v>
                </c:pt>
                <c:pt idx="6">
                  <c:v>7.8</c:v>
                </c:pt>
                <c:pt idx="7">
                  <c:v>7.6</c:v>
                </c:pt>
                <c:pt idx="8">
                  <c:v>6.6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7880"/>
        <c:axId val="629348664"/>
      </c:scatterChart>
      <c:valAx>
        <c:axId val="62934788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9348664"/>
        <c:crosses val="autoZero"/>
        <c:crossBetween val="midCat"/>
      </c:valAx>
      <c:valAx>
        <c:axId val="629348664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9347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'SouthBayStn8_1999-2016'!$BM$122:$BM$133</c:f>
              <c:numCache>
                <c:formatCode>0.000</c:formatCode>
                <c:ptCount val="12"/>
                <c:pt idx="0">
                  <c:v>187</c:v>
                </c:pt>
                <c:pt idx="1">
                  <c:v>298</c:v>
                </c:pt>
                <c:pt idx="2">
                  <c:v>75</c:v>
                </c:pt>
                <c:pt idx="3">
                  <c:v>236</c:v>
                </c:pt>
                <c:pt idx="4">
                  <c:v>109</c:v>
                </c:pt>
                <c:pt idx="5">
                  <c:v>253</c:v>
                </c:pt>
                <c:pt idx="6">
                  <c:v>31</c:v>
                </c:pt>
                <c:pt idx="7">
                  <c:v>91</c:v>
                </c:pt>
                <c:pt idx="8">
                  <c:v>62</c:v>
                </c:pt>
                <c:pt idx="9">
                  <c:v>58</c:v>
                </c:pt>
                <c:pt idx="10">
                  <c:v>114</c:v>
                </c:pt>
                <c:pt idx="11">
                  <c:v>127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'SouthBayStn8_1999-2016'!$BN$122:$BN$133</c:f>
              <c:numCache>
                <c:formatCode>General</c:formatCode>
                <c:ptCount val="12"/>
                <c:pt idx="0">
                  <c:v>131</c:v>
                </c:pt>
                <c:pt idx="1">
                  <c:v>103</c:v>
                </c:pt>
                <c:pt idx="2">
                  <c:v>64</c:v>
                </c:pt>
                <c:pt idx="3">
                  <c:v>99</c:v>
                </c:pt>
                <c:pt idx="4">
                  <c:v>59</c:v>
                </c:pt>
                <c:pt idx="5">
                  <c:v>32</c:v>
                </c:pt>
                <c:pt idx="6">
                  <c:v>28</c:v>
                </c:pt>
                <c:pt idx="7">
                  <c:v>33</c:v>
                </c:pt>
                <c:pt idx="8">
                  <c:v>25</c:v>
                </c:pt>
                <c:pt idx="9">
                  <c:v>20</c:v>
                </c:pt>
                <c:pt idx="10">
                  <c:v>39</c:v>
                </c:pt>
                <c:pt idx="11">
                  <c:v>67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'SouthBayStn8_1999-2016'!$BO$122:$BO$133</c:f>
              <c:numCache>
                <c:formatCode>0.000</c:formatCode>
                <c:ptCount val="12"/>
                <c:pt idx="0">
                  <c:v>61</c:v>
                </c:pt>
                <c:pt idx="1">
                  <c:v>78</c:v>
                </c:pt>
                <c:pt idx="2">
                  <c:v>49</c:v>
                </c:pt>
                <c:pt idx="3">
                  <c:v>50</c:v>
                </c:pt>
                <c:pt idx="4">
                  <c:v>53</c:v>
                </c:pt>
                <c:pt idx="5">
                  <c:v>22.5</c:v>
                </c:pt>
                <c:pt idx="6">
                  <c:v>17</c:v>
                </c:pt>
                <c:pt idx="7">
                  <c:v>23</c:v>
                </c:pt>
                <c:pt idx="8">
                  <c:v>20</c:v>
                </c:pt>
                <c:pt idx="9">
                  <c:v>18.5</c:v>
                </c:pt>
                <c:pt idx="10">
                  <c:v>26</c:v>
                </c:pt>
                <c:pt idx="11">
                  <c:v>59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'SouthBayStn8_1999-2016'!$BP$122:$BP$133</c:f>
              <c:numCache>
                <c:formatCode>General</c:formatCode>
                <c:ptCount val="12"/>
                <c:pt idx="0">
                  <c:v>31</c:v>
                </c:pt>
                <c:pt idx="1">
                  <c:v>50</c:v>
                </c:pt>
                <c:pt idx="2">
                  <c:v>35</c:v>
                </c:pt>
                <c:pt idx="3">
                  <c:v>37</c:v>
                </c:pt>
                <c:pt idx="4">
                  <c:v>29</c:v>
                </c:pt>
                <c:pt idx="5">
                  <c:v>18.25</c:v>
                </c:pt>
                <c:pt idx="6">
                  <c:v>13.5</c:v>
                </c:pt>
                <c:pt idx="7">
                  <c:v>16</c:v>
                </c:pt>
                <c:pt idx="8">
                  <c:v>15</c:v>
                </c:pt>
                <c:pt idx="9">
                  <c:v>14.75</c:v>
                </c:pt>
                <c:pt idx="10">
                  <c:v>18</c:v>
                </c:pt>
                <c:pt idx="11">
                  <c:v>20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'SouthBayStn8_1999-2016'!$BQ$122:$BQ$133</c:f>
              <c:numCache>
                <c:formatCode>0.000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0040"/>
        <c:axId val="629339256"/>
      </c:scatterChart>
      <c:valAx>
        <c:axId val="62934004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9339256"/>
        <c:crosses val="autoZero"/>
        <c:crossBetween val="midCat"/>
      </c:valAx>
      <c:valAx>
        <c:axId val="629339256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9340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'SouthBayStn8_1999-2016'!$BM$139:$BM$150</c:f>
              <c:numCache>
                <c:formatCode>0.000</c:formatCode>
                <c:ptCount val="12"/>
                <c:pt idx="0">
                  <c:v>157</c:v>
                </c:pt>
                <c:pt idx="1">
                  <c:v>143</c:v>
                </c:pt>
                <c:pt idx="2">
                  <c:v>103</c:v>
                </c:pt>
                <c:pt idx="3">
                  <c:v>91</c:v>
                </c:pt>
                <c:pt idx="4">
                  <c:v>66</c:v>
                </c:pt>
                <c:pt idx="5">
                  <c:v>83</c:v>
                </c:pt>
                <c:pt idx="6">
                  <c:v>32</c:v>
                </c:pt>
                <c:pt idx="7">
                  <c:v>44</c:v>
                </c:pt>
                <c:pt idx="8">
                  <c:v>35</c:v>
                </c:pt>
                <c:pt idx="9">
                  <c:v>112</c:v>
                </c:pt>
                <c:pt idx="10">
                  <c:v>87</c:v>
                </c:pt>
                <c:pt idx="11">
                  <c:v>136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'SouthBayStn8_1999-2016'!$BN$139:$BN$150</c:f>
              <c:numCache>
                <c:formatCode>General</c:formatCode>
                <c:ptCount val="12"/>
                <c:pt idx="0">
                  <c:v>83</c:v>
                </c:pt>
                <c:pt idx="1">
                  <c:v>99.5</c:v>
                </c:pt>
                <c:pt idx="2">
                  <c:v>73.75</c:v>
                </c:pt>
                <c:pt idx="3">
                  <c:v>60.75</c:v>
                </c:pt>
                <c:pt idx="4">
                  <c:v>52.5</c:v>
                </c:pt>
                <c:pt idx="5">
                  <c:v>25.5</c:v>
                </c:pt>
                <c:pt idx="6">
                  <c:v>20</c:v>
                </c:pt>
                <c:pt idx="7">
                  <c:v>30</c:v>
                </c:pt>
                <c:pt idx="8">
                  <c:v>17.75</c:v>
                </c:pt>
                <c:pt idx="9">
                  <c:v>23.75</c:v>
                </c:pt>
                <c:pt idx="10">
                  <c:v>37.75</c:v>
                </c:pt>
                <c:pt idx="11">
                  <c:v>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'SouthBayStn8_1999-2016'!$BO$139:$BO$150</c:f>
              <c:numCache>
                <c:formatCode>0.000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49</c:v>
                </c:pt>
                <c:pt idx="3">
                  <c:v>41.5</c:v>
                </c:pt>
                <c:pt idx="4">
                  <c:v>37</c:v>
                </c:pt>
                <c:pt idx="5">
                  <c:v>15.5</c:v>
                </c:pt>
                <c:pt idx="6">
                  <c:v>15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28.5</c:v>
                </c:pt>
                <c:pt idx="11">
                  <c:v>55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'SouthBayStn8_1999-2016'!$BP$139:$BP$150</c:f>
              <c:numCache>
                <c:formatCode>General</c:formatCode>
                <c:ptCount val="12"/>
                <c:pt idx="0">
                  <c:v>49</c:v>
                </c:pt>
                <c:pt idx="1">
                  <c:v>65</c:v>
                </c:pt>
                <c:pt idx="2">
                  <c:v>35.5</c:v>
                </c:pt>
                <c:pt idx="3">
                  <c:v>30.25</c:v>
                </c:pt>
                <c:pt idx="4">
                  <c:v>29.05</c:v>
                </c:pt>
                <c:pt idx="5">
                  <c:v>13.5</c:v>
                </c:pt>
                <c:pt idx="6">
                  <c:v>13</c:v>
                </c:pt>
                <c:pt idx="7">
                  <c:v>14</c:v>
                </c:pt>
                <c:pt idx="8">
                  <c:v>10.75</c:v>
                </c:pt>
                <c:pt idx="9">
                  <c:v>12.25</c:v>
                </c:pt>
                <c:pt idx="10">
                  <c:v>21</c:v>
                </c:pt>
                <c:pt idx="11">
                  <c:v>35.75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'SouthBayStn8_1999-2016'!$BQ$139:$BQ$150</c:f>
              <c:numCache>
                <c:formatCode>0.000</c:formatCode>
                <c:ptCount val="12"/>
                <c:pt idx="0">
                  <c:v>29</c:v>
                </c:pt>
                <c:pt idx="1">
                  <c:v>41</c:v>
                </c:pt>
                <c:pt idx="2">
                  <c:v>12</c:v>
                </c:pt>
                <c:pt idx="3">
                  <c:v>23</c:v>
                </c:pt>
                <c:pt idx="4">
                  <c:v>5</c:v>
                </c:pt>
                <c:pt idx="5">
                  <c:v>9</c:v>
                </c:pt>
                <c:pt idx="6">
                  <c:v>0.5</c:v>
                </c:pt>
                <c:pt idx="7">
                  <c:v>8</c:v>
                </c:pt>
                <c:pt idx="8">
                  <c:v>8</c:v>
                </c:pt>
                <c:pt idx="9">
                  <c:v>0.5</c:v>
                </c:pt>
                <c:pt idx="10">
                  <c:v>17</c:v>
                </c:pt>
                <c:pt idx="11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1216"/>
        <c:axId val="629341608"/>
      </c:scatterChart>
      <c:valAx>
        <c:axId val="62934121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9341608"/>
        <c:crosses val="autoZero"/>
        <c:crossBetween val="midCat"/>
      </c:valAx>
      <c:valAx>
        <c:axId val="629341608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934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'SouthBayStn8_1999-2016'!$AG$2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'SouthBayStn8_1999-2016'!$AG$3:$AG$16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11</c:v>
                </c:pt>
                <c:pt idx="12">
                  <c:v>5</c:v>
                </c:pt>
                <c:pt idx="13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'SouthBayStn8_1999-2016'!$AH$3:$AH$16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2.25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1.5</c:v>
                </c:pt>
                <c:pt idx="10">
                  <c:v>3</c:v>
                </c:pt>
                <c:pt idx="11">
                  <c:v>6.5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'SouthBayStn8_1999-2016'!$AI$3:$AI$16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'SouthBayStn8_1999-2016'!$AJ$3:$AJ$16</c:f>
              <c:numCache>
                <c:formatCode>General</c:formatCode>
                <c:ptCount val="14"/>
                <c:pt idx="0">
                  <c:v>0.875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  <c:pt idx="6">
                  <c:v>2</c:v>
                </c:pt>
                <c:pt idx="7">
                  <c:v>1.75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'SouthBayStn8_1999-2016'!$AK$3:$AK$16</c:f>
              <c:numCache>
                <c:formatCode>General</c:formatCode>
                <c:ptCount val="14"/>
                <c:pt idx="0">
                  <c:v>0.4</c:v>
                </c:pt>
                <c:pt idx="1">
                  <c:v>0.15</c:v>
                </c:pt>
                <c:pt idx="2">
                  <c:v>0.9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4952"/>
        <c:axId val="462240832"/>
      </c:scatterChart>
      <c:valAx>
        <c:axId val="46223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240832"/>
        <c:crosses val="autoZero"/>
        <c:crossBetween val="midCat"/>
      </c:valAx>
      <c:valAx>
        <c:axId val="46224083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462234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'SouthBayStn8_1999-2016'!$AG$19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'SouthBayStn8_1999-2016'!$AG$20:$AG$33</c:f>
              <c:numCache>
                <c:formatCode>0.0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8.6</c:v>
                </c:pt>
                <c:pt idx="3">
                  <c:v>12.6</c:v>
                </c:pt>
                <c:pt idx="4">
                  <c:v>9.8000000000000007</c:v>
                </c:pt>
                <c:pt idx="5">
                  <c:v>10.199999999999999</c:v>
                </c:pt>
                <c:pt idx="6">
                  <c:v>9.1999999999999993</c:v>
                </c:pt>
                <c:pt idx="7">
                  <c:v>10.5</c:v>
                </c:pt>
                <c:pt idx="8">
                  <c:v>12</c:v>
                </c:pt>
                <c:pt idx="9">
                  <c:v>9</c:v>
                </c:pt>
                <c:pt idx="10">
                  <c:v>9.5</c:v>
                </c:pt>
                <c:pt idx="11">
                  <c:v>9.4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'SouthBayStn8_1999-2016'!$AH$20:$AH$33</c:f>
              <c:numCache>
                <c:formatCode>General</c:formatCode>
                <c:ptCount val="14"/>
                <c:pt idx="0">
                  <c:v>7.9</c:v>
                </c:pt>
                <c:pt idx="1">
                  <c:v>8.0500000000000007</c:v>
                </c:pt>
                <c:pt idx="2">
                  <c:v>8</c:v>
                </c:pt>
                <c:pt idx="3">
                  <c:v>8.75</c:v>
                </c:pt>
                <c:pt idx="4">
                  <c:v>8.8000000000000007</c:v>
                </c:pt>
                <c:pt idx="5">
                  <c:v>9.375</c:v>
                </c:pt>
                <c:pt idx="6">
                  <c:v>8.1</c:v>
                </c:pt>
                <c:pt idx="7">
                  <c:v>8.4499999999999993</c:v>
                </c:pt>
                <c:pt idx="8">
                  <c:v>8.8250000000000011</c:v>
                </c:pt>
                <c:pt idx="9">
                  <c:v>8.5</c:v>
                </c:pt>
                <c:pt idx="10">
                  <c:v>9.1999999999999993</c:v>
                </c:pt>
                <c:pt idx="11">
                  <c:v>8.3999999999999986</c:v>
                </c:pt>
                <c:pt idx="12">
                  <c:v>8.4499999999999993</c:v>
                </c:pt>
                <c:pt idx="13">
                  <c:v>8.0500000000000007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'SouthBayStn8_1999-2016'!$AI$20:$AI$33</c:f>
              <c:numCache>
                <c:formatCode>0.0</c:formatCode>
                <c:ptCount val="14"/>
                <c:pt idx="0">
                  <c:v>7.6</c:v>
                </c:pt>
                <c:pt idx="1">
                  <c:v>7.55</c:v>
                </c:pt>
                <c:pt idx="2">
                  <c:v>7.7</c:v>
                </c:pt>
                <c:pt idx="3">
                  <c:v>8.0500000000000007</c:v>
                </c:pt>
                <c:pt idx="4">
                  <c:v>8.4</c:v>
                </c:pt>
                <c:pt idx="5">
                  <c:v>8.9</c:v>
                </c:pt>
                <c:pt idx="6">
                  <c:v>8</c:v>
                </c:pt>
                <c:pt idx="7">
                  <c:v>7.85</c:v>
                </c:pt>
                <c:pt idx="8">
                  <c:v>8</c:v>
                </c:pt>
                <c:pt idx="9">
                  <c:v>8</c:v>
                </c:pt>
                <c:pt idx="10">
                  <c:v>8.6</c:v>
                </c:pt>
                <c:pt idx="11">
                  <c:v>7.6</c:v>
                </c:pt>
                <c:pt idx="12">
                  <c:v>8.0500000000000007</c:v>
                </c:pt>
                <c:pt idx="13">
                  <c:v>7.6999999999999993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'SouthBayStn8_1999-2016'!$AJ$20:$AJ$33</c:f>
              <c:numCache>
                <c:formatCode>General</c:formatCode>
                <c:ptCount val="14"/>
                <c:pt idx="0">
                  <c:v>6.75</c:v>
                </c:pt>
                <c:pt idx="1">
                  <c:v>7.25</c:v>
                </c:pt>
                <c:pt idx="2">
                  <c:v>7.6</c:v>
                </c:pt>
                <c:pt idx="3">
                  <c:v>7.5249999999999995</c:v>
                </c:pt>
                <c:pt idx="4">
                  <c:v>7.9499999999999993</c:v>
                </c:pt>
                <c:pt idx="5">
                  <c:v>7.95</c:v>
                </c:pt>
                <c:pt idx="6">
                  <c:v>7.5249999999999995</c:v>
                </c:pt>
                <c:pt idx="7">
                  <c:v>7.55</c:v>
                </c:pt>
                <c:pt idx="8">
                  <c:v>7.5</c:v>
                </c:pt>
                <c:pt idx="9">
                  <c:v>7.5</c:v>
                </c:pt>
                <c:pt idx="10">
                  <c:v>8</c:v>
                </c:pt>
                <c:pt idx="11">
                  <c:v>7.45</c:v>
                </c:pt>
                <c:pt idx="12">
                  <c:v>7.75</c:v>
                </c:pt>
                <c:pt idx="13">
                  <c:v>7.3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'SouthBayStn8_1999-2016'!$AK$20:$AK$33</c:f>
              <c:numCache>
                <c:formatCode>0.0</c:formatCode>
                <c:ptCount val="14"/>
                <c:pt idx="0">
                  <c:v>6.1</c:v>
                </c:pt>
                <c:pt idx="1">
                  <c:v>6.5</c:v>
                </c:pt>
                <c:pt idx="2">
                  <c:v>6.9</c:v>
                </c:pt>
                <c:pt idx="3">
                  <c:v>7</c:v>
                </c:pt>
                <c:pt idx="4">
                  <c:v>6.7</c:v>
                </c:pt>
                <c:pt idx="5">
                  <c:v>6.6</c:v>
                </c:pt>
                <c:pt idx="6">
                  <c:v>6.6</c:v>
                </c:pt>
                <c:pt idx="7">
                  <c:v>6.1</c:v>
                </c:pt>
                <c:pt idx="8">
                  <c:v>7</c:v>
                </c:pt>
                <c:pt idx="9">
                  <c:v>4.0999999999999996</c:v>
                </c:pt>
                <c:pt idx="10">
                  <c:v>6.49</c:v>
                </c:pt>
                <c:pt idx="11">
                  <c:v>7</c:v>
                </c:pt>
                <c:pt idx="12">
                  <c:v>6.6</c:v>
                </c:pt>
                <c:pt idx="13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8872"/>
        <c:axId val="462231816"/>
      </c:scatterChart>
      <c:valAx>
        <c:axId val="46223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231816"/>
        <c:crosses val="autoZero"/>
        <c:crossBetween val="midCat"/>
      </c:valAx>
      <c:valAx>
        <c:axId val="4622318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38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'SouthBayStn8_1999-2016'!$AG$37:$AG$50</c:f>
              <c:numCache>
                <c:formatCode>0.0</c:formatCode>
                <c:ptCount val="14"/>
                <c:pt idx="0">
                  <c:v>491</c:v>
                </c:pt>
                <c:pt idx="1">
                  <c:v>130</c:v>
                </c:pt>
                <c:pt idx="2">
                  <c:v>30</c:v>
                </c:pt>
                <c:pt idx="3">
                  <c:v>391</c:v>
                </c:pt>
                <c:pt idx="4">
                  <c:v>589</c:v>
                </c:pt>
                <c:pt idx="5">
                  <c:v>1860</c:v>
                </c:pt>
                <c:pt idx="6">
                  <c:v>1023</c:v>
                </c:pt>
                <c:pt idx="7">
                  <c:v>316</c:v>
                </c:pt>
                <c:pt idx="8">
                  <c:v>350</c:v>
                </c:pt>
                <c:pt idx="9">
                  <c:v>124</c:v>
                </c:pt>
                <c:pt idx="10">
                  <c:v>52</c:v>
                </c:pt>
                <c:pt idx="11">
                  <c:v>234</c:v>
                </c:pt>
                <c:pt idx="12">
                  <c:v>171</c:v>
                </c:pt>
                <c:pt idx="13">
                  <c:v>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'SouthBayStn8_1999-2016'!$AH$37:$AH$50</c:f>
              <c:numCache>
                <c:formatCode>General</c:formatCode>
                <c:ptCount val="14"/>
                <c:pt idx="0">
                  <c:v>439</c:v>
                </c:pt>
                <c:pt idx="1">
                  <c:v>120</c:v>
                </c:pt>
                <c:pt idx="2">
                  <c:v>28</c:v>
                </c:pt>
                <c:pt idx="3">
                  <c:v>225.75</c:v>
                </c:pt>
                <c:pt idx="4">
                  <c:v>454</c:v>
                </c:pt>
                <c:pt idx="5">
                  <c:v>760.5</c:v>
                </c:pt>
                <c:pt idx="6">
                  <c:v>651</c:v>
                </c:pt>
                <c:pt idx="7">
                  <c:v>283.5</c:v>
                </c:pt>
                <c:pt idx="8">
                  <c:v>285.25</c:v>
                </c:pt>
                <c:pt idx="9">
                  <c:v>122</c:v>
                </c:pt>
                <c:pt idx="10">
                  <c:v>45</c:v>
                </c:pt>
                <c:pt idx="11">
                  <c:v>169.25</c:v>
                </c:pt>
                <c:pt idx="12">
                  <c:v>153.75</c:v>
                </c:pt>
                <c:pt idx="13">
                  <c:v>47.75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'SouthBayStn8_1999-2016'!$AI$37:$AI$50</c:f>
              <c:numCache>
                <c:formatCode>0.0</c:formatCode>
                <c:ptCount val="14"/>
                <c:pt idx="0">
                  <c:v>376</c:v>
                </c:pt>
                <c:pt idx="1">
                  <c:v>104.5</c:v>
                </c:pt>
                <c:pt idx="2">
                  <c:v>23</c:v>
                </c:pt>
                <c:pt idx="3">
                  <c:v>129.5</c:v>
                </c:pt>
                <c:pt idx="4">
                  <c:v>368</c:v>
                </c:pt>
                <c:pt idx="5">
                  <c:v>708.5</c:v>
                </c:pt>
                <c:pt idx="6">
                  <c:v>476.5</c:v>
                </c:pt>
                <c:pt idx="7">
                  <c:v>251.5</c:v>
                </c:pt>
                <c:pt idx="8">
                  <c:v>213</c:v>
                </c:pt>
                <c:pt idx="9">
                  <c:v>112</c:v>
                </c:pt>
                <c:pt idx="10">
                  <c:v>41</c:v>
                </c:pt>
                <c:pt idx="11">
                  <c:v>82</c:v>
                </c:pt>
                <c:pt idx="12">
                  <c:v>122.5</c:v>
                </c:pt>
                <c:pt idx="13">
                  <c:v>41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'SouthBayStn8_1999-2016'!$AJ$37:$AJ$50</c:f>
              <c:numCache>
                <c:formatCode>General</c:formatCode>
                <c:ptCount val="14"/>
                <c:pt idx="0">
                  <c:v>281</c:v>
                </c:pt>
                <c:pt idx="1">
                  <c:v>82.5</c:v>
                </c:pt>
                <c:pt idx="2">
                  <c:v>22.3</c:v>
                </c:pt>
                <c:pt idx="3">
                  <c:v>31.75</c:v>
                </c:pt>
                <c:pt idx="4">
                  <c:v>200</c:v>
                </c:pt>
                <c:pt idx="5">
                  <c:v>568.25</c:v>
                </c:pt>
                <c:pt idx="6">
                  <c:v>430.5</c:v>
                </c:pt>
                <c:pt idx="7">
                  <c:v>199.25</c:v>
                </c:pt>
                <c:pt idx="8">
                  <c:v>143.25</c:v>
                </c:pt>
                <c:pt idx="9">
                  <c:v>99</c:v>
                </c:pt>
                <c:pt idx="10">
                  <c:v>20.100000000000001</c:v>
                </c:pt>
                <c:pt idx="11">
                  <c:v>29</c:v>
                </c:pt>
                <c:pt idx="12">
                  <c:v>89.25</c:v>
                </c:pt>
                <c:pt idx="13">
                  <c:v>35.25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'SouthBayStn8_1999-2016'!$AK$37:$AK$50</c:f>
              <c:numCache>
                <c:formatCode>0.0</c:formatCode>
                <c:ptCount val="14"/>
                <c:pt idx="0">
                  <c:v>134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160</c:v>
                </c:pt>
                <c:pt idx="5">
                  <c:v>342</c:v>
                </c:pt>
                <c:pt idx="6">
                  <c:v>272</c:v>
                </c:pt>
                <c:pt idx="7">
                  <c:v>156</c:v>
                </c:pt>
                <c:pt idx="8">
                  <c:v>115</c:v>
                </c:pt>
                <c:pt idx="9">
                  <c:v>60</c:v>
                </c:pt>
                <c:pt idx="10">
                  <c:v>14</c:v>
                </c:pt>
                <c:pt idx="11">
                  <c:v>14.9</c:v>
                </c:pt>
                <c:pt idx="12">
                  <c:v>52</c:v>
                </c:pt>
                <c:pt idx="13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7696"/>
        <c:axId val="462239264"/>
      </c:scatterChart>
      <c:valAx>
        <c:axId val="4622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239264"/>
        <c:crosses val="autoZero"/>
        <c:crossBetween val="midCat"/>
      </c:valAx>
      <c:valAx>
        <c:axId val="462239264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37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'SouthBayStn8_1999-2016'!$AG$54:$AG$67</c:f>
              <c:numCache>
                <c:formatCode>0.0</c:formatCode>
                <c:ptCount val="14"/>
                <c:pt idx="0">
                  <c:v>0.19470000000000001</c:v>
                </c:pt>
                <c:pt idx="1">
                  <c:v>0.60919999999999996</c:v>
                </c:pt>
                <c:pt idx="2">
                  <c:v>7.4200000000000002E-2</c:v>
                </c:pt>
                <c:pt idx="3">
                  <c:v>0.18709999999999999</c:v>
                </c:pt>
                <c:pt idx="4">
                  <c:v>0.30840000000000001</c:v>
                </c:pt>
                <c:pt idx="5">
                  <c:v>0.3009</c:v>
                </c:pt>
                <c:pt idx="6">
                  <c:v>0.2064</c:v>
                </c:pt>
                <c:pt idx="7">
                  <c:v>0.44400000000000001</c:v>
                </c:pt>
                <c:pt idx="8">
                  <c:v>0.29909999999999998</c:v>
                </c:pt>
                <c:pt idx="9">
                  <c:v>0.34920000000000001</c:v>
                </c:pt>
                <c:pt idx="10">
                  <c:v>1.2</c:v>
                </c:pt>
                <c:pt idx="11">
                  <c:v>0.71</c:v>
                </c:pt>
                <c:pt idx="12">
                  <c:v>0.31030000000000002</c:v>
                </c:pt>
                <c:pt idx="13">
                  <c:v>0.58499999999999996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'SouthBayStn8_1999-2016'!$AH$54:$AH$67</c:f>
              <c:numCache>
                <c:formatCode>General</c:formatCode>
                <c:ptCount val="14"/>
                <c:pt idx="0">
                  <c:v>5.7250000000000002E-2</c:v>
                </c:pt>
                <c:pt idx="1">
                  <c:v>0.28842500000000004</c:v>
                </c:pt>
                <c:pt idx="2">
                  <c:v>7.3700000000000002E-2</c:v>
                </c:pt>
                <c:pt idx="3">
                  <c:v>0.11274999999999999</c:v>
                </c:pt>
                <c:pt idx="4">
                  <c:v>6.0050000000000006E-2</c:v>
                </c:pt>
                <c:pt idx="5">
                  <c:v>0.16217500000000001</c:v>
                </c:pt>
                <c:pt idx="6">
                  <c:v>0.101425</c:v>
                </c:pt>
                <c:pt idx="7">
                  <c:v>0.31940000000000002</c:v>
                </c:pt>
                <c:pt idx="8">
                  <c:v>5.6250000000000001E-2</c:v>
                </c:pt>
                <c:pt idx="9">
                  <c:v>0.11649999999999999</c:v>
                </c:pt>
                <c:pt idx="10">
                  <c:v>0.53749999999999998</c:v>
                </c:pt>
                <c:pt idx="11">
                  <c:v>0.24534999999999998</c:v>
                </c:pt>
                <c:pt idx="12">
                  <c:v>0.1623</c:v>
                </c:pt>
                <c:pt idx="13">
                  <c:v>0.18149999999999999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'SouthBayStn8_1999-2016'!$AI$54:$AI$67</c:f>
              <c:numCache>
                <c:formatCode>0.0</c:formatCode>
                <c:ptCount val="14"/>
                <c:pt idx="0">
                  <c:v>2.5999999999999999E-2</c:v>
                </c:pt>
                <c:pt idx="1">
                  <c:v>0.15445</c:v>
                </c:pt>
                <c:pt idx="2">
                  <c:v>6.08E-2</c:v>
                </c:pt>
                <c:pt idx="3">
                  <c:v>4.7899999999999998E-2</c:v>
                </c:pt>
                <c:pt idx="4">
                  <c:v>1.34E-2</c:v>
                </c:pt>
                <c:pt idx="5">
                  <c:v>0.10745</c:v>
                </c:pt>
                <c:pt idx="6">
                  <c:v>9.0900000000000009E-2</c:v>
                </c:pt>
                <c:pt idx="7">
                  <c:v>8.4049999999999986E-2</c:v>
                </c:pt>
                <c:pt idx="8">
                  <c:v>1.49E-2</c:v>
                </c:pt>
                <c:pt idx="9">
                  <c:v>4.0599999999999997E-2</c:v>
                </c:pt>
                <c:pt idx="10">
                  <c:v>0.05</c:v>
                </c:pt>
                <c:pt idx="11">
                  <c:v>8.4999999999999992E-2</c:v>
                </c:pt>
                <c:pt idx="12">
                  <c:v>0.06</c:v>
                </c:pt>
                <c:pt idx="13">
                  <c:v>3.5500000000000004E-2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'SouthBayStn8_1999-2016'!$AJ$54:$AJ$67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3.0025000000000003E-2</c:v>
                </c:pt>
                <c:pt idx="2">
                  <c:v>2.29E-2</c:v>
                </c:pt>
                <c:pt idx="3">
                  <c:v>1.8349999999999998E-2</c:v>
                </c:pt>
                <c:pt idx="4">
                  <c:v>1E-3</c:v>
                </c:pt>
                <c:pt idx="5">
                  <c:v>7.4575000000000002E-2</c:v>
                </c:pt>
                <c:pt idx="6">
                  <c:v>5.4975000000000003E-2</c:v>
                </c:pt>
                <c:pt idx="7">
                  <c:v>4.3749999999999995E-3</c:v>
                </c:pt>
                <c:pt idx="8">
                  <c:v>1E-3</c:v>
                </c:pt>
                <c:pt idx="9">
                  <c:v>2.6499999999999999E-2</c:v>
                </c:pt>
                <c:pt idx="10">
                  <c:v>1.8599999999999998E-2</c:v>
                </c:pt>
                <c:pt idx="11">
                  <c:v>3.0800000000000001E-2</c:v>
                </c:pt>
                <c:pt idx="12">
                  <c:v>2.8749999999999998E-2</c:v>
                </c:pt>
                <c:pt idx="13">
                  <c:v>1.75E-3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'SouthBayStn8_1999-2016'!$AK$54:$AK$67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1.0999999999999999E-2</c:v>
                </c:pt>
                <c:pt idx="3">
                  <c:v>1E-3</c:v>
                </c:pt>
                <c:pt idx="4">
                  <c:v>1E-3</c:v>
                </c:pt>
                <c:pt idx="5">
                  <c:v>5.7999999999999996E-3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4.8999999999999998E-3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9656"/>
        <c:axId val="462240048"/>
      </c:scatterChart>
      <c:valAx>
        <c:axId val="46223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240048"/>
        <c:crosses val="autoZero"/>
        <c:crossBetween val="midCat"/>
      </c:valAx>
      <c:valAx>
        <c:axId val="46224004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39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'SouthBayStn8_1999-2016'!$AG$71:$AG$84</c:f>
              <c:numCache>
                <c:formatCode>0.0</c:formatCode>
                <c:ptCount val="14"/>
                <c:pt idx="0">
                  <c:v>0.1114</c:v>
                </c:pt>
                <c:pt idx="1">
                  <c:v>0.24049999999999999</c:v>
                </c:pt>
                <c:pt idx="2">
                  <c:v>0.13600000000000001</c:v>
                </c:pt>
                <c:pt idx="3">
                  <c:v>0.14410000000000001</c:v>
                </c:pt>
                <c:pt idx="4">
                  <c:v>0.1128</c:v>
                </c:pt>
                <c:pt idx="5">
                  <c:v>9.2999999999999999E-2</c:v>
                </c:pt>
                <c:pt idx="6">
                  <c:v>0.1736</c:v>
                </c:pt>
                <c:pt idx="7">
                  <c:v>0.17280000000000001</c:v>
                </c:pt>
                <c:pt idx="8">
                  <c:v>0.1472</c:v>
                </c:pt>
                <c:pt idx="9">
                  <c:v>9.5299999999999996E-2</c:v>
                </c:pt>
                <c:pt idx="10">
                  <c:v>0.16270000000000001</c:v>
                </c:pt>
                <c:pt idx="11">
                  <c:v>0.16</c:v>
                </c:pt>
                <c:pt idx="12">
                  <c:v>0.23469999999999999</c:v>
                </c:pt>
                <c:pt idx="13">
                  <c:v>0.224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'SouthBayStn8_1999-2016'!$AH$71:$AH$84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0.17230000000000001</c:v>
                </c:pt>
                <c:pt idx="2">
                  <c:v>0.11459999999999999</c:v>
                </c:pt>
                <c:pt idx="3">
                  <c:v>9.9350000000000008E-2</c:v>
                </c:pt>
                <c:pt idx="4">
                  <c:v>5.9400000000000008E-2</c:v>
                </c:pt>
                <c:pt idx="5">
                  <c:v>4.6800000000000001E-2</c:v>
                </c:pt>
                <c:pt idx="6">
                  <c:v>8.5999999999999993E-2</c:v>
                </c:pt>
                <c:pt idx="7">
                  <c:v>0.1002</c:v>
                </c:pt>
                <c:pt idx="8">
                  <c:v>7.6424999999999993E-2</c:v>
                </c:pt>
                <c:pt idx="9">
                  <c:v>8.0199999999999994E-2</c:v>
                </c:pt>
                <c:pt idx="10">
                  <c:v>0.15</c:v>
                </c:pt>
                <c:pt idx="11">
                  <c:v>0.15609999999999999</c:v>
                </c:pt>
                <c:pt idx="12">
                  <c:v>8.9450000000000002E-2</c:v>
                </c:pt>
                <c:pt idx="13">
                  <c:v>0.11874999999999999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'SouthBayStn8_1999-2016'!$AI$71:$AI$84</c:f>
              <c:numCache>
                <c:formatCode>0.0</c:formatCode>
                <c:ptCount val="14"/>
                <c:pt idx="0">
                  <c:v>2E-3</c:v>
                </c:pt>
                <c:pt idx="1">
                  <c:v>0.11474999999999999</c:v>
                </c:pt>
                <c:pt idx="2">
                  <c:v>0.1062</c:v>
                </c:pt>
                <c:pt idx="3">
                  <c:v>7.3899999999999993E-2</c:v>
                </c:pt>
                <c:pt idx="4">
                  <c:v>3.7600000000000001E-2</c:v>
                </c:pt>
                <c:pt idx="5">
                  <c:v>3.7350000000000001E-2</c:v>
                </c:pt>
                <c:pt idx="6">
                  <c:v>6.25E-2</c:v>
                </c:pt>
                <c:pt idx="7">
                  <c:v>6.1700000000000005E-2</c:v>
                </c:pt>
                <c:pt idx="8">
                  <c:v>5.8999999999999997E-2</c:v>
                </c:pt>
                <c:pt idx="9">
                  <c:v>7.0900000000000005E-2</c:v>
                </c:pt>
                <c:pt idx="10">
                  <c:v>7.0999999999999994E-2</c:v>
                </c:pt>
                <c:pt idx="11">
                  <c:v>0.125</c:v>
                </c:pt>
                <c:pt idx="12">
                  <c:v>6.0999999999999999E-2</c:v>
                </c:pt>
                <c:pt idx="13">
                  <c:v>0.10200000000000001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'SouthBayStn8_1999-2016'!$AJ$71:$AJ$84</c:f>
              <c:numCache>
                <c:formatCode>General</c:formatCode>
                <c:ptCount val="14"/>
                <c:pt idx="0">
                  <c:v>2E-3</c:v>
                </c:pt>
                <c:pt idx="1">
                  <c:v>5.1400000000000001E-2</c:v>
                </c:pt>
                <c:pt idx="2">
                  <c:v>0.10050000000000001</c:v>
                </c:pt>
                <c:pt idx="3">
                  <c:v>5.1549999999999999E-2</c:v>
                </c:pt>
                <c:pt idx="4">
                  <c:v>2.1749999999999999E-2</c:v>
                </c:pt>
                <c:pt idx="5">
                  <c:v>2.785E-2</c:v>
                </c:pt>
                <c:pt idx="6">
                  <c:v>4.2849999999999999E-2</c:v>
                </c:pt>
                <c:pt idx="7">
                  <c:v>4.8899999999999999E-2</c:v>
                </c:pt>
                <c:pt idx="8">
                  <c:v>4.5024999999999996E-2</c:v>
                </c:pt>
                <c:pt idx="9">
                  <c:v>3.585E-2</c:v>
                </c:pt>
                <c:pt idx="10">
                  <c:v>5.8799999999999998E-2</c:v>
                </c:pt>
                <c:pt idx="11">
                  <c:v>5.9825000000000003E-2</c:v>
                </c:pt>
                <c:pt idx="12">
                  <c:v>4.3399999999999994E-2</c:v>
                </c:pt>
                <c:pt idx="13">
                  <c:v>0.08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'SouthBayStn8_1999-2016'!$AK$71:$AK$84</c:f>
              <c:numCache>
                <c:formatCode>0.0</c:formatCode>
                <c:ptCount val="14"/>
                <c:pt idx="0">
                  <c:v>2E-3</c:v>
                </c:pt>
                <c:pt idx="1">
                  <c:v>1.8499999999999999E-2</c:v>
                </c:pt>
                <c:pt idx="2">
                  <c:v>5.4100000000000002E-2</c:v>
                </c:pt>
                <c:pt idx="3">
                  <c:v>2.7900000000000001E-2</c:v>
                </c:pt>
                <c:pt idx="4">
                  <c:v>3.3E-3</c:v>
                </c:pt>
                <c:pt idx="5">
                  <c:v>5.1999999999999998E-3</c:v>
                </c:pt>
                <c:pt idx="6">
                  <c:v>1.3899999999999999E-2</c:v>
                </c:pt>
                <c:pt idx="7">
                  <c:v>1.7299999999999999E-2</c:v>
                </c:pt>
                <c:pt idx="8">
                  <c:v>2.5399999999999999E-2</c:v>
                </c:pt>
                <c:pt idx="9">
                  <c:v>3.0099999999999998E-2</c:v>
                </c:pt>
                <c:pt idx="10">
                  <c:v>0.05</c:v>
                </c:pt>
                <c:pt idx="11">
                  <c:v>5.0000000000000001E-3</c:v>
                </c:pt>
                <c:pt idx="12">
                  <c:v>5.4999999999999997E-3</c:v>
                </c:pt>
                <c:pt idx="13">
                  <c:v>5.3999999999999999E-2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1032"/>
        <c:axId val="462235344"/>
      </c:scatterChart>
      <c:valAx>
        <c:axId val="46223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235344"/>
        <c:crosses val="autoZero"/>
        <c:crossBetween val="midCat"/>
      </c:valAx>
      <c:valAx>
        <c:axId val="462235344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310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'WestBayStn5_1999-2016'!$BM$115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'WestBayStn5_1999-2016'!$BK$116:$BK$127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'WestBayStn5_1999-2016'!$BM$116:$BM$127</c:f>
              <c:numCache>
                <c:formatCode>0.000</c:formatCode>
                <c:ptCount val="12"/>
                <c:pt idx="0">
                  <c:v>0.82099999999999995</c:v>
                </c:pt>
                <c:pt idx="1">
                  <c:v>0.19400000000000001</c:v>
                </c:pt>
                <c:pt idx="2">
                  <c:v>0.1726</c:v>
                </c:pt>
                <c:pt idx="3">
                  <c:v>0.61550000000000005</c:v>
                </c:pt>
                <c:pt idx="4">
                  <c:v>1.8879999999999999</c:v>
                </c:pt>
                <c:pt idx="5">
                  <c:v>0.51180000000000003</c:v>
                </c:pt>
                <c:pt idx="6">
                  <c:v>0.31759999999999999</c:v>
                </c:pt>
                <c:pt idx="7">
                  <c:v>0.85560000000000003</c:v>
                </c:pt>
                <c:pt idx="8">
                  <c:v>0.28439999999999999</c:v>
                </c:pt>
                <c:pt idx="9">
                  <c:v>9.0999999999999998E-2</c:v>
                </c:pt>
                <c:pt idx="10">
                  <c:v>0.13730000000000001</c:v>
                </c:pt>
                <c:pt idx="11">
                  <c:v>0.14610000000000001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'WestBayStn5_1999-2016'!$BN$115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'WestBayStn5_1999-2016'!$BK$116:$BK$127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'WestBayStn5_1999-2016'!$BN$116:$BN$127</c:f>
              <c:numCache>
                <c:formatCode>General</c:formatCode>
                <c:ptCount val="12"/>
                <c:pt idx="0">
                  <c:v>5.4100000000000002E-2</c:v>
                </c:pt>
                <c:pt idx="1">
                  <c:v>4.6124999999999999E-2</c:v>
                </c:pt>
                <c:pt idx="2">
                  <c:v>4.3299999999999998E-2</c:v>
                </c:pt>
                <c:pt idx="3">
                  <c:v>3.9E-2</c:v>
                </c:pt>
                <c:pt idx="4">
                  <c:v>0.33660000000000001</c:v>
                </c:pt>
                <c:pt idx="5">
                  <c:v>6.2E-2</c:v>
                </c:pt>
                <c:pt idx="6">
                  <c:v>0.13312499999999999</c:v>
                </c:pt>
                <c:pt idx="7">
                  <c:v>0.17987500000000001</c:v>
                </c:pt>
                <c:pt idx="8">
                  <c:v>5.4800000000000001E-2</c:v>
                </c:pt>
                <c:pt idx="9">
                  <c:v>4.1099999999999998E-2</c:v>
                </c:pt>
                <c:pt idx="10">
                  <c:v>5.6950000000000001E-2</c:v>
                </c:pt>
                <c:pt idx="11">
                  <c:v>6.9750000000000006E-2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'WestBayStn5_1999-2016'!$BO$115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'WestBayStn5_1999-2016'!$BK$116:$BK$127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'WestBayStn5_1999-2016'!$BO$116:$BO$127</c:f>
              <c:numCache>
                <c:formatCode>0.000</c:formatCode>
                <c:ptCount val="12"/>
                <c:pt idx="0">
                  <c:v>3.2199999999999999E-2</c:v>
                </c:pt>
                <c:pt idx="1">
                  <c:v>2.7E-2</c:v>
                </c:pt>
                <c:pt idx="2">
                  <c:v>2.1999999999999999E-2</c:v>
                </c:pt>
                <c:pt idx="3">
                  <c:v>2.0899999999999998E-2</c:v>
                </c:pt>
                <c:pt idx="4">
                  <c:v>8.2900000000000001E-2</c:v>
                </c:pt>
                <c:pt idx="5">
                  <c:v>2.86E-2</c:v>
                </c:pt>
                <c:pt idx="6">
                  <c:v>8.1449999999999995E-2</c:v>
                </c:pt>
                <c:pt idx="7">
                  <c:v>3.27E-2</c:v>
                </c:pt>
                <c:pt idx="8">
                  <c:v>3.1300000000000001E-2</c:v>
                </c:pt>
                <c:pt idx="9">
                  <c:v>1.7899999999999999E-2</c:v>
                </c:pt>
                <c:pt idx="10">
                  <c:v>2.7049999999999998E-2</c:v>
                </c:pt>
                <c:pt idx="11">
                  <c:v>3.15E-2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'WestBayStn5_1999-2016'!$BP$115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'WestBayStn5_1999-2016'!$BK$116:$BK$127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'WestBayStn5_1999-2016'!$BP$116:$BP$127</c:f>
              <c:numCache>
                <c:formatCode>General</c:formatCode>
                <c:ptCount val="12"/>
                <c:pt idx="0">
                  <c:v>0.01</c:v>
                </c:pt>
                <c:pt idx="1">
                  <c:v>1.3025E-2</c:v>
                </c:pt>
                <c:pt idx="2">
                  <c:v>8.9999999999999993E-3</c:v>
                </c:pt>
                <c:pt idx="3">
                  <c:v>1.26E-2</c:v>
                </c:pt>
                <c:pt idx="4">
                  <c:v>1.95E-2</c:v>
                </c:pt>
                <c:pt idx="5">
                  <c:v>2.4E-2</c:v>
                </c:pt>
                <c:pt idx="6">
                  <c:v>2.4125000000000001E-2</c:v>
                </c:pt>
                <c:pt idx="7">
                  <c:v>1.78E-2</c:v>
                </c:pt>
                <c:pt idx="8">
                  <c:v>1.6899999999999998E-2</c:v>
                </c:pt>
                <c:pt idx="9">
                  <c:v>0.01</c:v>
                </c:pt>
                <c:pt idx="10">
                  <c:v>6.1999999999999998E-3</c:v>
                </c:pt>
                <c:pt idx="11">
                  <c:v>1.5575E-2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'WestBayStn5_1999-2016'!$BQ$115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'WestBayStn5_1999-2016'!$BK$116:$BK$127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'WestBayStn5_1999-2016'!$BQ$116:$BQ$127</c:f>
              <c:numCache>
                <c:formatCode>0.000</c:formatCode>
                <c:ptCount val="12"/>
                <c:pt idx="0">
                  <c:v>1E-3</c:v>
                </c:pt>
                <c:pt idx="1">
                  <c:v>1E-4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1.1900000000000001E-2</c:v>
                </c:pt>
                <c:pt idx="7">
                  <c:v>7.0000000000000001E-3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2008"/>
        <c:axId val="462238088"/>
      </c:scatterChart>
      <c:valAx>
        <c:axId val="46224200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2238088"/>
        <c:crosses val="autoZero"/>
        <c:crossBetween val="midCat"/>
      </c:valAx>
      <c:valAx>
        <c:axId val="462238088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420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'SouthBayStn8_1999-2016'!$AG$88:$AG$101</c:f>
              <c:numCache>
                <c:formatCode>0.0</c:formatCode>
                <c:ptCount val="14"/>
                <c:pt idx="0">
                  <c:v>0.1331</c:v>
                </c:pt>
                <c:pt idx="1">
                  <c:v>2.46E-2</c:v>
                </c:pt>
                <c:pt idx="2">
                  <c:v>1.1299999999999999E-2</c:v>
                </c:pt>
                <c:pt idx="3">
                  <c:v>8.8800000000000004E-2</c:v>
                </c:pt>
                <c:pt idx="4">
                  <c:v>7.4999999999999997E-2</c:v>
                </c:pt>
                <c:pt idx="5">
                  <c:v>5.8599999999999999E-2</c:v>
                </c:pt>
                <c:pt idx="6">
                  <c:v>9.4399999999999998E-2</c:v>
                </c:pt>
                <c:pt idx="7">
                  <c:v>8.5800000000000001E-2</c:v>
                </c:pt>
                <c:pt idx="8">
                  <c:v>0.12479999999999999</c:v>
                </c:pt>
                <c:pt idx="9">
                  <c:v>5.1400000000000001E-2</c:v>
                </c:pt>
                <c:pt idx="10">
                  <c:v>5.4600000000000003E-2</c:v>
                </c:pt>
                <c:pt idx="11">
                  <c:v>0.10290000000000001</c:v>
                </c:pt>
                <c:pt idx="12">
                  <c:v>0.13439999999999999</c:v>
                </c:pt>
                <c:pt idx="13">
                  <c:v>0.28699999999999998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'SouthBayStn8_1999-2016'!$AH$88:$AH$101</c:f>
              <c:numCache>
                <c:formatCode>General</c:formatCode>
                <c:ptCount val="14"/>
                <c:pt idx="0">
                  <c:v>1.1650000000000001E-2</c:v>
                </c:pt>
                <c:pt idx="1">
                  <c:v>2.7000000000000001E-3</c:v>
                </c:pt>
                <c:pt idx="2">
                  <c:v>9.7999999999999997E-3</c:v>
                </c:pt>
                <c:pt idx="3">
                  <c:v>4.2025E-2</c:v>
                </c:pt>
                <c:pt idx="4">
                  <c:v>5.0849999999999999E-2</c:v>
                </c:pt>
                <c:pt idx="5">
                  <c:v>3.2399999999999998E-2</c:v>
                </c:pt>
                <c:pt idx="6">
                  <c:v>3.7699999999999997E-2</c:v>
                </c:pt>
                <c:pt idx="7">
                  <c:v>3.5049999999999998E-2</c:v>
                </c:pt>
                <c:pt idx="8">
                  <c:v>6.5574999999999994E-2</c:v>
                </c:pt>
                <c:pt idx="9">
                  <c:v>1.695E-2</c:v>
                </c:pt>
                <c:pt idx="10">
                  <c:v>0.04</c:v>
                </c:pt>
                <c:pt idx="11">
                  <c:v>4.3099999999999999E-2</c:v>
                </c:pt>
                <c:pt idx="12">
                  <c:v>6.8599999999999994E-2</c:v>
                </c:pt>
                <c:pt idx="13">
                  <c:v>7.1500000000000008E-2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'SouthBayStn8_1999-2016'!$AI$88:$AI$101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2.375E-2</c:v>
                </c:pt>
                <c:pt idx="4">
                  <c:v>3.27E-2</c:v>
                </c:pt>
                <c:pt idx="5">
                  <c:v>2.9100000000000001E-2</c:v>
                </c:pt>
                <c:pt idx="6">
                  <c:v>3.0950000000000002E-2</c:v>
                </c:pt>
                <c:pt idx="7">
                  <c:v>2.2200000000000001E-2</c:v>
                </c:pt>
                <c:pt idx="8">
                  <c:v>3.3649999999999999E-2</c:v>
                </c:pt>
                <c:pt idx="9">
                  <c:v>7.0000000000000001E-3</c:v>
                </c:pt>
                <c:pt idx="10">
                  <c:v>1.9900000000000001E-2</c:v>
                </c:pt>
                <c:pt idx="11">
                  <c:v>0.03</c:v>
                </c:pt>
                <c:pt idx="12">
                  <c:v>3.1E-2</c:v>
                </c:pt>
                <c:pt idx="13">
                  <c:v>3.6500000000000005E-2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'SouthBayStn8_1999-2016'!$AJ$88:$AJ$101</c:f>
              <c:numCache>
                <c:formatCode>General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1.1074999999999998E-2</c:v>
                </c:pt>
                <c:pt idx="4">
                  <c:v>2.4E-2</c:v>
                </c:pt>
                <c:pt idx="5">
                  <c:v>2.4125000000000001E-2</c:v>
                </c:pt>
                <c:pt idx="6">
                  <c:v>1.6300000000000002E-2</c:v>
                </c:pt>
                <c:pt idx="7">
                  <c:v>1.4250000000000001E-2</c:v>
                </c:pt>
                <c:pt idx="8">
                  <c:v>1.5899999999999997E-2</c:v>
                </c:pt>
                <c:pt idx="9">
                  <c:v>3.3500000000000001E-3</c:v>
                </c:pt>
                <c:pt idx="10">
                  <c:v>7.0000000000000001E-3</c:v>
                </c:pt>
                <c:pt idx="11">
                  <c:v>1.6250000000000001E-2</c:v>
                </c:pt>
                <c:pt idx="12">
                  <c:v>1.67E-2</c:v>
                </c:pt>
                <c:pt idx="13">
                  <c:v>2.1499999999999998E-2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'SouthBayStn8_1999-2016'!$AK$88:$AK$101</c:f>
              <c:numCache>
                <c:formatCode>0.0</c:formatCode>
                <c:ptCount val="14"/>
                <c:pt idx="0">
                  <c:v>2E-3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1E-3</c:v>
                </c:pt>
                <c:pt idx="4">
                  <c:v>5.8999999999999999E-3</c:v>
                </c:pt>
                <c:pt idx="5">
                  <c:v>4.0000000000000001E-3</c:v>
                </c:pt>
                <c:pt idx="6">
                  <c:v>1E-3</c:v>
                </c:pt>
                <c:pt idx="7">
                  <c:v>1.4E-3</c:v>
                </c:pt>
                <c:pt idx="8">
                  <c:v>7.1000000000000004E-3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5736"/>
        <c:axId val="637952344"/>
      </c:scatterChart>
      <c:valAx>
        <c:axId val="46223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7952344"/>
        <c:crosses val="autoZero"/>
        <c:crossBetween val="midCat"/>
      </c:valAx>
      <c:valAx>
        <c:axId val="637952344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357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'SouthBayStn8_1999-2016'!$AG$105:$AG$118</c:f>
              <c:numCache>
                <c:formatCode>0.0</c:formatCode>
                <c:ptCount val="14"/>
                <c:pt idx="0">
                  <c:v>8.9</c:v>
                </c:pt>
                <c:pt idx="1">
                  <c:v>8.9</c:v>
                </c:pt>
                <c:pt idx="2">
                  <c:v>8.8000000000000007</c:v>
                </c:pt>
                <c:pt idx="3">
                  <c:v>9.6999999999999993</c:v>
                </c:pt>
                <c:pt idx="4">
                  <c:v>8.8000000000000007</c:v>
                </c:pt>
                <c:pt idx="5">
                  <c:v>8.6999999999999993</c:v>
                </c:pt>
                <c:pt idx="6">
                  <c:v>9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9.1</c:v>
                </c:pt>
                <c:pt idx="11">
                  <c:v>8.8000000000000007</c:v>
                </c:pt>
                <c:pt idx="12">
                  <c:v>8.6999999999999993</c:v>
                </c:pt>
                <c:pt idx="13">
                  <c:v>8.9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'SouthBayStn8_1999-2016'!$AH$105:$AH$118</c:f>
              <c:numCache>
                <c:formatCode>General</c:formatCode>
                <c:ptCount val="14"/>
                <c:pt idx="0">
                  <c:v>8.1000000000000014</c:v>
                </c:pt>
                <c:pt idx="1">
                  <c:v>8.5500000000000007</c:v>
                </c:pt>
                <c:pt idx="2">
                  <c:v>8.5</c:v>
                </c:pt>
                <c:pt idx="3">
                  <c:v>8.75</c:v>
                </c:pt>
                <c:pt idx="4">
                  <c:v>8.3000000000000007</c:v>
                </c:pt>
                <c:pt idx="5">
                  <c:v>8.5</c:v>
                </c:pt>
                <c:pt idx="6">
                  <c:v>8.2999999999999989</c:v>
                </c:pt>
                <c:pt idx="7">
                  <c:v>8.125</c:v>
                </c:pt>
                <c:pt idx="8">
                  <c:v>8.9250000000000007</c:v>
                </c:pt>
                <c:pt idx="9">
                  <c:v>8.6</c:v>
                </c:pt>
                <c:pt idx="10">
                  <c:v>8.5</c:v>
                </c:pt>
                <c:pt idx="11">
                  <c:v>8.3250000000000011</c:v>
                </c:pt>
                <c:pt idx="12">
                  <c:v>8.1</c:v>
                </c:pt>
                <c:pt idx="13">
                  <c:v>8.8000000000000007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'SouthBayStn8_1999-2016'!$AI$105:$AI$118</c:f>
              <c:numCache>
                <c:formatCode>0.0</c:formatCode>
                <c:ptCount val="14"/>
                <c:pt idx="0">
                  <c:v>7.8</c:v>
                </c:pt>
                <c:pt idx="1">
                  <c:v>7.9</c:v>
                </c:pt>
                <c:pt idx="2">
                  <c:v>8.5</c:v>
                </c:pt>
                <c:pt idx="3">
                  <c:v>8.4</c:v>
                </c:pt>
                <c:pt idx="4">
                  <c:v>8.1</c:v>
                </c:pt>
                <c:pt idx="5">
                  <c:v>8.1499999999999986</c:v>
                </c:pt>
                <c:pt idx="6">
                  <c:v>7.9</c:v>
                </c:pt>
                <c:pt idx="7">
                  <c:v>7.9</c:v>
                </c:pt>
                <c:pt idx="8">
                  <c:v>8.1999999999999993</c:v>
                </c:pt>
                <c:pt idx="9">
                  <c:v>8.1</c:v>
                </c:pt>
                <c:pt idx="10">
                  <c:v>8.1999999999999993</c:v>
                </c:pt>
                <c:pt idx="11">
                  <c:v>8</c:v>
                </c:pt>
                <c:pt idx="12">
                  <c:v>7.85</c:v>
                </c:pt>
                <c:pt idx="13">
                  <c:v>8.3500000000000014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'SouthBayStn8_1999-2016'!$AJ$105:$AJ$118</c:f>
              <c:numCache>
                <c:formatCode>General</c:formatCode>
                <c:ptCount val="14"/>
                <c:pt idx="0">
                  <c:v>7.65</c:v>
                </c:pt>
                <c:pt idx="1">
                  <c:v>7.6</c:v>
                </c:pt>
                <c:pt idx="2">
                  <c:v>8</c:v>
                </c:pt>
                <c:pt idx="3">
                  <c:v>8</c:v>
                </c:pt>
                <c:pt idx="4">
                  <c:v>7.75</c:v>
                </c:pt>
                <c:pt idx="5">
                  <c:v>7.7750000000000004</c:v>
                </c:pt>
                <c:pt idx="6">
                  <c:v>7.7750000000000004</c:v>
                </c:pt>
                <c:pt idx="7">
                  <c:v>7.8</c:v>
                </c:pt>
                <c:pt idx="8">
                  <c:v>8</c:v>
                </c:pt>
                <c:pt idx="9">
                  <c:v>7.9</c:v>
                </c:pt>
                <c:pt idx="10">
                  <c:v>8.1</c:v>
                </c:pt>
                <c:pt idx="11">
                  <c:v>7.95</c:v>
                </c:pt>
                <c:pt idx="12">
                  <c:v>7.55</c:v>
                </c:pt>
                <c:pt idx="13">
                  <c:v>8.1999999999999993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'SouthBayStn8_1999-2016'!$AK$105:$AK$118</c:f>
              <c:numCache>
                <c:formatCode>0.0</c:formatCode>
                <c:ptCount val="14"/>
                <c:pt idx="0">
                  <c:v>7.4</c:v>
                </c:pt>
                <c:pt idx="1">
                  <c:v>7.4</c:v>
                </c:pt>
                <c:pt idx="2">
                  <c:v>7.5</c:v>
                </c:pt>
                <c:pt idx="3">
                  <c:v>7.7</c:v>
                </c:pt>
                <c:pt idx="4">
                  <c:v>7.3</c:v>
                </c:pt>
                <c:pt idx="5">
                  <c:v>7.5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7.2</c:v>
                </c:pt>
                <c:pt idx="10">
                  <c:v>7.8</c:v>
                </c:pt>
                <c:pt idx="11">
                  <c:v>7.5</c:v>
                </c:pt>
                <c:pt idx="12">
                  <c:v>7.3</c:v>
                </c:pt>
                <c:pt idx="13">
                  <c:v>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55480"/>
        <c:axId val="637954304"/>
      </c:scatterChart>
      <c:valAx>
        <c:axId val="63795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7954304"/>
        <c:crosses val="autoZero"/>
        <c:crossBetween val="midCat"/>
      </c:valAx>
      <c:valAx>
        <c:axId val="637954304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37955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'SouthBayStn8_1999-2016'!$AG$122:$AG$135</c:f>
              <c:numCache>
                <c:formatCode>0.0</c:formatCode>
                <c:ptCount val="14"/>
                <c:pt idx="0">
                  <c:v>108</c:v>
                </c:pt>
                <c:pt idx="1">
                  <c:v>114</c:v>
                </c:pt>
                <c:pt idx="2">
                  <c:v>18</c:v>
                </c:pt>
                <c:pt idx="3">
                  <c:v>98</c:v>
                </c:pt>
                <c:pt idx="4">
                  <c:v>54</c:v>
                </c:pt>
                <c:pt idx="5">
                  <c:v>127</c:v>
                </c:pt>
                <c:pt idx="6">
                  <c:v>236</c:v>
                </c:pt>
                <c:pt idx="7">
                  <c:v>298</c:v>
                </c:pt>
                <c:pt idx="8">
                  <c:v>187</c:v>
                </c:pt>
                <c:pt idx="9">
                  <c:v>59</c:v>
                </c:pt>
                <c:pt idx="10">
                  <c:v>175</c:v>
                </c:pt>
                <c:pt idx="11">
                  <c:v>143</c:v>
                </c:pt>
                <c:pt idx="12">
                  <c:v>253</c:v>
                </c:pt>
                <c:pt idx="13">
                  <c:v>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'SouthBayStn8_1999-2016'!$AH$122:$AH$135</c:f>
              <c:numCache>
                <c:formatCode>General</c:formatCode>
                <c:ptCount val="14"/>
                <c:pt idx="0">
                  <c:v>69.5</c:v>
                </c:pt>
                <c:pt idx="1">
                  <c:v>73.5</c:v>
                </c:pt>
                <c:pt idx="2">
                  <c:v>15</c:v>
                </c:pt>
                <c:pt idx="3">
                  <c:v>58.5</c:v>
                </c:pt>
                <c:pt idx="4">
                  <c:v>25</c:v>
                </c:pt>
                <c:pt idx="5">
                  <c:v>50.25</c:v>
                </c:pt>
                <c:pt idx="6">
                  <c:v>53</c:v>
                </c:pt>
                <c:pt idx="7">
                  <c:v>67.25</c:v>
                </c:pt>
                <c:pt idx="8">
                  <c:v>45.5</c:v>
                </c:pt>
                <c:pt idx="9">
                  <c:v>33</c:v>
                </c:pt>
                <c:pt idx="10">
                  <c:v>65</c:v>
                </c:pt>
                <c:pt idx="11">
                  <c:v>78</c:v>
                </c:pt>
                <c:pt idx="12">
                  <c:v>101.5</c:v>
                </c:pt>
                <c:pt idx="13">
                  <c:v>61.75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'SouthBayStn8_1999-2016'!$AI$122:$AI$135</c:f>
              <c:numCache>
                <c:formatCode>0.0</c:formatCode>
                <c:ptCount val="14"/>
                <c:pt idx="0">
                  <c:v>27</c:v>
                </c:pt>
                <c:pt idx="1">
                  <c:v>32</c:v>
                </c:pt>
                <c:pt idx="2">
                  <c:v>15</c:v>
                </c:pt>
                <c:pt idx="3">
                  <c:v>27</c:v>
                </c:pt>
                <c:pt idx="4">
                  <c:v>14</c:v>
                </c:pt>
                <c:pt idx="5">
                  <c:v>32.5</c:v>
                </c:pt>
                <c:pt idx="6">
                  <c:v>35</c:v>
                </c:pt>
                <c:pt idx="7">
                  <c:v>46</c:v>
                </c:pt>
                <c:pt idx="8">
                  <c:v>27.5</c:v>
                </c:pt>
                <c:pt idx="9">
                  <c:v>21</c:v>
                </c:pt>
                <c:pt idx="10">
                  <c:v>50</c:v>
                </c:pt>
                <c:pt idx="11">
                  <c:v>41</c:v>
                </c:pt>
                <c:pt idx="12">
                  <c:v>47</c:v>
                </c:pt>
                <c:pt idx="13">
                  <c:v>28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'SouthBayStn8_1999-2016'!$AJ$122:$AJ$135</c:f>
              <c:numCache>
                <c:formatCode>General</c:formatCode>
                <c:ptCount val="14"/>
                <c:pt idx="0">
                  <c:v>20.5</c:v>
                </c:pt>
                <c:pt idx="1">
                  <c:v>23.25</c:v>
                </c:pt>
                <c:pt idx="2">
                  <c:v>14</c:v>
                </c:pt>
                <c:pt idx="3">
                  <c:v>13.25</c:v>
                </c:pt>
                <c:pt idx="4">
                  <c:v>7</c:v>
                </c:pt>
                <c:pt idx="5">
                  <c:v>20.75</c:v>
                </c:pt>
                <c:pt idx="6">
                  <c:v>27.25</c:v>
                </c:pt>
                <c:pt idx="7">
                  <c:v>29</c:v>
                </c:pt>
                <c:pt idx="8">
                  <c:v>18.25</c:v>
                </c:pt>
                <c:pt idx="9">
                  <c:v>13</c:v>
                </c:pt>
                <c:pt idx="10">
                  <c:v>36</c:v>
                </c:pt>
                <c:pt idx="11">
                  <c:v>20.5</c:v>
                </c:pt>
                <c:pt idx="12">
                  <c:v>23</c:v>
                </c:pt>
                <c:pt idx="13">
                  <c:v>23.75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'SouthBayStn8_1999-2016'!$AK$122:$AK$135</c:f>
              <c:numCache>
                <c:formatCode>0.0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10</c:v>
                </c:pt>
                <c:pt idx="3">
                  <c:v>3</c:v>
                </c:pt>
                <c:pt idx="4">
                  <c:v>4</c:v>
                </c:pt>
                <c:pt idx="5">
                  <c:v>19</c:v>
                </c:pt>
                <c:pt idx="6">
                  <c:v>14</c:v>
                </c:pt>
                <c:pt idx="7">
                  <c:v>16</c:v>
                </c:pt>
                <c:pt idx="8">
                  <c:v>7</c:v>
                </c:pt>
                <c:pt idx="9">
                  <c:v>8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53520"/>
        <c:axId val="637954696"/>
      </c:scatterChart>
      <c:valAx>
        <c:axId val="63795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7954696"/>
        <c:crosses val="autoZero"/>
        <c:crossBetween val="midCat"/>
      </c:valAx>
      <c:valAx>
        <c:axId val="637954696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37953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'SouthBayStn8_1999-2016'!$AG$139:$AG$152</c:f>
              <c:numCache>
                <c:formatCode>0.0</c:formatCode>
                <c:ptCount val="14"/>
                <c:pt idx="0">
                  <c:v>82</c:v>
                </c:pt>
                <c:pt idx="1">
                  <c:v>90</c:v>
                </c:pt>
                <c:pt idx="2">
                  <c:v>136</c:v>
                </c:pt>
                <c:pt idx="3">
                  <c:v>103</c:v>
                </c:pt>
                <c:pt idx="4">
                  <c:v>141</c:v>
                </c:pt>
                <c:pt idx="6">
                  <c:v>91</c:v>
                </c:pt>
                <c:pt idx="7">
                  <c:v>121</c:v>
                </c:pt>
                <c:pt idx="8">
                  <c:v>157</c:v>
                </c:pt>
                <c:pt idx="9">
                  <c:v>49</c:v>
                </c:pt>
                <c:pt idx="10">
                  <c:v>150</c:v>
                </c:pt>
                <c:pt idx="11">
                  <c:v>69</c:v>
                </c:pt>
                <c:pt idx="12">
                  <c:v>83</c:v>
                </c:pt>
                <c:pt idx="13">
                  <c:v>76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'SouthBayStn8_1999-2016'!$AH$139:$AH$152</c:f>
              <c:numCache>
                <c:formatCode>General</c:formatCode>
                <c:ptCount val="14"/>
                <c:pt idx="0">
                  <c:v>33.5</c:v>
                </c:pt>
                <c:pt idx="1">
                  <c:v>72</c:v>
                </c:pt>
                <c:pt idx="2">
                  <c:v>34</c:v>
                </c:pt>
                <c:pt idx="3">
                  <c:v>60.25</c:v>
                </c:pt>
                <c:pt idx="4">
                  <c:v>60</c:v>
                </c:pt>
                <c:pt idx="6">
                  <c:v>48.5</c:v>
                </c:pt>
                <c:pt idx="7">
                  <c:v>88.75</c:v>
                </c:pt>
                <c:pt idx="8">
                  <c:v>74</c:v>
                </c:pt>
                <c:pt idx="9">
                  <c:v>45</c:v>
                </c:pt>
                <c:pt idx="10">
                  <c:v>59.25</c:v>
                </c:pt>
                <c:pt idx="11">
                  <c:v>32</c:v>
                </c:pt>
                <c:pt idx="12">
                  <c:v>70.75</c:v>
                </c:pt>
                <c:pt idx="13">
                  <c:v>50.5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'SouthBayStn8_1999-2016'!$AI$139:$AI$152</c:f>
              <c:numCache>
                <c:formatCode>0.0</c:formatCode>
                <c:ptCount val="14"/>
                <c:pt idx="0">
                  <c:v>18</c:v>
                </c:pt>
                <c:pt idx="1">
                  <c:v>43</c:v>
                </c:pt>
                <c:pt idx="2">
                  <c:v>17</c:v>
                </c:pt>
                <c:pt idx="3">
                  <c:v>29.5</c:v>
                </c:pt>
                <c:pt idx="4">
                  <c:v>57</c:v>
                </c:pt>
                <c:pt idx="6">
                  <c:v>32</c:v>
                </c:pt>
                <c:pt idx="7">
                  <c:v>39</c:v>
                </c:pt>
                <c:pt idx="8">
                  <c:v>28</c:v>
                </c:pt>
                <c:pt idx="9">
                  <c:v>31</c:v>
                </c:pt>
                <c:pt idx="10">
                  <c:v>41</c:v>
                </c:pt>
                <c:pt idx="11">
                  <c:v>20.5</c:v>
                </c:pt>
                <c:pt idx="12">
                  <c:v>52</c:v>
                </c:pt>
                <c:pt idx="13">
                  <c:v>30.1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'SouthBayStn8_1999-2016'!$AJ$139:$AJ$152</c:f>
              <c:numCache>
                <c:formatCode>General</c:formatCode>
                <c:ptCount val="14"/>
                <c:pt idx="0">
                  <c:v>15.5</c:v>
                </c:pt>
                <c:pt idx="1">
                  <c:v>8.75</c:v>
                </c:pt>
                <c:pt idx="2">
                  <c:v>15</c:v>
                </c:pt>
                <c:pt idx="3">
                  <c:v>14.25</c:v>
                </c:pt>
                <c:pt idx="4">
                  <c:v>50</c:v>
                </c:pt>
                <c:pt idx="6">
                  <c:v>28</c:v>
                </c:pt>
                <c:pt idx="7">
                  <c:v>29</c:v>
                </c:pt>
                <c:pt idx="8">
                  <c:v>18</c:v>
                </c:pt>
                <c:pt idx="9">
                  <c:v>13</c:v>
                </c:pt>
                <c:pt idx="10">
                  <c:v>22</c:v>
                </c:pt>
                <c:pt idx="11">
                  <c:v>15</c:v>
                </c:pt>
                <c:pt idx="12">
                  <c:v>31</c:v>
                </c:pt>
                <c:pt idx="13">
                  <c:v>17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'SouthBayStn8_1999-2016'!$AK$139:$AK$152</c:f>
              <c:numCache>
                <c:formatCode>0.0</c:formatCode>
                <c:ptCount val="14"/>
                <c:pt idx="0">
                  <c:v>5</c:v>
                </c:pt>
                <c:pt idx="1">
                  <c:v>0.5</c:v>
                </c:pt>
                <c:pt idx="2">
                  <c:v>12</c:v>
                </c:pt>
                <c:pt idx="3">
                  <c:v>8</c:v>
                </c:pt>
                <c:pt idx="4">
                  <c:v>36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  <c:pt idx="10">
                  <c:v>15</c:v>
                </c:pt>
                <c:pt idx="11">
                  <c:v>4</c:v>
                </c:pt>
                <c:pt idx="12">
                  <c:v>15</c:v>
                </c:pt>
                <c:pt idx="13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55088"/>
        <c:axId val="637944112"/>
      </c:scatterChart>
      <c:valAx>
        <c:axId val="63795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7944112"/>
        <c:crosses val="autoZero"/>
        <c:crossBetween val="midCat"/>
      </c:valAx>
      <c:valAx>
        <c:axId val="6379441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3795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'SouthBayStn8_1999-2016'!$BM$2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'SouthBayStn8_1999-2016'!$BM$3:$BM$14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'SouthBayStn8_1999-2016'!$BN$3:$BN$14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3.25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'SouthBayStn8_1999-2016'!$BO$3:$BO$14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'SouthBayStn8_1999-2016'!$BP$3:$BP$14</c:f>
              <c:numCache>
                <c:formatCode>General</c:formatCode>
                <c:ptCount val="12"/>
                <c:pt idx="0">
                  <c:v>0.875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1.875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'SouthBayStn8_1999-2016'!$BQ$3:$BQ$14</c:f>
              <c:numCache>
                <c:formatCode>General</c:formatCode>
                <c:ptCount val="12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0.15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0.9</c:v>
                </c:pt>
                <c:pt idx="10">
                  <c:v>0.8</c:v>
                </c:pt>
                <c:pt idx="1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47248"/>
        <c:axId val="637940976"/>
      </c:scatterChart>
      <c:valAx>
        <c:axId val="63794724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37940976"/>
        <c:crosses val="autoZero"/>
        <c:crossBetween val="midCat"/>
      </c:valAx>
      <c:valAx>
        <c:axId val="63794097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637947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'SouthBayStn8_1999-2016'!$BM$19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'SouthBayStn8_1999-2016'!$BM$20:$BM$31</c:f>
              <c:numCache>
                <c:formatCode>0.0</c:formatCode>
                <c:ptCount val="12"/>
                <c:pt idx="0">
                  <c:v>9.5</c:v>
                </c:pt>
                <c:pt idx="1">
                  <c:v>9.1999999999999993</c:v>
                </c:pt>
                <c:pt idx="2">
                  <c:v>9.4</c:v>
                </c:pt>
                <c:pt idx="3">
                  <c:v>8.8000000000000007</c:v>
                </c:pt>
                <c:pt idx="4">
                  <c:v>9.1999999999999993</c:v>
                </c:pt>
                <c:pt idx="5">
                  <c:v>10</c:v>
                </c:pt>
                <c:pt idx="6">
                  <c:v>12.6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9.1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'SouthBayStn8_1999-2016'!$BN$20:$BN$31</c:f>
              <c:numCache>
                <c:formatCode>General</c:formatCode>
                <c:ptCount val="12"/>
                <c:pt idx="0">
                  <c:v>9</c:v>
                </c:pt>
                <c:pt idx="1">
                  <c:v>8.5500000000000007</c:v>
                </c:pt>
                <c:pt idx="2">
                  <c:v>8.4</c:v>
                </c:pt>
                <c:pt idx="3">
                  <c:v>8.6</c:v>
                </c:pt>
                <c:pt idx="4">
                  <c:v>8.625</c:v>
                </c:pt>
                <c:pt idx="5">
                  <c:v>8.6</c:v>
                </c:pt>
                <c:pt idx="6">
                  <c:v>9.8000000000000007</c:v>
                </c:pt>
                <c:pt idx="7">
                  <c:v>8</c:v>
                </c:pt>
                <c:pt idx="8">
                  <c:v>8.6</c:v>
                </c:pt>
                <c:pt idx="9">
                  <c:v>8.1999999999999993</c:v>
                </c:pt>
                <c:pt idx="10">
                  <c:v>8.6</c:v>
                </c:pt>
                <c:pt idx="11">
                  <c:v>7.6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'SouthBayStn8_1999-2016'!$BO$20:$BO$31</c:f>
              <c:numCache>
                <c:formatCode>0.0</c:formatCode>
                <c:ptCount val="12"/>
                <c:pt idx="0">
                  <c:v>8.3000000000000007</c:v>
                </c:pt>
                <c:pt idx="1">
                  <c:v>8.0500000000000007</c:v>
                </c:pt>
                <c:pt idx="2">
                  <c:v>7.8</c:v>
                </c:pt>
                <c:pt idx="3">
                  <c:v>8.1</c:v>
                </c:pt>
                <c:pt idx="4">
                  <c:v>7.8</c:v>
                </c:pt>
                <c:pt idx="5">
                  <c:v>8.4</c:v>
                </c:pt>
                <c:pt idx="6">
                  <c:v>9</c:v>
                </c:pt>
                <c:pt idx="7">
                  <c:v>7.7</c:v>
                </c:pt>
                <c:pt idx="8">
                  <c:v>8</c:v>
                </c:pt>
                <c:pt idx="9">
                  <c:v>7.6</c:v>
                </c:pt>
                <c:pt idx="10">
                  <c:v>7.8</c:v>
                </c:pt>
                <c:pt idx="11">
                  <c:v>7.41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'SouthBayStn8_1999-2016'!$BP$20:$BP$31</c:f>
              <c:numCache>
                <c:formatCode>General</c:formatCode>
                <c:ptCount val="12"/>
                <c:pt idx="0">
                  <c:v>8</c:v>
                </c:pt>
                <c:pt idx="1">
                  <c:v>7.625</c:v>
                </c:pt>
                <c:pt idx="2">
                  <c:v>7.4</c:v>
                </c:pt>
                <c:pt idx="3">
                  <c:v>7.5</c:v>
                </c:pt>
                <c:pt idx="4">
                  <c:v>7.3250000000000002</c:v>
                </c:pt>
                <c:pt idx="5">
                  <c:v>7.8</c:v>
                </c:pt>
                <c:pt idx="6">
                  <c:v>8</c:v>
                </c:pt>
                <c:pt idx="7">
                  <c:v>7.3</c:v>
                </c:pt>
                <c:pt idx="8">
                  <c:v>7.6</c:v>
                </c:pt>
                <c:pt idx="9">
                  <c:v>6.7750000000000004</c:v>
                </c:pt>
                <c:pt idx="10">
                  <c:v>7.3</c:v>
                </c:pt>
                <c:pt idx="11">
                  <c:v>7.2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'SouthBayStn8_1999-2016'!$BQ$20:$BQ$31</c:f>
              <c:numCache>
                <c:formatCode>0.0</c:formatCode>
                <c:ptCount val="12"/>
                <c:pt idx="0">
                  <c:v>7</c:v>
                </c:pt>
                <c:pt idx="1">
                  <c:v>7.4</c:v>
                </c:pt>
                <c:pt idx="2">
                  <c:v>6.6</c:v>
                </c:pt>
                <c:pt idx="3">
                  <c:v>6.2</c:v>
                </c:pt>
                <c:pt idx="4">
                  <c:v>4.0999999999999996</c:v>
                </c:pt>
                <c:pt idx="5">
                  <c:v>7.6</c:v>
                </c:pt>
                <c:pt idx="6">
                  <c:v>7.6</c:v>
                </c:pt>
                <c:pt idx="7">
                  <c:v>6.6</c:v>
                </c:pt>
                <c:pt idx="8">
                  <c:v>6.5</c:v>
                </c:pt>
                <c:pt idx="9">
                  <c:v>6.1</c:v>
                </c:pt>
                <c:pt idx="10">
                  <c:v>6.5</c:v>
                </c:pt>
                <c:pt idx="11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42152"/>
        <c:axId val="637942544"/>
      </c:scatterChart>
      <c:valAx>
        <c:axId val="63794215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37942544"/>
        <c:crosses val="autoZero"/>
        <c:crossBetween val="midCat"/>
      </c:valAx>
      <c:valAx>
        <c:axId val="6379425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37942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'SouthBayStn8_1999-2016'!$BM$37:$BM$48</c:f>
              <c:numCache>
                <c:formatCode>_(* #,##0_);_(* \(#,##0\);_(* "-"??_);_(@_)</c:formatCode>
                <c:ptCount val="12"/>
                <c:pt idx="0">
                  <c:v>658</c:v>
                </c:pt>
                <c:pt idx="1">
                  <c:v>755</c:v>
                </c:pt>
                <c:pt idx="2">
                  <c:v>753</c:v>
                </c:pt>
                <c:pt idx="3">
                  <c:v>800</c:v>
                </c:pt>
                <c:pt idx="4">
                  <c:v>1860</c:v>
                </c:pt>
                <c:pt idx="5">
                  <c:v>1023</c:v>
                </c:pt>
                <c:pt idx="6">
                  <c:v>714</c:v>
                </c:pt>
                <c:pt idx="7">
                  <c:v>777</c:v>
                </c:pt>
                <c:pt idx="8">
                  <c:v>703</c:v>
                </c:pt>
                <c:pt idx="9">
                  <c:v>599</c:v>
                </c:pt>
                <c:pt idx="10">
                  <c:v>476</c:v>
                </c:pt>
                <c:pt idx="11">
                  <c:v>536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'SouthBayStn8_1999-2016'!$BN$37:$BN$48</c:f>
              <c:numCache>
                <c:formatCode>General</c:formatCode>
                <c:ptCount val="12"/>
                <c:pt idx="0">
                  <c:v>246</c:v>
                </c:pt>
                <c:pt idx="1">
                  <c:v>205</c:v>
                </c:pt>
                <c:pt idx="2">
                  <c:v>212</c:v>
                </c:pt>
                <c:pt idx="3">
                  <c:v>298</c:v>
                </c:pt>
                <c:pt idx="4">
                  <c:v>350</c:v>
                </c:pt>
                <c:pt idx="5">
                  <c:v>328.75</c:v>
                </c:pt>
                <c:pt idx="6">
                  <c:v>431.75</c:v>
                </c:pt>
                <c:pt idx="7">
                  <c:v>357</c:v>
                </c:pt>
                <c:pt idx="8">
                  <c:v>281</c:v>
                </c:pt>
                <c:pt idx="9">
                  <c:v>248.25</c:v>
                </c:pt>
                <c:pt idx="10">
                  <c:v>190</c:v>
                </c:pt>
                <c:pt idx="11">
                  <c:v>193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'SouthBayStn8_1999-2016'!$BO$37:$BO$48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115</c:v>
                </c:pt>
                <c:pt idx="2">
                  <c:v>145</c:v>
                </c:pt>
                <c:pt idx="3">
                  <c:v>153</c:v>
                </c:pt>
                <c:pt idx="4">
                  <c:v>120</c:v>
                </c:pt>
                <c:pt idx="5">
                  <c:v>142</c:v>
                </c:pt>
                <c:pt idx="6">
                  <c:v>275.5</c:v>
                </c:pt>
                <c:pt idx="7">
                  <c:v>260</c:v>
                </c:pt>
                <c:pt idx="8">
                  <c:v>255</c:v>
                </c:pt>
                <c:pt idx="9">
                  <c:v>184</c:v>
                </c:pt>
                <c:pt idx="10">
                  <c:v>160</c:v>
                </c:pt>
                <c:pt idx="11">
                  <c:v>124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'SouthBayStn8_1999-2016'!$BP$37:$BP$48</c:f>
              <c:numCache>
                <c:formatCode>General</c:formatCode>
                <c:ptCount val="12"/>
                <c:pt idx="0">
                  <c:v>45</c:v>
                </c:pt>
                <c:pt idx="1">
                  <c:v>41</c:v>
                </c:pt>
                <c:pt idx="2">
                  <c:v>52</c:v>
                </c:pt>
                <c:pt idx="3">
                  <c:v>37</c:v>
                </c:pt>
                <c:pt idx="4">
                  <c:v>56</c:v>
                </c:pt>
                <c:pt idx="5">
                  <c:v>92.25</c:v>
                </c:pt>
                <c:pt idx="6">
                  <c:v>122.75</c:v>
                </c:pt>
                <c:pt idx="7">
                  <c:v>93</c:v>
                </c:pt>
                <c:pt idx="8">
                  <c:v>100</c:v>
                </c:pt>
                <c:pt idx="9">
                  <c:v>68.25</c:v>
                </c:pt>
                <c:pt idx="10">
                  <c:v>45</c:v>
                </c:pt>
                <c:pt idx="11">
                  <c:v>30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'SouthBayStn8_1999-2016'!$BQ$37:$BQ$48</c:f>
              <c:numCache>
                <c:formatCode>_(* #,##0_);_(* \(#,##0\);_(* "-"??_);_(@_)</c:formatCode>
                <c:ptCount val="12"/>
                <c:pt idx="0">
                  <c:v>20.3</c:v>
                </c:pt>
                <c:pt idx="1">
                  <c:v>14.9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46</c:v>
                </c:pt>
                <c:pt idx="6">
                  <c:v>56</c:v>
                </c:pt>
                <c:pt idx="7">
                  <c:v>22.3</c:v>
                </c:pt>
                <c:pt idx="8">
                  <c:v>17</c:v>
                </c:pt>
                <c:pt idx="9">
                  <c:v>20.100000000000001</c:v>
                </c:pt>
                <c:pt idx="10">
                  <c:v>14</c:v>
                </c:pt>
                <c:pt idx="1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47640"/>
        <c:axId val="637941368"/>
      </c:scatterChart>
      <c:valAx>
        <c:axId val="63794764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37941368"/>
        <c:crosses val="autoZero"/>
        <c:crossBetween val="midCat"/>
      </c:valAx>
      <c:valAx>
        <c:axId val="637941368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37947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'SouthBayStn8_1999-2016'!$BM$54:$BM$65</c:f>
              <c:numCache>
                <c:formatCode>0.000</c:formatCode>
                <c:ptCount val="12"/>
                <c:pt idx="0">
                  <c:v>0.58499999999999996</c:v>
                </c:pt>
                <c:pt idx="1">
                  <c:v>0.57299999999999995</c:v>
                </c:pt>
                <c:pt idx="2">
                  <c:v>0.53759999999999997</c:v>
                </c:pt>
                <c:pt idx="3">
                  <c:v>0.60919999999999996</c:v>
                </c:pt>
                <c:pt idx="4">
                  <c:v>0.19</c:v>
                </c:pt>
                <c:pt idx="5">
                  <c:v>0.24399999999999999</c:v>
                </c:pt>
                <c:pt idx="6">
                  <c:v>0.1258</c:v>
                </c:pt>
                <c:pt idx="7">
                  <c:v>0.31030000000000002</c:v>
                </c:pt>
                <c:pt idx="8">
                  <c:v>0.1651</c:v>
                </c:pt>
                <c:pt idx="9">
                  <c:v>0.71</c:v>
                </c:pt>
                <c:pt idx="10">
                  <c:v>1.2</c:v>
                </c:pt>
                <c:pt idx="11">
                  <c:v>0.68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'SouthBayStn8_1999-2016'!$BN$54:$BN$65</c:f>
              <c:numCache>
                <c:formatCode>General</c:formatCode>
                <c:ptCount val="12"/>
                <c:pt idx="0">
                  <c:v>0.28260000000000002</c:v>
                </c:pt>
                <c:pt idx="1">
                  <c:v>0.30080000000000001</c:v>
                </c:pt>
                <c:pt idx="2">
                  <c:v>0.06</c:v>
                </c:pt>
                <c:pt idx="3">
                  <c:v>0.12640000000000001</c:v>
                </c:pt>
                <c:pt idx="4">
                  <c:v>0.1234</c:v>
                </c:pt>
                <c:pt idx="5">
                  <c:v>8.6699999999999999E-2</c:v>
                </c:pt>
                <c:pt idx="6">
                  <c:v>4.0275000000000005E-2</c:v>
                </c:pt>
                <c:pt idx="7">
                  <c:v>0.1012</c:v>
                </c:pt>
                <c:pt idx="8">
                  <c:v>5.6500000000000002E-2</c:v>
                </c:pt>
                <c:pt idx="9">
                  <c:v>0.10730000000000001</c:v>
                </c:pt>
                <c:pt idx="10">
                  <c:v>0.23469999999999999</c:v>
                </c:pt>
                <c:pt idx="11">
                  <c:v>0.30840000000000001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'SouthBayStn8_1999-2016'!$BO$54:$BO$65</c:f>
              <c:numCache>
                <c:formatCode>0.000</c:formatCode>
                <c:ptCount val="12"/>
                <c:pt idx="0">
                  <c:v>9.3799999999999994E-2</c:v>
                </c:pt>
                <c:pt idx="1">
                  <c:v>9.1800000000000007E-2</c:v>
                </c:pt>
                <c:pt idx="2">
                  <c:v>4.9799999999999997E-2</c:v>
                </c:pt>
                <c:pt idx="3">
                  <c:v>2.8799999999999999E-2</c:v>
                </c:pt>
                <c:pt idx="4">
                  <c:v>6.2700000000000006E-2</c:v>
                </c:pt>
                <c:pt idx="5">
                  <c:v>2.7999999999999997E-2</c:v>
                </c:pt>
                <c:pt idx="6">
                  <c:v>3.5000000000000001E-3</c:v>
                </c:pt>
                <c:pt idx="7">
                  <c:v>0.05</c:v>
                </c:pt>
                <c:pt idx="8">
                  <c:v>8.8000000000000005E-3</c:v>
                </c:pt>
                <c:pt idx="9">
                  <c:v>0.05</c:v>
                </c:pt>
                <c:pt idx="10">
                  <c:v>7.3800000000000004E-2</c:v>
                </c:pt>
                <c:pt idx="11">
                  <c:v>0.19470000000000001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'SouthBayStn8_1999-2016'!$BP$54:$BP$65</c:f>
              <c:numCache>
                <c:formatCode>General</c:formatCode>
                <c:ptCount val="12"/>
                <c:pt idx="0">
                  <c:v>2.98E-2</c:v>
                </c:pt>
                <c:pt idx="1">
                  <c:v>6.3100000000000003E-2</c:v>
                </c:pt>
                <c:pt idx="2">
                  <c:v>5.7999999999999996E-3</c:v>
                </c:pt>
                <c:pt idx="3">
                  <c:v>1.41E-2</c:v>
                </c:pt>
                <c:pt idx="4">
                  <c:v>2.2599999999999999E-2</c:v>
                </c:pt>
                <c:pt idx="5">
                  <c:v>4.6750000000000003E-3</c:v>
                </c:pt>
                <c:pt idx="6">
                  <c:v>1.75E-3</c:v>
                </c:pt>
                <c:pt idx="7">
                  <c:v>9.1999999999999998E-3</c:v>
                </c:pt>
                <c:pt idx="8">
                  <c:v>2E-3</c:v>
                </c:pt>
                <c:pt idx="9">
                  <c:v>1E-3</c:v>
                </c:pt>
                <c:pt idx="10">
                  <c:v>4.0599999999999997E-2</c:v>
                </c:pt>
                <c:pt idx="11">
                  <c:v>0.09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'SouthBayStn8_1999-2016'!$BQ$54:$BQ$65</c:f>
              <c:numCache>
                <c:formatCode>0.000</c:formatCode>
                <c:ptCount val="12"/>
                <c:pt idx="0">
                  <c:v>2E-3</c:v>
                </c:pt>
                <c:pt idx="1">
                  <c:v>1.7600000000000001E-2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2.29E-2</c:v>
                </c:pt>
                <c:pt idx="11">
                  <c:v>2.7699999999999999E-2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45680"/>
        <c:axId val="637941760"/>
      </c:scatterChart>
      <c:valAx>
        <c:axId val="63794568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37941760"/>
        <c:crosses val="autoZero"/>
        <c:crossBetween val="midCat"/>
      </c:valAx>
      <c:valAx>
        <c:axId val="637941760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37945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'SouthBayStn8_1999-2016'!$BM$71:$BM$82</c:f>
              <c:numCache>
                <c:formatCode>0.000</c:formatCode>
                <c:ptCount val="12"/>
                <c:pt idx="0">
                  <c:v>0.224</c:v>
                </c:pt>
                <c:pt idx="1">
                  <c:v>0.1658</c:v>
                </c:pt>
                <c:pt idx="2">
                  <c:v>0.1978</c:v>
                </c:pt>
                <c:pt idx="3">
                  <c:v>0.24049999999999999</c:v>
                </c:pt>
                <c:pt idx="4">
                  <c:v>0.18970000000000001</c:v>
                </c:pt>
                <c:pt idx="5">
                  <c:v>0.16650000000000001</c:v>
                </c:pt>
                <c:pt idx="6">
                  <c:v>0.14000000000000001</c:v>
                </c:pt>
                <c:pt idx="7">
                  <c:v>0.121</c:v>
                </c:pt>
                <c:pt idx="8">
                  <c:v>0.23469999999999999</c:v>
                </c:pt>
                <c:pt idx="9">
                  <c:v>0.17280000000000001</c:v>
                </c:pt>
                <c:pt idx="10">
                  <c:v>0.15</c:v>
                </c:pt>
                <c:pt idx="11">
                  <c:v>0.1736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'SouthBayStn8_1999-2016'!$BN$71:$BN$82</c:f>
              <c:numCache>
                <c:formatCode>General</c:formatCode>
                <c:ptCount val="12"/>
                <c:pt idx="0">
                  <c:v>0.1</c:v>
                </c:pt>
                <c:pt idx="1">
                  <c:v>0.1128</c:v>
                </c:pt>
                <c:pt idx="2">
                  <c:v>0.14410000000000001</c:v>
                </c:pt>
                <c:pt idx="3">
                  <c:v>8.0399999999999999E-2</c:v>
                </c:pt>
                <c:pt idx="4">
                  <c:v>7.6300000000000007E-2</c:v>
                </c:pt>
                <c:pt idx="5">
                  <c:v>0.10519999999999999</c:v>
                </c:pt>
                <c:pt idx="6">
                  <c:v>0.1028</c:v>
                </c:pt>
                <c:pt idx="7">
                  <c:v>9.4700000000000006E-2</c:v>
                </c:pt>
                <c:pt idx="8">
                  <c:v>8.4199999999999997E-2</c:v>
                </c:pt>
                <c:pt idx="9">
                  <c:v>0.08</c:v>
                </c:pt>
                <c:pt idx="10">
                  <c:v>0.1101</c:v>
                </c:pt>
                <c:pt idx="11">
                  <c:v>0.15479999999999999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'SouthBayStn8_1999-2016'!$BO$71:$BO$82</c:f>
              <c:numCache>
                <c:formatCode>0.000</c:formatCode>
                <c:ptCount val="12"/>
                <c:pt idx="0">
                  <c:v>7.1499999999999994E-2</c:v>
                </c:pt>
                <c:pt idx="1">
                  <c:v>8.5199999999999998E-2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5.425E-2</c:v>
                </c:pt>
                <c:pt idx="6">
                  <c:v>6.2799999999999995E-2</c:v>
                </c:pt>
                <c:pt idx="7">
                  <c:v>6.7900000000000002E-2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7.1499999999999994E-2</c:v>
                </c:pt>
                <c:pt idx="11">
                  <c:v>8.3599999999999994E-2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'SouthBayStn8_1999-2016'!$BP$71:$BP$82</c:f>
              <c:numCache>
                <c:formatCode>General</c:formatCode>
                <c:ptCount val="12"/>
                <c:pt idx="0">
                  <c:v>4.2700000000000002E-2</c:v>
                </c:pt>
                <c:pt idx="1">
                  <c:v>5.4600000000000003E-2</c:v>
                </c:pt>
                <c:pt idx="2">
                  <c:v>4.3299999999999998E-2</c:v>
                </c:pt>
                <c:pt idx="3">
                  <c:v>4.3900000000000002E-2</c:v>
                </c:pt>
                <c:pt idx="4">
                  <c:v>3.7600000000000001E-2</c:v>
                </c:pt>
                <c:pt idx="5">
                  <c:v>4.4650000000000002E-2</c:v>
                </c:pt>
                <c:pt idx="6">
                  <c:v>2.9374999999999998E-2</c:v>
                </c:pt>
                <c:pt idx="7">
                  <c:v>1.67E-2</c:v>
                </c:pt>
                <c:pt idx="8">
                  <c:v>1.8499999999999999E-2</c:v>
                </c:pt>
                <c:pt idx="9">
                  <c:v>2.7900000000000001E-2</c:v>
                </c:pt>
                <c:pt idx="10">
                  <c:v>4.2500000000000003E-2</c:v>
                </c:pt>
                <c:pt idx="11">
                  <c:v>6.0999999999999999E-2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'SouthBayStn8_1999-2016'!$BQ$71:$BQ$82</c:f>
              <c:numCache>
                <c:formatCode>0.000</c:formatCode>
                <c:ptCount val="12"/>
                <c:pt idx="0">
                  <c:v>2E-3</c:v>
                </c:pt>
                <c:pt idx="1">
                  <c:v>1.2800000000000001E-2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3.3E-3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3.6400000000000002E-2</c:v>
                </c:pt>
                <c:pt idx="11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51168"/>
        <c:axId val="637939800"/>
      </c:scatterChart>
      <c:valAx>
        <c:axId val="63795116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37939800"/>
        <c:crosses val="autoZero"/>
        <c:crossBetween val="midCat"/>
      </c:valAx>
      <c:valAx>
        <c:axId val="637939800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379511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'SouthBayStn8_1999-2016'!$BM$88:$BM$99</c:f>
              <c:numCache>
                <c:formatCode>0.000</c:formatCode>
                <c:ptCount val="12"/>
                <c:pt idx="0">
                  <c:v>0.28699999999999998</c:v>
                </c:pt>
                <c:pt idx="1">
                  <c:v>8.5000000000000006E-2</c:v>
                </c:pt>
                <c:pt idx="2">
                  <c:v>5.2999999999999999E-2</c:v>
                </c:pt>
                <c:pt idx="3">
                  <c:v>4.4600000000000001E-2</c:v>
                </c:pt>
                <c:pt idx="4">
                  <c:v>8.5999999999999993E-2</c:v>
                </c:pt>
                <c:pt idx="5">
                  <c:v>6.2600000000000003E-2</c:v>
                </c:pt>
                <c:pt idx="6">
                  <c:v>5.0599999999999999E-2</c:v>
                </c:pt>
                <c:pt idx="7">
                  <c:v>7.1400000000000005E-2</c:v>
                </c:pt>
                <c:pt idx="8">
                  <c:v>0.1331</c:v>
                </c:pt>
                <c:pt idx="9">
                  <c:v>6.6000000000000003E-2</c:v>
                </c:pt>
                <c:pt idx="10">
                  <c:v>0.10290000000000001</c:v>
                </c:pt>
                <c:pt idx="11">
                  <c:v>0.13439999999999999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'SouthBayStn8_1999-2016'!$BN$88:$BN$99</c:f>
              <c:numCache>
                <c:formatCode>General</c:formatCode>
                <c:ptCount val="12"/>
                <c:pt idx="0">
                  <c:v>5.1400000000000001E-2</c:v>
                </c:pt>
                <c:pt idx="1">
                  <c:v>0.05</c:v>
                </c:pt>
                <c:pt idx="2">
                  <c:v>3.4799999999999998E-2</c:v>
                </c:pt>
                <c:pt idx="3">
                  <c:v>2.53E-2</c:v>
                </c:pt>
                <c:pt idx="4">
                  <c:v>2.9000000000000001E-2</c:v>
                </c:pt>
                <c:pt idx="5">
                  <c:v>2.615E-2</c:v>
                </c:pt>
                <c:pt idx="6">
                  <c:v>1.9525000000000001E-2</c:v>
                </c:pt>
                <c:pt idx="7">
                  <c:v>2.1999999999999999E-2</c:v>
                </c:pt>
                <c:pt idx="8">
                  <c:v>6.7000000000000004E-2</c:v>
                </c:pt>
                <c:pt idx="9">
                  <c:v>0.04</c:v>
                </c:pt>
                <c:pt idx="10">
                  <c:v>5.8599999999999999E-2</c:v>
                </c:pt>
                <c:pt idx="11">
                  <c:v>8.5800000000000001E-2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'SouthBayStn8_1999-2016'!$BO$88:$BO$99</c:f>
              <c:numCache>
                <c:formatCode>0.000</c:formatCode>
                <c:ptCount val="12"/>
                <c:pt idx="0">
                  <c:v>0.03</c:v>
                </c:pt>
                <c:pt idx="1">
                  <c:v>2.52E-2</c:v>
                </c:pt>
                <c:pt idx="2">
                  <c:v>1.9900000000000001E-2</c:v>
                </c:pt>
                <c:pt idx="3">
                  <c:v>2.2200000000000001E-2</c:v>
                </c:pt>
                <c:pt idx="4">
                  <c:v>1.66E-2</c:v>
                </c:pt>
                <c:pt idx="5">
                  <c:v>1.24E-2</c:v>
                </c:pt>
                <c:pt idx="6">
                  <c:v>9.3500000000000007E-3</c:v>
                </c:pt>
                <c:pt idx="7">
                  <c:v>1.5699999999999999E-2</c:v>
                </c:pt>
                <c:pt idx="8">
                  <c:v>2.9100000000000001E-2</c:v>
                </c:pt>
                <c:pt idx="9">
                  <c:v>2.2599999999999999E-2</c:v>
                </c:pt>
                <c:pt idx="10">
                  <c:v>3.9699999999999999E-2</c:v>
                </c:pt>
                <c:pt idx="11">
                  <c:v>3.9E-2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'SouthBayStn8_1999-2016'!$BP$88:$BP$99</c:f>
              <c:numCache>
                <c:formatCode>General</c:formatCode>
                <c:ptCount val="12"/>
                <c:pt idx="0">
                  <c:v>1.3299999999999999E-2</c:v>
                </c:pt>
                <c:pt idx="1">
                  <c:v>1.34E-2</c:v>
                </c:pt>
                <c:pt idx="2">
                  <c:v>1.1299999999999999E-2</c:v>
                </c:pt>
                <c:pt idx="3">
                  <c:v>5.7000000000000002E-3</c:v>
                </c:pt>
                <c:pt idx="4">
                  <c:v>7.0000000000000001E-3</c:v>
                </c:pt>
                <c:pt idx="5">
                  <c:v>3.8000000000000004E-3</c:v>
                </c:pt>
                <c:pt idx="6">
                  <c:v>2E-3</c:v>
                </c:pt>
                <c:pt idx="7">
                  <c:v>5.8999999999999999E-3</c:v>
                </c:pt>
                <c:pt idx="8">
                  <c:v>2E-3</c:v>
                </c:pt>
                <c:pt idx="9">
                  <c:v>1.4500000000000001E-2</c:v>
                </c:pt>
                <c:pt idx="10">
                  <c:v>0.02</c:v>
                </c:pt>
                <c:pt idx="11">
                  <c:v>9.7999999999999997E-3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'SouthBayStn8_1999-2016'!$BQ$88:$BQ$99</c:f>
              <c:numCache>
                <c:formatCode>0.000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8.0000000000000004E-4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42936"/>
        <c:axId val="637951952"/>
      </c:scatterChart>
      <c:valAx>
        <c:axId val="63794293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37951952"/>
        <c:crosses val="autoZero"/>
        <c:crossBetween val="midCat"/>
      </c:valAx>
      <c:valAx>
        <c:axId val="637951952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379429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'WestBayStn5_1999-2016'!$BM$138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'WestBayStn5_1999-2016'!$BK$139:$BK$150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'WestBayStn5_1999-2016'!$BM$139:$BM$150</c:f>
              <c:numCache>
                <c:formatCode>0.000</c:formatCode>
                <c:ptCount val="12"/>
                <c:pt idx="0">
                  <c:v>8.6</c:v>
                </c:pt>
                <c:pt idx="1">
                  <c:v>8.4</c:v>
                </c:pt>
                <c:pt idx="2">
                  <c:v>9</c:v>
                </c:pt>
                <c:pt idx="3">
                  <c:v>8.5</c:v>
                </c:pt>
                <c:pt idx="4">
                  <c:v>9.6</c:v>
                </c:pt>
                <c:pt idx="5">
                  <c:v>10</c:v>
                </c:pt>
                <c:pt idx="6">
                  <c:v>9.3000000000000007</c:v>
                </c:pt>
                <c:pt idx="7">
                  <c:v>9</c:v>
                </c:pt>
                <c:pt idx="8">
                  <c:v>9.6</c:v>
                </c:pt>
                <c:pt idx="9">
                  <c:v>9</c:v>
                </c:pt>
                <c:pt idx="10">
                  <c:v>8.6</c:v>
                </c:pt>
                <c:pt idx="11">
                  <c:v>8.8000000000000007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'WestBayStn5_1999-2016'!$BN$138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'WestBayStn5_1999-2016'!$BK$139:$BK$150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'WestBayStn5_1999-2016'!$BN$139:$BN$150</c:f>
              <c:numCache>
                <c:formatCode>General</c:formatCode>
                <c:ptCount val="12"/>
                <c:pt idx="0">
                  <c:v>8.1</c:v>
                </c:pt>
                <c:pt idx="1">
                  <c:v>8.1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8.8000000000000007</c:v>
                </c:pt>
                <c:pt idx="5">
                  <c:v>8.9</c:v>
                </c:pt>
                <c:pt idx="6">
                  <c:v>8.4</c:v>
                </c:pt>
                <c:pt idx="7">
                  <c:v>8.5</c:v>
                </c:pt>
                <c:pt idx="8">
                  <c:v>8.9</c:v>
                </c:pt>
                <c:pt idx="9">
                  <c:v>8.4250000000000007</c:v>
                </c:pt>
                <c:pt idx="10">
                  <c:v>8.4749999999999996</c:v>
                </c:pt>
                <c:pt idx="11">
                  <c:v>8.5500000000000007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'WestBayStn5_1999-2016'!$BO$138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'WestBayStn5_1999-2016'!$BK$139:$BK$150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'WestBayStn5_1999-2016'!$BO$139:$BO$150</c:f>
              <c:numCache>
                <c:formatCode>0.000</c:formatCode>
                <c:ptCount val="12"/>
                <c:pt idx="0">
                  <c:v>7.8</c:v>
                </c:pt>
                <c:pt idx="1">
                  <c:v>8</c:v>
                </c:pt>
                <c:pt idx="2">
                  <c:v>8</c:v>
                </c:pt>
                <c:pt idx="3">
                  <c:v>8.1</c:v>
                </c:pt>
                <c:pt idx="4">
                  <c:v>8.4</c:v>
                </c:pt>
                <c:pt idx="5">
                  <c:v>8.4</c:v>
                </c:pt>
                <c:pt idx="6">
                  <c:v>7.85</c:v>
                </c:pt>
                <c:pt idx="7">
                  <c:v>8.0500000000000007</c:v>
                </c:pt>
                <c:pt idx="8">
                  <c:v>8.4</c:v>
                </c:pt>
                <c:pt idx="9">
                  <c:v>8.1999999999999993</c:v>
                </c:pt>
                <c:pt idx="10">
                  <c:v>8.1</c:v>
                </c:pt>
                <c:pt idx="11">
                  <c:v>8.1999999999999993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'WestBayStn5_1999-2016'!$BP$138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'WestBayStn5_1999-2016'!$BK$139:$BK$150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'WestBayStn5_1999-2016'!$BP$139:$BP$150</c:f>
              <c:numCache>
                <c:formatCode>General</c:formatCode>
                <c:ptCount val="12"/>
                <c:pt idx="0">
                  <c:v>7.5</c:v>
                </c:pt>
                <c:pt idx="1">
                  <c:v>7.9</c:v>
                </c:pt>
                <c:pt idx="2">
                  <c:v>7.6</c:v>
                </c:pt>
                <c:pt idx="3">
                  <c:v>7.8</c:v>
                </c:pt>
                <c:pt idx="4">
                  <c:v>8.1999999999999993</c:v>
                </c:pt>
                <c:pt idx="5">
                  <c:v>8.1</c:v>
                </c:pt>
                <c:pt idx="6">
                  <c:v>7.5</c:v>
                </c:pt>
                <c:pt idx="7">
                  <c:v>7.6</c:v>
                </c:pt>
                <c:pt idx="8">
                  <c:v>8</c:v>
                </c:pt>
                <c:pt idx="9">
                  <c:v>7.9250000000000007</c:v>
                </c:pt>
                <c:pt idx="10">
                  <c:v>7.85</c:v>
                </c:pt>
                <c:pt idx="11">
                  <c:v>8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'WestBayStn5_1999-2016'!$BQ$138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'WestBayStn5_1999-2016'!$BK$139:$BK$150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'WestBayStn5_1999-2016'!$BQ$139:$BQ$150</c:f>
              <c:numCache>
                <c:formatCode>0.000</c:formatCode>
                <c:ptCount val="12"/>
                <c:pt idx="0">
                  <c:v>7.3</c:v>
                </c:pt>
                <c:pt idx="1">
                  <c:v>7.1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7.8</c:v>
                </c:pt>
                <c:pt idx="6">
                  <c:v>7.2</c:v>
                </c:pt>
                <c:pt idx="7">
                  <c:v>7.3</c:v>
                </c:pt>
                <c:pt idx="8">
                  <c:v>7.5</c:v>
                </c:pt>
                <c:pt idx="9">
                  <c:v>7.5</c:v>
                </c:pt>
                <c:pt idx="10">
                  <c:v>7.4</c:v>
                </c:pt>
                <c:pt idx="11">
                  <c:v>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2600"/>
        <c:axId val="462231424"/>
      </c:scatterChart>
      <c:valAx>
        <c:axId val="46223260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2231424"/>
        <c:crosses val="autoZero"/>
        <c:crossBetween val="midCat"/>
      </c:valAx>
      <c:valAx>
        <c:axId val="462231424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32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'SouthBayStn8_1999-2016'!$BM$105:$BM$116</c:f>
              <c:numCache>
                <c:formatCode>0.000</c:formatCode>
                <c:ptCount val="12"/>
                <c:pt idx="0">
                  <c:v>8.4</c:v>
                </c:pt>
                <c:pt idx="1">
                  <c:v>8.6999999999999993</c:v>
                </c:pt>
                <c:pt idx="2">
                  <c:v>8.6</c:v>
                </c:pt>
                <c:pt idx="3">
                  <c:v>9.1</c:v>
                </c:pt>
                <c:pt idx="4">
                  <c:v>8.9</c:v>
                </c:pt>
                <c:pt idx="5">
                  <c:v>9.6999999999999993</c:v>
                </c:pt>
                <c:pt idx="6">
                  <c:v>9.5</c:v>
                </c:pt>
                <c:pt idx="7">
                  <c:v>8.8000000000000007</c:v>
                </c:pt>
                <c:pt idx="8">
                  <c:v>9.3000000000000007</c:v>
                </c:pt>
                <c:pt idx="9">
                  <c:v>9.1</c:v>
                </c:pt>
                <c:pt idx="10">
                  <c:v>8.1999999999999993</c:v>
                </c:pt>
                <c:pt idx="11">
                  <c:v>8.9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'SouthBayStn8_1999-2016'!$BN$105:$BN$116</c:f>
              <c:numCache>
                <c:formatCode>General</c:formatCode>
                <c:ptCount val="12"/>
                <c:pt idx="0">
                  <c:v>8</c:v>
                </c:pt>
                <c:pt idx="1">
                  <c:v>8.1999999999999993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8.5</c:v>
                </c:pt>
                <c:pt idx="5">
                  <c:v>8.9250000000000007</c:v>
                </c:pt>
                <c:pt idx="6">
                  <c:v>8.8250000000000011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8.5</c:v>
                </c:pt>
                <c:pt idx="10">
                  <c:v>8.1</c:v>
                </c:pt>
                <c:pt idx="11">
                  <c:v>8.1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'SouthBayStn8_1999-2016'!$BO$105:$BO$116</c:f>
              <c:numCache>
                <c:formatCode>0.000</c:formatCode>
                <c:ptCount val="12"/>
                <c:pt idx="0">
                  <c:v>7.9</c:v>
                </c:pt>
                <c:pt idx="1">
                  <c:v>7.9</c:v>
                </c:pt>
                <c:pt idx="2">
                  <c:v>8</c:v>
                </c:pt>
                <c:pt idx="3">
                  <c:v>8</c:v>
                </c:pt>
                <c:pt idx="4">
                  <c:v>8.1999999999999993</c:v>
                </c:pt>
                <c:pt idx="5">
                  <c:v>8.8000000000000007</c:v>
                </c:pt>
                <c:pt idx="6">
                  <c:v>8.6</c:v>
                </c:pt>
                <c:pt idx="7">
                  <c:v>8.4</c:v>
                </c:pt>
                <c:pt idx="8">
                  <c:v>8.5</c:v>
                </c:pt>
                <c:pt idx="9">
                  <c:v>8.25</c:v>
                </c:pt>
                <c:pt idx="10">
                  <c:v>8</c:v>
                </c:pt>
                <c:pt idx="11">
                  <c:v>7.7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'SouthBayStn8_1999-2016'!$BP$105:$BP$116</c:f>
              <c:numCache>
                <c:formatCode>General</c:formatCode>
                <c:ptCount val="12"/>
                <c:pt idx="0">
                  <c:v>7.7</c:v>
                </c:pt>
                <c:pt idx="1">
                  <c:v>7.8</c:v>
                </c:pt>
                <c:pt idx="2">
                  <c:v>7.9</c:v>
                </c:pt>
                <c:pt idx="3">
                  <c:v>7.7</c:v>
                </c:pt>
                <c:pt idx="4">
                  <c:v>7.8</c:v>
                </c:pt>
                <c:pt idx="5">
                  <c:v>8.0500000000000007</c:v>
                </c:pt>
                <c:pt idx="6">
                  <c:v>8.4749999999999996</c:v>
                </c:pt>
                <c:pt idx="7">
                  <c:v>7.9</c:v>
                </c:pt>
                <c:pt idx="8">
                  <c:v>8</c:v>
                </c:pt>
                <c:pt idx="9">
                  <c:v>7.85</c:v>
                </c:pt>
                <c:pt idx="10">
                  <c:v>7.8</c:v>
                </c:pt>
                <c:pt idx="11">
                  <c:v>7.5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'SouthBayStn8_1999-2016'!$BQ$105:$BQ$116</c:f>
              <c:numCache>
                <c:formatCode>0.000</c:formatCode>
                <c:ptCount val="12"/>
                <c:pt idx="0">
                  <c:v>7.4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7.2</c:v>
                </c:pt>
                <c:pt idx="5">
                  <c:v>7.8</c:v>
                </c:pt>
                <c:pt idx="6">
                  <c:v>7.8</c:v>
                </c:pt>
                <c:pt idx="7">
                  <c:v>7.6</c:v>
                </c:pt>
                <c:pt idx="8">
                  <c:v>6.6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49992"/>
        <c:axId val="637943328"/>
      </c:scatterChart>
      <c:valAx>
        <c:axId val="63794999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37943328"/>
        <c:crosses val="autoZero"/>
        <c:crossBetween val="midCat"/>
      </c:valAx>
      <c:valAx>
        <c:axId val="637943328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37949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'SouthBayStn8_1999-2016'!$BM$122:$BM$133</c:f>
              <c:numCache>
                <c:formatCode>0.000</c:formatCode>
                <c:ptCount val="12"/>
                <c:pt idx="0">
                  <c:v>187</c:v>
                </c:pt>
                <c:pt idx="1">
                  <c:v>298</c:v>
                </c:pt>
                <c:pt idx="2">
                  <c:v>75</c:v>
                </c:pt>
                <c:pt idx="3">
                  <c:v>236</c:v>
                </c:pt>
                <c:pt idx="4">
                  <c:v>109</c:v>
                </c:pt>
                <c:pt idx="5">
                  <c:v>253</c:v>
                </c:pt>
                <c:pt idx="6">
                  <c:v>31</c:v>
                </c:pt>
                <c:pt idx="7">
                  <c:v>91</c:v>
                </c:pt>
                <c:pt idx="8">
                  <c:v>62</c:v>
                </c:pt>
                <c:pt idx="9">
                  <c:v>58</c:v>
                </c:pt>
                <c:pt idx="10">
                  <c:v>114</c:v>
                </c:pt>
                <c:pt idx="11">
                  <c:v>127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'SouthBayStn8_1999-2016'!$BN$122:$BN$133</c:f>
              <c:numCache>
                <c:formatCode>General</c:formatCode>
                <c:ptCount val="12"/>
                <c:pt idx="0">
                  <c:v>131</c:v>
                </c:pt>
                <c:pt idx="1">
                  <c:v>103</c:v>
                </c:pt>
                <c:pt idx="2">
                  <c:v>64</c:v>
                </c:pt>
                <c:pt idx="3">
                  <c:v>99</c:v>
                </c:pt>
                <c:pt idx="4">
                  <c:v>59</c:v>
                </c:pt>
                <c:pt idx="5">
                  <c:v>32</c:v>
                </c:pt>
                <c:pt idx="6">
                  <c:v>28</c:v>
                </c:pt>
                <c:pt idx="7">
                  <c:v>33</c:v>
                </c:pt>
                <c:pt idx="8">
                  <c:v>25</c:v>
                </c:pt>
                <c:pt idx="9">
                  <c:v>20</c:v>
                </c:pt>
                <c:pt idx="10">
                  <c:v>39</c:v>
                </c:pt>
                <c:pt idx="11">
                  <c:v>67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'SouthBayStn8_1999-2016'!$BO$122:$BO$133</c:f>
              <c:numCache>
                <c:formatCode>0.000</c:formatCode>
                <c:ptCount val="12"/>
                <c:pt idx="0">
                  <c:v>61</c:v>
                </c:pt>
                <c:pt idx="1">
                  <c:v>78</c:v>
                </c:pt>
                <c:pt idx="2">
                  <c:v>49</c:v>
                </c:pt>
                <c:pt idx="3">
                  <c:v>50</c:v>
                </c:pt>
                <c:pt idx="4">
                  <c:v>53</c:v>
                </c:pt>
                <c:pt idx="5">
                  <c:v>22.5</c:v>
                </c:pt>
                <c:pt idx="6">
                  <c:v>17</c:v>
                </c:pt>
                <c:pt idx="7">
                  <c:v>23</c:v>
                </c:pt>
                <c:pt idx="8">
                  <c:v>20</c:v>
                </c:pt>
                <c:pt idx="9">
                  <c:v>18.5</c:v>
                </c:pt>
                <c:pt idx="10">
                  <c:v>26</c:v>
                </c:pt>
                <c:pt idx="11">
                  <c:v>59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'SouthBayStn8_1999-2016'!$BP$122:$BP$133</c:f>
              <c:numCache>
                <c:formatCode>General</c:formatCode>
                <c:ptCount val="12"/>
                <c:pt idx="0">
                  <c:v>31</c:v>
                </c:pt>
                <c:pt idx="1">
                  <c:v>50</c:v>
                </c:pt>
                <c:pt idx="2">
                  <c:v>35</c:v>
                </c:pt>
                <c:pt idx="3">
                  <c:v>37</c:v>
                </c:pt>
                <c:pt idx="4">
                  <c:v>29</c:v>
                </c:pt>
                <c:pt idx="5">
                  <c:v>18.25</c:v>
                </c:pt>
                <c:pt idx="6">
                  <c:v>13.5</c:v>
                </c:pt>
                <c:pt idx="7">
                  <c:v>16</c:v>
                </c:pt>
                <c:pt idx="8">
                  <c:v>15</c:v>
                </c:pt>
                <c:pt idx="9">
                  <c:v>14.75</c:v>
                </c:pt>
                <c:pt idx="10">
                  <c:v>18</c:v>
                </c:pt>
                <c:pt idx="11">
                  <c:v>20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'SouthBayStn8_1999-2016'!$BQ$122:$BQ$133</c:f>
              <c:numCache>
                <c:formatCode>0.000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50776"/>
        <c:axId val="637944896"/>
      </c:scatterChart>
      <c:valAx>
        <c:axId val="63795077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37944896"/>
        <c:crosses val="autoZero"/>
        <c:crossBetween val="midCat"/>
      </c:valAx>
      <c:valAx>
        <c:axId val="637944896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37950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'SouthBayStn8_1999-2016'!$BM$139:$BM$150</c:f>
              <c:numCache>
                <c:formatCode>0.000</c:formatCode>
                <c:ptCount val="12"/>
                <c:pt idx="0">
                  <c:v>157</c:v>
                </c:pt>
                <c:pt idx="1">
                  <c:v>143</c:v>
                </c:pt>
                <c:pt idx="2">
                  <c:v>103</c:v>
                </c:pt>
                <c:pt idx="3">
                  <c:v>91</c:v>
                </c:pt>
                <c:pt idx="4">
                  <c:v>66</c:v>
                </c:pt>
                <c:pt idx="5">
                  <c:v>83</c:v>
                </c:pt>
                <c:pt idx="6">
                  <c:v>32</c:v>
                </c:pt>
                <c:pt idx="7">
                  <c:v>44</c:v>
                </c:pt>
                <c:pt idx="8">
                  <c:v>35</c:v>
                </c:pt>
                <c:pt idx="9">
                  <c:v>112</c:v>
                </c:pt>
                <c:pt idx="10">
                  <c:v>87</c:v>
                </c:pt>
                <c:pt idx="11">
                  <c:v>136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'SouthBayStn8_1999-2016'!$BN$139:$BN$150</c:f>
              <c:numCache>
                <c:formatCode>General</c:formatCode>
                <c:ptCount val="12"/>
                <c:pt idx="0">
                  <c:v>83</c:v>
                </c:pt>
                <c:pt idx="1">
                  <c:v>99.5</c:v>
                </c:pt>
                <c:pt idx="2">
                  <c:v>73.75</c:v>
                </c:pt>
                <c:pt idx="3">
                  <c:v>60.75</c:v>
                </c:pt>
                <c:pt idx="4">
                  <c:v>52.5</c:v>
                </c:pt>
                <c:pt idx="5">
                  <c:v>25.5</c:v>
                </c:pt>
                <c:pt idx="6">
                  <c:v>20</c:v>
                </c:pt>
                <c:pt idx="7">
                  <c:v>30</c:v>
                </c:pt>
                <c:pt idx="8">
                  <c:v>17.75</c:v>
                </c:pt>
                <c:pt idx="9">
                  <c:v>23.75</c:v>
                </c:pt>
                <c:pt idx="10">
                  <c:v>37.75</c:v>
                </c:pt>
                <c:pt idx="11">
                  <c:v>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'SouthBayStn8_1999-2016'!$BO$139:$BO$150</c:f>
              <c:numCache>
                <c:formatCode>0.000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49</c:v>
                </c:pt>
                <c:pt idx="3">
                  <c:v>41.5</c:v>
                </c:pt>
                <c:pt idx="4">
                  <c:v>37</c:v>
                </c:pt>
                <c:pt idx="5">
                  <c:v>15.5</c:v>
                </c:pt>
                <c:pt idx="6">
                  <c:v>15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28.5</c:v>
                </c:pt>
                <c:pt idx="11">
                  <c:v>55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'SouthBayStn8_1999-2016'!$BP$139:$BP$150</c:f>
              <c:numCache>
                <c:formatCode>General</c:formatCode>
                <c:ptCount val="12"/>
                <c:pt idx="0">
                  <c:v>49</c:v>
                </c:pt>
                <c:pt idx="1">
                  <c:v>65</c:v>
                </c:pt>
                <c:pt idx="2">
                  <c:v>35.5</c:v>
                </c:pt>
                <c:pt idx="3">
                  <c:v>30.25</c:v>
                </c:pt>
                <c:pt idx="4">
                  <c:v>29.05</c:v>
                </c:pt>
                <c:pt idx="5">
                  <c:v>13.5</c:v>
                </c:pt>
                <c:pt idx="6">
                  <c:v>13</c:v>
                </c:pt>
                <c:pt idx="7">
                  <c:v>14</c:v>
                </c:pt>
                <c:pt idx="8">
                  <c:v>10.75</c:v>
                </c:pt>
                <c:pt idx="9">
                  <c:v>12.25</c:v>
                </c:pt>
                <c:pt idx="10">
                  <c:v>21</c:v>
                </c:pt>
                <c:pt idx="11">
                  <c:v>35.75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'SouthBayStn8_1999-2016'!$BQ$139:$BQ$150</c:f>
              <c:numCache>
                <c:formatCode>0.000</c:formatCode>
                <c:ptCount val="12"/>
                <c:pt idx="0">
                  <c:v>29</c:v>
                </c:pt>
                <c:pt idx="1">
                  <c:v>41</c:v>
                </c:pt>
                <c:pt idx="2">
                  <c:v>12</c:v>
                </c:pt>
                <c:pt idx="3">
                  <c:v>23</c:v>
                </c:pt>
                <c:pt idx="4">
                  <c:v>5</c:v>
                </c:pt>
                <c:pt idx="5">
                  <c:v>9</c:v>
                </c:pt>
                <c:pt idx="6">
                  <c:v>0.5</c:v>
                </c:pt>
                <c:pt idx="7">
                  <c:v>8</c:v>
                </c:pt>
                <c:pt idx="8">
                  <c:v>8</c:v>
                </c:pt>
                <c:pt idx="9">
                  <c:v>0.5</c:v>
                </c:pt>
                <c:pt idx="10">
                  <c:v>17</c:v>
                </c:pt>
                <c:pt idx="11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46856"/>
        <c:axId val="637948032"/>
      </c:scatterChart>
      <c:valAx>
        <c:axId val="63794685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37948032"/>
        <c:crosses val="autoZero"/>
        <c:crossBetween val="midCat"/>
      </c:valAx>
      <c:valAx>
        <c:axId val="637948032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37946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Chloride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West Bay Pasig</c:v>
          </c:tx>
          <c:marker>
            <c:symbol val="none"/>
          </c:marker>
          <c:xVal>
            <c:numRef>
              <c:f>'WestBayStn5_1999-2016'!$A$2:$A$169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38388</c:v>
                </c:pt>
                <c:pt idx="74">
                  <c:v>38416</c:v>
                </c:pt>
                <c:pt idx="75">
                  <c:v>38447</c:v>
                </c:pt>
                <c:pt idx="76">
                  <c:v>38477</c:v>
                </c:pt>
                <c:pt idx="77">
                  <c:v>38508</c:v>
                </c:pt>
                <c:pt idx="78">
                  <c:v>38538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'WestBayStn5_1999-2016'!$G$2:$G$169</c:f>
              <c:numCache>
                <c:formatCode>_(* #,##0_);_(* \(#,##0\);_(* "-"??_);_(@_)</c:formatCode>
                <c:ptCount val="168"/>
                <c:pt idx="0">
                  <c:v>610</c:v>
                </c:pt>
                <c:pt idx="1">
                  <c:v>536</c:v>
                </c:pt>
                <c:pt idx="2">
                  <c:v>510</c:v>
                </c:pt>
                <c:pt idx="3">
                  <c:v>513</c:v>
                </c:pt>
                <c:pt idx="4">
                  <c:v>454</c:v>
                </c:pt>
                <c:pt idx="5">
                  <c:v>424</c:v>
                </c:pt>
                <c:pt idx="6">
                  <c:v>383</c:v>
                </c:pt>
                <c:pt idx="7">
                  <c:v>368</c:v>
                </c:pt>
                <c:pt idx="8">
                  <c:v>290</c:v>
                </c:pt>
                <c:pt idx="9">
                  <c:v>268</c:v>
                </c:pt>
                <c:pt idx="10">
                  <c:v>208</c:v>
                </c:pt>
                <c:pt idx="11">
                  <c:v>182</c:v>
                </c:pt>
                <c:pt idx="12">
                  <c:v>164</c:v>
                </c:pt>
                <c:pt idx="13">
                  <c:v>156</c:v>
                </c:pt>
                <c:pt idx="14">
                  <c:v>138</c:v>
                </c:pt>
                <c:pt idx="15">
                  <c:v>140</c:v>
                </c:pt>
                <c:pt idx="16">
                  <c:v>134</c:v>
                </c:pt>
                <c:pt idx="17">
                  <c:v>126</c:v>
                </c:pt>
                <c:pt idx="18">
                  <c:v>19</c:v>
                </c:pt>
                <c:pt idx="19">
                  <c:v>89</c:v>
                </c:pt>
                <c:pt idx="20">
                  <c:v>89</c:v>
                </c:pt>
                <c:pt idx="21">
                  <c:v>86</c:v>
                </c:pt>
                <c:pt idx="22">
                  <c:v>60</c:v>
                </c:pt>
                <c:pt idx="23">
                  <c:v>48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22</c:v>
                </c:pt>
                <c:pt idx="32">
                  <c:v>24</c:v>
                </c:pt>
                <c:pt idx="33">
                  <c:v>33</c:v>
                </c:pt>
                <c:pt idx="34">
                  <c:v>32</c:v>
                </c:pt>
                <c:pt idx="35">
                  <c:v>39</c:v>
                </c:pt>
                <c:pt idx="36">
                  <c:v>26</c:v>
                </c:pt>
                <c:pt idx="37">
                  <c:v>28</c:v>
                </c:pt>
                <c:pt idx="38">
                  <c:v>35</c:v>
                </c:pt>
                <c:pt idx="39">
                  <c:v>39</c:v>
                </c:pt>
                <c:pt idx="40">
                  <c:v>1005</c:v>
                </c:pt>
                <c:pt idx="41">
                  <c:v>680</c:v>
                </c:pt>
                <c:pt idx="42">
                  <c:v>35</c:v>
                </c:pt>
                <c:pt idx="43">
                  <c:v>281</c:v>
                </c:pt>
                <c:pt idx="44">
                  <c:v>396</c:v>
                </c:pt>
                <c:pt idx="45">
                  <c:v>272</c:v>
                </c:pt>
                <c:pt idx="46">
                  <c:v>257</c:v>
                </c:pt>
                <c:pt idx="47">
                  <c:v>227</c:v>
                </c:pt>
                <c:pt idx="48">
                  <c:v>182</c:v>
                </c:pt>
                <c:pt idx="49">
                  <c:v>195</c:v>
                </c:pt>
                <c:pt idx="50">
                  <c:v>206</c:v>
                </c:pt>
                <c:pt idx="51">
                  <c:v>216</c:v>
                </c:pt>
                <c:pt idx="52">
                  <c:v>3013</c:v>
                </c:pt>
                <c:pt idx="53">
                  <c:v>975</c:v>
                </c:pt>
                <c:pt idx="54">
                  <c:v>670</c:v>
                </c:pt>
                <c:pt idx="55">
                  <c:v>508</c:v>
                </c:pt>
                <c:pt idx="56">
                  <c:v>435</c:v>
                </c:pt>
                <c:pt idx="57">
                  <c:v>495</c:v>
                </c:pt>
                <c:pt idx="58">
                  <c:v>458</c:v>
                </c:pt>
                <c:pt idx="59">
                  <c:v>792</c:v>
                </c:pt>
                <c:pt idx="60">
                  <c:v>792</c:v>
                </c:pt>
                <c:pt idx="61">
                  <c:v>844</c:v>
                </c:pt>
                <c:pt idx="62">
                  <c:v>921</c:v>
                </c:pt>
                <c:pt idx="63">
                  <c:v>3525</c:v>
                </c:pt>
                <c:pt idx="64">
                  <c:v>8556</c:v>
                </c:pt>
                <c:pt idx="65">
                  <c:v>1351</c:v>
                </c:pt>
                <c:pt idx="66">
                  <c:v>818</c:v>
                </c:pt>
                <c:pt idx="67">
                  <c:v>666</c:v>
                </c:pt>
                <c:pt idx="68">
                  <c:v>647</c:v>
                </c:pt>
                <c:pt idx="69">
                  <c:v>677</c:v>
                </c:pt>
                <c:pt idx="70">
                  <c:v>636</c:v>
                </c:pt>
                <c:pt idx="71">
                  <c:v>510</c:v>
                </c:pt>
                <c:pt idx="72">
                  <c:v>506</c:v>
                </c:pt>
                <c:pt idx="73">
                  <c:v>450</c:v>
                </c:pt>
                <c:pt idx="74">
                  <c:v>476</c:v>
                </c:pt>
                <c:pt idx="75">
                  <c:v>580</c:v>
                </c:pt>
                <c:pt idx="76">
                  <c:v>2697</c:v>
                </c:pt>
                <c:pt idx="77">
                  <c:v>1488</c:v>
                </c:pt>
                <c:pt idx="78">
                  <c:v>930</c:v>
                </c:pt>
                <c:pt idx="80">
                  <c:v>510</c:v>
                </c:pt>
                <c:pt idx="81">
                  <c:v>458</c:v>
                </c:pt>
                <c:pt idx="82">
                  <c:v>435</c:v>
                </c:pt>
                <c:pt idx="83">
                  <c:v>391</c:v>
                </c:pt>
                <c:pt idx="84">
                  <c:v>327</c:v>
                </c:pt>
                <c:pt idx="85">
                  <c:v>272</c:v>
                </c:pt>
                <c:pt idx="86">
                  <c:v>312</c:v>
                </c:pt>
                <c:pt idx="87">
                  <c:v>283</c:v>
                </c:pt>
                <c:pt idx="88">
                  <c:v>811</c:v>
                </c:pt>
                <c:pt idx="89">
                  <c:v>1116</c:v>
                </c:pt>
                <c:pt idx="90">
                  <c:v>361</c:v>
                </c:pt>
                <c:pt idx="91">
                  <c:v>30</c:v>
                </c:pt>
                <c:pt idx="92">
                  <c:v>197</c:v>
                </c:pt>
                <c:pt idx="93">
                  <c:v>212</c:v>
                </c:pt>
                <c:pt idx="94">
                  <c:v>193</c:v>
                </c:pt>
                <c:pt idx="95">
                  <c:v>193</c:v>
                </c:pt>
                <c:pt idx="96">
                  <c:v>156</c:v>
                </c:pt>
                <c:pt idx="97">
                  <c:v>164</c:v>
                </c:pt>
                <c:pt idx="98">
                  <c:v>175</c:v>
                </c:pt>
                <c:pt idx="99">
                  <c:v>365</c:v>
                </c:pt>
                <c:pt idx="100">
                  <c:v>1094</c:v>
                </c:pt>
                <c:pt idx="101">
                  <c:v>573</c:v>
                </c:pt>
                <c:pt idx="102">
                  <c:v>539</c:v>
                </c:pt>
                <c:pt idx="103">
                  <c:v>190</c:v>
                </c:pt>
                <c:pt idx="104">
                  <c:v>192</c:v>
                </c:pt>
                <c:pt idx="105">
                  <c:v>251</c:v>
                </c:pt>
                <c:pt idx="106">
                  <c:v>259</c:v>
                </c:pt>
                <c:pt idx="107">
                  <c:v>200</c:v>
                </c:pt>
                <c:pt idx="108">
                  <c:v>142</c:v>
                </c:pt>
                <c:pt idx="109">
                  <c:v>138</c:v>
                </c:pt>
                <c:pt idx="110">
                  <c:v>131</c:v>
                </c:pt>
                <c:pt idx="111">
                  <c:v>142</c:v>
                </c:pt>
                <c:pt idx="112">
                  <c:v>148</c:v>
                </c:pt>
                <c:pt idx="113">
                  <c:v>132</c:v>
                </c:pt>
                <c:pt idx="114">
                  <c:v>128</c:v>
                </c:pt>
                <c:pt idx="115">
                  <c:v>112</c:v>
                </c:pt>
                <c:pt idx="116">
                  <c:v>80</c:v>
                </c:pt>
                <c:pt idx="117">
                  <c:v>60</c:v>
                </c:pt>
                <c:pt idx="118">
                  <c:v>84</c:v>
                </c:pt>
                <c:pt idx="119">
                  <c:v>72</c:v>
                </c:pt>
                <c:pt idx="120">
                  <c:v>52</c:v>
                </c:pt>
                <c:pt idx="121">
                  <c:v>56</c:v>
                </c:pt>
                <c:pt idx="122">
                  <c:v>60</c:v>
                </c:pt>
                <c:pt idx="123">
                  <c:v>63</c:v>
                </c:pt>
                <c:pt idx="124">
                  <c:v>62</c:v>
                </c:pt>
                <c:pt idx="125">
                  <c:v>54</c:v>
                </c:pt>
                <c:pt idx="129">
                  <c:v>18</c:v>
                </c:pt>
                <c:pt idx="130">
                  <c:v>16</c:v>
                </c:pt>
                <c:pt idx="131">
                  <c:v>17</c:v>
                </c:pt>
                <c:pt idx="132">
                  <c:v>21.8</c:v>
                </c:pt>
                <c:pt idx="133">
                  <c:v>17.399999999999999</c:v>
                </c:pt>
                <c:pt idx="134">
                  <c:v>37</c:v>
                </c:pt>
                <c:pt idx="135">
                  <c:v>37</c:v>
                </c:pt>
                <c:pt idx="136">
                  <c:v>387</c:v>
                </c:pt>
                <c:pt idx="137">
                  <c:v>3534</c:v>
                </c:pt>
                <c:pt idx="138">
                  <c:v>324</c:v>
                </c:pt>
                <c:pt idx="139">
                  <c:v>253</c:v>
                </c:pt>
                <c:pt idx="140">
                  <c:v>208</c:v>
                </c:pt>
                <c:pt idx="141">
                  <c:v>260</c:v>
                </c:pt>
                <c:pt idx="142">
                  <c:v>245</c:v>
                </c:pt>
                <c:pt idx="143">
                  <c:v>182</c:v>
                </c:pt>
                <c:pt idx="144">
                  <c:v>197</c:v>
                </c:pt>
                <c:pt idx="145">
                  <c:v>182</c:v>
                </c:pt>
                <c:pt idx="146">
                  <c:v>182</c:v>
                </c:pt>
                <c:pt idx="147">
                  <c:v>175</c:v>
                </c:pt>
                <c:pt idx="148">
                  <c:v>186</c:v>
                </c:pt>
                <c:pt idx="149">
                  <c:v>190</c:v>
                </c:pt>
                <c:pt idx="150">
                  <c:v>112</c:v>
                </c:pt>
                <c:pt idx="151">
                  <c:v>71</c:v>
                </c:pt>
                <c:pt idx="152">
                  <c:v>108</c:v>
                </c:pt>
                <c:pt idx="153">
                  <c:v>48</c:v>
                </c:pt>
                <c:pt idx="154">
                  <c:v>82</c:v>
                </c:pt>
                <c:pt idx="155">
                  <c:v>74</c:v>
                </c:pt>
                <c:pt idx="156">
                  <c:v>71</c:v>
                </c:pt>
                <c:pt idx="157">
                  <c:v>0</c:v>
                </c:pt>
                <c:pt idx="158">
                  <c:v>67</c:v>
                </c:pt>
                <c:pt idx="159">
                  <c:v>39</c:v>
                </c:pt>
                <c:pt idx="160">
                  <c:v>74</c:v>
                </c:pt>
                <c:pt idx="161">
                  <c:v>56</c:v>
                </c:pt>
                <c:pt idx="162">
                  <c:v>63</c:v>
                </c:pt>
                <c:pt idx="163">
                  <c:v>30</c:v>
                </c:pt>
                <c:pt idx="164">
                  <c:v>37</c:v>
                </c:pt>
                <c:pt idx="165">
                  <c:v>37</c:v>
                </c:pt>
                <c:pt idx="166">
                  <c:v>26</c:v>
                </c:pt>
                <c:pt idx="167">
                  <c:v>26</c:v>
                </c:pt>
              </c:numCache>
            </c:numRef>
          </c:yVal>
          <c:smooth val="0"/>
        </c:ser>
        <c:ser>
          <c:idx val="1"/>
          <c:order val="1"/>
          <c:tx>
            <c:v>West Bay</c:v>
          </c:tx>
          <c:marker>
            <c:symbol val="none"/>
          </c:marker>
          <c:xVal>
            <c:numRef>
              <c:f>'WestBay_Stn1_1999-2016'!$A$2:$A$169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'WestBay_Stn1_1999-2016'!$G$2:$G$169</c:f>
              <c:numCache>
                <c:formatCode>_(* #,##0_);_(* \(#,##0\);_(* "-"??_);_(@_)</c:formatCode>
                <c:ptCount val="168"/>
                <c:pt idx="0">
                  <c:v>584</c:v>
                </c:pt>
                <c:pt idx="1">
                  <c:v>558</c:v>
                </c:pt>
                <c:pt idx="2">
                  <c:v>536</c:v>
                </c:pt>
                <c:pt idx="3">
                  <c:v>536</c:v>
                </c:pt>
                <c:pt idx="4">
                  <c:v>469</c:v>
                </c:pt>
                <c:pt idx="5">
                  <c:v>443</c:v>
                </c:pt>
                <c:pt idx="6">
                  <c:v>476</c:v>
                </c:pt>
                <c:pt idx="7">
                  <c:v>212</c:v>
                </c:pt>
                <c:pt idx="8">
                  <c:v>305</c:v>
                </c:pt>
                <c:pt idx="9">
                  <c:v>279</c:v>
                </c:pt>
                <c:pt idx="10">
                  <c:v>223</c:v>
                </c:pt>
                <c:pt idx="11">
                  <c:v>217</c:v>
                </c:pt>
                <c:pt idx="12">
                  <c:v>164</c:v>
                </c:pt>
                <c:pt idx="13">
                  <c:v>156</c:v>
                </c:pt>
                <c:pt idx="14">
                  <c:v>138</c:v>
                </c:pt>
                <c:pt idx="15">
                  <c:v>138</c:v>
                </c:pt>
                <c:pt idx="16">
                  <c:v>134</c:v>
                </c:pt>
                <c:pt idx="17">
                  <c:v>119</c:v>
                </c:pt>
                <c:pt idx="18">
                  <c:v>112</c:v>
                </c:pt>
                <c:pt idx="19">
                  <c:v>71</c:v>
                </c:pt>
                <c:pt idx="20">
                  <c:v>84</c:v>
                </c:pt>
                <c:pt idx="21">
                  <c:v>86</c:v>
                </c:pt>
                <c:pt idx="22">
                  <c:v>48</c:v>
                </c:pt>
                <c:pt idx="23">
                  <c:v>52</c:v>
                </c:pt>
                <c:pt idx="31">
                  <c:v>24</c:v>
                </c:pt>
                <c:pt idx="32">
                  <c:v>22</c:v>
                </c:pt>
                <c:pt idx="33">
                  <c:v>33</c:v>
                </c:pt>
                <c:pt idx="34">
                  <c:v>49</c:v>
                </c:pt>
                <c:pt idx="35">
                  <c:v>56</c:v>
                </c:pt>
                <c:pt idx="36">
                  <c:v>26</c:v>
                </c:pt>
                <c:pt idx="37">
                  <c:v>28</c:v>
                </c:pt>
                <c:pt idx="38">
                  <c:v>33</c:v>
                </c:pt>
                <c:pt idx="39">
                  <c:v>43</c:v>
                </c:pt>
                <c:pt idx="40">
                  <c:v>156</c:v>
                </c:pt>
                <c:pt idx="41">
                  <c:v>865</c:v>
                </c:pt>
                <c:pt idx="42">
                  <c:v>201</c:v>
                </c:pt>
                <c:pt idx="43">
                  <c:v>331</c:v>
                </c:pt>
                <c:pt idx="44">
                  <c:v>324</c:v>
                </c:pt>
                <c:pt idx="45">
                  <c:v>275</c:v>
                </c:pt>
                <c:pt idx="46">
                  <c:v>260</c:v>
                </c:pt>
                <c:pt idx="47">
                  <c:v>242</c:v>
                </c:pt>
                <c:pt idx="48">
                  <c:v>197</c:v>
                </c:pt>
                <c:pt idx="49">
                  <c:v>203</c:v>
                </c:pt>
                <c:pt idx="50">
                  <c:v>210</c:v>
                </c:pt>
                <c:pt idx="51">
                  <c:v>214</c:v>
                </c:pt>
                <c:pt idx="52">
                  <c:v>1525</c:v>
                </c:pt>
                <c:pt idx="53">
                  <c:v>1004</c:v>
                </c:pt>
                <c:pt idx="55">
                  <c:v>627</c:v>
                </c:pt>
                <c:pt idx="56">
                  <c:v>510</c:v>
                </c:pt>
                <c:pt idx="57">
                  <c:v>510</c:v>
                </c:pt>
                <c:pt idx="58">
                  <c:v>480</c:v>
                </c:pt>
                <c:pt idx="59">
                  <c:v>852</c:v>
                </c:pt>
                <c:pt idx="60">
                  <c:v>785</c:v>
                </c:pt>
                <c:pt idx="61">
                  <c:v>811</c:v>
                </c:pt>
                <c:pt idx="62">
                  <c:v>884</c:v>
                </c:pt>
                <c:pt idx="63">
                  <c:v>1776</c:v>
                </c:pt>
                <c:pt idx="64">
                  <c:v>5022</c:v>
                </c:pt>
                <c:pt idx="65">
                  <c:v>1288</c:v>
                </c:pt>
                <c:pt idx="66">
                  <c:v>1086</c:v>
                </c:pt>
                <c:pt idx="67">
                  <c:v>897</c:v>
                </c:pt>
                <c:pt idx="68">
                  <c:v>733</c:v>
                </c:pt>
                <c:pt idx="69">
                  <c:v>930</c:v>
                </c:pt>
                <c:pt idx="70">
                  <c:v>666</c:v>
                </c:pt>
                <c:pt idx="71">
                  <c:v>547</c:v>
                </c:pt>
                <c:pt idx="72">
                  <c:v>528</c:v>
                </c:pt>
                <c:pt idx="73">
                  <c:v>536</c:v>
                </c:pt>
                <c:pt idx="74">
                  <c:v>484</c:v>
                </c:pt>
                <c:pt idx="75">
                  <c:v>491</c:v>
                </c:pt>
                <c:pt idx="76">
                  <c:v>1209</c:v>
                </c:pt>
                <c:pt idx="77">
                  <c:v>2790</c:v>
                </c:pt>
                <c:pt idx="78">
                  <c:v>930</c:v>
                </c:pt>
                <c:pt idx="79">
                  <c:v>684</c:v>
                </c:pt>
                <c:pt idx="80">
                  <c:v>502</c:v>
                </c:pt>
                <c:pt idx="81">
                  <c:v>524</c:v>
                </c:pt>
                <c:pt idx="82">
                  <c:v>461</c:v>
                </c:pt>
                <c:pt idx="83">
                  <c:v>405</c:v>
                </c:pt>
                <c:pt idx="84">
                  <c:v>283</c:v>
                </c:pt>
                <c:pt idx="85">
                  <c:v>309</c:v>
                </c:pt>
                <c:pt idx="86">
                  <c:v>312</c:v>
                </c:pt>
                <c:pt idx="87">
                  <c:v>290</c:v>
                </c:pt>
                <c:pt idx="88">
                  <c:v>327</c:v>
                </c:pt>
                <c:pt idx="89">
                  <c:v>651</c:v>
                </c:pt>
                <c:pt idx="90">
                  <c:v>465</c:v>
                </c:pt>
                <c:pt idx="91">
                  <c:v>197</c:v>
                </c:pt>
                <c:pt idx="92">
                  <c:v>208</c:v>
                </c:pt>
                <c:pt idx="93">
                  <c:v>197</c:v>
                </c:pt>
                <c:pt idx="94">
                  <c:v>208</c:v>
                </c:pt>
                <c:pt idx="95">
                  <c:v>197</c:v>
                </c:pt>
                <c:pt idx="96">
                  <c:v>179</c:v>
                </c:pt>
                <c:pt idx="97">
                  <c:v>149</c:v>
                </c:pt>
                <c:pt idx="98">
                  <c:v>175</c:v>
                </c:pt>
                <c:pt idx="99">
                  <c:v>353</c:v>
                </c:pt>
                <c:pt idx="100">
                  <c:v>391</c:v>
                </c:pt>
                <c:pt idx="101">
                  <c:v>1101</c:v>
                </c:pt>
                <c:pt idx="102">
                  <c:v>521</c:v>
                </c:pt>
                <c:pt idx="103">
                  <c:v>303</c:v>
                </c:pt>
                <c:pt idx="104">
                  <c:v>179</c:v>
                </c:pt>
                <c:pt idx="105">
                  <c:v>237</c:v>
                </c:pt>
                <c:pt idx="106">
                  <c:v>257</c:v>
                </c:pt>
                <c:pt idx="107">
                  <c:v>189</c:v>
                </c:pt>
                <c:pt idx="108">
                  <c:v>146</c:v>
                </c:pt>
                <c:pt idx="109">
                  <c:v>153</c:v>
                </c:pt>
                <c:pt idx="110">
                  <c:v>138</c:v>
                </c:pt>
                <c:pt idx="111">
                  <c:v>135</c:v>
                </c:pt>
                <c:pt idx="112">
                  <c:v>144</c:v>
                </c:pt>
                <c:pt idx="113">
                  <c:v>132</c:v>
                </c:pt>
                <c:pt idx="114">
                  <c:v>144</c:v>
                </c:pt>
                <c:pt idx="115">
                  <c:v>84</c:v>
                </c:pt>
                <c:pt idx="116">
                  <c:v>104</c:v>
                </c:pt>
                <c:pt idx="117">
                  <c:v>88</c:v>
                </c:pt>
                <c:pt idx="118">
                  <c:v>84</c:v>
                </c:pt>
                <c:pt idx="119">
                  <c:v>68</c:v>
                </c:pt>
                <c:pt idx="120">
                  <c:v>59</c:v>
                </c:pt>
                <c:pt idx="121">
                  <c:v>60</c:v>
                </c:pt>
                <c:pt idx="122">
                  <c:v>60</c:v>
                </c:pt>
                <c:pt idx="123">
                  <c:v>56</c:v>
                </c:pt>
                <c:pt idx="124">
                  <c:v>58</c:v>
                </c:pt>
                <c:pt idx="125">
                  <c:v>54</c:v>
                </c:pt>
                <c:pt idx="129">
                  <c:v>20</c:v>
                </c:pt>
                <c:pt idx="130">
                  <c:v>20</c:v>
                </c:pt>
                <c:pt idx="131">
                  <c:v>19</c:v>
                </c:pt>
                <c:pt idx="132">
                  <c:v>20.8</c:v>
                </c:pt>
                <c:pt idx="133">
                  <c:v>18.3</c:v>
                </c:pt>
                <c:pt idx="134">
                  <c:v>33</c:v>
                </c:pt>
                <c:pt idx="135">
                  <c:v>37</c:v>
                </c:pt>
                <c:pt idx="136">
                  <c:v>45</c:v>
                </c:pt>
                <c:pt idx="137">
                  <c:v>1845</c:v>
                </c:pt>
                <c:pt idx="138">
                  <c:v>737</c:v>
                </c:pt>
                <c:pt idx="139">
                  <c:v>365</c:v>
                </c:pt>
                <c:pt idx="140">
                  <c:v>238</c:v>
                </c:pt>
                <c:pt idx="141">
                  <c:v>275</c:v>
                </c:pt>
                <c:pt idx="142">
                  <c:v>261</c:v>
                </c:pt>
                <c:pt idx="143">
                  <c:v>223</c:v>
                </c:pt>
                <c:pt idx="144">
                  <c:v>212</c:v>
                </c:pt>
                <c:pt idx="145">
                  <c:v>193</c:v>
                </c:pt>
                <c:pt idx="146">
                  <c:v>182</c:v>
                </c:pt>
                <c:pt idx="147">
                  <c:v>182</c:v>
                </c:pt>
                <c:pt idx="148">
                  <c:v>179</c:v>
                </c:pt>
                <c:pt idx="149">
                  <c:v>205</c:v>
                </c:pt>
                <c:pt idx="150">
                  <c:v>78</c:v>
                </c:pt>
                <c:pt idx="151">
                  <c:v>138</c:v>
                </c:pt>
                <c:pt idx="152">
                  <c:v>112</c:v>
                </c:pt>
                <c:pt idx="153">
                  <c:v>108</c:v>
                </c:pt>
                <c:pt idx="154">
                  <c:v>89</c:v>
                </c:pt>
                <c:pt idx="155">
                  <c:v>74</c:v>
                </c:pt>
                <c:pt idx="156">
                  <c:v>60</c:v>
                </c:pt>
                <c:pt idx="157">
                  <c:v>71</c:v>
                </c:pt>
                <c:pt idx="158">
                  <c:v>71</c:v>
                </c:pt>
                <c:pt idx="159">
                  <c:v>160</c:v>
                </c:pt>
                <c:pt idx="160">
                  <c:v>60</c:v>
                </c:pt>
                <c:pt idx="161">
                  <c:v>63</c:v>
                </c:pt>
                <c:pt idx="162">
                  <c:v>56</c:v>
                </c:pt>
                <c:pt idx="163">
                  <c:v>45</c:v>
                </c:pt>
                <c:pt idx="164">
                  <c:v>37</c:v>
                </c:pt>
                <c:pt idx="165">
                  <c:v>37</c:v>
                </c:pt>
                <c:pt idx="166">
                  <c:v>33</c:v>
                </c:pt>
                <c:pt idx="167">
                  <c:v>30</c:v>
                </c:pt>
              </c:numCache>
            </c:numRef>
          </c:yVal>
          <c:smooth val="0"/>
        </c:ser>
        <c:ser>
          <c:idx val="2"/>
          <c:order val="2"/>
          <c:tx>
            <c:v>Central Bay</c:v>
          </c:tx>
          <c:marker>
            <c:symbol val="none"/>
          </c:marker>
          <c:xVal>
            <c:numRef>
              <c:f>'CentralBayStn4_1999-2016'!$A$2:$A$169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'CentralBayStn4_1999-2016'!$G$2:$G$169</c:f>
              <c:numCache>
                <c:formatCode>_(* #,##0_);_(* \(#,##0\);_(* "-"??_);_(@_)</c:formatCode>
                <c:ptCount val="168"/>
                <c:pt idx="0">
                  <c:v>673</c:v>
                </c:pt>
                <c:pt idx="1">
                  <c:v>640</c:v>
                </c:pt>
                <c:pt idx="2">
                  <c:v>573</c:v>
                </c:pt>
                <c:pt idx="3">
                  <c:v>571</c:v>
                </c:pt>
                <c:pt idx="4">
                  <c:v>532</c:v>
                </c:pt>
                <c:pt idx="5">
                  <c:v>476</c:v>
                </c:pt>
                <c:pt idx="6">
                  <c:v>439</c:v>
                </c:pt>
                <c:pt idx="7">
                  <c:v>342</c:v>
                </c:pt>
                <c:pt idx="8">
                  <c:v>286</c:v>
                </c:pt>
                <c:pt idx="9">
                  <c:v>275</c:v>
                </c:pt>
                <c:pt idx="10">
                  <c:v>229</c:v>
                </c:pt>
                <c:pt idx="11">
                  <c:v>216</c:v>
                </c:pt>
                <c:pt idx="12">
                  <c:v>182</c:v>
                </c:pt>
                <c:pt idx="13">
                  <c:v>164</c:v>
                </c:pt>
                <c:pt idx="14">
                  <c:v>145</c:v>
                </c:pt>
                <c:pt idx="15">
                  <c:v>143</c:v>
                </c:pt>
                <c:pt idx="16">
                  <c:v>145</c:v>
                </c:pt>
                <c:pt idx="17">
                  <c:v>126</c:v>
                </c:pt>
                <c:pt idx="18">
                  <c:v>119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63</c:v>
                </c:pt>
                <c:pt idx="23">
                  <c:v>56</c:v>
                </c:pt>
                <c:pt idx="31">
                  <c:v>24.2</c:v>
                </c:pt>
                <c:pt idx="32">
                  <c:v>17</c:v>
                </c:pt>
                <c:pt idx="33">
                  <c:v>33</c:v>
                </c:pt>
                <c:pt idx="34">
                  <c:v>34</c:v>
                </c:pt>
                <c:pt idx="35">
                  <c:v>39</c:v>
                </c:pt>
                <c:pt idx="36">
                  <c:v>28</c:v>
                </c:pt>
                <c:pt idx="37">
                  <c:v>30</c:v>
                </c:pt>
                <c:pt idx="38">
                  <c:v>37</c:v>
                </c:pt>
                <c:pt idx="39">
                  <c:v>37</c:v>
                </c:pt>
                <c:pt idx="40">
                  <c:v>43</c:v>
                </c:pt>
                <c:pt idx="41">
                  <c:v>1105</c:v>
                </c:pt>
                <c:pt idx="42">
                  <c:v>585</c:v>
                </c:pt>
                <c:pt idx="43">
                  <c:v>465</c:v>
                </c:pt>
                <c:pt idx="44">
                  <c:v>329</c:v>
                </c:pt>
                <c:pt idx="45">
                  <c:v>290</c:v>
                </c:pt>
                <c:pt idx="46">
                  <c:v>264</c:v>
                </c:pt>
                <c:pt idx="47">
                  <c:v>249</c:v>
                </c:pt>
                <c:pt idx="48">
                  <c:v>227</c:v>
                </c:pt>
                <c:pt idx="49">
                  <c:v>216</c:v>
                </c:pt>
                <c:pt idx="50">
                  <c:v>214</c:v>
                </c:pt>
                <c:pt idx="51">
                  <c:v>219</c:v>
                </c:pt>
                <c:pt idx="52">
                  <c:v>595</c:v>
                </c:pt>
                <c:pt idx="53">
                  <c:v>625</c:v>
                </c:pt>
                <c:pt idx="54">
                  <c:v>807</c:v>
                </c:pt>
                <c:pt idx="55">
                  <c:v>750</c:v>
                </c:pt>
                <c:pt idx="56">
                  <c:v>603</c:v>
                </c:pt>
                <c:pt idx="57">
                  <c:v>476</c:v>
                </c:pt>
                <c:pt idx="58">
                  <c:v>472</c:v>
                </c:pt>
                <c:pt idx="59">
                  <c:v>919</c:v>
                </c:pt>
                <c:pt idx="60">
                  <c:v>826</c:v>
                </c:pt>
                <c:pt idx="61">
                  <c:v>841</c:v>
                </c:pt>
                <c:pt idx="62">
                  <c:v>939</c:v>
                </c:pt>
                <c:pt idx="63">
                  <c:v>1069</c:v>
                </c:pt>
                <c:pt idx="64">
                  <c:v>2046</c:v>
                </c:pt>
                <c:pt idx="65">
                  <c:v>800</c:v>
                </c:pt>
                <c:pt idx="66">
                  <c:v>1194</c:v>
                </c:pt>
                <c:pt idx="67">
                  <c:v>1045</c:v>
                </c:pt>
                <c:pt idx="68">
                  <c:v>722</c:v>
                </c:pt>
                <c:pt idx="69">
                  <c:v>647</c:v>
                </c:pt>
                <c:pt idx="70">
                  <c:v>718</c:v>
                </c:pt>
                <c:pt idx="71">
                  <c:v>629</c:v>
                </c:pt>
                <c:pt idx="72">
                  <c:v>521</c:v>
                </c:pt>
                <c:pt idx="73">
                  <c:v>524</c:v>
                </c:pt>
                <c:pt idx="74">
                  <c:v>510</c:v>
                </c:pt>
                <c:pt idx="75">
                  <c:v>498</c:v>
                </c:pt>
                <c:pt idx="76">
                  <c:v>1116</c:v>
                </c:pt>
                <c:pt idx="77">
                  <c:v>1581</c:v>
                </c:pt>
                <c:pt idx="78">
                  <c:v>1116</c:v>
                </c:pt>
                <c:pt idx="79">
                  <c:v>796</c:v>
                </c:pt>
                <c:pt idx="80">
                  <c:v>558</c:v>
                </c:pt>
                <c:pt idx="81">
                  <c:v>487</c:v>
                </c:pt>
                <c:pt idx="82">
                  <c:v>461</c:v>
                </c:pt>
                <c:pt idx="83">
                  <c:v>435</c:v>
                </c:pt>
                <c:pt idx="84">
                  <c:v>331</c:v>
                </c:pt>
                <c:pt idx="85">
                  <c:v>335</c:v>
                </c:pt>
                <c:pt idx="86">
                  <c:v>316</c:v>
                </c:pt>
                <c:pt idx="87">
                  <c:v>309</c:v>
                </c:pt>
                <c:pt idx="88">
                  <c:v>309</c:v>
                </c:pt>
                <c:pt idx="89">
                  <c:v>391</c:v>
                </c:pt>
                <c:pt idx="90">
                  <c:v>487</c:v>
                </c:pt>
                <c:pt idx="91">
                  <c:v>391</c:v>
                </c:pt>
                <c:pt idx="92">
                  <c:v>272</c:v>
                </c:pt>
                <c:pt idx="93">
                  <c:v>212</c:v>
                </c:pt>
                <c:pt idx="94">
                  <c:v>208</c:v>
                </c:pt>
                <c:pt idx="95">
                  <c:v>208</c:v>
                </c:pt>
                <c:pt idx="96">
                  <c:v>182</c:v>
                </c:pt>
                <c:pt idx="97">
                  <c:v>167</c:v>
                </c:pt>
                <c:pt idx="98">
                  <c:v>175</c:v>
                </c:pt>
                <c:pt idx="99">
                  <c:v>350</c:v>
                </c:pt>
                <c:pt idx="100">
                  <c:v>357</c:v>
                </c:pt>
                <c:pt idx="101">
                  <c:v>547</c:v>
                </c:pt>
                <c:pt idx="102">
                  <c:v>707</c:v>
                </c:pt>
                <c:pt idx="103">
                  <c:v>482</c:v>
                </c:pt>
                <c:pt idx="104">
                  <c:v>337</c:v>
                </c:pt>
                <c:pt idx="105">
                  <c:v>274</c:v>
                </c:pt>
                <c:pt idx="106">
                  <c:v>231</c:v>
                </c:pt>
                <c:pt idx="107">
                  <c:v>219</c:v>
                </c:pt>
                <c:pt idx="108">
                  <c:v>157</c:v>
                </c:pt>
                <c:pt idx="109">
                  <c:v>153</c:v>
                </c:pt>
                <c:pt idx="110">
                  <c:v>142</c:v>
                </c:pt>
                <c:pt idx="111">
                  <c:v>146</c:v>
                </c:pt>
                <c:pt idx="112">
                  <c:v>148</c:v>
                </c:pt>
                <c:pt idx="113">
                  <c:v>148</c:v>
                </c:pt>
                <c:pt idx="114">
                  <c:v>140</c:v>
                </c:pt>
                <c:pt idx="115">
                  <c:v>136</c:v>
                </c:pt>
                <c:pt idx="116">
                  <c:v>104</c:v>
                </c:pt>
                <c:pt idx="117">
                  <c:v>80</c:v>
                </c:pt>
                <c:pt idx="118">
                  <c:v>80</c:v>
                </c:pt>
                <c:pt idx="120">
                  <c:v>63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62</c:v>
                </c:pt>
                <c:pt idx="125">
                  <c:v>58</c:v>
                </c:pt>
                <c:pt idx="129">
                  <c:v>18</c:v>
                </c:pt>
                <c:pt idx="130">
                  <c:v>20</c:v>
                </c:pt>
                <c:pt idx="131">
                  <c:v>22</c:v>
                </c:pt>
                <c:pt idx="132">
                  <c:v>20.3</c:v>
                </c:pt>
                <c:pt idx="133">
                  <c:v>18.899999999999999</c:v>
                </c:pt>
                <c:pt idx="134">
                  <c:v>29</c:v>
                </c:pt>
                <c:pt idx="135">
                  <c:v>37</c:v>
                </c:pt>
                <c:pt idx="136">
                  <c:v>33</c:v>
                </c:pt>
                <c:pt idx="137">
                  <c:v>342</c:v>
                </c:pt>
                <c:pt idx="138">
                  <c:v>618</c:v>
                </c:pt>
                <c:pt idx="139">
                  <c:v>443</c:v>
                </c:pt>
                <c:pt idx="140">
                  <c:v>361</c:v>
                </c:pt>
                <c:pt idx="141">
                  <c:v>260</c:v>
                </c:pt>
                <c:pt idx="142">
                  <c:v>234</c:v>
                </c:pt>
                <c:pt idx="143">
                  <c:v>249</c:v>
                </c:pt>
                <c:pt idx="144">
                  <c:v>212</c:v>
                </c:pt>
                <c:pt idx="145">
                  <c:v>201</c:v>
                </c:pt>
                <c:pt idx="146">
                  <c:v>190</c:v>
                </c:pt>
                <c:pt idx="147">
                  <c:v>190</c:v>
                </c:pt>
                <c:pt idx="148">
                  <c:v>193</c:v>
                </c:pt>
                <c:pt idx="149">
                  <c:v>193</c:v>
                </c:pt>
                <c:pt idx="150">
                  <c:v>175</c:v>
                </c:pt>
                <c:pt idx="151">
                  <c:v>130</c:v>
                </c:pt>
                <c:pt idx="152">
                  <c:v>115</c:v>
                </c:pt>
                <c:pt idx="153">
                  <c:v>97</c:v>
                </c:pt>
                <c:pt idx="154">
                  <c:v>82</c:v>
                </c:pt>
                <c:pt idx="155">
                  <c:v>78</c:v>
                </c:pt>
                <c:pt idx="156">
                  <c:v>56</c:v>
                </c:pt>
                <c:pt idx="157">
                  <c:v>63</c:v>
                </c:pt>
                <c:pt idx="158">
                  <c:v>67</c:v>
                </c:pt>
                <c:pt idx="159">
                  <c:v>60</c:v>
                </c:pt>
                <c:pt idx="160">
                  <c:v>56</c:v>
                </c:pt>
                <c:pt idx="161">
                  <c:v>63</c:v>
                </c:pt>
                <c:pt idx="162">
                  <c:v>63</c:v>
                </c:pt>
                <c:pt idx="163">
                  <c:v>52</c:v>
                </c:pt>
                <c:pt idx="164">
                  <c:v>37</c:v>
                </c:pt>
                <c:pt idx="165">
                  <c:v>37</c:v>
                </c:pt>
                <c:pt idx="166">
                  <c:v>33</c:v>
                </c:pt>
                <c:pt idx="167">
                  <c:v>37</c:v>
                </c:pt>
              </c:numCache>
            </c:numRef>
          </c:yVal>
          <c:smooth val="0"/>
        </c:ser>
        <c:ser>
          <c:idx val="3"/>
          <c:order val="3"/>
          <c:tx>
            <c:v>East Bay</c:v>
          </c:tx>
          <c:marker>
            <c:symbol val="none"/>
          </c:marker>
          <c:xVal>
            <c:numRef>
              <c:f>'EastBayStn2_1999-2016'!$A$2:$A$169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'EastBayStn2_1999-2016'!$G$2:$G$169</c:f>
              <c:numCache>
                <c:formatCode>_(* #,##0_);_(* \(#,##0\);_(* "-"??_);_(@_)</c:formatCode>
                <c:ptCount val="168"/>
                <c:pt idx="0">
                  <c:v>357</c:v>
                </c:pt>
                <c:pt idx="1">
                  <c:v>372</c:v>
                </c:pt>
                <c:pt idx="2">
                  <c:v>353</c:v>
                </c:pt>
                <c:pt idx="3">
                  <c:v>327</c:v>
                </c:pt>
                <c:pt idx="4">
                  <c:v>205</c:v>
                </c:pt>
                <c:pt idx="5">
                  <c:v>365</c:v>
                </c:pt>
                <c:pt idx="6">
                  <c:v>394</c:v>
                </c:pt>
                <c:pt idx="7">
                  <c:v>175</c:v>
                </c:pt>
                <c:pt idx="8">
                  <c:v>245</c:v>
                </c:pt>
                <c:pt idx="9">
                  <c:v>186</c:v>
                </c:pt>
                <c:pt idx="10">
                  <c:v>116</c:v>
                </c:pt>
                <c:pt idx="11">
                  <c:v>102</c:v>
                </c:pt>
                <c:pt idx="12">
                  <c:v>130</c:v>
                </c:pt>
                <c:pt idx="13">
                  <c:v>97</c:v>
                </c:pt>
                <c:pt idx="14">
                  <c:v>123</c:v>
                </c:pt>
                <c:pt idx="15">
                  <c:v>123</c:v>
                </c:pt>
                <c:pt idx="16">
                  <c:v>130</c:v>
                </c:pt>
                <c:pt idx="17">
                  <c:v>115</c:v>
                </c:pt>
                <c:pt idx="18">
                  <c:v>86</c:v>
                </c:pt>
                <c:pt idx="19">
                  <c:v>67</c:v>
                </c:pt>
                <c:pt idx="20">
                  <c:v>48</c:v>
                </c:pt>
                <c:pt idx="21">
                  <c:v>60</c:v>
                </c:pt>
                <c:pt idx="22">
                  <c:v>37</c:v>
                </c:pt>
                <c:pt idx="23">
                  <c:v>45</c:v>
                </c:pt>
                <c:pt idx="31">
                  <c:v>22.3</c:v>
                </c:pt>
                <c:pt idx="32">
                  <c:v>17</c:v>
                </c:pt>
                <c:pt idx="33">
                  <c:v>26</c:v>
                </c:pt>
                <c:pt idx="34">
                  <c:v>8</c:v>
                </c:pt>
                <c:pt idx="35">
                  <c:v>14</c:v>
                </c:pt>
                <c:pt idx="36">
                  <c:v>24</c:v>
                </c:pt>
                <c:pt idx="37">
                  <c:v>28</c:v>
                </c:pt>
                <c:pt idx="38">
                  <c:v>35</c:v>
                </c:pt>
                <c:pt idx="39">
                  <c:v>37</c:v>
                </c:pt>
                <c:pt idx="40">
                  <c:v>41</c:v>
                </c:pt>
                <c:pt idx="41">
                  <c:v>201</c:v>
                </c:pt>
                <c:pt idx="42">
                  <c:v>227</c:v>
                </c:pt>
                <c:pt idx="43">
                  <c:v>156</c:v>
                </c:pt>
                <c:pt idx="44">
                  <c:v>195</c:v>
                </c:pt>
                <c:pt idx="45">
                  <c:v>234</c:v>
                </c:pt>
                <c:pt idx="46">
                  <c:v>216</c:v>
                </c:pt>
                <c:pt idx="47">
                  <c:v>246</c:v>
                </c:pt>
                <c:pt idx="48">
                  <c:v>216</c:v>
                </c:pt>
                <c:pt idx="49">
                  <c:v>223</c:v>
                </c:pt>
                <c:pt idx="50">
                  <c:v>195</c:v>
                </c:pt>
                <c:pt idx="51">
                  <c:v>208</c:v>
                </c:pt>
                <c:pt idx="52">
                  <c:v>283</c:v>
                </c:pt>
                <c:pt idx="54">
                  <c:v>588</c:v>
                </c:pt>
                <c:pt idx="55">
                  <c:v>604</c:v>
                </c:pt>
                <c:pt idx="56">
                  <c:v>591</c:v>
                </c:pt>
                <c:pt idx="57">
                  <c:v>379</c:v>
                </c:pt>
                <c:pt idx="58">
                  <c:v>324</c:v>
                </c:pt>
                <c:pt idx="59">
                  <c:v>673</c:v>
                </c:pt>
                <c:pt idx="60">
                  <c:v>781</c:v>
                </c:pt>
                <c:pt idx="61">
                  <c:v>722</c:v>
                </c:pt>
                <c:pt idx="62">
                  <c:v>921</c:v>
                </c:pt>
                <c:pt idx="63">
                  <c:v>930</c:v>
                </c:pt>
                <c:pt idx="64">
                  <c:v>2046</c:v>
                </c:pt>
                <c:pt idx="65">
                  <c:v>752</c:v>
                </c:pt>
                <c:pt idx="66">
                  <c:v>301</c:v>
                </c:pt>
                <c:pt idx="67">
                  <c:v>1160</c:v>
                </c:pt>
                <c:pt idx="68">
                  <c:v>510</c:v>
                </c:pt>
                <c:pt idx="69">
                  <c:v>543</c:v>
                </c:pt>
                <c:pt idx="70">
                  <c:v>539</c:v>
                </c:pt>
                <c:pt idx="71">
                  <c:v>231</c:v>
                </c:pt>
                <c:pt idx="72">
                  <c:v>405</c:v>
                </c:pt>
                <c:pt idx="73">
                  <c:v>420</c:v>
                </c:pt>
                <c:pt idx="74">
                  <c:v>461</c:v>
                </c:pt>
                <c:pt idx="75">
                  <c:v>465</c:v>
                </c:pt>
                <c:pt idx="76">
                  <c:v>651</c:v>
                </c:pt>
                <c:pt idx="77">
                  <c:v>1302</c:v>
                </c:pt>
                <c:pt idx="78">
                  <c:v>837</c:v>
                </c:pt>
                <c:pt idx="79">
                  <c:v>443</c:v>
                </c:pt>
                <c:pt idx="80">
                  <c:v>301</c:v>
                </c:pt>
                <c:pt idx="81">
                  <c:v>324</c:v>
                </c:pt>
                <c:pt idx="82">
                  <c:v>246</c:v>
                </c:pt>
                <c:pt idx="83">
                  <c:v>264</c:v>
                </c:pt>
                <c:pt idx="84">
                  <c:v>193</c:v>
                </c:pt>
                <c:pt idx="85">
                  <c:v>134</c:v>
                </c:pt>
                <c:pt idx="86">
                  <c:v>246</c:v>
                </c:pt>
                <c:pt idx="87">
                  <c:v>260</c:v>
                </c:pt>
                <c:pt idx="88">
                  <c:v>279</c:v>
                </c:pt>
                <c:pt idx="89">
                  <c:v>316</c:v>
                </c:pt>
                <c:pt idx="90">
                  <c:v>379</c:v>
                </c:pt>
                <c:pt idx="91">
                  <c:v>216</c:v>
                </c:pt>
                <c:pt idx="92">
                  <c:v>212</c:v>
                </c:pt>
                <c:pt idx="93">
                  <c:v>175</c:v>
                </c:pt>
                <c:pt idx="94">
                  <c:v>190</c:v>
                </c:pt>
                <c:pt idx="95">
                  <c:v>175</c:v>
                </c:pt>
                <c:pt idx="96">
                  <c:v>175</c:v>
                </c:pt>
                <c:pt idx="97">
                  <c:v>138</c:v>
                </c:pt>
                <c:pt idx="98">
                  <c:v>160</c:v>
                </c:pt>
                <c:pt idx="99">
                  <c:v>324</c:v>
                </c:pt>
                <c:pt idx="100">
                  <c:v>350</c:v>
                </c:pt>
                <c:pt idx="101">
                  <c:v>190</c:v>
                </c:pt>
                <c:pt idx="102">
                  <c:v>260</c:v>
                </c:pt>
                <c:pt idx="103">
                  <c:v>205</c:v>
                </c:pt>
                <c:pt idx="104">
                  <c:v>112</c:v>
                </c:pt>
                <c:pt idx="105">
                  <c:v>202</c:v>
                </c:pt>
                <c:pt idx="106">
                  <c:v>165</c:v>
                </c:pt>
                <c:pt idx="107">
                  <c:v>164</c:v>
                </c:pt>
                <c:pt idx="108">
                  <c:v>131</c:v>
                </c:pt>
                <c:pt idx="109">
                  <c:v>113</c:v>
                </c:pt>
                <c:pt idx="110">
                  <c:v>128</c:v>
                </c:pt>
                <c:pt idx="111">
                  <c:v>135</c:v>
                </c:pt>
                <c:pt idx="112">
                  <c:v>136</c:v>
                </c:pt>
                <c:pt idx="113">
                  <c:v>140</c:v>
                </c:pt>
                <c:pt idx="114">
                  <c:v>104</c:v>
                </c:pt>
                <c:pt idx="115">
                  <c:v>84</c:v>
                </c:pt>
                <c:pt idx="116">
                  <c:v>76</c:v>
                </c:pt>
                <c:pt idx="117">
                  <c:v>60</c:v>
                </c:pt>
                <c:pt idx="118">
                  <c:v>52</c:v>
                </c:pt>
                <c:pt idx="120">
                  <c:v>52</c:v>
                </c:pt>
                <c:pt idx="121">
                  <c:v>56</c:v>
                </c:pt>
                <c:pt idx="122">
                  <c:v>56</c:v>
                </c:pt>
                <c:pt idx="123">
                  <c:v>52</c:v>
                </c:pt>
                <c:pt idx="124">
                  <c:v>35</c:v>
                </c:pt>
                <c:pt idx="125">
                  <c:v>50</c:v>
                </c:pt>
                <c:pt idx="129">
                  <c:v>7.0000000000000007E-2</c:v>
                </c:pt>
                <c:pt idx="130">
                  <c:v>10</c:v>
                </c:pt>
                <c:pt idx="131">
                  <c:v>15</c:v>
                </c:pt>
                <c:pt idx="132">
                  <c:v>20.100000000000001</c:v>
                </c:pt>
                <c:pt idx="133">
                  <c:v>13.9</c:v>
                </c:pt>
                <c:pt idx="134">
                  <c:v>29</c:v>
                </c:pt>
                <c:pt idx="135">
                  <c:v>29</c:v>
                </c:pt>
                <c:pt idx="136">
                  <c:v>33</c:v>
                </c:pt>
                <c:pt idx="137">
                  <c:v>108</c:v>
                </c:pt>
                <c:pt idx="138">
                  <c:v>112</c:v>
                </c:pt>
                <c:pt idx="139">
                  <c:v>257</c:v>
                </c:pt>
                <c:pt idx="140">
                  <c:v>190</c:v>
                </c:pt>
                <c:pt idx="141">
                  <c:v>149</c:v>
                </c:pt>
                <c:pt idx="142">
                  <c:v>108</c:v>
                </c:pt>
                <c:pt idx="143">
                  <c:v>171</c:v>
                </c:pt>
                <c:pt idx="144">
                  <c:v>208</c:v>
                </c:pt>
                <c:pt idx="145">
                  <c:v>182</c:v>
                </c:pt>
                <c:pt idx="146">
                  <c:v>175</c:v>
                </c:pt>
                <c:pt idx="147">
                  <c:v>186</c:v>
                </c:pt>
                <c:pt idx="148">
                  <c:v>175</c:v>
                </c:pt>
                <c:pt idx="149">
                  <c:v>167</c:v>
                </c:pt>
                <c:pt idx="150">
                  <c:v>115</c:v>
                </c:pt>
                <c:pt idx="151">
                  <c:v>74</c:v>
                </c:pt>
                <c:pt idx="152">
                  <c:v>67</c:v>
                </c:pt>
                <c:pt idx="153">
                  <c:v>63</c:v>
                </c:pt>
                <c:pt idx="154">
                  <c:v>30</c:v>
                </c:pt>
                <c:pt idx="155">
                  <c:v>30</c:v>
                </c:pt>
                <c:pt idx="156">
                  <c:v>45</c:v>
                </c:pt>
                <c:pt idx="157">
                  <c:v>56</c:v>
                </c:pt>
                <c:pt idx="158">
                  <c:v>48</c:v>
                </c:pt>
                <c:pt idx="159">
                  <c:v>56</c:v>
                </c:pt>
                <c:pt idx="160">
                  <c:v>52</c:v>
                </c:pt>
                <c:pt idx="161">
                  <c:v>45</c:v>
                </c:pt>
                <c:pt idx="162">
                  <c:v>52</c:v>
                </c:pt>
                <c:pt idx="163">
                  <c:v>30</c:v>
                </c:pt>
                <c:pt idx="164">
                  <c:v>30</c:v>
                </c:pt>
                <c:pt idx="165">
                  <c:v>22</c:v>
                </c:pt>
                <c:pt idx="166">
                  <c:v>22</c:v>
                </c:pt>
                <c:pt idx="167">
                  <c:v>33</c:v>
                </c:pt>
              </c:numCache>
            </c:numRef>
          </c:yVal>
          <c:smooth val="0"/>
        </c:ser>
        <c:ser>
          <c:idx val="4"/>
          <c:order val="4"/>
          <c:tx>
            <c:v>South Bay</c:v>
          </c:tx>
          <c:marker>
            <c:symbol val="none"/>
          </c:marker>
          <c:xVal>
            <c:numRef>
              <c:f>'SouthBayStn8_1999-2016'!$A$2:$A$169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'SouthBayStn8_1999-2016'!$G$2:$G$169</c:f>
              <c:numCache>
                <c:formatCode>_(* #,##0_);_(* \(#,##0\);_(* "-"??_);_(@_)</c:formatCode>
                <c:ptCount val="168"/>
                <c:pt idx="0">
                  <c:v>376</c:v>
                </c:pt>
                <c:pt idx="1">
                  <c:v>461</c:v>
                </c:pt>
                <c:pt idx="2">
                  <c:v>491</c:v>
                </c:pt>
                <c:pt idx="3">
                  <c:v>305</c:v>
                </c:pt>
                <c:pt idx="4">
                  <c:v>439</c:v>
                </c:pt>
                <c:pt idx="5">
                  <c:v>439</c:v>
                </c:pt>
                <c:pt idx="6">
                  <c:v>428</c:v>
                </c:pt>
                <c:pt idx="7">
                  <c:v>357</c:v>
                </c:pt>
                <c:pt idx="8">
                  <c:v>257</c:v>
                </c:pt>
                <c:pt idx="9">
                  <c:v>212</c:v>
                </c:pt>
                <c:pt idx="11">
                  <c:v>134</c:v>
                </c:pt>
                <c:pt idx="12">
                  <c:v>130</c:v>
                </c:pt>
                <c:pt idx="13">
                  <c:v>112</c:v>
                </c:pt>
                <c:pt idx="14">
                  <c:v>89</c:v>
                </c:pt>
                <c:pt idx="15">
                  <c:v>130</c:v>
                </c:pt>
                <c:pt idx="16">
                  <c:v>119</c:v>
                </c:pt>
                <c:pt idx="17">
                  <c:v>123</c:v>
                </c:pt>
                <c:pt idx="18">
                  <c:v>119</c:v>
                </c:pt>
                <c:pt idx="19">
                  <c:v>93</c:v>
                </c:pt>
                <c:pt idx="20">
                  <c:v>97</c:v>
                </c:pt>
                <c:pt idx="21">
                  <c:v>63</c:v>
                </c:pt>
                <c:pt idx="22">
                  <c:v>45</c:v>
                </c:pt>
                <c:pt idx="23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22.3</c:v>
                </c:pt>
                <c:pt idx="32">
                  <c:v>17</c:v>
                </c:pt>
                <c:pt idx="33">
                  <c:v>30</c:v>
                </c:pt>
                <c:pt idx="34">
                  <c:v>23</c:v>
                </c:pt>
                <c:pt idx="35">
                  <c:v>28</c:v>
                </c:pt>
                <c:pt idx="36">
                  <c:v>24</c:v>
                </c:pt>
                <c:pt idx="37">
                  <c:v>28</c:v>
                </c:pt>
                <c:pt idx="38">
                  <c:v>28</c:v>
                </c:pt>
                <c:pt idx="39">
                  <c:v>33</c:v>
                </c:pt>
                <c:pt idx="40">
                  <c:v>41</c:v>
                </c:pt>
                <c:pt idx="41">
                  <c:v>69</c:v>
                </c:pt>
                <c:pt idx="42">
                  <c:v>391</c:v>
                </c:pt>
                <c:pt idx="43">
                  <c:v>260</c:v>
                </c:pt>
                <c:pt idx="44">
                  <c:v>255</c:v>
                </c:pt>
                <c:pt idx="45">
                  <c:v>216</c:v>
                </c:pt>
                <c:pt idx="46">
                  <c:v>190</c:v>
                </c:pt>
                <c:pt idx="47">
                  <c:v>193</c:v>
                </c:pt>
                <c:pt idx="48">
                  <c:v>186</c:v>
                </c:pt>
                <c:pt idx="49">
                  <c:v>160</c:v>
                </c:pt>
                <c:pt idx="50">
                  <c:v>169</c:v>
                </c:pt>
                <c:pt idx="51">
                  <c:v>214</c:v>
                </c:pt>
                <c:pt idx="52">
                  <c:v>246</c:v>
                </c:pt>
                <c:pt idx="54">
                  <c:v>443</c:v>
                </c:pt>
                <c:pt idx="55">
                  <c:v>589</c:v>
                </c:pt>
                <c:pt idx="56">
                  <c:v>368</c:v>
                </c:pt>
                <c:pt idx="57">
                  <c:v>413</c:v>
                </c:pt>
                <c:pt idx="58">
                  <c:v>465</c:v>
                </c:pt>
                <c:pt idx="59">
                  <c:v>536</c:v>
                </c:pt>
                <c:pt idx="60">
                  <c:v>658</c:v>
                </c:pt>
                <c:pt idx="61">
                  <c:v>755</c:v>
                </c:pt>
                <c:pt idx="62">
                  <c:v>753</c:v>
                </c:pt>
                <c:pt idx="63">
                  <c:v>800</c:v>
                </c:pt>
                <c:pt idx="64">
                  <c:v>1860</c:v>
                </c:pt>
                <c:pt idx="65">
                  <c:v>367</c:v>
                </c:pt>
                <c:pt idx="66">
                  <c:v>714</c:v>
                </c:pt>
                <c:pt idx="67">
                  <c:v>777</c:v>
                </c:pt>
                <c:pt idx="68">
                  <c:v>703</c:v>
                </c:pt>
                <c:pt idx="69">
                  <c:v>599</c:v>
                </c:pt>
                <c:pt idx="70">
                  <c:v>476</c:v>
                </c:pt>
                <c:pt idx="71">
                  <c:v>342</c:v>
                </c:pt>
                <c:pt idx="72">
                  <c:v>495</c:v>
                </c:pt>
                <c:pt idx="73">
                  <c:v>454</c:v>
                </c:pt>
                <c:pt idx="74">
                  <c:v>405</c:v>
                </c:pt>
                <c:pt idx="75">
                  <c:v>439</c:v>
                </c:pt>
                <c:pt idx="76">
                  <c:v>651</c:v>
                </c:pt>
                <c:pt idx="77">
                  <c:v>1023</c:v>
                </c:pt>
                <c:pt idx="78">
                  <c:v>651</c:v>
                </c:pt>
                <c:pt idx="79">
                  <c:v>666</c:v>
                </c:pt>
                <c:pt idx="80">
                  <c:v>580</c:v>
                </c:pt>
                <c:pt idx="81">
                  <c:v>458</c:v>
                </c:pt>
                <c:pt idx="82">
                  <c:v>272</c:v>
                </c:pt>
                <c:pt idx="83">
                  <c:v>286</c:v>
                </c:pt>
                <c:pt idx="84">
                  <c:v>246</c:v>
                </c:pt>
                <c:pt idx="85">
                  <c:v>205</c:v>
                </c:pt>
                <c:pt idx="86">
                  <c:v>212</c:v>
                </c:pt>
                <c:pt idx="87">
                  <c:v>257</c:v>
                </c:pt>
                <c:pt idx="88">
                  <c:v>272</c:v>
                </c:pt>
                <c:pt idx="89">
                  <c:v>316</c:v>
                </c:pt>
                <c:pt idx="90">
                  <c:v>309</c:v>
                </c:pt>
                <c:pt idx="91">
                  <c:v>316</c:v>
                </c:pt>
                <c:pt idx="92">
                  <c:v>275</c:v>
                </c:pt>
                <c:pt idx="93">
                  <c:v>156</c:v>
                </c:pt>
                <c:pt idx="94">
                  <c:v>160</c:v>
                </c:pt>
                <c:pt idx="95">
                  <c:v>182</c:v>
                </c:pt>
                <c:pt idx="96">
                  <c:v>138</c:v>
                </c:pt>
                <c:pt idx="97">
                  <c:v>115</c:v>
                </c:pt>
                <c:pt idx="98">
                  <c:v>145</c:v>
                </c:pt>
                <c:pt idx="99">
                  <c:v>298</c:v>
                </c:pt>
                <c:pt idx="100">
                  <c:v>350</c:v>
                </c:pt>
                <c:pt idx="101">
                  <c:v>182</c:v>
                </c:pt>
                <c:pt idx="102">
                  <c:v>242</c:v>
                </c:pt>
                <c:pt idx="103">
                  <c:v>324</c:v>
                </c:pt>
                <c:pt idx="104">
                  <c:v>281</c:v>
                </c:pt>
                <c:pt idx="105">
                  <c:v>259</c:v>
                </c:pt>
                <c:pt idx="106">
                  <c:v>184</c:v>
                </c:pt>
                <c:pt idx="107">
                  <c:v>124</c:v>
                </c:pt>
                <c:pt idx="108">
                  <c:v>124</c:v>
                </c:pt>
                <c:pt idx="109">
                  <c:v>98</c:v>
                </c:pt>
                <c:pt idx="110">
                  <c:v>102</c:v>
                </c:pt>
                <c:pt idx="111">
                  <c:v>120</c:v>
                </c:pt>
                <c:pt idx="112">
                  <c:v>120</c:v>
                </c:pt>
                <c:pt idx="113">
                  <c:v>124</c:v>
                </c:pt>
                <c:pt idx="114">
                  <c:v>124</c:v>
                </c:pt>
                <c:pt idx="115">
                  <c:v>112</c:v>
                </c:pt>
                <c:pt idx="116">
                  <c:v>100</c:v>
                </c:pt>
                <c:pt idx="117">
                  <c:v>84</c:v>
                </c:pt>
                <c:pt idx="118">
                  <c:v>60</c:v>
                </c:pt>
                <c:pt idx="120">
                  <c:v>45</c:v>
                </c:pt>
                <c:pt idx="121">
                  <c:v>41</c:v>
                </c:pt>
                <c:pt idx="122">
                  <c:v>52</c:v>
                </c:pt>
                <c:pt idx="123">
                  <c:v>37</c:v>
                </c:pt>
                <c:pt idx="124">
                  <c:v>42</c:v>
                </c:pt>
                <c:pt idx="125">
                  <c:v>46</c:v>
                </c:pt>
                <c:pt idx="129">
                  <c:v>20.100000000000001</c:v>
                </c:pt>
                <c:pt idx="130">
                  <c:v>14</c:v>
                </c:pt>
                <c:pt idx="131">
                  <c:v>19.399999999999999</c:v>
                </c:pt>
                <c:pt idx="132">
                  <c:v>20.3</c:v>
                </c:pt>
                <c:pt idx="133">
                  <c:v>14.9</c:v>
                </c:pt>
                <c:pt idx="134">
                  <c:v>29</c:v>
                </c:pt>
                <c:pt idx="135">
                  <c:v>29</c:v>
                </c:pt>
                <c:pt idx="136">
                  <c:v>30</c:v>
                </c:pt>
                <c:pt idx="137">
                  <c:v>100</c:v>
                </c:pt>
                <c:pt idx="138">
                  <c:v>86</c:v>
                </c:pt>
                <c:pt idx="139">
                  <c:v>234</c:v>
                </c:pt>
                <c:pt idx="140">
                  <c:v>197</c:v>
                </c:pt>
                <c:pt idx="141">
                  <c:v>212</c:v>
                </c:pt>
                <c:pt idx="142">
                  <c:v>160</c:v>
                </c:pt>
                <c:pt idx="143">
                  <c:v>78</c:v>
                </c:pt>
                <c:pt idx="144">
                  <c:v>156</c:v>
                </c:pt>
                <c:pt idx="145">
                  <c:v>130</c:v>
                </c:pt>
                <c:pt idx="146">
                  <c:v>171</c:v>
                </c:pt>
                <c:pt idx="147">
                  <c:v>153</c:v>
                </c:pt>
                <c:pt idx="148">
                  <c:v>115</c:v>
                </c:pt>
                <c:pt idx="149">
                  <c:v>160</c:v>
                </c:pt>
                <c:pt idx="150">
                  <c:v>130</c:v>
                </c:pt>
                <c:pt idx="151">
                  <c:v>78</c:v>
                </c:pt>
                <c:pt idx="152">
                  <c:v>104</c:v>
                </c:pt>
                <c:pt idx="153">
                  <c:v>93</c:v>
                </c:pt>
                <c:pt idx="154">
                  <c:v>63</c:v>
                </c:pt>
                <c:pt idx="155">
                  <c:v>52</c:v>
                </c:pt>
                <c:pt idx="156">
                  <c:v>41</c:v>
                </c:pt>
                <c:pt idx="157">
                  <c:v>37</c:v>
                </c:pt>
                <c:pt idx="158">
                  <c:v>41</c:v>
                </c:pt>
                <c:pt idx="159">
                  <c:v>37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45</c:v>
                </c:pt>
                <c:pt idx="164">
                  <c:v>41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48816"/>
        <c:axId val="637949208"/>
      </c:scatterChart>
      <c:valAx>
        <c:axId val="637948816"/>
        <c:scaling>
          <c:orientation val="minMax"/>
          <c:max val="41276"/>
          <c:min val="36161.75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637949208"/>
        <c:crosses val="autoZero"/>
        <c:crossBetween val="midCat"/>
        <c:majorUnit val="365.25"/>
      </c:valAx>
      <c:valAx>
        <c:axId val="637949208"/>
        <c:scaling>
          <c:orientation val="minMax"/>
          <c:max val="9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63794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Nitrate (NO3)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West Bay Pasig</c:v>
          </c:tx>
          <c:marker>
            <c:symbol val="none"/>
          </c:marker>
          <c:xVal>
            <c:numRef>
              <c:f>'WestBayStn5_1999-2016'!$A$2:$A$169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38388</c:v>
                </c:pt>
                <c:pt idx="74">
                  <c:v>38416</c:v>
                </c:pt>
                <c:pt idx="75">
                  <c:v>38447</c:v>
                </c:pt>
                <c:pt idx="76">
                  <c:v>38477</c:v>
                </c:pt>
                <c:pt idx="77">
                  <c:v>38508</c:v>
                </c:pt>
                <c:pt idx="78">
                  <c:v>38538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'WestBayStn5_1999-2016'!$H$2:$H$169</c:f>
              <c:numCache>
                <c:formatCode>0.000</c:formatCode>
                <c:ptCount val="168"/>
                <c:pt idx="0">
                  <c:v>2E-3</c:v>
                </c:pt>
                <c:pt idx="1">
                  <c:v>5.5599999999999997E-2</c:v>
                </c:pt>
                <c:pt idx="2">
                  <c:v>1.7999999999999999E-2</c:v>
                </c:pt>
                <c:pt idx="3">
                  <c:v>1.9E-2</c:v>
                </c:pt>
                <c:pt idx="4">
                  <c:v>3.95E-2</c:v>
                </c:pt>
                <c:pt idx="5">
                  <c:v>1.7999999999999999E-2</c:v>
                </c:pt>
                <c:pt idx="6">
                  <c:v>2E-3</c:v>
                </c:pt>
                <c:pt idx="7">
                  <c:v>5.1499999999999997E-2</c:v>
                </c:pt>
                <c:pt idx="8">
                  <c:v>4.5999999999999999E-3</c:v>
                </c:pt>
                <c:pt idx="9">
                  <c:v>2E-3</c:v>
                </c:pt>
                <c:pt idx="10">
                  <c:v>3.7499999999999999E-2</c:v>
                </c:pt>
                <c:pt idx="11">
                  <c:v>8.3500000000000005E-2</c:v>
                </c:pt>
                <c:pt idx="12">
                  <c:v>0.34489999999999998</c:v>
                </c:pt>
                <c:pt idx="13">
                  <c:v>0.31219999999999998</c:v>
                </c:pt>
                <c:pt idx="14">
                  <c:v>0.77769999999999995</c:v>
                </c:pt>
                <c:pt idx="15">
                  <c:v>0.64429999999999998</c:v>
                </c:pt>
                <c:pt idx="16">
                  <c:v>0.16070000000000001</c:v>
                </c:pt>
                <c:pt idx="17">
                  <c:v>2E-3</c:v>
                </c:pt>
                <c:pt idx="18">
                  <c:v>0.24179999999999999</c:v>
                </c:pt>
                <c:pt idx="19">
                  <c:v>2E-3</c:v>
                </c:pt>
                <c:pt idx="20">
                  <c:v>3.4200000000000001E-2</c:v>
                </c:pt>
                <c:pt idx="21">
                  <c:v>7.7100000000000002E-2</c:v>
                </c:pt>
                <c:pt idx="22">
                  <c:v>0.1741</c:v>
                </c:pt>
                <c:pt idx="23">
                  <c:v>0.21990000000000001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1.12E-2</c:v>
                </c:pt>
                <c:pt idx="32">
                  <c:v>2.3099999999999999E-2</c:v>
                </c:pt>
                <c:pt idx="33">
                  <c:v>6.5000000000000002E-2</c:v>
                </c:pt>
                <c:pt idx="34">
                  <c:v>1E-3</c:v>
                </c:pt>
                <c:pt idx="35">
                  <c:v>4.58E-2</c:v>
                </c:pt>
                <c:pt idx="36">
                  <c:v>7.3899999999999993E-2</c:v>
                </c:pt>
                <c:pt idx="37">
                  <c:v>6.3E-2</c:v>
                </c:pt>
                <c:pt idx="38">
                  <c:v>1.09E-2</c:v>
                </c:pt>
                <c:pt idx="39">
                  <c:v>1E-3</c:v>
                </c:pt>
                <c:pt idx="40">
                  <c:v>0.19320000000000001</c:v>
                </c:pt>
                <c:pt idx="41">
                  <c:v>0.15010000000000001</c:v>
                </c:pt>
                <c:pt idx="42">
                  <c:v>0.57299999999999995</c:v>
                </c:pt>
                <c:pt idx="43">
                  <c:v>1E-3</c:v>
                </c:pt>
                <c:pt idx="44">
                  <c:v>0.15129999999999999</c:v>
                </c:pt>
                <c:pt idx="45">
                  <c:v>2.1000000000000001E-2</c:v>
                </c:pt>
                <c:pt idx="46">
                  <c:v>7.8700000000000006E-2</c:v>
                </c:pt>
                <c:pt idx="47">
                  <c:v>6.7900000000000002E-2</c:v>
                </c:pt>
                <c:pt idx="48">
                  <c:v>3.04E-2</c:v>
                </c:pt>
                <c:pt idx="49">
                  <c:v>2.9700000000000001E-2</c:v>
                </c:pt>
                <c:pt idx="50">
                  <c:v>8.6E-3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5.8200000000000002E-2</c:v>
                </c:pt>
                <c:pt idx="55">
                  <c:v>8.8999999999999999E-3</c:v>
                </c:pt>
                <c:pt idx="56">
                  <c:v>0.05</c:v>
                </c:pt>
                <c:pt idx="57">
                  <c:v>7.3200000000000001E-2</c:v>
                </c:pt>
                <c:pt idx="58">
                  <c:v>1E-3</c:v>
                </c:pt>
                <c:pt idx="59">
                  <c:v>1.0699999999999999E-2</c:v>
                </c:pt>
                <c:pt idx="60">
                  <c:v>4.7199999999999999E-2</c:v>
                </c:pt>
                <c:pt idx="61">
                  <c:v>0.11840000000000001</c:v>
                </c:pt>
                <c:pt idx="62">
                  <c:v>1E-3</c:v>
                </c:pt>
                <c:pt idx="63">
                  <c:v>0.19919999999999999</c:v>
                </c:pt>
                <c:pt idx="64">
                  <c:v>0.33639999999999998</c:v>
                </c:pt>
                <c:pt idx="65">
                  <c:v>0.1426</c:v>
                </c:pt>
                <c:pt idx="66">
                  <c:v>8.4000000000000005E-2</c:v>
                </c:pt>
                <c:pt idx="67">
                  <c:v>0.13869999999999999</c:v>
                </c:pt>
                <c:pt idx="68">
                  <c:v>0.16500000000000001</c:v>
                </c:pt>
                <c:pt idx="69">
                  <c:v>0.14000000000000001</c:v>
                </c:pt>
                <c:pt idx="70">
                  <c:v>0.2044</c:v>
                </c:pt>
                <c:pt idx="71">
                  <c:v>5.0799999999999998E-2</c:v>
                </c:pt>
                <c:pt idx="72">
                  <c:v>0.106</c:v>
                </c:pt>
                <c:pt idx="73">
                  <c:v>6.4600000000000005E-2</c:v>
                </c:pt>
                <c:pt idx="74">
                  <c:v>9.1600000000000001E-2</c:v>
                </c:pt>
                <c:pt idx="75">
                  <c:v>7.7299999999999994E-2</c:v>
                </c:pt>
                <c:pt idx="76">
                  <c:v>0.38900000000000001</c:v>
                </c:pt>
                <c:pt idx="77">
                  <c:v>0.1013</c:v>
                </c:pt>
                <c:pt idx="78">
                  <c:v>5.2299999999999999E-2</c:v>
                </c:pt>
                <c:pt idx="80">
                  <c:v>1.1900000000000001E-2</c:v>
                </c:pt>
                <c:pt idx="81">
                  <c:v>1E-3</c:v>
                </c:pt>
                <c:pt idx="82">
                  <c:v>2.41E-2</c:v>
                </c:pt>
                <c:pt idx="83">
                  <c:v>8.5000000000000006E-3</c:v>
                </c:pt>
                <c:pt idx="84">
                  <c:v>0.12280000000000001</c:v>
                </c:pt>
                <c:pt idx="85">
                  <c:v>0.1023</c:v>
                </c:pt>
                <c:pt idx="86">
                  <c:v>1E-3</c:v>
                </c:pt>
                <c:pt idx="87">
                  <c:v>8.9700000000000002E-2</c:v>
                </c:pt>
                <c:pt idx="88">
                  <c:v>4.9399999999999999E-2</c:v>
                </c:pt>
                <c:pt idx="89">
                  <c:v>0.1026</c:v>
                </c:pt>
                <c:pt idx="90">
                  <c:v>4.02E-2</c:v>
                </c:pt>
                <c:pt idx="91">
                  <c:v>1.2830999999999999</c:v>
                </c:pt>
                <c:pt idx="92">
                  <c:v>2.5100000000000001E-2</c:v>
                </c:pt>
                <c:pt idx="93">
                  <c:v>0.61270000000000002</c:v>
                </c:pt>
                <c:pt idx="94">
                  <c:v>0.60980000000000001</c:v>
                </c:pt>
                <c:pt idx="95">
                  <c:v>0.45300000000000001</c:v>
                </c:pt>
                <c:pt idx="96">
                  <c:v>0.21920000000000001</c:v>
                </c:pt>
                <c:pt idx="97">
                  <c:v>3.27E-2</c:v>
                </c:pt>
                <c:pt idx="98">
                  <c:v>0.04</c:v>
                </c:pt>
                <c:pt idx="99">
                  <c:v>1.44E-2</c:v>
                </c:pt>
                <c:pt idx="100">
                  <c:v>1.6000000000000001E-3</c:v>
                </c:pt>
                <c:pt idx="101">
                  <c:v>1E-3</c:v>
                </c:pt>
                <c:pt idx="102">
                  <c:v>1E-3</c:v>
                </c:pt>
                <c:pt idx="103">
                  <c:v>2.35E-2</c:v>
                </c:pt>
                <c:pt idx="104">
                  <c:v>0.27639999999999998</c:v>
                </c:pt>
                <c:pt idx="105">
                  <c:v>0.15579999999999999</c:v>
                </c:pt>
                <c:pt idx="106">
                  <c:v>1.5800000000000002E-2</c:v>
                </c:pt>
                <c:pt idx="107">
                  <c:v>5.4399999999999997E-2</c:v>
                </c:pt>
                <c:pt idx="108">
                  <c:v>0.17510000000000001</c:v>
                </c:pt>
                <c:pt idx="109">
                  <c:v>0.23910000000000001</c:v>
                </c:pt>
                <c:pt idx="110">
                  <c:v>2.5399999999999999E-2</c:v>
                </c:pt>
                <c:pt idx="111">
                  <c:v>2.1700000000000001E-2</c:v>
                </c:pt>
                <c:pt idx="112">
                  <c:v>8.3199999999999996E-2</c:v>
                </c:pt>
                <c:pt idx="113">
                  <c:v>0.1143</c:v>
                </c:pt>
                <c:pt idx="114">
                  <c:v>0.85870000000000002</c:v>
                </c:pt>
                <c:pt idx="115">
                  <c:v>0.21229999999999999</c:v>
                </c:pt>
                <c:pt idx="116">
                  <c:v>0.1139</c:v>
                </c:pt>
                <c:pt idx="117">
                  <c:v>0.45519999999999999</c:v>
                </c:pt>
                <c:pt idx="118">
                  <c:v>3.27E-2</c:v>
                </c:pt>
                <c:pt idx="119">
                  <c:v>1E-3</c:v>
                </c:pt>
                <c:pt idx="120">
                  <c:v>0.32029999999999997</c:v>
                </c:pt>
                <c:pt idx="121">
                  <c:v>2.5100000000000001E-2</c:v>
                </c:pt>
                <c:pt idx="122">
                  <c:v>5.8700000000000002E-2</c:v>
                </c:pt>
                <c:pt idx="123">
                  <c:v>1E-3</c:v>
                </c:pt>
                <c:pt idx="124">
                  <c:v>2.1700000000000001E-2</c:v>
                </c:pt>
                <c:pt idx="125">
                  <c:v>8.3799999999999999E-2</c:v>
                </c:pt>
                <c:pt idx="129">
                  <c:v>2.1</c:v>
                </c:pt>
                <c:pt idx="130">
                  <c:v>0.43</c:v>
                </c:pt>
                <c:pt idx="131">
                  <c:v>0.62</c:v>
                </c:pt>
                <c:pt idx="132">
                  <c:v>5.0000000000000001E-3</c:v>
                </c:pt>
                <c:pt idx="133">
                  <c:v>0.87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0.77</c:v>
                </c:pt>
                <c:pt idx="139">
                  <c:v>7.0000000000000007E-2</c:v>
                </c:pt>
                <c:pt idx="140">
                  <c:v>1.6</c:v>
                </c:pt>
                <c:pt idx="141">
                  <c:v>0.48</c:v>
                </c:pt>
                <c:pt idx="142">
                  <c:v>1E-3</c:v>
                </c:pt>
                <c:pt idx="143">
                  <c:v>1.84E-2</c:v>
                </c:pt>
                <c:pt idx="144">
                  <c:v>9.7000000000000003E-3</c:v>
                </c:pt>
                <c:pt idx="145">
                  <c:v>3.3999999999999998E-3</c:v>
                </c:pt>
                <c:pt idx="146">
                  <c:v>8.2100000000000006E-2</c:v>
                </c:pt>
                <c:pt idx="147">
                  <c:v>3.8199999999999998E-2</c:v>
                </c:pt>
                <c:pt idx="148">
                  <c:v>3.8899999999999997E-2</c:v>
                </c:pt>
                <c:pt idx="149">
                  <c:v>5.2699999999999997E-2</c:v>
                </c:pt>
                <c:pt idx="150">
                  <c:v>0.35139999999999999</c:v>
                </c:pt>
                <c:pt idx="151">
                  <c:v>0.45240000000000002</c:v>
                </c:pt>
                <c:pt idx="152">
                  <c:v>3.2000000000000002E-3</c:v>
                </c:pt>
                <c:pt idx="153">
                  <c:v>0</c:v>
                </c:pt>
                <c:pt idx="154">
                  <c:v>0.30480000000000002</c:v>
                </c:pt>
                <c:pt idx="155">
                  <c:v>0.57189999999999996</c:v>
                </c:pt>
                <c:pt idx="156">
                  <c:v>0.68500000000000005</c:v>
                </c:pt>
                <c:pt idx="157">
                  <c:v>0</c:v>
                </c:pt>
                <c:pt idx="158">
                  <c:v>0.106</c:v>
                </c:pt>
                <c:pt idx="159">
                  <c:v>2.8000000000000001E-2</c:v>
                </c:pt>
                <c:pt idx="160">
                  <c:v>2.8000000000000001E-2</c:v>
                </c:pt>
                <c:pt idx="161">
                  <c:v>2.3E-2</c:v>
                </c:pt>
                <c:pt idx="162">
                  <c:v>2.9000000000000001E-2</c:v>
                </c:pt>
                <c:pt idx="163">
                  <c:v>0.52800000000000002</c:v>
                </c:pt>
                <c:pt idx="164">
                  <c:v>0.19500000000000001</c:v>
                </c:pt>
                <c:pt idx="165">
                  <c:v>5.0000000000000001E-3</c:v>
                </c:pt>
                <c:pt idx="166">
                  <c:v>0.1</c:v>
                </c:pt>
                <c:pt idx="167">
                  <c:v>1.9E-2</c:v>
                </c:pt>
              </c:numCache>
            </c:numRef>
          </c:yVal>
          <c:smooth val="0"/>
        </c:ser>
        <c:ser>
          <c:idx val="1"/>
          <c:order val="1"/>
          <c:tx>
            <c:v>West Bay</c:v>
          </c:tx>
          <c:marker>
            <c:symbol val="none"/>
          </c:marker>
          <c:xVal>
            <c:numRef>
              <c:f>'WestBay_Stn1_1999-2016'!$A$2:$A$169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'WestBay_Stn1_1999-2016'!$H$2:$H$169</c:f>
              <c:numCache>
                <c:formatCode>0.000</c:formatCode>
                <c:ptCount val="168"/>
                <c:pt idx="0">
                  <c:v>2E-3</c:v>
                </c:pt>
                <c:pt idx="1">
                  <c:v>3.6200000000000003E-2</c:v>
                </c:pt>
                <c:pt idx="2">
                  <c:v>1.2999999999999999E-2</c:v>
                </c:pt>
                <c:pt idx="3">
                  <c:v>2.5000000000000001E-2</c:v>
                </c:pt>
                <c:pt idx="4">
                  <c:v>9.9699999999999997E-2</c:v>
                </c:pt>
                <c:pt idx="5">
                  <c:v>4.1000000000000002E-2</c:v>
                </c:pt>
                <c:pt idx="6">
                  <c:v>2E-3</c:v>
                </c:pt>
                <c:pt idx="7">
                  <c:v>0.24829999999999999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0.1245</c:v>
                </c:pt>
                <c:pt idx="12">
                  <c:v>0.33800000000000002</c:v>
                </c:pt>
                <c:pt idx="13">
                  <c:v>0.30730000000000002</c:v>
                </c:pt>
                <c:pt idx="14">
                  <c:v>0.71879999999999999</c:v>
                </c:pt>
                <c:pt idx="15">
                  <c:v>0.60980000000000001</c:v>
                </c:pt>
                <c:pt idx="16">
                  <c:v>0.22159999999999999</c:v>
                </c:pt>
                <c:pt idx="17">
                  <c:v>2E-3</c:v>
                </c:pt>
                <c:pt idx="18">
                  <c:v>7.7700000000000005E-2</c:v>
                </c:pt>
                <c:pt idx="19">
                  <c:v>4.7800000000000002E-2</c:v>
                </c:pt>
                <c:pt idx="20">
                  <c:v>1.55E-2</c:v>
                </c:pt>
                <c:pt idx="21">
                  <c:v>0.1007</c:v>
                </c:pt>
                <c:pt idx="22">
                  <c:v>0.31640000000000001</c:v>
                </c:pt>
                <c:pt idx="23">
                  <c:v>0.26829999999999998</c:v>
                </c:pt>
                <c:pt idx="31">
                  <c:v>2.1899999999999999E-2</c:v>
                </c:pt>
                <c:pt idx="32">
                  <c:v>2.64E-2</c:v>
                </c:pt>
                <c:pt idx="33">
                  <c:v>4.5600000000000002E-2</c:v>
                </c:pt>
                <c:pt idx="34">
                  <c:v>1E-3</c:v>
                </c:pt>
                <c:pt idx="35">
                  <c:v>1.6199999999999999E-2</c:v>
                </c:pt>
                <c:pt idx="36">
                  <c:v>2.7199999999999998E-2</c:v>
                </c:pt>
                <c:pt idx="37">
                  <c:v>0.1002</c:v>
                </c:pt>
                <c:pt idx="38">
                  <c:v>3.2099999999999997E-2</c:v>
                </c:pt>
                <c:pt idx="39">
                  <c:v>1E-3</c:v>
                </c:pt>
                <c:pt idx="40">
                  <c:v>0.12939999999999999</c:v>
                </c:pt>
                <c:pt idx="41">
                  <c:v>0.20319999999999999</c:v>
                </c:pt>
                <c:pt idx="42">
                  <c:v>0.86629999999999996</c:v>
                </c:pt>
                <c:pt idx="43">
                  <c:v>1.09E-2</c:v>
                </c:pt>
                <c:pt idx="44">
                  <c:v>8.0299999999999996E-2</c:v>
                </c:pt>
                <c:pt idx="45">
                  <c:v>4.2500000000000003E-2</c:v>
                </c:pt>
                <c:pt idx="46">
                  <c:v>4.36E-2</c:v>
                </c:pt>
                <c:pt idx="47">
                  <c:v>0.26879999999999998</c:v>
                </c:pt>
                <c:pt idx="48">
                  <c:v>4.9799999999999997E-2</c:v>
                </c:pt>
                <c:pt idx="49">
                  <c:v>2.5700000000000001E-2</c:v>
                </c:pt>
                <c:pt idx="50">
                  <c:v>3.6400000000000002E-2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5">
                  <c:v>5.0599999999999999E-2</c:v>
                </c:pt>
                <c:pt idx="56">
                  <c:v>4.48E-2</c:v>
                </c:pt>
                <c:pt idx="57">
                  <c:v>7.46E-2</c:v>
                </c:pt>
                <c:pt idx="58">
                  <c:v>1E-3</c:v>
                </c:pt>
                <c:pt idx="59">
                  <c:v>1E-3</c:v>
                </c:pt>
                <c:pt idx="60">
                  <c:v>1.9E-3</c:v>
                </c:pt>
                <c:pt idx="61">
                  <c:v>6.8099999999999994E-2</c:v>
                </c:pt>
                <c:pt idx="62">
                  <c:v>1E-3</c:v>
                </c:pt>
                <c:pt idx="63">
                  <c:v>0.19270000000000001</c:v>
                </c:pt>
                <c:pt idx="64">
                  <c:v>0.17130000000000001</c:v>
                </c:pt>
                <c:pt idx="65">
                  <c:v>5.0999999999999997E-2</c:v>
                </c:pt>
                <c:pt idx="66">
                  <c:v>0.1079</c:v>
                </c:pt>
                <c:pt idx="67">
                  <c:v>0.2145</c:v>
                </c:pt>
                <c:pt idx="68">
                  <c:v>0.154</c:v>
                </c:pt>
                <c:pt idx="69">
                  <c:v>0.12690000000000001</c:v>
                </c:pt>
                <c:pt idx="70">
                  <c:v>0.2014</c:v>
                </c:pt>
                <c:pt idx="71">
                  <c:v>9.6299999999999997E-2</c:v>
                </c:pt>
                <c:pt idx="72">
                  <c:v>0.10150000000000001</c:v>
                </c:pt>
                <c:pt idx="73">
                  <c:v>4.4999999999999998E-2</c:v>
                </c:pt>
                <c:pt idx="74">
                  <c:v>1.7399999999999999E-2</c:v>
                </c:pt>
                <c:pt idx="75">
                  <c:v>8.1500000000000003E-2</c:v>
                </c:pt>
                <c:pt idx="76">
                  <c:v>0.1885</c:v>
                </c:pt>
                <c:pt idx="77">
                  <c:v>0.13489999999999999</c:v>
                </c:pt>
                <c:pt idx="78">
                  <c:v>3.3399999999999999E-2</c:v>
                </c:pt>
                <c:pt idx="79">
                  <c:v>0.1179</c:v>
                </c:pt>
                <c:pt idx="80">
                  <c:v>4.0000000000000001E-3</c:v>
                </c:pt>
                <c:pt idx="81">
                  <c:v>2.41E-2</c:v>
                </c:pt>
                <c:pt idx="82">
                  <c:v>0.159</c:v>
                </c:pt>
                <c:pt idx="83">
                  <c:v>1.4800000000000001E-2</c:v>
                </c:pt>
                <c:pt idx="84">
                  <c:v>1.06E-2</c:v>
                </c:pt>
                <c:pt idx="85">
                  <c:v>2.0500000000000001E-2</c:v>
                </c:pt>
                <c:pt idx="86">
                  <c:v>2.07E-2</c:v>
                </c:pt>
                <c:pt idx="87">
                  <c:v>0.11700000000000001</c:v>
                </c:pt>
                <c:pt idx="88">
                  <c:v>4.6600000000000003E-2</c:v>
                </c:pt>
                <c:pt idx="89">
                  <c:v>4.8099999999999997E-2</c:v>
                </c:pt>
                <c:pt idx="90">
                  <c:v>3.8399999999999997E-2</c:v>
                </c:pt>
                <c:pt idx="91">
                  <c:v>0.70320000000000005</c:v>
                </c:pt>
                <c:pt idx="92">
                  <c:v>0.1326</c:v>
                </c:pt>
                <c:pt idx="93">
                  <c:v>0.78969999999999996</c:v>
                </c:pt>
                <c:pt idx="94">
                  <c:v>0.64229999999999998</c:v>
                </c:pt>
                <c:pt idx="95">
                  <c:v>0.50260000000000005</c:v>
                </c:pt>
                <c:pt idx="96">
                  <c:v>9.1899999999999996E-2</c:v>
                </c:pt>
                <c:pt idx="97">
                  <c:v>3.9300000000000002E-2</c:v>
                </c:pt>
                <c:pt idx="98">
                  <c:v>0.01</c:v>
                </c:pt>
                <c:pt idx="99">
                  <c:v>3.4000000000000002E-2</c:v>
                </c:pt>
                <c:pt idx="100">
                  <c:v>2.47E-2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0.39929999999999999</c:v>
                </c:pt>
                <c:pt idx="105">
                  <c:v>0.10489999999999999</c:v>
                </c:pt>
                <c:pt idx="106">
                  <c:v>2.2200000000000001E-2</c:v>
                </c:pt>
                <c:pt idx="107">
                  <c:v>1.9800000000000002E-2</c:v>
                </c:pt>
                <c:pt idx="108">
                  <c:v>0.1167</c:v>
                </c:pt>
                <c:pt idx="109">
                  <c:v>0.21379999999999999</c:v>
                </c:pt>
                <c:pt idx="110">
                  <c:v>2.4400000000000002E-2</c:v>
                </c:pt>
                <c:pt idx="111">
                  <c:v>9.5999999999999992E-3</c:v>
                </c:pt>
                <c:pt idx="112">
                  <c:v>2.06E-2</c:v>
                </c:pt>
                <c:pt idx="113">
                  <c:v>0.41949999999999998</c:v>
                </c:pt>
                <c:pt idx="114">
                  <c:v>6.4100000000000004E-2</c:v>
                </c:pt>
                <c:pt idx="115">
                  <c:v>0.42380000000000001</c:v>
                </c:pt>
                <c:pt idx="116">
                  <c:v>1E-3</c:v>
                </c:pt>
                <c:pt idx="117">
                  <c:v>3.6400000000000002E-2</c:v>
                </c:pt>
                <c:pt idx="118">
                  <c:v>7.5700000000000003E-2</c:v>
                </c:pt>
                <c:pt idx="119">
                  <c:v>1E-3</c:v>
                </c:pt>
                <c:pt idx="120">
                  <c:v>0.21510000000000001</c:v>
                </c:pt>
                <c:pt idx="121">
                  <c:v>7.1900000000000006E-2</c:v>
                </c:pt>
                <c:pt idx="122">
                  <c:v>8.3900000000000002E-2</c:v>
                </c:pt>
                <c:pt idx="123">
                  <c:v>1E-3</c:v>
                </c:pt>
                <c:pt idx="124">
                  <c:v>3.6700000000000003E-2</c:v>
                </c:pt>
                <c:pt idx="125">
                  <c:v>0.21740000000000001</c:v>
                </c:pt>
                <c:pt idx="129">
                  <c:v>0.61</c:v>
                </c:pt>
                <c:pt idx="130">
                  <c:v>0.32</c:v>
                </c:pt>
                <c:pt idx="131">
                  <c:v>0.46</c:v>
                </c:pt>
                <c:pt idx="132">
                  <c:v>0.74</c:v>
                </c:pt>
                <c:pt idx="133">
                  <c:v>0.06</c:v>
                </c:pt>
                <c:pt idx="134">
                  <c:v>5.0000000000000001E-3</c:v>
                </c:pt>
                <c:pt idx="136">
                  <c:v>0.23</c:v>
                </c:pt>
                <c:pt idx="137">
                  <c:v>5.0000000000000001E-3</c:v>
                </c:pt>
                <c:pt idx="138">
                  <c:v>0.06</c:v>
                </c:pt>
                <c:pt idx="139">
                  <c:v>7.0000000000000007E-2</c:v>
                </c:pt>
                <c:pt idx="140">
                  <c:v>0.1</c:v>
                </c:pt>
                <c:pt idx="141">
                  <c:v>0.66</c:v>
                </c:pt>
                <c:pt idx="142">
                  <c:v>1E-3</c:v>
                </c:pt>
                <c:pt idx="143">
                  <c:v>1.5900000000000001E-2</c:v>
                </c:pt>
                <c:pt idx="144">
                  <c:v>1.6400000000000001E-2</c:v>
                </c:pt>
                <c:pt idx="145">
                  <c:v>6.4000000000000001E-2</c:v>
                </c:pt>
                <c:pt idx="146">
                  <c:v>0.1028</c:v>
                </c:pt>
                <c:pt idx="147">
                  <c:v>5.3600000000000002E-2</c:v>
                </c:pt>
                <c:pt idx="148">
                  <c:v>5.28E-2</c:v>
                </c:pt>
                <c:pt idx="149">
                  <c:v>4.5699999999999998E-2</c:v>
                </c:pt>
                <c:pt idx="150">
                  <c:v>0.67269999999999996</c:v>
                </c:pt>
                <c:pt idx="151">
                  <c:v>0.2019</c:v>
                </c:pt>
                <c:pt idx="152">
                  <c:v>1E-3</c:v>
                </c:pt>
                <c:pt idx="154">
                  <c:v>1.54E-2</c:v>
                </c:pt>
                <c:pt idx="155">
                  <c:v>0.80030000000000001</c:v>
                </c:pt>
                <c:pt idx="156">
                  <c:v>0.66800000000000004</c:v>
                </c:pt>
                <c:pt idx="157">
                  <c:v>0.41699999999999998</c:v>
                </c:pt>
                <c:pt idx="158">
                  <c:v>0.14000000000000001</c:v>
                </c:pt>
                <c:pt idx="159">
                  <c:v>3.7999999999999999E-2</c:v>
                </c:pt>
                <c:pt idx="160">
                  <c:v>0.105</c:v>
                </c:pt>
                <c:pt idx="161">
                  <c:v>2.1999999999999999E-2</c:v>
                </c:pt>
                <c:pt idx="162">
                  <c:v>0.14499999999999999</c:v>
                </c:pt>
                <c:pt idx="163">
                  <c:v>0.40799999999999997</c:v>
                </c:pt>
                <c:pt idx="164">
                  <c:v>0.17499999999999999</c:v>
                </c:pt>
                <c:pt idx="165">
                  <c:v>1E-3</c:v>
                </c:pt>
                <c:pt idx="166">
                  <c:v>3.4000000000000002E-2</c:v>
                </c:pt>
                <c:pt idx="167">
                  <c:v>2.1000000000000001E-2</c:v>
                </c:pt>
              </c:numCache>
            </c:numRef>
          </c:yVal>
          <c:smooth val="0"/>
        </c:ser>
        <c:ser>
          <c:idx val="2"/>
          <c:order val="2"/>
          <c:tx>
            <c:v>Central Bay</c:v>
          </c:tx>
          <c:marker>
            <c:symbol val="none"/>
          </c:marker>
          <c:xVal>
            <c:numRef>
              <c:f>'CentralBayStn4_1999-2016'!$A$2:$A$169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'CentralBayStn4_1999-2016'!$H$2:$H$169</c:f>
              <c:numCache>
                <c:formatCode>0.000</c:formatCode>
                <c:ptCount val="168"/>
                <c:pt idx="0">
                  <c:v>2E-3</c:v>
                </c:pt>
                <c:pt idx="1">
                  <c:v>5.0999999999999997E-2</c:v>
                </c:pt>
                <c:pt idx="2">
                  <c:v>3.3000000000000002E-2</c:v>
                </c:pt>
                <c:pt idx="3">
                  <c:v>1.4E-2</c:v>
                </c:pt>
                <c:pt idx="4">
                  <c:v>4.5900000000000003E-2</c:v>
                </c:pt>
                <c:pt idx="5">
                  <c:v>4.5999999999999999E-2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0.18909999999999999</c:v>
                </c:pt>
                <c:pt idx="11">
                  <c:v>0.12139999999999999</c:v>
                </c:pt>
                <c:pt idx="12">
                  <c:v>0.35880000000000001</c:v>
                </c:pt>
                <c:pt idx="13">
                  <c:v>0.372</c:v>
                </c:pt>
                <c:pt idx="14">
                  <c:v>0.65049999999999997</c:v>
                </c:pt>
                <c:pt idx="15">
                  <c:v>0.66930000000000001</c:v>
                </c:pt>
                <c:pt idx="16">
                  <c:v>0.23280000000000001</c:v>
                </c:pt>
                <c:pt idx="17">
                  <c:v>2E-3</c:v>
                </c:pt>
                <c:pt idx="18">
                  <c:v>1.83E-2</c:v>
                </c:pt>
                <c:pt idx="19">
                  <c:v>3.8300000000000001E-2</c:v>
                </c:pt>
                <c:pt idx="20">
                  <c:v>8.3900000000000002E-2</c:v>
                </c:pt>
                <c:pt idx="21">
                  <c:v>1.89E-2</c:v>
                </c:pt>
                <c:pt idx="22">
                  <c:v>0.185</c:v>
                </c:pt>
                <c:pt idx="23">
                  <c:v>0.2271</c:v>
                </c:pt>
                <c:pt idx="31">
                  <c:v>6.7000000000000002E-3</c:v>
                </c:pt>
                <c:pt idx="32">
                  <c:v>5.7200000000000001E-2</c:v>
                </c:pt>
                <c:pt idx="33">
                  <c:v>6.7100000000000007E-2</c:v>
                </c:pt>
                <c:pt idx="34">
                  <c:v>1E-3</c:v>
                </c:pt>
                <c:pt idx="35">
                  <c:v>7.5999999999999998E-2</c:v>
                </c:pt>
                <c:pt idx="36">
                  <c:v>5.4399999999999997E-2</c:v>
                </c:pt>
                <c:pt idx="37">
                  <c:v>0.10489999999999999</c:v>
                </c:pt>
                <c:pt idx="38">
                  <c:v>3.09E-2</c:v>
                </c:pt>
                <c:pt idx="39">
                  <c:v>6.4999999999999997E-3</c:v>
                </c:pt>
                <c:pt idx="40">
                  <c:v>9.9900000000000003E-2</c:v>
                </c:pt>
                <c:pt idx="41">
                  <c:v>0.26840000000000003</c:v>
                </c:pt>
                <c:pt idx="42">
                  <c:v>7.5999999999999998E-2</c:v>
                </c:pt>
                <c:pt idx="43">
                  <c:v>2.4899999999999999E-2</c:v>
                </c:pt>
                <c:pt idx="44">
                  <c:v>8.6999999999999994E-2</c:v>
                </c:pt>
                <c:pt idx="45">
                  <c:v>3.6799999999999999E-2</c:v>
                </c:pt>
                <c:pt idx="46">
                  <c:v>3.49E-2</c:v>
                </c:pt>
                <c:pt idx="47">
                  <c:v>0.21629999999999999</c:v>
                </c:pt>
                <c:pt idx="48">
                  <c:v>5.67E-2</c:v>
                </c:pt>
                <c:pt idx="49">
                  <c:v>3.4700000000000002E-2</c:v>
                </c:pt>
                <c:pt idx="50">
                  <c:v>9.0499999999999997E-2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8.1900000000000001E-2</c:v>
                </c:pt>
                <c:pt idx="55">
                  <c:v>1E-3</c:v>
                </c:pt>
                <c:pt idx="56">
                  <c:v>0.10539999999999999</c:v>
                </c:pt>
                <c:pt idx="57">
                  <c:v>9.5200000000000007E-2</c:v>
                </c:pt>
                <c:pt idx="58">
                  <c:v>1E-3</c:v>
                </c:pt>
                <c:pt idx="59">
                  <c:v>4.9700000000000001E-2</c:v>
                </c:pt>
                <c:pt idx="60">
                  <c:v>7.3999999999999996E-2</c:v>
                </c:pt>
                <c:pt idx="61">
                  <c:v>0.1739</c:v>
                </c:pt>
                <c:pt idx="62">
                  <c:v>1E-3</c:v>
                </c:pt>
                <c:pt idx="63">
                  <c:v>2.3E-2</c:v>
                </c:pt>
                <c:pt idx="64">
                  <c:v>6.1400000000000003E-2</c:v>
                </c:pt>
                <c:pt idx="65">
                  <c:v>2.4799999999999999E-2</c:v>
                </c:pt>
                <c:pt idx="66">
                  <c:v>8.9300000000000004E-2</c:v>
                </c:pt>
                <c:pt idx="67">
                  <c:v>0.20810000000000001</c:v>
                </c:pt>
                <c:pt idx="68">
                  <c:v>0.1772</c:v>
                </c:pt>
                <c:pt idx="69">
                  <c:v>0.12470000000000001</c:v>
                </c:pt>
                <c:pt idx="70">
                  <c:v>0.20069999999999999</c:v>
                </c:pt>
                <c:pt idx="71">
                  <c:v>0.14630000000000001</c:v>
                </c:pt>
                <c:pt idx="72">
                  <c:v>0.154</c:v>
                </c:pt>
                <c:pt idx="73">
                  <c:v>8.2799999999999999E-2</c:v>
                </c:pt>
                <c:pt idx="74">
                  <c:v>2.47E-2</c:v>
                </c:pt>
                <c:pt idx="75">
                  <c:v>0.11360000000000001</c:v>
                </c:pt>
                <c:pt idx="76">
                  <c:v>0.13569999999999999</c:v>
                </c:pt>
                <c:pt idx="77">
                  <c:v>0.1048</c:v>
                </c:pt>
                <c:pt idx="78">
                  <c:v>5.0500000000000003E-2</c:v>
                </c:pt>
                <c:pt idx="79">
                  <c:v>0.1106</c:v>
                </c:pt>
                <c:pt idx="80">
                  <c:v>2.52E-2</c:v>
                </c:pt>
                <c:pt idx="81">
                  <c:v>1E-3</c:v>
                </c:pt>
                <c:pt idx="82">
                  <c:v>9.06E-2</c:v>
                </c:pt>
                <c:pt idx="83">
                  <c:v>5.9299999999999999E-2</c:v>
                </c:pt>
                <c:pt idx="84">
                  <c:v>0.1242</c:v>
                </c:pt>
                <c:pt idx="85">
                  <c:v>2.3199999999999998E-2</c:v>
                </c:pt>
                <c:pt idx="86">
                  <c:v>2.8999999999999998E-3</c:v>
                </c:pt>
                <c:pt idx="87">
                  <c:v>0.14080000000000001</c:v>
                </c:pt>
                <c:pt idx="88">
                  <c:v>3.7499999999999999E-2</c:v>
                </c:pt>
                <c:pt idx="89">
                  <c:v>4.4699999999999997E-2</c:v>
                </c:pt>
                <c:pt idx="90">
                  <c:v>7.8600000000000003E-2</c:v>
                </c:pt>
                <c:pt idx="91">
                  <c:v>3.9300000000000002E-2</c:v>
                </c:pt>
                <c:pt idx="92">
                  <c:v>0.11260000000000001</c:v>
                </c:pt>
                <c:pt idx="93">
                  <c:v>0.64700000000000002</c:v>
                </c:pt>
                <c:pt idx="94">
                  <c:v>0.56740000000000002</c:v>
                </c:pt>
                <c:pt idx="95">
                  <c:v>0.52739999999999998</c:v>
                </c:pt>
                <c:pt idx="96">
                  <c:v>9.64E-2</c:v>
                </c:pt>
                <c:pt idx="97">
                  <c:v>5.2299999999999999E-2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0.01</c:v>
                </c:pt>
                <c:pt idx="104">
                  <c:v>1.24E-2</c:v>
                </c:pt>
                <c:pt idx="105">
                  <c:v>3.9899999999999998E-2</c:v>
                </c:pt>
                <c:pt idx="106">
                  <c:v>7.9299999999999995E-2</c:v>
                </c:pt>
                <c:pt idx="107">
                  <c:v>6.0999999999999999E-2</c:v>
                </c:pt>
                <c:pt idx="108">
                  <c:v>8.0199999999999994E-2</c:v>
                </c:pt>
                <c:pt idx="109">
                  <c:v>4.58E-2</c:v>
                </c:pt>
                <c:pt idx="110">
                  <c:v>4.02E-2</c:v>
                </c:pt>
                <c:pt idx="111">
                  <c:v>3.7000000000000002E-3</c:v>
                </c:pt>
                <c:pt idx="112">
                  <c:v>2.2800000000000001E-2</c:v>
                </c:pt>
                <c:pt idx="113">
                  <c:v>0.1193</c:v>
                </c:pt>
                <c:pt idx="114">
                  <c:v>1.3899999999999999E-2</c:v>
                </c:pt>
                <c:pt idx="115">
                  <c:v>6.4600000000000005E-2</c:v>
                </c:pt>
                <c:pt idx="116">
                  <c:v>1E-3</c:v>
                </c:pt>
                <c:pt idx="117">
                  <c:v>4.1999999999999997E-3</c:v>
                </c:pt>
                <c:pt idx="118">
                  <c:v>5.3499999999999999E-2</c:v>
                </c:pt>
                <c:pt idx="120">
                  <c:v>0.1759</c:v>
                </c:pt>
                <c:pt idx="121">
                  <c:v>0.15479999999999999</c:v>
                </c:pt>
                <c:pt idx="122">
                  <c:v>0.15490000000000001</c:v>
                </c:pt>
                <c:pt idx="123">
                  <c:v>1E-3</c:v>
                </c:pt>
                <c:pt idx="124">
                  <c:v>1.4E-2</c:v>
                </c:pt>
                <c:pt idx="125">
                  <c:v>1.3299999999999999E-2</c:v>
                </c:pt>
                <c:pt idx="129">
                  <c:v>0.38</c:v>
                </c:pt>
                <c:pt idx="130">
                  <c:v>0.5</c:v>
                </c:pt>
                <c:pt idx="131">
                  <c:v>0.09</c:v>
                </c:pt>
                <c:pt idx="132">
                  <c:v>0.39</c:v>
                </c:pt>
                <c:pt idx="133">
                  <c:v>0.43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7.0000000000000007E-2</c:v>
                </c:pt>
                <c:pt idx="140">
                  <c:v>5.0000000000000001E-3</c:v>
                </c:pt>
                <c:pt idx="141">
                  <c:v>0.77</c:v>
                </c:pt>
                <c:pt idx="142">
                  <c:v>1E-3</c:v>
                </c:pt>
                <c:pt idx="143">
                  <c:v>1.34E-2</c:v>
                </c:pt>
                <c:pt idx="144">
                  <c:v>0.1003</c:v>
                </c:pt>
                <c:pt idx="145">
                  <c:v>0.15590000000000001</c:v>
                </c:pt>
                <c:pt idx="146">
                  <c:v>7.8200000000000006E-2</c:v>
                </c:pt>
                <c:pt idx="147">
                  <c:v>4.8099999999999997E-2</c:v>
                </c:pt>
                <c:pt idx="148">
                  <c:v>4.5100000000000001E-2</c:v>
                </c:pt>
                <c:pt idx="149">
                  <c:v>1.8200000000000001E-2</c:v>
                </c:pt>
                <c:pt idx="150">
                  <c:v>2.5499999999999998E-2</c:v>
                </c:pt>
                <c:pt idx="151">
                  <c:v>0.5524</c:v>
                </c:pt>
                <c:pt idx="152">
                  <c:v>5.4399999999999997E-2</c:v>
                </c:pt>
                <c:pt idx="153">
                  <c:v>0</c:v>
                </c:pt>
                <c:pt idx="154">
                  <c:v>0.30759999999999998</c:v>
                </c:pt>
                <c:pt idx="155">
                  <c:v>0.8579</c:v>
                </c:pt>
                <c:pt idx="156">
                  <c:v>0.58599999999999997</c:v>
                </c:pt>
                <c:pt idx="157">
                  <c:v>0.38300000000000001</c:v>
                </c:pt>
                <c:pt idx="158">
                  <c:v>0.14000000000000001</c:v>
                </c:pt>
                <c:pt idx="159">
                  <c:v>0.112</c:v>
                </c:pt>
                <c:pt idx="160">
                  <c:v>2.1000000000000001E-2</c:v>
                </c:pt>
                <c:pt idx="161">
                  <c:v>3.5000000000000003E-2</c:v>
                </c:pt>
                <c:pt idx="162">
                  <c:v>2E-3</c:v>
                </c:pt>
                <c:pt idx="163">
                  <c:v>0.27</c:v>
                </c:pt>
                <c:pt idx="164">
                  <c:v>0.36599999999999999</c:v>
                </c:pt>
                <c:pt idx="165">
                  <c:v>1.6E-2</c:v>
                </c:pt>
                <c:pt idx="166">
                  <c:v>2.1000000000000001E-2</c:v>
                </c:pt>
                <c:pt idx="167">
                  <c:v>2.3E-2</c:v>
                </c:pt>
              </c:numCache>
            </c:numRef>
          </c:yVal>
          <c:smooth val="0"/>
        </c:ser>
        <c:ser>
          <c:idx val="3"/>
          <c:order val="3"/>
          <c:tx>
            <c:v>East Bay</c:v>
          </c:tx>
          <c:marker>
            <c:symbol val="none"/>
          </c:marker>
          <c:xVal>
            <c:numRef>
              <c:f>'EastBayStn2_1999-2016'!$A$2:$A$169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'EastBayStn2_1999-2016'!$H$2:$H$169</c:f>
              <c:numCache>
                <c:formatCode>0.000</c:formatCode>
                <c:ptCount val="168"/>
                <c:pt idx="0">
                  <c:v>1.9E-2</c:v>
                </c:pt>
                <c:pt idx="1">
                  <c:v>6.7900000000000002E-2</c:v>
                </c:pt>
                <c:pt idx="2">
                  <c:v>1.9E-2</c:v>
                </c:pt>
                <c:pt idx="3">
                  <c:v>8.0000000000000002E-3</c:v>
                </c:pt>
                <c:pt idx="4">
                  <c:v>1.5800000000000002E-2</c:v>
                </c:pt>
                <c:pt idx="5">
                  <c:v>1.0999999999999999E-2</c:v>
                </c:pt>
                <c:pt idx="6">
                  <c:v>2E-3</c:v>
                </c:pt>
                <c:pt idx="7">
                  <c:v>0.1288</c:v>
                </c:pt>
                <c:pt idx="8">
                  <c:v>2E-3</c:v>
                </c:pt>
                <c:pt idx="9">
                  <c:v>6.7000000000000002E-3</c:v>
                </c:pt>
                <c:pt idx="10">
                  <c:v>8.5800000000000001E-2</c:v>
                </c:pt>
                <c:pt idx="11">
                  <c:v>0.13039999999999999</c:v>
                </c:pt>
                <c:pt idx="12">
                  <c:v>0.26579999999999998</c:v>
                </c:pt>
                <c:pt idx="13">
                  <c:v>0.2233</c:v>
                </c:pt>
                <c:pt idx="14">
                  <c:v>0.59360000000000002</c:v>
                </c:pt>
                <c:pt idx="15">
                  <c:v>0.4743</c:v>
                </c:pt>
                <c:pt idx="16">
                  <c:v>0.1714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2.5999999999999999E-2</c:v>
                </c:pt>
                <c:pt idx="21">
                  <c:v>4.4999999999999998E-2</c:v>
                </c:pt>
                <c:pt idx="22">
                  <c:v>0.14729999999999999</c:v>
                </c:pt>
                <c:pt idx="23">
                  <c:v>0.24709999999999999</c:v>
                </c:pt>
                <c:pt idx="31">
                  <c:v>2.8500000000000001E-2</c:v>
                </c:pt>
                <c:pt idx="32">
                  <c:v>4.5699999999999998E-2</c:v>
                </c:pt>
                <c:pt idx="33">
                  <c:v>5.1299999999999998E-2</c:v>
                </c:pt>
                <c:pt idx="34">
                  <c:v>1E-3</c:v>
                </c:pt>
                <c:pt idx="35">
                  <c:v>3.1399999999999997E-2</c:v>
                </c:pt>
                <c:pt idx="36">
                  <c:v>3.2800000000000003E-2</c:v>
                </c:pt>
                <c:pt idx="37">
                  <c:v>7.2099999999999997E-2</c:v>
                </c:pt>
                <c:pt idx="38">
                  <c:v>1E-3</c:v>
                </c:pt>
                <c:pt idx="39">
                  <c:v>1E-3</c:v>
                </c:pt>
                <c:pt idx="40">
                  <c:v>0.15279999999999999</c:v>
                </c:pt>
                <c:pt idx="41">
                  <c:v>4.0399999999999998E-2</c:v>
                </c:pt>
                <c:pt idx="42">
                  <c:v>1E-3</c:v>
                </c:pt>
                <c:pt idx="43">
                  <c:v>4.3999999999999997E-2</c:v>
                </c:pt>
                <c:pt idx="44">
                  <c:v>0.10730000000000001</c:v>
                </c:pt>
                <c:pt idx="45">
                  <c:v>3.04E-2</c:v>
                </c:pt>
                <c:pt idx="46">
                  <c:v>2.53E-2</c:v>
                </c:pt>
                <c:pt idx="47">
                  <c:v>0.20910000000000001</c:v>
                </c:pt>
                <c:pt idx="48">
                  <c:v>2.64E-2</c:v>
                </c:pt>
                <c:pt idx="49">
                  <c:v>2.63E-2</c:v>
                </c:pt>
                <c:pt idx="50">
                  <c:v>5.74E-2</c:v>
                </c:pt>
                <c:pt idx="51">
                  <c:v>1E-3</c:v>
                </c:pt>
                <c:pt idx="52">
                  <c:v>1E-3</c:v>
                </c:pt>
                <c:pt idx="54">
                  <c:v>2.5700000000000001E-2</c:v>
                </c:pt>
                <c:pt idx="55">
                  <c:v>2.1299999999999999E-2</c:v>
                </c:pt>
                <c:pt idx="56">
                  <c:v>8.0199999999999994E-2</c:v>
                </c:pt>
                <c:pt idx="57">
                  <c:v>7.2700000000000001E-2</c:v>
                </c:pt>
                <c:pt idx="58">
                  <c:v>0.10290000000000001</c:v>
                </c:pt>
                <c:pt idx="59">
                  <c:v>0.24030000000000001</c:v>
                </c:pt>
                <c:pt idx="60">
                  <c:v>4.0300000000000002E-2</c:v>
                </c:pt>
                <c:pt idx="61">
                  <c:v>8.5999999999999993E-2</c:v>
                </c:pt>
                <c:pt idx="62">
                  <c:v>1E-3</c:v>
                </c:pt>
                <c:pt idx="63">
                  <c:v>3.4700000000000002E-2</c:v>
                </c:pt>
                <c:pt idx="64">
                  <c:v>4.3999999999999997E-2</c:v>
                </c:pt>
                <c:pt idx="65">
                  <c:v>9.0499999999999997E-2</c:v>
                </c:pt>
                <c:pt idx="66">
                  <c:v>8.09E-2</c:v>
                </c:pt>
                <c:pt idx="67">
                  <c:v>0.21490000000000001</c:v>
                </c:pt>
                <c:pt idx="68">
                  <c:v>0.1366</c:v>
                </c:pt>
                <c:pt idx="69">
                  <c:v>0.11169999999999999</c:v>
                </c:pt>
                <c:pt idx="70">
                  <c:v>0.19120000000000001</c:v>
                </c:pt>
                <c:pt idx="71">
                  <c:v>0.31809999999999999</c:v>
                </c:pt>
                <c:pt idx="72">
                  <c:v>7.3400000000000007E-2</c:v>
                </c:pt>
                <c:pt idx="73">
                  <c:v>0.10580000000000001</c:v>
                </c:pt>
                <c:pt idx="74">
                  <c:v>6.2300000000000001E-2</c:v>
                </c:pt>
                <c:pt idx="75">
                  <c:v>0.13170000000000001</c:v>
                </c:pt>
                <c:pt idx="76">
                  <c:v>0.1273</c:v>
                </c:pt>
                <c:pt idx="77">
                  <c:v>8.6900000000000005E-2</c:v>
                </c:pt>
                <c:pt idx="78">
                  <c:v>3.5999999999999997E-2</c:v>
                </c:pt>
                <c:pt idx="79">
                  <c:v>0.1106</c:v>
                </c:pt>
                <c:pt idx="80">
                  <c:v>2.52E-2</c:v>
                </c:pt>
                <c:pt idx="81">
                  <c:v>0.2092</c:v>
                </c:pt>
                <c:pt idx="82">
                  <c:v>5.9200000000000003E-2</c:v>
                </c:pt>
                <c:pt idx="83">
                  <c:v>8.3000000000000004E-2</c:v>
                </c:pt>
                <c:pt idx="84">
                  <c:v>1.6299999999999999E-2</c:v>
                </c:pt>
                <c:pt idx="85">
                  <c:v>6.7500000000000004E-2</c:v>
                </c:pt>
                <c:pt idx="86">
                  <c:v>2.07E-2</c:v>
                </c:pt>
                <c:pt idx="87">
                  <c:v>7.0800000000000002E-2</c:v>
                </c:pt>
                <c:pt idx="88">
                  <c:v>6.5799999999999997E-2</c:v>
                </c:pt>
                <c:pt idx="89">
                  <c:v>4.4699999999999997E-2</c:v>
                </c:pt>
                <c:pt idx="90">
                  <c:v>1E-3</c:v>
                </c:pt>
                <c:pt idx="91">
                  <c:v>0.13500000000000001</c:v>
                </c:pt>
                <c:pt idx="92">
                  <c:v>1.0800000000000001E-2</c:v>
                </c:pt>
                <c:pt idx="93">
                  <c:v>0.53</c:v>
                </c:pt>
                <c:pt idx="94">
                  <c:v>0.54459999999999997</c:v>
                </c:pt>
                <c:pt idx="95">
                  <c:v>0.34449999999999997</c:v>
                </c:pt>
                <c:pt idx="96">
                  <c:v>1E-3</c:v>
                </c:pt>
                <c:pt idx="97">
                  <c:v>8.5000000000000006E-2</c:v>
                </c:pt>
                <c:pt idx="98">
                  <c:v>0.05</c:v>
                </c:pt>
                <c:pt idx="99">
                  <c:v>2.3599999999999999E-2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3.5400000000000001E-2</c:v>
                </c:pt>
                <c:pt idx="106">
                  <c:v>8.5699999999999998E-2</c:v>
                </c:pt>
                <c:pt idx="107">
                  <c:v>7.9100000000000004E-2</c:v>
                </c:pt>
                <c:pt idx="108">
                  <c:v>0.25669999999999998</c:v>
                </c:pt>
                <c:pt idx="109">
                  <c:v>0.1749</c:v>
                </c:pt>
                <c:pt idx="110">
                  <c:v>5.5100000000000003E-2</c:v>
                </c:pt>
                <c:pt idx="111">
                  <c:v>3.6900000000000002E-2</c:v>
                </c:pt>
                <c:pt idx="112">
                  <c:v>3.49E-2</c:v>
                </c:pt>
                <c:pt idx="113">
                  <c:v>0.16450000000000001</c:v>
                </c:pt>
                <c:pt idx="114">
                  <c:v>0.14799999999999999</c:v>
                </c:pt>
                <c:pt idx="115">
                  <c:v>7.1599999999999997E-2</c:v>
                </c:pt>
                <c:pt idx="116">
                  <c:v>1E-3</c:v>
                </c:pt>
                <c:pt idx="117">
                  <c:v>1.34E-2</c:v>
                </c:pt>
                <c:pt idx="118">
                  <c:v>2.8299999999999999E-2</c:v>
                </c:pt>
                <c:pt idx="120">
                  <c:v>0.1096</c:v>
                </c:pt>
                <c:pt idx="121">
                  <c:v>0.17019999999999999</c:v>
                </c:pt>
                <c:pt idx="122">
                  <c:v>7.2800000000000004E-2</c:v>
                </c:pt>
                <c:pt idx="123">
                  <c:v>1E-3</c:v>
                </c:pt>
                <c:pt idx="124">
                  <c:v>2.07E-2</c:v>
                </c:pt>
                <c:pt idx="125">
                  <c:v>0.20169999999999999</c:v>
                </c:pt>
                <c:pt idx="129">
                  <c:v>0.05</c:v>
                </c:pt>
                <c:pt idx="130">
                  <c:v>0.6</c:v>
                </c:pt>
                <c:pt idx="131">
                  <c:v>0.66</c:v>
                </c:pt>
                <c:pt idx="132">
                  <c:v>5.0000000000000001E-3</c:v>
                </c:pt>
                <c:pt idx="133">
                  <c:v>0.15</c:v>
                </c:pt>
                <c:pt idx="134">
                  <c:v>5.0000000000000001E-3</c:v>
                </c:pt>
                <c:pt idx="135">
                  <c:v>0.68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1.2</c:v>
                </c:pt>
                <c:pt idx="140">
                  <c:v>0.02</c:v>
                </c:pt>
                <c:pt idx="141">
                  <c:v>0.35</c:v>
                </c:pt>
                <c:pt idx="142">
                  <c:v>2.9100000000000001E-2</c:v>
                </c:pt>
                <c:pt idx="143">
                  <c:v>2.3199999999999998E-2</c:v>
                </c:pt>
                <c:pt idx="144">
                  <c:v>3.9E-2</c:v>
                </c:pt>
                <c:pt idx="145">
                  <c:v>8.1500000000000003E-2</c:v>
                </c:pt>
                <c:pt idx="146">
                  <c:v>9.8599999999999993E-2</c:v>
                </c:pt>
                <c:pt idx="147">
                  <c:v>2.7300000000000001E-2</c:v>
                </c:pt>
                <c:pt idx="148">
                  <c:v>5.91E-2</c:v>
                </c:pt>
                <c:pt idx="149">
                  <c:v>2.5899999999999999E-2</c:v>
                </c:pt>
                <c:pt idx="150">
                  <c:v>1.55E-2</c:v>
                </c:pt>
                <c:pt idx="151">
                  <c:v>0.1608</c:v>
                </c:pt>
                <c:pt idx="152">
                  <c:v>5.6099999999999997E-2</c:v>
                </c:pt>
                <c:pt idx="154">
                  <c:v>3.5499999999999997E-2</c:v>
                </c:pt>
                <c:pt idx="155">
                  <c:v>0.48130000000000001</c:v>
                </c:pt>
                <c:pt idx="156">
                  <c:v>0.6</c:v>
                </c:pt>
                <c:pt idx="157">
                  <c:v>0.39500000000000002</c:v>
                </c:pt>
                <c:pt idx="158">
                  <c:v>9.5000000000000001E-2</c:v>
                </c:pt>
                <c:pt idx="159">
                  <c:v>9.2999999999999999E-2</c:v>
                </c:pt>
                <c:pt idx="160">
                  <c:v>0.01</c:v>
                </c:pt>
                <c:pt idx="161">
                  <c:v>8.7999999999999995E-2</c:v>
                </c:pt>
                <c:pt idx="162">
                  <c:v>1.4999999999999999E-2</c:v>
                </c:pt>
                <c:pt idx="163">
                  <c:v>0.10100000000000001</c:v>
                </c:pt>
                <c:pt idx="164">
                  <c:v>1E-3</c:v>
                </c:pt>
                <c:pt idx="165">
                  <c:v>1E-3</c:v>
                </c:pt>
                <c:pt idx="166">
                  <c:v>2.8000000000000001E-2</c:v>
                </c:pt>
                <c:pt idx="167">
                  <c:v>2.3E-2</c:v>
                </c:pt>
              </c:numCache>
            </c:numRef>
          </c:yVal>
          <c:smooth val="0"/>
        </c:ser>
        <c:ser>
          <c:idx val="4"/>
          <c:order val="4"/>
          <c:tx>
            <c:v>South Bay</c:v>
          </c:tx>
          <c:marker>
            <c:symbol val="none"/>
          </c:marker>
          <c:xVal>
            <c:numRef>
              <c:f>'SouthBayStn8_1999-2016'!$A$2:$A$169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'SouthBayStn8_1999-2016'!$H$2:$H$169</c:f>
              <c:numCache>
                <c:formatCode>0.000</c:formatCode>
                <c:ptCount val="168"/>
                <c:pt idx="0">
                  <c:v>2E-3</c:v>
                </c:pt>
                <c:pt idx="1">
                  <c:v>0.1002</c:v>
                </c:pt>
                <c:pt idx="2">
                  <c:v>2.4E-2</c:v>
                </c:pt>
                <c:pt idx="3">
                  <c:v>2.5000000000000001E-2</c:v>
                </c:pt>
                <c:pt idx="4">
                  <c:v>6.2700000000000006E-2</c:v>
                </c:pt>
                <c:pt idx="5">
                  <c:v>2.5999999999999999E-2</c:v>
                </c:pt>
                <c:pt idx="6">
                  <c:v>2E-3</c:v>
                </c:pt>
                <c:pt idx="7">
                  <c:v>5.1799999999999999E-2</c:v>
                </c:pt>
                <c:pt idx="8">
                  <c:v>2E-3</c:v>
                </c:pt>
                <c:pt idx="9">
                  <c:v>3.9399999999999998E-2</c:v>
                </c:pt>
                <c:pt idx="11">
                  <c:v>0.19470000000000001</c:v>
                </c:pt>
                <c:pt idx="12">
                  <c:v>0.28260000000000002</c:v>
                </c:pt>
                <c:pt idx="13">
                  <c:v>0.30590000000000001</c:v>
                </c:pt>
                <c:pt idx="14">
                  <c:v>0.53759999999999997</c:v>
                </c:pt>
                <c:pt idx="15">
                  <c:v>0.60919999999999996</c:v>
                </c:pt>
                <c:pt idx="16">
                  <c:v>0.1343</c:v>
                </c:pt>
                <c:pt idx="17">
                  <c:v>3.7000000000000002E-3</c:v>
                </c:pt>
                <c:pt idx="18">
                  <c:v>2E-3</c:v>
                </c:pt>
                <c:pt idx="19">
                  <c:v>2E-3</c:v>
                </c:pt>
                <c:pt idx="20">
                  <c:v>3.8800000000000001E-2</c:v>
                </c:pt>
                <c:pt idx="21">
                  <c:v>0.10730000000000001</c:v>
                </c:pt>
                <c:pt idx="22">
                  <c:v>0.17460000000000001</c:v>
                </c:pt>
                <c:pt idx="23">
                  <c:v>0.17799999999999999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1.0999999999999999E-2</c:v>
                </c:pt>
                <c:pt idx="32">
                  <c:v>7.3700000000000002E-2</c:v>
                </c:pt>
                <c:pt idx="33">
                  <c:v>6.08E-2</c:v>
                </c:pt>
                <c:pt idx="34">
                  <c:v>2.29E-2</c:v>
                </c:pt>
                <c:pt idx="35">
                  <c:v>7.4200000000000002E-2</c:v>
                </c:pt>
                <c:pt idx="36">
                  <c:v>3.9300000000000002E-2</c:v>
                </c:pt>
                <c:pt idx="37">
                  <c:v>6.3299999999999995E-2</c:v>
                </c:pt>
                <c:pt idx="38">
                  <c:v>0.1401</c:v>
                </c:pt>
                <c:pt idx="39">
                  <c:v>1E-3</c:v>
                </c:pt>
                <c:pt idx="40">
                  <c:v>0.1171</c:v>
                </c:pt>
                <c:pt idx="41">
                  <c:v>0.1113</c:v>
                </c:pt>
                <c:pt idx="42">
                  <c:v>2.1399999999999999E-2</c:v>
                </c:pt>
                <c:pt idx="43">
                  <c:v>9.1999999999999998E-3</c:v>
                </c:pt>
                <c:pt idx="44">
                  <c:v>5.6500000000000002E-2</c:v>
                </c:pt>
                <c:pt idx="45">
                  <c:v>1E-3</c:v>
                </c:pt>
                <c:pt idx="46">
                  <c:v>2.9100000000000001E-2</c:v>
                </c:pt>
                <c:pt idx="47">
                  <c:v>0.18709999999999999</c:v>
                </c:pt>
                <c:pt idx="48">
                  <c:v>1.34E-2</c:v>
                </c:pt>
                <c:pt idx="49">
                  <c:v>6.3100000000000003E-2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4">
                  <c:v>1E-3</c:v>
                </c:pt>
                <c:pt idx="55">
                  <c:v>1.9199999999999998E-2</c:v>
                </c:pt>
                <c:pt idx="56">
                  <c:v>8.8000000000000005E-3</c:v>
                </c:pt>
                <c:pt idx="57">
                  <c:v>5.7000000000000002E-2</c:v>
                </c:pt>
                <c:pt idx="58">
                  <c:v>6.8199999999999997E-2</c:v>
                </c:pt>
                <c:pt idx="59">
                  <c:v>0.30840000000000001</c:v>
                </c:pt>
                <c:pt idx="60">
                  <c:v>8.8499999999999995E-2</c:v>
                </c:pt>
                <c:pt idx="61">
                  <c:v>7.4999999999999997E-2</c:v>
                </c:pt>
                <c:pt idx="62">
                  <c:v>5.7999999999999996E-3</c:v>
                </c:pt>
                <c:pt idx="63">
                  <c:v>0.12640000000000001</c:v>
                </c:pt>
                <c:pt idx="64">
                  <c:v>7.3300000000000004E-2</c:v>
                </c:pt>
                <c:pt idx="65">
                  <c:v>2.4199999999999999E-2</c:v>
                </c:pt>
                <c:pt idx="66">
                  <c:v>7.7899999999999997E-2</c:v>
                </c:pt>
                <c:pt idx="67">
                  <c:v>0.16120000000000001</c:v>
                </c:pt>
                <c:pt idx="68">
                  <c:v>0.1651</c:v>
                </c:pt>
                <c:pt idx="69">
                  <c:v>0.13789999999999999</c:v>
                </c:pt>
                <c:pt idx="70">
                  <c:v>0.25240000000000001</c:v>
                </c:pt>
                <c:pt idx="71">
                  <c:v>0.3009</c:v>
                </c:pt>
                <c:pt idx="72">
                  <c:v>0.2064</c:v>
                </c:pt>
                <c:pt idx="73">
                  <c:v>9.1800000000000007E-2</c:v>
                </c:pt>
                <c:pt idx="74">
                  <c:v>5.6300000000000003E-2</c:v>
                </c:pt>
                <c:pt idx="75">
                  <c:v>9.9500000000000005E-2</c:v>
                </c:pt>
                <c:pt idx="76">
                  <c:v>0.1234</c:v>
                </c:pt>
                <c:pt idx="77">
                  <c:v>7.1199999999999999E-2</c:v>
                </c:pt>
                <c:pt idx="78">
                  <c:v>5.0999999999999997E-2</c:v>
                </c:pt>
                <c:pt idx="79">
                  <c:v>9.5699999999999993E-2</c:v>
                </c:pt>
                <c:pt idx="80">
                  <c:v>1.46E-2</c:v>
                </c:pt>
                <c:pt idx="81">
                  <c:v>1E-3</c:v>
                </c:pt>
                <c:pt idx="82">
                  <c:v>0.1072</c:v>
                </c:pt>
                <c:pt idx="83">
                  <c:v>0.09</c:v>
                </c:pt>
                <c:pt idx="84">
                  <c:v>1.9300000000000001E-2</c:v>
                </c:pt>
                <c:pt idx="85">
                  <c:v>0.30080000000000001</c:v>
                </c:pt>
                <c:pt idx="86">
                  <c:v>1E-3</c:v>
                </c:pt>
                <c:pt idx="87">
                  <c:v>0.13059999999999999</c:v>
                </c:pt>
                <c:pt idx="88">
                  <c:v>3.7499999999999999E-2</c:v>
                </c:pt>
                <c:pt idx="89">
                  <c:v>0.24399999999999999</c:v>
                </c:pt>
                <c:pt idx="90">
                  <c:v>1E-3</c:v>
                </c:pt>
                <c:pt idx="91">
                  <c:v>1E-3</c:v>
                </c:pt>
                <c:pt idx="92">
                  <c:v>5.4999999999999997E-3</c:v>
                </c:pt>
                <c:pt idx="93">
                  <c:v>0.44400000000000001</c:v>
                </c:pt>
                <c:pt idx="94">
                  <c:v>0.37519999999999998</c:v>
                </c:pt>
                <c:pt idx="95">
                  <c:v>0.38169999999999998</c:v>
                </c:pt>
                <c:pt idx="96">
                  <c:v>9.3799999999999994E-2</c:v>
                </c:pt>
                <c:pt idx="97">
                  <c:v>5.04E-2</c:v>
                </c:pt>
                <c:pt idx="98">
                  <c:v>0.05</c:v>
                </c:pt>
                <c:pt idx="99">
                  <c:v>2.8799999999999999E-2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7.3800000000000004E-2</c:v>
                </c:pt>
                <c:pt idx="107">
                  <c:v>0.29909999999999998</c:v>
                </c:pt>
                <c:pt idx="108">
                  <c:v>0.30230000000000001</c:v>
                </c:pt>
                <c:pt idx="109">
                  <c:v>0.34920000000000001</c:v>
                </c:pt>
                <c:pt idx="110">
                  <c:v>4.9799999999999997E-2</c:v>
                </c:pt>
                <c:pt idx="111">
                  <c:v>1.41E-2</c:v>
                </c:pt>
                <c:pt idx="112">
                  <c:v>2.2599999999999999E-2</c:v>
                </c:pt>
                <c:pt idx="113">
                  <c:v>0.1318</c:v>
                </c:pt>
                <c:pt idx="114">
                  <c:v>3.6700000000000003E-2</c:v>
                </c:pt>
                <c:pt idx="115">
                  <c:v>0.1012</c:v>
                </c:pt>
                <c:pt idx="116">
                  <c:v>1E-3</c:v>
                </c:pt>
                <c:pt idx="117">
                  <c:v>3.04E-2</c:v>
                </c:pt>
                <c:pt idx="118">
                  <c:v>4.0599999999999997E-2</c:v>
                </c:pt>
                <c:pt idx="120">
                  <c:v>0.53749999999999998</c:v>
                </c:pt>
                <c:pt idx="121">
                  <c:v>1.7600000000000001E-2</c:v>
                </c:pt>
                <c:pt idx="122">
                  <c:v>1.8599999999999998E-2</c:v>
                </c:pt>
                <c:pt idx="123">
                  <c:v>1E-3</c:v>
                </c:pt>
                <c:pt idx="124">
                  <c:v>4.7699999999999999E-2</c:v>
                </c:pt>
                <c:pt idx="125">
                  <c:v>7.85E-2</c:v>
                </c:pt>
                <c:pt idx="129">
                  <c:v>0.05</c:v>
                </c:pt>
                <c:pt idx="130">
                  <c:v>1.2</c:v>
                </c:pt>
                <c:pt idx="131">
                  <c:v>0.68</c:v>
                </c:pt>
                <c:pt idx="132">
                  <c:v>0.21</c:v>
                </c:pt>
                <c:pt idx="133">
                  <c:v>0.04</c:v>
                </c:pt>
                <c:pt idx="134">
                  <c:v>5.0000000000000001E-3</c:v>
                </c:pt>
                <c:pt idx="135">
                  <c:v>0.45</c:v>
                </c:pt>
                <c:pt idx="136">
                  <c:v>0.19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0.05</c:v>
                </c:pt>
                <c:pt idx="140">
                  <c:v>0.12</c:v>
                </c:pt>
                <c:pt idx="141">
                  <c:v>0.71</c:v>
                </c:pt>
                <c:pt idx="142">
                  <c:v>3.9399999999999998E-2</c:v>
                </c:pt>
                <c:pt idx="143">
                  <c:v>0.35139999999999999</c:v>
                </c:pt>
                <c:pt idx="144">
                  <c:v>2.98E-2</c:v>
                </c:pt>
                <c:pt idx="145">
                  <c:v>0.15379999999999999</c:v>
                </c:pt>
                <c:pt idx="146">
                  <c:v>0.06</c:v>
                </c:pt>
                <c:pt idx="147">
                  <c:v>2.7E-2</c:v>
                </c:pt>
                <c:pt idx="148">
                  <c:v>0.17080000000000001</c:v>
                </c:pt>
                <c:pt idx="149">
                  <c:v>0.03</c:v>
                </c:pt>
                <c:pt idx="150">
                  <c:v>0.1258</c:v>
                </c:pt>
                <c:pt idx="151">
                  <c:v>0.31030000000000002</c:v>
                </c:pt>
                <c:pt idx="152">
                  <c:v>4.8999999999999998E-3</c:v>
                </c:pt>
                <c:pt idx="153">
                  <c:v>0</c:v>
                </c:pt>
                <c:pt idx="154">
                  <c:v>0.23469999999999999</c:v>
                </c:pt>
                <c:pt idx="155">
                  <c:v>2.7699999999999999E-2</c:v>
                </c:pt>
                <c:pt idx="156">
                  <c:v>0.58499999999999996</c:v>
                </c:pt>
                <c:pt idx="157">
                  <c:v>0.57299999999999995</c:v>
                </c:pt>
                <c:pt idx="158">
                  <c:v>0.33300000000000002</c:v>
                </c:pt>
                <c:pt idx="159">
                  <c:v>5.5E-2</c:v>
                </c:pt>
                <c:pt idx="160">
                  <c:v>8.0000000000000002E-3</c:v>
                </c:pt>
                <c:pt idx="161">
                  <c:v>1E-3</c:v>
                </c:pt>
                <c:pt idx="162">
                  <c:v>2E-3</c:v>
                </c:pt>
                <c:pt idx="163">
                  <c:v>0.13100000000000001</c:v>
                </c:pt>
                <c:pt idx="164">
                  <c:v>1E-3</c:v>
                </c:pt>
                <c:pt idx="165">
                  <c:v>1E-3</c:v>
                </c:pt>
                <c:pt idx="166">
                  <c:v>4.2000000000000003E-2</c:v>
                </c:pt>
                <c:pt idx="167">
                  <c:v>2.9000000000000001E-2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96880"/>
        <c:axId val="634786296"/>
      </c:scatterChart>
      <c:valAx>
        <c:axId val="634796880"/>
        <c:scaling>
          <c:orientation val="minMax"/>
          <c:max val="41276"/>
          <c:min val="36161.75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634786296"/>
        <c:crosses val="autoZero"/>
        <c:crossBetween val="midCat"/>
        <c:majorUnit val="365.25"/>
      </c:valAx>
      <c:valAx>
        <c:axId val="63478629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34796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Ammonium (NH4)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West Bay Pasig</c:v>
          </c:tx>
          <c:marker>
            <c:symbol val="none"/>
          </c:marker>
          <c:xVal>
            <c:numRef>
              <c:f>'WestBayStn5_1999-2016'!$A$2:$A$169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38388</c:v>
                </c:pt>
                <c:pt idx="74">
                  <c:v>38416</c:v>
                </c:pt>
                <c:pt idx="75">
                  <c:v>38447</c:v>
                </c:pt>
                <c:pt idx="76">
                  <c:v>38477</c:v>
                </c:pt>
                <c:pt idx="77">
                  <c:v>38508</c:v>
                </c:pt>
                <c:pt idx="78">
                  <c:v>38538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'WestBayStn5_1999-2016'!$J$2:$J$169</c:f>
              <c:numCache>
                <c:formatCode>0.000</c:formatCode>
                <c:ptCount val="168"/>
                <c:pt idx="0">
                  <c:v>2E-3</c:v>
                </c:pt>
                <c:pt idx="1">
                  <c:v>2.3800000000000002E-2</c:v>
                </c:pt>
                <c:pt idx="2">
                  <c:v>2E-3</c:v>
                </c:pt>
                <c:pt idx="3">
                  <c:v>2E-3</c:v>
                </c:pt>
                <c:pt idx="4">
                  <c:v>1.95E-2</c:v>
                </c:pt>
                <c:pt idx="5">
                  <c:v>2.4E-2</c:v>
                </c:pt>
                <c:pt idx="6">
                  <c:v>0.1215</c:v>
                </c:pt>
                <c:pt idx="7">
                  <c:v>0.05</c:v>
                </c:pt>
                <c:pt idx="8">
                  <c:v>0.28439999999999999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8.9999999999999993E-3</c:v>
                </c:pt>
                <c:pt idx="15">
                  <c:v>6.1600000000000002E-2</c:v>
                </c:pt>
                <c:pt idx="16">
                  <c:v>2E-3</c:v>
                </c:pt>
                <c:pt idx="17">
                  <c:v>2E-3</c:v>
                </c:pt>
                <c:pt idx="18">
                  <c:v>0.29870000000000002</c:v>
                </c:pt>
                <c:pt idx="19">
                  <c:v>1.78E-2</c:v>
                </c:pt>
                <c:pt idx="20">
                  <c:v>1.6899999999999998E-2</c:v>
                </c:pt>
                <c:pt idx="21">
                  <c:v>1.8E-3</c:v>
                </c:pt>
                <c:pt idx="22">
                  <c:v>2E-3</c:v>
                </c:pt>
                <c:pt idx="23">
                  <c:v>4.2299999999999997E-2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1.12E-2</c:v>
                </c:pt>
                <c:pt idx="32">
                  <c:v>1E-3</c:v>
                </c:pt>
                <c:pt idx="33">
                  <c:v>1E-3</c:v>
                </c:pt>
                <c:pt idx="34">
                  <c:v>9.7999999999999997E-3</c:v>
                </c:pt>
                <c:pt idx="35">
                  <c:v>1.41E-2</c:v>
                </c:pt>
                <c:pt idx="36">
                  <c:v>2.2200000000000001E-2</c:v>
                </c:pt>
                <c:pt idx="37">
                  <c:v>1.5299999999999999E-2</c:v>
                </c:pt>
                <c:pt idx="38">
                  <c:v>8.3999999999999995E-3</c:v>
                </c:pt>
                <c:pt idx="39">
                  <c:v>2.46E-2</c:v>
                </c:pt>
                <c:pt idx="40">
                  <c:v>1E-3</c:v>
                </c:pt>
                <c:pt idx="41">
                  <c:v>0.1027</c:v>
                </c:pt>
                <c:pt idx="42">
                  <c:v>0.31759999999999999</c:v>
                </c:pt>
                <c:pt idx="43">
                  <c:v>0.25269999999999998</c:v>
                </c:pt>
                <c:pt idx="44">
                  <c:v>3.1300000000000001E-2</c:v>
                </c:pt>
                <c:pt idx="45">
                  <c:v>5.3199999999999997E-2</c:v>
                </c:pt>
                <c:pt idx="46">
                  <c:v>0.13730000000000001</c:v>
                </c:pt>
                <c:pt idx="47">
                  <c:v>3.5999999999999997E-2</c:v>
                </c:pt>
                <c:pt idx="48">
                  <c:v>5.4100000000000002E-2</c:v>
                </c:pt>
                <c:pt idx="49">
                  <c:v>5.67E-2</c:v>
                </c:pt>
                <c:pt idx="50">
                  <c:v>6.7199999999999996E-2</c:v>
                </c:pt>
                <c:pt idx="51">
                  <c:v>6.2E-2</c:v>
                </c:pt>
                <c:pt idx="52">
                  <c:v>1.1352</c:v>
                </c:pt>
                <c:pt idx="53">
                  <c:v>6.4600000000000005E-2</c:v>
                </c:pt>
                <c:pt idx="54">
                  <c:v>2.5499999999999998E-2</c:v>
                </c:pt>
                <c:pt idx="55">
                  <c:v>1.9199999999999998E-2</c:v>
                </c:pt>
                <c:pt idx="56">
                  <c:v>5.4800000000000001E-2</c:v>
                </c:pt>
                <c:pt idx="57">
                  <c:v>1.7899999999999999E-2</c:v>
                </c:pt>
                <c:pt idx="58">
                  <c:v>2.29E-2</c:v>
                </c:pt>
                <c:pt idx="59">
                  <c:v>7.8899999999999998E-2</c:v>
                </c:pt>
                <c:pt idx="60">
                  <c:v>4.9799999999999997E-2</c:v>
                </c:pt>
                <c:pt idx="61">
                  <c:v>0.19400000000000001</c:v>
                </c:pt>
                <c:pt idx="62">
                  <c:v>1.7600000000000001E-2</c:v>
                </c:pt>
                <c:pt idx="63">
                  <c:v>0.61550000000000005</c:v>
                </c:pt>
                <c:pt idx="64">
                  <c:v>0.33660000000000001</c:v>
                </c:pt>
                <c:pt idx="65">
                  <c:v>0.51180000000000003</c:v>
                </c:pt>
                <c:pt idx="66">
                  <c:v>9.9900000000000003E-2</c:v>
                </c:pt>
                <c:pt idx="67">
                  <c:v>0.1948</c:v>
                </c:pt>
                <c:pt idx="68">
                  <c:v>0.16520000000000001</c:v>
                </c:pt>
                <c:pt idx="69">
                  <c:v>4.1099999999999998E-2</c:v>
                </c:pt>
                <c:pt idx="70">
                  <c:v>5.8700000000000002E-2</c:v>
                </c:pt>
                <c:pt idx="71">
                  <c:v>1.2999999999999999E-2</c:v>
                </c:pt>
                <c:pt idx="72">
                  <c:v>8.8300000000000003E-2</c:v>
                </c:pt>
                <c:pt idx="73">
                  <c:v>3.1399999999999997E-2</c:v>
                </c:pt>
                <c:pt idx="74">
                  <c:v>4.3299999999999998E-2</c:v>
                </c:pt>
                <c:pt idx="75">
                  <c:v>3.9E-2</c:v>
                </c:pt>
                <c:pt idx="76">
                  <c:v>0.48459999999999998</c:v>
                </c:pt>
                <c:pt idx="77">
                  <c:v>2.6200000000000001E-2</c:v>
                </c:pt>
                <c:pt idx="78">
                  <c:v>6.5699999999999995E-2</c:v>
                </c:pt>
                <c:pt idx="80">
                  <c:v>2.1100000000000001E-2</c:v>
                </c:pt>
                <c:pt idx="81">
                  <c:v>1.34E-2</c:v>
                </c:pt>
                <c:pt idx="82">
                  <c:v>2.5999999999999999E-3</c:v>
                </c:pt>
                <c:pt idx="83">
                  <c:v>1.1299999999999999E-2</c:v>
                </c:pt>
                <c:pt idx="84">
                  <c:v>0.02</c:v>
                </c:pt>
                <c:pt idx="85">
                  <c:v>2.4E-2</c:v>
                </c:pt>
                <c:pt idx="86">
                  <c:v>3.2800000000000003E-2</c:v>
                </c:pt>
                <c:pt idx="87">
                  <c:v>1.26E-2</c:v>
                </c:pt>
                <c:pt idx="88">
                  <c:v>3.4299999999999997E-2</c:v>
                </c:pt>
                <c:pt idx="89">
                  <c:v>2.6800000000000001E-2</c:v>
                </c:pt>
                <c:pt idx="90">
                  <c:v>5.04E-2</c:v>
                </c:pt>
                <c:pt idx="91">
                  <c:v>2.5399999999999999E-2</c:v>
                </c:pt>
                <c:pt idx="92">
                  <c:v>0.05</c:v>
                </c:pt>
                <c:pt idx="93">
                  <c:v>2.0799999999999999E-2</c:v>
                </c:pt>
                <c:pt idx="94">
                  <c:v>5.0299999999999997E-2</c:v>
                </c:pt>
                <c:pt idx="95">
                  <c:v>0.107</c:v>
                </c:pt>
                <c:pt idx="96">
                  <c:v>9.6699999999999994E-2</c:v>
                </c:pt>
                <c:pt idx="97">
                  <c:v>6.3299999999999995E-2</c:v>
                </c:pt>
                <c:pt idx="98">
                  <c:v>0.02</c:v>
                </c:pt>
                <c:pt idx="99">
                  <c:v>1.5599999999999999E-2</c:v>
                </c:pt>
                <c:pt idx="100">
                  <c:v>3.3000000000000002E-2</c:v>
                </c:pt>
                <c:pt idx="101">
                  <c:v>2.86E-2</c:v>
                </c:pt>
                <c:pt idx="102">
                  <c:v>1.1900000000000001E-2</c:v>
                </c:pt>
                <c:pt idx="103">
                  <c:v>0.1749</c:v>
                </c:pt>
                <c:pt idx="104">
                  <c:v>1E-3</c:v>
                </c:pt>
                <c:pt idx="105">
                  <c:v>1.95E-2</c:v>
                </c:pt>
                <c:pt idx="106">
                  <c:v>0.1144</c:v>
                </c:pt>
                <c:pt idx="107">
                  <c:v>2.8000000000000001E-2</c:v>
                </c:pt>
                <c:pt idx="108">
                  <c:v>3.2199999999999999E-2</c:v>
                </c:pt>
                <c:pt idx="109">
                  <c:v>6.1999999999999998E-3</c:v>
                </c:pt>
                <c:pt idx="110">
                  <c:v>6.8999999999999999E-3</c:v>
                </c:pt>
                <c:pt idx="111">
                  <c:v>1.26E-2</c:v>
                </c:pt>
                <c:pt idx="112">
                  <c:v>9.7900000000000001E-2</c:v>
                </c:pt>
                <c:pt idx="113">
                  <c:v>1.3100000000000001E-2</c:v>
                </c:pt>
                <c:pt idx="114">
                  <c:v>1.24E-2</c:v>
                </c:pt>
                <c:pt idx="115">
                  <c:v>1.78E-2</c:v>
                </c:pt>
                <c:pt idx="116">
                  <c:v>1E-3</c:v>
                </c:pt>
                <c:pt idx="117">
                  <c:v>1.46E-2</c:v>
                </c:pt>
                <c:pt idx="118">
                  <c:v>3.1199999999999999E-2</c:v>
                </c:pt>
                <c:pt idx="119">
                  <c:v>2.4199999999999999E-2</c:v>
                </c:pt>
                <c:pt idx="120">
                  <c:v>1E-3</c:v>
                </c:pt>
                <c:pt idx="121">
                  <c:v>4.2599999999999999E-2</c:v>
                </c:pt>
                <c:pt idx="122">
                  <c:v>2.6700000000000002E-2</c:v>
                </c:pt>
                <c:pt idx="123">
                  <c:v>2.4899999999999999E-2</c:v>
                </c:pt>
                <c:pt idx="124">
                  <c:v>1.4999999999999999E-2</c:v>
                </c:pt>
                <c:pt idx="125">
                  <c:v>8.6999999999999994E-3</c:v>
                </c:pt>
                <c:pt idx="129">
                  <c:v>0.08</c:v>
                </c:pt>
                <c:pt idx="130">
                  <c:v>5.0000000000000001E-3</c:v>
                </c:pt>
                <c:pt idx="131">
                  <c:v>0.02</c:v>
                </c:pt>
                <c:pt idx="132">
                  <c:v>0.01</c:v>
                </c:pt>
                <c:pt idx="133">
                  <c:v>0.03</c:v>
                </c:pt>
                <c:pt idx="134">
                  <c:v>7.0000000000000007E-2</c:v>
                </c:pt>
                <c:pt idx="135">
                  <c:v>5.0000000000000001E-3</c:v>
                </c:pt>
                <c:pt idx="136">
                  <c:v>0.23</c:v>
                </c:pt>
                <c:pt idx="137">
                  <c:v>0.03</c:v>
                </c:pt>
                <c:pt idx="138">
                  <c:v>0.02</c:v>
                </c:pt>
                <c:pt idx="139">
                  <c:v>0.04</c:v>
                </c:pt>
                <c:pt idx="140">
                  <c:v>0.02</c:v>
                </c:pt>
                <c:pt idx="141">
                  <c:v>0.01</c:v>
                </c:pt>
                <c:pt idx="142">
                  <c:v>8.3299999999999999E-2</c:v>
                </c:pt>
                <c:pt idx="143">
                  <c:v>0.10680000000000001</c:v>
                </c:pt>
                <c:pt idx="144">
                  <c:v>4.3299999999999998E-2</c:v>
                </c:pt>
                <c:pt idx="145">
                  <c:v>1E-4</c:v>
                </c:pt>
                <c:pt idx="146">
                  <c:v>0.1726</c:v>
                </c:pt>
                <c:pt idx="147">
                  <c:v>2.0899999999999998E-2</c:v>
                </c:pt>
                <c:pt idx="148">
                  <c:v>8.2900000000000001E-2</c:v>
                </c:pt>
                <c:pt idx="149">
                  <c:v>3.9699999999999999E-2</c:v>
                </c:pt>
                <c:pt idx="150">
                  <c:v>9.7199999999999995E-2</c:v>
                </c:pt>
                <c:pt idx="151">
                  <c:v>0.85560000000000003</c:v>
                </c:pt>
                <c:pt idx="152">
                  <c:v>0.1351</c:v>
                </c:pt>
                <c:pt idx="153">
                  <c:v>0</c:v>
                </c:pt>
                <c:pt idx="154">
                  <c:v>5.1700000000000003E-2</c:v>
                </c:pt>
                <c:pt idx="155">
                  <c:v>0.14610000000000001</c:v>
                </c:pt>
                <c:pt idx="156">
                  <c:v>0.82099999999999995</c:v>
                </c:pt>
                <c:pt idx="157">
                  <c:v>0</c:v>
                </c:pt>
                <c:pt idx="158">
                  <c:v>2.1999999999999999E-2</c:v>
                </c:pt>
                <c:pt idx="159">
                  <c:v>1E-3</c:v>
                </c:pt>
                <c:pt idx="160">
                  <c:v>1.8879999999999999</c:v>
                </c:pt>
                <c:pt idx="161">
                  <c:v>6.2E-2</c:v>
                </c:pt>
                <c:pt idx="162">
                  <c:v>0.16800000000000001</c:v>
                </c:pt>
                <c:pt idx="163">
                  <c:v>7.0000000000000001E-3</c:v>
                </c:pt>
                <c:pt idx="164">
                  <c:v>4.1000000000000002E-2</c:v>
                </c:pt>
                <c:pt idx="165">
                  <c:v>9.0999999999999998E-2</c:v>
                </c:pt>
                <c:pt idx="166">
                  <c:v>2.1000000000000001E-2</c:v>
                </c:pt>
                <c:pt idx="167">
                  <c:v>3.5000000000000003E-2</c:v>
                </c:pt>
              </c:numCache>
            </c:numRef>
          </c:yVal>
          <c:smooth val="0"/>
        </c:ser>
        <c:ser>
          <c:idx val="1"/>
          <c:order val="1"/>
          <c:tx>
            <c:v>West Bay</c:v>
          </c:tx>
          <c:marker>
            <c:symbol val="none"/>
          </c:marker>
          <c:xVal>
            <c:numRef>
              <c:f>'WestBay_Stn1_1999-2016'!$A$2:$A$169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'WestBay_Stn1_1999-2016'!$J$2:$J$169</c:f>
              <c:numCache>
                <c:formatCode>0.000</c:formatCode>
                <c:ptCount val="168"/>
                <c:pt idx="0">
                  <c:v>1.2E-2</c:v>
                </c:pt>
                <c:pt idx="1">
                  <c:v>3.0099999999999998E-2</c:v>
                </c:pt>
                <c:pt idx="2">
                  <c:v>2E-3</c:v>
                </c:pt>
                <c:pt idx="3">
                  <c:v>2E-3</c:v>
                </c:pt>
                <c:pt idx="4">
                  <c:v>3.2399999999999998E-2</c:v>
                </c:pt>
                <c:pt idx="5">
                  <c:v>2E-3</c:v>
                </c:pt>
                <c:pt idx="6">
                  <c:v>1.6E-2</c:v>
                </c:pt>
                <c:pt idx="7">
                  <c:v>0.123</c:v>
                </c:pt>
                <c:pt idx="8">
                  <c:v>0.18060000000000001</c:v>
                </c:pt>
                <c:pt idx="9">
                  <c:v>3.9100000000000003E-2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0.1237</c:v>
                </c:pt>
                <c:pt idx="15">
                  <c:v>8.7300000000000003E-2</c:v>
                </c:pt>
                <c:pt idx="16">
                  <c:v>8.3699999999999997E-2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0.20200000000000001</c:v>
                </c:pt>
                <c:pt idx="21">
                  <c:v>2.6200000000000001E-2</c:v>
                </c:pt>
                <c:pt idx="22">
                  <c:v>2E-3</c:v>
                </c:pt>
                <c:pt idx="23">
                  <c:v>0.1343</c:v>
                </c:pt>
                <c:pt idx="31">
                  <c:v>1.34E-2</c:v>
                </c:pt>
                <c:pt idx="32">
                  <c:v>1E-3</c:v>
                </c:pt>
                <c:pt idx="33">
                  <c:v>1E-3</c:v>
                </c:pt>
                <c:pt idx="34">
                  <c:v>5.1999999999999998E-3</c:v>
                </c:pt>
                <c:pt idx="35">
                  <c:v>1E-3</c:v>
                </c:pt>
                <c:pt idx="36">
                  <c:v>5.9499999999999997E-2</c:v>
                </c:pt>
                <c:pt idx="37">
                  <c:v>1.6400000000000001E-2</c:v>
                </c:pt>
                <c:pt idx="38">
                  <c:v>2.1899999999999999E-2</c:v>
                </c:pt>
                <c:pt idx="39">
                  <c:v>2.3300000000000001E-2</c:v>
                </c:pt>
                <c:pt idx="40">
                  <c:v>1E-3</c:v>
                </c:pt>
                <c:pt idx="41">
                  <c:v>1E-3</c:v>
                </c:pt>
                <c:pt idx="42">
                  <c:v>3.5499999999999997E-2</c:v>
                </c:pt>
                <c:pt idx="43">
                  <c:v>3.3099999999999997E-2</c:v>
                </c:pt>
                <c:pt idx="44">
                  <c:v>2.7199999999999998E-2</c:v>
                </c:pt>
                <c:pt idx="45">
                  <c:v>2.0899999999999998E-2</c:v>
                </c:pt>
                <c:pt idx="46">
                  <c:v>0.37809999999999999</c:v>
                </c:pt>
                <c:pt idx="47">
                  <c:v>0.39529999999999998</c:v>
                </c:pt>
                <c:pt idx="48">
                  <c:v>4.0399999999999998E-2</c:v>
                </c:pt>
                <c:pt idx="49">
                  <c:v>6.2199999999999998E-2</c:v>
                </c:pt>
                <c:pt idx="50">
                  <c:v>6.8099999999999994E-2</c:v>
                </c:pt>
                <c:pt idx="51">
                  <c:v>7.22E-2</c:v>
                </c:pt>
                <c:pt idx="52">
                  <c:v>4.7300000000000002E-2</c:v>
                </c:pt>
                <c:pt idx="53">
                  <c:v>7.7899999999999997E-2</c:v>
                </c:pt>
                <c:pt idx="55">
                  <c:v>2.2100000000000002E-2</c:v>
                </c:pt>
                <c:pt idx="56">
                  <c:v>3.1E-2</c:v>
                </c:pt>
                <c:pt idx="57">
                  <c:v>3.95E-2</c:v>
                </c:pt>
                <c:pt idx="58">
                  <c:v>3.9399999999999998E-2</c:v>
                </c:pt>
                <c:pt idx="59">
                  <c:v>6.4199999999999993E-2</c:v>
                </c:pt>
                <c:pt idx="60">
                  <c:v>4.4600000000000001E-2</c:v>
                </c:pt>
                <c:pt idx="61">
                  <c:v>3.2800000000000003E-2</c:v>
                </c:pt>
                <c:pt idx="62">
                  <c:v>5.5E-2</c:v>
                </c:pt>
                <c:pt idx="63">
                  <c:v>3.8899999999999997E-2</c:v>
                </c:pt>
                <c:pt idx="64">
                  <c:v>6.8199999999999997E-2</c:v>
                </c:pt>
                <c:pt idx="65">
                  <c:v>1.43E-2</c:v>
                </c:pt>
                <c:pt idx="66">
                  <c:v>3.6900000000000002E-2</c:v>
                </c:pt>
                <c:pt idx="67">
                  <c:v>0.02</c:v>
                </c:pt>
                <c:pt idx="68">
                  <c:v>3.2899999999999999E-2</c:v>
                </c:pt>
                <c:pt idx="69">
                  <c:v>0.20119999999999999</c:v>
                </c:pt>
                <c:pt idx="70">
                  <c:v>4.0800000000000003E-2</c:v>
                </c:pt>
                <c:pt idx="71">
                  <c:v>8.5300000000000001E-2</c:v>
                </c:pt>
                <c:pt idx="72">
                  <c:v>7.2599999999999998E-2</c:v>
                </c:pt>
                <c:pt idx="73">
                  <c:v>2.92E-2</c:v>
                </c:pt>
                <c:pt idx="74">
                  <c:v>4.8300000000000003E-2</c:v>
                </c:pt>
                <c:pt idx="75">
                  <c:v>0.1019</c:v>
                </c:pt>
                <c:pt idx="76">
                  <c:v>7.4300000000000005E-2</c:v>
                </c:pt>
                <c:pt idx="77">
                  <c:v>9.4100000000000003E-2</c:v>
                </c:pt>
                <c:pt idx="78">
                  <c:v>8.8300000000000003E-2</c:v>
                </c:pt>
                <c:pt idx="79">
                  <c:v>0.20169999999999999</c:v>
                </c:pt>
                <c:pt idx="80">
                  <c:v>1.49E-2</c:v>
                </c:pt>
                <c:pt idx="81">
                  <c:v>6.0900000000000003E-2</c:v>
                </c:pt>
                <c:pt idx="82">
                  <c:v>2.9700000000000001E-2</c:v>
                </c:pt>
                <c:pt idx="83">
                  <c:v>3.8399999999999997E-2</c:v>
                </c:pt>
                <c:pt idx="84">
                  <c:v>3.3399999999999999E-2</c:v>
                </c:pt>
                <c:pt idx="85">
                  <c:v>7.7999999999999996E-3</c:v>
                </c:pt>
                <c:pt idx="86">
                  <c:v>0.1003</c:v>
                </c:pt>
                <c:pt idx="87">
                  <c:v>1.8200000000000001E-2</c:v>
                </c:pt>
                <c:pt idx="88">
                  <c:v>1.2200000000000001E-2</c:v>
                </c:pt>
                <c:pt idx="89">
                  <c:v>4.7300000000000002E-2</c:v>
                </c:pt>
                <c:pt idx="90">
                  <c:v>6.0900000000000003E-2</c:v>
                </c:pt>
                <c:pt idx="91">
                  <c:v>4.2900000000000001E-2</c:v>
                </c:pt>
                <c:pt idx="92">
                  <c:v>3.5000000000000003E-2</c:v>
                </c:pt>
                <c:pt idx="93">
                  <c:v>3.4500000000000003E-2</c:v>
                </c:pt>
                <c:pt idx="94">
                  <c:v>4.58E-2</c:v>
                </c:pt>
                <c:pt idx="95">
                  <c:v>9.0700000000000003E-2</c:v>
                </c:pt>
                <c:pt idx="96">
                  <c:v>0.13650000000000001</c:v>
                </c:pt>
                <c:pt idx="97">
                  <c:v>9.64E-2</c:v>
                </c:pt>
                <c:pt idx="98">
                  <c:v>0.12</c:v>
                </c:pt>
                <c:pt idx="99">
                  <c:v>2.47E-2</c:v>
                </c:pt>
                <c:pt idx="100">
                  <c:v>2.3900000000000001E-2</c:v>
                </c:pt>
                <c:pt idx="101">
                  <c:v>0.1022</c:v>
                </c:pt>
                <c:pt idx="102">
                  <c:v>0.2293</c:v>
                </c:pt>
                <c:pt idx="103">
                  <c:v>8.5500000000000007E-2</c:v>
                </c:pt>
                <c:pt idx="104">
                  <c:v>7.1099999999999997E-2</c:v>
                </c:pt>
                <c:pt idx="105">
                  <c:v>3.3700000000000001E-2</c:v>
                </c:pt>
                <c:pt idx="106">
                  <c:v>2.9600000000000001E-2</c:v>
                </c:pt>
                <c:pt idx="107">
                  <c:v>6.9099999999999995E-2</c:v>
                </c:pt>
                <c:pt idx="108">
                  <c:v>0.1082</c:v>
                </c:pt>
                <c:pt idx="109">
                  <c:v>0.14979999999999999</c:v>
                </c:pt>
                <c:pt idx="110">
                  <c:v>7.7999999999999996E-3</c:v>
                </c:pt>
                <c:pt idx="111">
                  <c:v>9.9000000000000008E-3</c:v>
                </c:pt>
                <c:pt idx="112">
                  <c:v>1.3299999999999999E-2</c:v>
                </c:pt>
                <c:pt idx="113">
                  <c:v>1.7399999999999999E-2</c:v>
                </c:pt>
                <c:pt idx="114">
                  <c:v>2.0899999999999998E-2</c:v>
                </c:pt>
                <c:pt idx="115">
                  <c:v>4.02E-2</c:v>
                </c:pt>
                <c:pt idx="116">
                  <c:v>1E-3</c:v>
                </c:pt>
                <c:pt idx="117">
                  <c:v>2.7799999999999998E-2</c:v>
                </c:pt>
                <c:pt idx="118">
                  <c:v>1.83E-2</c:v>
                </c:pt>
                <c:pt idx="119">
                  <c:v>9.1999999999999998E-3</c:v>
                </c:pt>
                <c:pt idx="120">
                  <c:v>9.2999999999999992E-3</c:v>
                </c:pt>
                <c:pt idx="121">
                  <c:v>3.7100000000000001E-2</c:v>
                </c:pt>
                <c:pt idx="122">
                  <c:v>3.8300000000000001E-2</c:v>
                </c:pt>
                <c:pt idx="123">
                  <c:v>0.09</c:v>
                </c:pt>
                <c:pt idx="124">
                  <c:v>2.9499999999999998E-2</c:v>
                </c:pt>
                <c:pt idx="125">
                  <c:v>2.7199999999999998E-2</c:v>
                </c:pt>
                <c:pt idx="129">
                  <c:v>0.09</c:v>
                </c:pt>
                <c:pt idx="130">
                  <c:v>5.0000000000000001E-3</c:v>
                </c:pt>
                <c:pt idx="131">
                  <c:v>7.0000000000000007E-2</c:v>
                </c:pt>
                <c:pt idx="132">
                  <c:v>0.08</c:v>
                </c:pt>
                <c:pt idx="133">
                  <c:v>0.03</c:v>
                </c:pt>
                <c:pt idx="134">
                  <c:v>0.05</c:v>
                </c:pt>
                <c:pt idx="135">
                  <c:v>5.0000000000000001E-3</c:v>
                </c:pt>
                <c:pt idx="136">
                  <c:v>0.02</c:v>
                </c:pt>
                <c:pt idx="137">
                  <c:v>0.03</c:v>
                </c:pt>
                <c:pt idx="138">
                  <c:v>5.0000000000000001E-3</c:v>
                </c:pt>
                <c:pt idx="139">
                  <c:v>0.06</c:v>
                </c:pt>
                <c:pt idx="140">
                  <c:v>0.39</c:v>
                </c:pt>
                <c:pt idx="141">
                  <c:v>0.02</c:v>
                </c:pt>
                <c:pt idx="142">
                  <c:v>6.0299999999999999E-2</c:v>
                </c:pt>
                <c:pt idx="143">
                  <c:v>6.2700000000000006E-2</c:v>
                </c:pt>
                <c:pt idx="144">
                  <c:v>2.3800000000000002E-2</c:v>
                </c:pt>
                <c:pt idx="145">
                  <c:v>8.2000000000000003E-2</c:v>
                </c:pt>
                <c:pt idx="146">
                  <c:v>6.54E-2</c:v>
                </c:pt>
                <c:pt idx="147">
                  <c:v>0.1103</c:v>
                </c:pt>
                <c:pt idx="148">
                  <c:v>1.9E-3</c:v>
                </c:pt>
                <c:pt idx="149">
                  <c:v>3.3300000000000003E-2</c:v>
                </c:pt>
                <c:pt idx="150">
                  <c:v>0.23119999999999999</c:v>
                </c:pt>
                <c:pt idx="151">
                  <c:v>0.33410000000000001</c:v>
                </c:pt>
                <c:pt idx="152">
                  <c:v>0.74639999999999995</c:v>
                </c:pt>
                <c:pt idx="154">
                  <c:v>5.7500000000000002E-2</c:v>
                </c:pt>
                <c:pt idx="155">
                  <c:v>0.1958</c:v>
                </c:pt>
                <c:pt idx="156">
                  <c:v>0.36799999999999999</c:v>
                </c:pt>
                <c:pt idx="157">
                  <c:v>0.75600000000000001</c:v>
                </c:pt>
                <c:pt idx="158">
                  <c:v>0.13400000000000001</c:v>
                </c:pt>
                <c:pt idx="159">
                  <c:v>0.13500000000000001</c:v>
                </c:pt>
                <c:pt idx="160">
                  <c:v>0.128</c:v>
                </c:pt>
                <c:pt idx="161">
                  <c:v>9.0999999999999998E-2</c:v>
                </c:pt>
                <c:pt idx="162">
                  <c:v>6.8000000000000005E-2</c:v>
                </c:pt>
                <c:pt idx="163">
                  <c:v>0.02</c:v>
                </c:pt>
                <c:pt idx="164">
                  <c:v>4.1000000000000002E-2</c:v>
                </c:pt>
                <c:pt idx="165">
                  <c:v>5.6000000000000001E-2</c:v>
                </c:pt>
                <c:pt idx="166">
                  <c:v>5.5E-2</c:v>
                </c:pt>
                <c:pt idx="167">
                  <c:v>9.2999999999999999E-2</c:v>
                </c:pt>
              </c:numCache>
            </c:numRef>
          </c:yVal>
          <c:smooth val="0"/>
        </c:ser>
        <c:ser>
          <c:idx val="2"/>
          <c:order val="2"/>
          <c:tx>
            <c:v>Central Bay</c:v>
          </c:tx>
          <c:marker>
            <c:symbol val="none"/>
          </c:marker>
          <c:xVal>
            <c:numRef>
              <c:f>'CentralBayStn4_1999-2016'!$A$2:$A$169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'CentralBayStn4_1999-2016'!$J$2:$J$169</c:f>
              <c:numCache>
                <c:formatCode>0.000</c:formatCode>
                <c:ptCount val="16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2.3300000000000001E-2</c:v>
                </c:pt>
                <c:pt idx="5">
                  <c:v>2E-3</c:v>
                </c:pt>
                <c:pt idx="6">
                  <c:v>2E-3</c:v>
                </c:pt>
                <c:pt idx="7">
                  <c:v>1.2999999999999999E-3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2.52E-2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4.8899999999999999E-2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2.9499999999999998E-2</c:v>
                </c:pt>
                <c:pt idx="20">
                  <c:v>2E-3</c:v>
                </c:pt>
                <c:pt idx="21">
                  <c:v>6.1999999999999998E-3</c:v>
                </c:pt>
                <c:pt idx="22">
                  <c:v>2E-3</c:v>
                </c:pt>
                <c:pt idx="23">
                  <c:v>1.1299999999999999E-2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7.1999999999999998E-3</c:v>
                </c:pt>
                <c:pt idx="35">
                  <c:v>1.01E-2</c:v>
                </c:pt>
                <c:pt idx="36">
                  <c:v>1.2800000000000001E-2</c:v>
                </c:pt>
                <c:pt idx="37">
                  <c:v>2.0299999999999999E-2</c:v>
                </c:pt>
                <c:pt idx="38">
                  <c:v>2.8299999999999999E-2</c:v>
                </c:pt>
                <c:pt idx="39">
                  <c:v>3.1600000000000003E-2</c:v>
                </c:pt>
                <c:pt idx="40">
                  <c:v>5.4999999999999997E-3</c:v>
                </c:pt>
                <c:pt idx="41">
                  <c:v>6.4299999999999996E-2</c:v>
                </c:pt>
                <c:pt idx="42">
                  <c:v>1.8599999999999998E-2</c:v>
                </c:pt>
                <c:pt idx="43">
                  <c:v>4.3799999999999999E-2</c:v>
                </c:pt>
                <c:pt idx="44">
                  <c:v>2.0799999999999999E-2</c:v>
                </c:pt>
                <c:pt idx="45">
                  <c:v>4.1000000000000002E-2</c:v>
                </c:pt>
                <c:pt idx="46">
                  <c:v>0.13689999999999999</c:v>
                </c:pt>
                <c:pt idx="47">
                  <c:v>8.3500000000000005E-2</c:v>
                </c:pt>
                <c:pt idx="48">
                  <c:v>1E-3</c:v>
                </c:pt>
                <c:pt idx="49">
                  <c:v>0.10780000000000001</c:v>
                </c:pt>
                <c:pt idx="50">
                  <c:v>9.69E-2</c:v>
                </c:pt>
                <c:pt idx="51">
                  <c:v>4.3799999999999999E-2</c:v>
                </c:pt>
                <c:pt idx="52">
                  <c:v>4.6199999999999998E-2</c:v>
                </c:pt>
                <c:pt idx="53">
                  <c:v>1.8100000000000002E-2</c:v>
                </c:pt>
                <c:pt idx="54">
                  <c:v>1.7500000000000002E-2</c:v>
                </c:pt>
                <c:pt idx="55">
                  <c:v>9.4000000000000004E-3</c:v>
                </c:pt>
                <c:pt idx="56">
                  <c:v>2.87E-2</c:v>
                </c:pt>
                <c:pt idx="57">
                  <c:v>0.115</c:v>
                </c:pt>
                <c:pt idx="58">
                  <c:v>0.15359999999999999</c:v>
                </c:pt>
                <c:pt idx="59">
                  <c:v>0.1091</c:v>
                </c:pt>
                <c:pt idx="60">
                  <c:v>2.5399999999999999E-2</c:v>
                </c:pt>
                <c:pt idx="61">
                  <c:v>2.8899999999999999E-2</c:v>
                </c:pt>
                <c:pt idx="62">
                  <c:v>9.5799999999999996E-2</c:v>
                </c:pt>
                <c:pt idx="63">
                  <c:v>3.0099999999999998E-2</c:v>
                </c:pt>
                <c:pt idx="64">
                  <c:v>2.63E-2</c:v>
                </c:pt>
                <c:pt idx="65">
                  <c:v>0.44700000000000001</c:v>
                </c:pt>
                <c:pt idx="66">
                  <c:v>4.2700000000000002E-2</c:v>
                </c:pt>
                <c:pt idx="67">
                  <c:v>4.8999999999999998E-3</c:v>
                </c:pt>
                <c:pt idx="68">
                  <c:v>0.14729999999999999</c:v>
                </c:pt>
                <c:pt idx="69">
                  <c:v>0.1774</c:v>
                </c:pt>
                <c:pt idx="70">
                  <c:v>1.8800000000000001E-2</c:v>
                </c:pt>
                <c:pt idx="71">
                  <c:v>0.1027</c:v>
                </c:pt>
                <c:pt idx="72">
                  <c:v>3.3300000000000003E-2</c:v>
                </c:pt>
                <c:pt idx="73">
                  <c:v>3.8100000000000002E-2</c:v>
                </c:pt>
                <c:pt idx="74">
                  <c:v>5.0799999999999998E-2</c:v>
                </c:pt>
                <c:pt idx="75">
                  <c:v>9.2700000000000005E-2</c:v>
                </c:pt>
                <c:pt idx="76">
                  <c:v>1E-3</c:v>
                </c:pt>
                <c:pt idx="77">
                  <c:v>2.3400000000000001E-2</c:v>
                </c:pt>
                <c:pt idx="78">
                  <c:v>2.98E-2</c:v>
                </c:pt>
                <c:pt idx="79">
                  <c:v>1E-3</c:v>
                </c:pt>
                <c:pt idx="80">
                  <c:v>1.6400000000000001E-2</c:v>
                </c:pt>
                <c:pt idx="81">
                  <c:v>1.0200000000000001E-2</c:v>
                </c:pt>
                <c:pt idx="82">
                  <c:v>1.06E-2</c:v>
                </c:pt>
                <c:pt idx="83">
                  <c:v>3.1399999999999997E-2</c:v>
                </c:pt>
                <c:pt idx="84">
                  <c:v>4.1099999999999998E-2</c:v>
                </c:pt>
                <c:pt idx="85">
                  <c:v>1.3599999999999999E-2</c:v>
                </c:pt>
                <c:pt idx="86">
                  <c:v>4.5699999999999998E-2</c:v>
                </c:pt>
                <c:pt idx="87">
                  <c:v>2.3199999999999998E-2</c:v>
                </c:pt>
                <c:pt idx="88">
                  <c:v>7.0000000000000001E-3</c:v>
                </c:pt>
                <c:pt idx="89">
                  <c:v>2.5100000000000001E-2</c:v>
                </c:pt>
                <c:pt idx="90">
                  <c:v>2.3099999999999999E-2</c:v>
                </c:pt>
                <c:pt idx="91">
                  <c:v>6.9199999999999998E-2</c:v>
                </c:pt>
                <c:pt idx="92">
                  <c:v>4.4999999999999997E-3</c:v>
                </c:pt>
                <c:pt idx="93">
                  <c:v>4.4499999999999998E-2</c:v>
                </c:pt>
                <c:pt idx="94">
                  <c:v>5.6899999999999999E-2</c:v>
                </c:pt>
                <c:pt idx="95">
                  <c:v>7.7600000000000002E-2</c:v>
                </c:pt>
                <c:pt idx="96">
                  <c:v>4.7500000000000001E-2</c:v>
                </c:pt>
                <c:pt idx="97">
                  <c:v>0.128</c:v>
                </c:pt>
                <c:pt idx="98">
                  <c:v>0.02</c:v>
                </c:pt>
                <c:pt idx="99">
                  <c:v>7.0199999999999999E-2</c:v>
                </c:pt>
                <c:pt idx="100">
                  <c:v>4.3299999999999998E-2</c:v>
                </c:pt>
                <c:pt idx="101">
                  <c:v>5.7500000000000002E-2</c:v>
                </c:pt>
                <c:pt idx="102">
                  <c:v>4.6100000000000002E-2</c:v>
                </c:pt>
                <c:pt idx="103">
                  <c:v>2.2599999999999999E-2</c:v>
                </c:pt>
                <c:pt idx="104">
                  <c:v>2.3800000000000002E-2</c:v>
                </c:pt>
                <c:pt idx="105">
                  <c:v>1.5900000000000001E-2</c:v>
                </c:pt>
                <c:pt idx="106">
                  <c:v>8.8800000000000004E-2</c:v>
                </c:pt>
                <c:pt idx="107">
                  <c:v>4.9299999999999997E-2</c:v>
                </c:pt>
                <c:pt idx="108">
                  <c:v>2.3800000000000002E-2</c:v>
                </c:pt>
                <c:pt idx="109">
                  <c:v>1.9599999999999999E-2</c:v>
                </c:pt>
                <c:pt idx="110">
                  <c:v>1.09E-2</c:v>
                </c:pt>
                <c:pt idx="111">
                  <c:v>2.0999999999999999E-3</c:v>
                </c:pt>
                <c:pt idx="112">
                  <c:v>8.6E-3</c:v>
                </c:pt>
                <c:pt idx="113">
                  <c:v>1E-3</c:v>
                </c:pt>
                <c:pt idx="114">
                  <c:v>2.5999999999999999E-3</c:v>
                </c:pt>
                <c:pt idx="115">
                  <c:v>2.1100000000000001E-2</c:v>
                </c:pt>
                <c:pt idx="116">
                  <c:v>7.6E-3</c:v>
                </c:pt>
                <c:pt idx="117">
                  <c:v>1.7399999999999999E-2</c:v>
                </c:pt>
                <c:pt idx="118">
                  <c:v>1.83E-2</c:v>
                </c:pt>
                <c:pt idx="120">
                  <c:v>1.0500000000000001E-2</c:v>
                </c:pt>
                <c:pt idx="121">
                  <c:v>3.9800000000000002E-2</c:v>
                </c:pt>
                <c:pt idx="122">
                  <c:v>2.01E-2</c:v>
                </c:pt>
                <c:pt idx="123">
                  <c:v>1.8700000000000001E-2</c:v>
                </c:pt>
                <c:pt idx="124">
                  <c:v>4.0000000000000001E-3</c:v>
                </c:pt>
                <c:pt idx="125">
                  <c:v>1E-3</c:v>
                </c:pt>
                <c:pt idx="129">
                  <c:v>7.0000000000000007E-2</c:v>
                </c:pt>
                <c:pt idx="130">
                  <c:v>5.0000000000000001E-3</c:v>
                </c:pt>
                <c:pt idx="131">
                  <c:v>0.06</c:v>
                </c:pt>
                <c:pt idx="132">
                  <c:v>0.04</c:v>
                </c:pt>
                <c:pt idx="133">
                  <c:v>0.04</c:v>
                </c:pt>
                <c:pt idx="134">
                  <c:v>0.08</c:v>
                </c:pt>
                <c:pt idx="135">
                  <c:v>5.0000000000000001E-3</c:v>
                </c:pt>
                <c:pt idx="136">
                  <c:v>0.04</c:v>
                </c:pt>
                <c:pt idx="137">
                  <c:v>0.02</c:v>
                </c:pt>
                <c:pt idx="138">
                  <c:v>5.0000000000000001E-3</c:v>
                </c:pt>
                <c:pt idx="139">
                  <c:v>0.06</c:v>
                </c:pt>
                <c:pt idx="140">
                  <c:v>0.01</c:v>
                </c:pt>
                <c:pt idx="141">
                  <c:v>0.05</c:v>
                </c:pt>
                <c:pt idx="142">
                  <c:v>5.3199999999999997E-2</c:v>
                </c:pt>
                <c:pt idx="143">
                  <c:v>0.10580000000000001</c:v>
                </c:pt>
                <c:pt idx="144">
                  <c:v>0.13830000000000001</c:v>
                </c:pt>
                <c:pt idx="145">
                  <c:v>1.9099999999999999E-2</c:v>
                </c:pt>
                <c:pt idx="146">
                  <c:v>3.0499999999999999E-2</c:v>
                </c:pt>
                <c:pt idx="147">
                  <c:v>2.3300000000000001E-2</c:v>
                </c:pt>
                <c:pt idx="148">
                  <c:v>1.8700000000000001E-2</c:v>
                </c:pt>
                <c:pt idx="149">
                  <c:v>1.95E-2</c:v>
                </c:pt>
                <c:pt idx="150">
                  <c:v>1.4999999999999999E-2</c:v>
                </c:pt>
                <c:pt idx="151">
                  <c:v>2.5899999999999999E-2</c:v>
                </c:pt>
                <c:pt idx="152">
                  <c:v>0.13250000000000001</c:v>
                </c:pt>
                <c:pt idx="153">
                  <c:v>0</c:v>
                </c:pt>
                <c:pt idx="154">
                  <c:v>5.9400000000000001E-2</c:v>
                </c:pt>
                <c:pt idx="155">
                  <c:v>0.17430000000000001</c:v>
                </c:pt>
                <c:pt idx="156">
                  <c:v>9.4E-2</c:v>
                </c:pt>
                <c:pt idx="157">
                  <c:v>6.6000000000000003E-2</c:v>
                </c:pt>
                <c:pt idx="158">
                  <c:v>1.7999999999999999E-2</c:v>
                </c:pt>
                <c:pt idx="159">
                  <c:v>1E-3</c:v>
                </c:pt>
                <c:pt idx="160">
                  <c:v>0.05</c:v>
                </c:pt>
                <c:pt idx="161">
                  <c:v>6.3E-2</c:v>
                </c:pt>
                <c:pt idx="162">
                  <c:v>8.8999999999999996E-2</c:v>
                </c:pt>
                <c:pt idx="163">
                  <c:v>1.2E-2</c:v>
                </c:pt>
                <c:pt idx="164">
                  <c:v>5.8000000000000003E-2</c:v>
                </c:pt>
                <c:pt idx="165">
                  <c:v>6.0000000000000001E-3</c:v>
                </c:pt>
                <c:pt idx="166">
                  <c:v>3.4000000000000002E-2</c:v>
                </c:pt>
                <c:pt idx="167">
                  <c:v>2.4E-2</c:v>
                </c:pt>
              </c:numCache>
            </c:numRef>
          </c:yVal>
          <c:smooth val="0"/>
        </c:ser>
        <c:ser>
          <c:idx val="3"/>
          <c:order val="3"/>
          <c:tx>
            <c:v>East Bay</c:v>
          </c:tx>
          <c:marker>
            <c:symbol val="none"/>
          </c:marker>
          <c:xVal>
            <c:numRef>
              <c:f>'EastBayStn2_1999-2016'!$A$2:$A$169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'EastBayStn2_1999-2016'!$J$2:$J$169</c:f>
              <c:numCache>
                <c:formatCode>0.000</c:formatCode>
                <c:ptCount val="16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1.6E-2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2E-3</c:v>
                </c:pt>
                <c:pt idx="11">
                  <c:v>1.6199999999999999E-2</c:v>
                </c:pt>
                <c:pt idx="12">
                  <c:v>2E-3</c:v>
                </c:pt>
                <c:pt idx="13">
                  <c:v>4.0000000000000001E-3</c:v>
                </c:pt>
                <c:pt idx="14">
                  <c:v>7.1000000000000004E-3</c:v>
                </c:pt>
                <c:pt idx="15">
                  <c:v>4.4600000000000001E-2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1.09E-2</c:v>
                </c:pt>
                <c:pt idx="20">
                  <c:v>4.24E-2</c:v>
                </c:pt>
                <c:pt idx="21">
                  <c:v>3.8300000000000001E-2</c:v>
                </c:pt>
                <c:pt idx="22">
                  <c:v>2E-3</c:v>
                </c:pt>
                <c:pt idx="23">
                  <c:v>3.8899999999999997E-2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7.4000000000000003E-3</c:v>
                </c:pt>
                <c:pt idx="35">
                  <c:v>7.1000000000000004E-3</c:v>
                </c:pt>
                <c:pt idx="36">
                  <c:v>2.2700000000000001E-2</c:v>
                </c:pt>
                <c:pt idx="37">
                  <c:v>2.12E-2</c:v>
                </c:pt>
                <c:pt idx="38">
                  <c:v>8.8700000000000001E-2</c:v>
                </c:pt>
                <c:pt idx="39">
                  <c:v>3.32E-2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0.19980000000000001</c:v>
                </c:pt>
                <c:pt idx="44">
                  <c:v>1.6400000000000001E-2</c:v>
                </c:pt>
                <c:pt idx="45">
                  <c:v>2.2800000000000001E-2</c:v>
                </c:pt>
                <c:pt idx="46">
                  <c:v>0.1946</c:v>
                </c:pt>
                <c:pt idx="47">
                  <c:v>0.1013</c:v>
                </c:pt>
                <c:pt idx="48">
                  <c:v>3.2899999999999999E-2</c:v>
                </c:pt>
                <c:pt idx="49">
                  <c:v>0.1099</c:v>
                </c:pt>
                <c:pt idx="50">
                  <c:v>8.0299999999999996E-2</c:v>
                </c:pt>
                <c:pt idx="51">
                  <c:v>3.4599999999999999E-2</c:v>
                </c:pt>
                <c:pt idx="52">
                  <c:v>9.6000000000000002E-2</c:v>
                </c:pt>
                <c:pt idx="54">
                  <c:v>2.1499999999999998E-2</c:v>
                </c:pt>
                <c:pt idx="55">
                  <c:v>1.3899999999999999E-2</c:v>
                </c:pt>
                <c:pt idx="56">
                  <c:v>2.41E-2</c:v>
                </c:pt>
                <c:pt idx="57">
                  <c:v>0.13250000000000001</c:v>
                </c:pt>
                <c:pt idx="58">
                  <c:v>0.1016</c:v>
                </c:pt>
                <c:pt idx="59">
                  <c:v>7.0199999999999999E-2</c:v>
                </c:pt>
                <c:pt idx="60">
                  <c:v>7.0400000000000004E-2</c:v>
                </c:pt>
                <c:pt idx="61">
                  <c:v>3.7600000000000001E-2</c:v>
                </c:pt>
                <c:pt idx="62">
                  <c:v>7.17E-2</c:v>
                </c:pt>
                <c:pt idx="63">
                  <c:v>4.3900000000000002E-2</c:v>
                </c:pt>
                <c:pt idx="64">
                  <c:v>1.9400000000000001E-2</c:v>
                </c:pt>
                <c:pt idx="65">
                  <c:v>3.09E-2</c:v>
                </c:pt>
                <c:pt idx="66">
                  <c:v>2.7900000000000001E-2</c:v>
                </c:pt>
                <c:pt idx="67">
                  <c:v>1E-3</c:v>
                </c:pt>
                <c:pt idx="68">
                  <c:v>3.2399999999999998E-2</c:v>
                </c:pt>
                <c:pt idx="69">
                  <c:v>6.9000000000000006E-2</c:v>
                </c:pt>
                <c:pt idx="70">
                  <c:v>3.2199999999999999E-2</c:v>
                </c:pt>
                <c:pt idx="71">
                  <c:v>6.4299999999999996E-2</c:v>
                </c:pt>
                <c:pt idx="72">
                  <c:v>0.02</c:v>
                </c:pt>
                <c:pt idx="73">
                  <c:v>1.43E-2</c:v>
                </c:pt>
                <c:pt idx="74">
                  <c:v>0.1101</c:v>
                </c:pt>
                <c:pt idx="75">
                  <c:v>9.1999999999999998E-2</c:v>
                </c:pt>
                <c:pt idx="76">
                  <c:v>5.5999999999999999E-3</c:v>
                </c:pt>
                <c:pt idx="77">
                  <c:v>1.5599999999999999E-2</c:v>
                </c:pt>
                <c:pt idx="78">
                  <c:v>3.9E-2</c:v>
                </c:pt>
                <c:pt idx="79">
                  <c:v>8.5199999999999998E-2</c:v>
                </c:pt>
                <c:pt idx="80">
                  <c:v>6.3E-3</c:v>
                </c:pt>
                <c:pt idx="81">
                  <c:v>3.39E-2</c:v>
                </c:pt>
                <c:pt idx="82">
                  <c:v>1.66E-2</c:v>
                </c:pt>
                <c:pt idx="83">
                  <c:v>3.2099999999999997E-2</c:v>
                </c:pt>
                <c:pt idx="84">
                  <c:v>2.58E-2</c:v>
                </c:pt>
                <c:pt idx="85">
                  <c:v>3.2800000000000003E-2</c:v>
                </c:pt>
                <c:pt idx="86">
                  <c:v>3.0099999999999998E-2</c:v>
                </c:pt>
                <c:pt idx="87">
                  <c:v>1.9699999999999999E-2</c:v>
                </c:pt>
                <c:pt idx="88">
                  <c:v>1.09E-2</c:v>
                </c:pt>
                <c:pt idx="89">
                  <c:v>3.1300000000000001E-2</c:v>
                </c:pt>
                <c:pt idx="90">
                  <c:v>3.8199999999999998E-2</c:v>
                </c:pt>
                <c:pt idx="91">
                  <c:v>5.3100000000000001E-2</c:v>
                </c:pt>
                <c:pt idx="92">
                  <c:v>3.8999999999999998E-3</c:v>
                </c:pt>
                <c:pt idx="93">
                  <c:v>2.8299999999999999E-2</c:v>
                </c:pt>
                <c:pt idx="94">
                  <c:v>5.4699999999999999E-2</c:v>
                </c:pt>
                <c:pt idx="95">
                  <c:v>8.5000000000000006E-2</c:v>
                </c:pt>
                <c:pt idx="96">
                  <c:v>6.59E-2</c:v>
                </c:pt>
                <c:pt idx="97">
                  <c:v>0.13769999999999999</c:v>
                </c:pt>
                <c:pt idx="98">
                  <c:v>0.03</c:v>
                </c:pt>
                <c:pt idx="99">
                  <c:v>1.66E-2</c:v>
                </c:pt>
                <c:pt idx="100">
                  <c:v>3.3000000000000002E-2</c:v>
                </c:pt>
                <c:pt idx="101">
                  <c:v>3.8199999999999998E-2</c:v>
                </c:pt>
                <c:pt idx="102">
                  <c:v>1.35E-2</c:v>
                </c:pt>
                <c:pt idx="103">
                  <c:v>2.0500000000000001E-2</c:v>
                </c:pt>
                <c:pt idx="104">
                  <c:v>5.4999999999999997E-3</c:v>
                </c:pt>
                <c:pt idx="105">
                  <c:v>1.8599999999999998E-2</c:v>
                </c:pt>
                <c:pt idx="106">
                  <c:v>1.72E-2</c:v>
                </c:pt>
                <c:pt idx="107">
                  <c:v>6.5799999999999997E-2</c:v>
                </c:pt>
                <c:pt idx="108">
                  <c:v>6.5000000000000002E-2</c:v>
                </c:pt>
                <c:pt idx="109">
                  <c:v>1.7999999999999999E-2</c:v>
                </c:pt>
                <c:pt idx="110">
                  <c:v>1.6299999999999999E-2</c:v>
                </c:pt>
                <c:pt idx="111">
                  <c:v>6.1000000000000004E-3</c:v>
                </c:pt>
                <c:pt idx="112">
                  <c:v>6.7000000000000002E-3</c:v>
                </c:pt>
                <c:pt idx="113">
                  <c:v>1E-3</c:v>
                </c:pt>
                <c:pt idx="114">
                  <c:v>3.5099999999999999E-2</c:v>
                </c:pt>
                <c:pt idx="115">
                  <c:v>1.55E-2</c:v>
                </c:pt>
                <c:pt idx="116">
                  <c:v>1E-3</c:v>
                </c:pt>
                <c:pt idx="117">
                  <c:v>2.4199999999999999E-2</c:v>
                </c:pt>
                <c:pt idx="118">
                  <c:v>5.1999999999999998E-3</c:v>
                </c:pt>
                <c:pt idx="120">
                  <c:v>1E-3</c:v>
                </c:pt>
                <c:pt idx="121">
                  <c:v>2.0400000000000001E-2</c:v>
                </c:pt>
                <c:pt idx="122">
                  <c:v>1.7399999999999999E-2</c:v>
                </c:pt>
                <c:pt idx="123">
                  <c:v>1.43E-2</c:v>
                </c:pt>
                <c:pt idx="124">
                  <c:v>1E-3</c:v>
                </c:pt>
                <c:pt idx="125">
                  <c:v>3.5999999999999999E-3</c:v>
                </c:pt>
                <c:pt idx="130">
                  <c:v>5.0000000000000001E-3</c:v>
                </c:pt>
                <c:pt idx="131">
                  <c:v>0.04</c:v>
                </c:pt>
                <c:pt idx="132">
                  <c:v>0.02</c:v>
                </c:pt>
                <c:pt idx="133">
                  <c:v>0.04</c:v>
                </c:pt>
                <c:pt idx="134">
                  <c:v>0.06</c:v>
                </c:pt>
                <c:pt idx="135">
                  <c:v>5.0000000000000001E-3</c:v>
                </c:pt>
                <c:pt idx="136">
                  <c:v>0.01</c:v>
                </c:pt>
                <c:pt idx="137">
                  <c:v>0.01</c:v>
                </c:pt>
                <c:pt idx="138">
                  <c:v>5.0000000000000001E-3</c:v>
                </c:pt>
                <c:pt idx="139">
                  <c:v>0.12</c:v>
                </c:pt>
                <c:pt idx="140">
                  <c:v>5.0000000000000001E-3</c:v>
                </c:pt>
                <c:pt idx="141">
                  <c:v>0.02</c:v>
                </c:pt>
                <c:pt idx="142">
                  <c:v>6.1699999999999998E-2</c:v>
                </c:pt>
                <c:pt idx="143">
                  <c:v>5.4199999999999998E-2</c:v>
                </c:pt>
                <c:pt idx="144">
                  <c:v>2.4299999999999999E-2</c:v>
                </c:pt>
                <c:pt idx="145">
                  <c:v>1E-4</c:v>
                </c:pt>
                <c:pt idx="146">
                  <c:v>1E-3</c:v>
                </c:pt>
                <c:pt idx="147">
                  <c:v>4.4000000000000003E-3</c:v>
                </c:pt>
                <c:pt idx="148">
                  <c:v>8.8999999999999999E-3</c:v>
                </c:pt>
                <c:pt idx="149">
                  <c:v>3.5000000000000003E-2</c:v>
                </c:pt>
                <c:pt idx="150">
                  <c:v>2.5999999999999999E-3</c:v>
                </c:pt>
                <c:pt idx="151">
                  <c:v>2.18E-2</c:v>
                </c:pt>
                <c:pt idx="152">
                  <c:v>0.12670000000000001</c:v>
                </c:pt>
                <c:pt idx="154">
                  <c:v>5.5899999999999998E-2</c:v>
                </c:pt>
                <c:pt idx="155">
                  <c:v>0.13500000000000001</c:v>
                </c:pt>
                <c:pt idx="156">
                  <c:v>0.14000000000000001</c:v>
                </c:pt>
                <c:pt idx="157">
                  <c:v>1.0880000000000001</c:v>
                </c:pt>
                <c:pt idx="158">
                  <c:v>3.4000000000000002E-2</c:v>
                </c:pt>
                <c:pt idx="159">
                  <c:v>1E-3</c:v>
                </c:pt>
                <c:pt idx="160">
                  <c:v>6.5000000000000002E-2</c:v>
                </c:pt>
                <c:pt idx="161">
                  <c:v>0.186</c:v>
                </c:pt>
                <c:pt idx="162">
                  <c:v>9.4E-2</c:v>
                </c:pt>
                <c:pt idx="163">
                  <c:v>2.1000000000000001E-2</c:v>
                </c:pt>
                <c:pt idx="164">
                  <c:v>0.05</c:v>
                </c:pt>
                <c:pt idx="165">
                  <c:v>1.2E-2</c:v>
                </c:pt>
                <c:pt idx="166">
                  <c:v>3.7999999999999999E-2</c:v>
                </c:pt>
                <c:pt idx="167">
                  <c:v>1.7999999999999999E-2</c:v>
                </c:pt>
              </c:numCache>
            </c:numRef>
          </c:yVal>
          <c:smooth val="0"/>
        </c:ser>
        <c:ser>
          <c:idx val="4"/>
          <c:order val="4"/>
          <c:tx>
            <c:v>South Bay</c:v>
          </c:tx>
          <c:marker>
            <c:symbol val="none"/>
          </c:marker>
          <c:xVal>
            <c:numRef>
              <c:f>'SouthBayStn8_1999-2016'!$A$2:$A$169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'SouthBayStn8_1999-2016'!$J$2:$J$169</c:f>
              <c:numCache>
                <c:formatCode>0.000</c:formatCode>
                <c:ptCount val="16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1.66E-2</c:v>
                </c:pt>
                <c:pt idx="5">
                  <c:v>2E-3</c:v>
                </c:pt>
                <c:pt idx="6">
                  <c:v>2E-3</c:v>
                </c:pt>
                <c:pt idx="7">
                  <c:v>6.7000000000000002E-3</c:v>
                </c:pt>
                <c:pt idx="8">
                  <c:v>0.1331</c:v>
                </c:pt>
                <c:pt idx="9">
                  <c:v>3.3300000000000003E-2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2.46E-2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1.8100000000000002E-2</c:v>
                </c:pt>
                <c:pt idx="20">
                  <c:v>2E-3</c:v>
                </c:pt>
                <c:pt idx="21">
                  <c:v>4.7999999999999996E-3</c:v>
                </c:pt>
                <c:pt idx="22">
                  <c:v>2E-3</c:v>
                </c:pt>
                <c:pt idx="23">
                  <c:v>8.0000000000000004E-4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1.1299999999999999E-2</c:v>
                </c:pt>
                <c:pt idx="35">
                  <c:v>9.7999999999999997E-3</c:v>
                </c:pt>
                <c:pt idx="36">
                  <c:v>1.3299999999999999E-2</c:v>
                </c:pt>
                <c:pt idx="37">
                  <c:v>2.2599999999999999E-2</c:v>
                </c:pt>
                <c:pt idx="38">
                  <c:v>4.5699999999999998E-2</c:v>
                </c:pt>
                <c:pt idx="39">
                  <c:v>2.4899999999999999E-2</c:v>
                </c:pt>
                <c:pt idx="40">
                  <c:v>1E-3</c:v>
                </c:pt>
                <c:pt idx="41">
                  <c:v>4.4000000000000003E-3</c:v>
                </c:pt>
                <c:pt idx="42">
                  <c:v>1E-3</c:v>
                </c:pt>
                <c:pt idx="43">
                  <c:v>4.0800000000000003E-2</c:v>
                </c:pt>
                <c:pt idx="44">
                  <c:v>2.9100000000000001E-2</c:v>
                </c:pt>
                <c:pt idx="45">
                  <c:v>1.4500000000000001E-2</c:v>
                </c:pt>
                <c:pt idx="46">
                  <c:v>5.3199999999999997E-2</c:v>
                </c:pt>
                <c:pt idx="47">
                  <c:v>8.8800000000000004E-2</c:v>
                </c:pt>
                <c:pt idx="48">
                  <c:v>3.7100000000000001E-2</c:v>
                </c:pt>
                <c:pt idx="49">
                  <c:v>4.87E-2</c:v>
                </c:pt>
                <c:pt idx="50">
                  <c:v>5.2999999999999999E-2</c:v>
                </c:pt>
                <c:pt idx="51">
                  <c:v>1.9800000000000002E-2</c:v>
                </c:pt>
                <c:pt idx="52">
                  <c:v>3.27E-2</c:v>
                </c:pt>
                <c:pt idx="54">
                  <c:v>1.47E-2</c:v>
                </c:pt>
                <c:pt idx="55">
                  <c:v>5.8999999999999999E-3</c:v>
                </c:pt>
                <c:pt idx="56">
                  <c:v>3.1699999999999999E-2</c:v>
                </c:pt>
                <c:pt idx="57">
                  <c:v>6.6000000000000003E-2</c:v>
                </c:pt>
                <c:pt idx="58">
                  <c:v>7.4999999999999997E-2</c:v>
                </c:pt>
                <c:pt idx="59">
                  <c:v>2.8199999999999999E-2</c:v>
                </c:pt>
                <c:pt idx="60">
                  <c:v>2.7300000000000001E-2</c:v>
                </c:pt>
                <c:pt idx="61">
                  <c:v>2.1499999999999998E-2</c:v>
                </c:pt>
                <c:pt idx="62">
                  <c:v>3.4799999999999998E-2</c:v>
                </c:pt>
                <c:pt idx="63">
                  <c:v>3.1600000000000003E-2</c:v>
                </c:pt>
                <c:pt idx="64">
                  <c:v>2.86E-2</c:v>
                </c:pt>
                <c:pt idx="65">
                  <c:v>1.2699999999999999E-2</c:v>
                </c:pt>
                <c:pt idx="66">
                  <c:v>3.49E-2</c:v>
                </c:pt>
                <c:pt idx="67">
                  <c:v>4.0000000000000001E-3</c:v>
                </c:pt>
                <c:pt idx="68">
                  <c:v>2.5000000000000001E-2</c:v>
                </c:pt>
                <c:pt idx="69">
                  <c:v>2.9600000000000001E-2</c:v>
                </c:pt>
                <c:pt idx="70">
                  <c:v>5.8599999999999999E-2</c:v>
                </c:pt>
                <c:pt idx="71">
                  <c:v>3.1099999999999999E-2</c:v>
                </c:pt>
                <c:pt idx="72">
                  <c:v>3.5400000000000001E-2</c:v>
                </c:pt>
                <c:pt idx="73">
                  <c:v>3.2300000000000002E-2</c:v>
                </c:pt>
                <c:pt idx="74">
                  <c:v>3.3599999999999998E-2</c:v>
                </c:pt>
                <c:pt idx="75">
                  <c:v>4.4600000000000001E-2</c:v>
                </c:pt>
                <c:pt idx="76">
                  <c:v>1.5E-3</c:v>
                </c:pt>
                <c:pt idx="77">
                  <c:v>2.9600000000000001E-2</c:v>
                </c:pt>
                <c:pt idx="78">
                  <c:v>5.0599999999999999E-2</c:v>
                </c:pt>
                <c:pt idx="79">
                  <c:v>1E-3</c:v>
                </c:pt>
                <c:pt idx="80">
                  <c:v>7.0000000000000001E-3</c:v>
                </c:pt>
                <c:pt idx="81">
                  <c:v>1.9400000000000001E-2</c:v>
                </c:pt>
                <c:pt idx="82">
                  <c:v>2.23E-2</c:v>
                </c:pt>
                <c:pt idx="83">
                  <c:v>9.4399999999999998E-2</c:v>
                </c:pt>
                <c:pt idx="84">
                  <c:v>2.0500000000000001E-2</c:v>
                </c:pt>
                <c:pt idx="85">
                  <c:v>2.52E-2</c:v>
                </c:pt>
                <c:pt idx="86">
                  <c:v>3.3500000000000002E-2</c:v>
                </c:pt>
                <c:pt idx="87">
                  <c:v>9.7999999999999997E-3</c:v>
                </c:pt>
                <c:pt idx="88">
                  <c:v>1.35E-2</c:v>
                </c:pt>
                <c:pt idx="89">
                  <c:v>2.3900000000000001E-2</c:v>
                </c:pt>
                <c:pt idx="90">
                  <c:v>1.4500000000000001E-2</c:v>
                </c:pt>
                <c:pt idx="91">
                  <c:v>1.5699999999999999E-2</c:v>
                </c:pt>
                <c:pt idx="92">
                  <c:v>1.4E-3</c:v>
                </c:pt>
                <c:pt idx="93">
                  <c:v>4.2599999999999999E-2</c:v>
                </c:pt>
                <c:pt idx="94">
                  <c:v>3.9699999999999999E-2</c:v>
                </c:pt>
                <c:pt idx="95">
                  <c:v>8.5800000000000001E-2</c:v>
                </c:pt>
                <c:pt idx="96">
                  <c:v>7.4499999999999997E-2</c:v>
                </c:pt>
                <c:pt idx="97">
                  <c:v>8.2600000000000007E-2</c:v>
                </c:pt>
                <c:pt idx="98">
                  <c:v>1.4999999999999999E-2</c:v>
                </c:pt>
                <c:pt idx="99">
                  <c:v>2.2200000000000001E-2</c:v>
                </c:pt>
                <c:pt idx="100">
                  <c:v>2.9000000000000001E-2</c:v>
                </c:pt>
                <c:pt idx="101">
                  <c:v>6.2600000000000003E-2</c:v>
                </c:pt>
                <c:pt idx="102">
                  <c:v>1.2699999999999999E-2</c:v>
                </c:pt>
                <c:pt idx="103">
                  <c:v>3.8300000000000001E-2</c:v>
                </c:pt>
                <c:pt idx="104">
                  <c:v>0.12479999999999999</c:v>
                </c:pt>
                <c:pt idx="105">
                  <c:v>7.1000000000000004E-3</c:v>
                </c:pt>
                <c:pt idx="106">
                  <c:v>1.6199999999999999E-2</c:v>
                </c:pt>
                <c:pt idx="107">
                  <c:v>5.0999999999999997E-2</c:v>
                </c:pt>
                <c:pt idx="108">
                  <c:v>5.1400000000000001E-2</c:v>
                </c:pt>
                <c:pt idx="109">
                  <c:v>6.4000000000000003E-3</c:v>
                </c:pt>
                <c:pt idx="110">
                  <c:v>7.0000000000000001E-3</c:v>
                </c:pt>
                <c:pt idx="111">
                  <c:v>5.7000000000000002E-3</c:v>
                </c:pt>
                <c:pt idx="112">
                  <c:v>1.04E-2</c:v>
                </c:pt>
                <c:pt idx="113">
                  <c:v>1E-3</c:v>
                </c:pt>
                <c:pt idx="114">
                  <c:v>1E-3</c:v>
                </c:pt>
                <c:pt idx="115">
                  <c:v>1.1299999999999999E-2</c:v>
                </c:pt>
                <c:pt idx="116">
                  <c:v>1E-3</c:v>
                </c:pt>
                <c:pt idx="117">
                  <c:v>2.2599999999999999E-2</c:v>
                </c:pt>
                <c:pt idx="118">
                  <c:v>2.3300000000000001E-2</c:v>
                </c:pt>
                <c:pt idx="120">
                  <c:v>1E-3</c:v>
                </c:pt>
                <c:pt idx="121">
                  <c:v>5.4600000000000003E-2</c:v>
                </c:pt>
                <c:pt idx="122">
                  <c:v>1.9900000000000001E-2</c:v>
                </c:pt>
                <c:pt idx="123">
                  <c:v>2.53E-2</c:v>
                </c:pt>
                <c:pt idx="124">
                  <c:v>7.0000000000000001E-3</c:v>
                </c:pt>
                <c:pt idx="125">
                  <c:v>1.21E-2</c:v>
                </c:pt>
                <c:pt idx="129">
                  <c:v>0.04</c:v>
                </c:pt>
                <c:pt idx="130">
                  <c:v>0.05</c:v>
                </c:pt>
                <c:pt idx="131">
                  <c:v>5.0000000000000001E-3</c:v>
                </c:pt>
                <c:pt idx="132">
                  <c:v>0.03</c:v>
                </c:pt>
                <c:pt idx="133">
                  <c:v>0.05</c:v>
                </c:pt>
                <c:pt idx="134">
                  <c:v>0.05</c:v>
                </c:pt>
                <c:pt idx="135">
                  <c:v>5.0000000000000001E-3</c:v>
                </c:pt>
                <c:pt idx="136">
                  <c:v>0.03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0.10290000000000001</c:v>
                </c:pt>
                <c:pt idx="143">
                  <c:v>4.0800000000000003E-2</c:v>
                </c:pt>
                <c:pt idx="144">
                  <c:v>5.4199999999999998E-2</c:v>
                </c:pt>
                <c:pt idx="145">
                  <c:v>1.34E-2</c:v>
                </c:pt>
                <c:pt idx="146">
                  <c:v>1.1299999999999999E-2</c:v>
                </c:pt>
                <c:pt idx="147">
                  <c:v>0.03</c:v>
                </c:pt>
                <c:pt idx="148">
                  <c:v>0.02</c:v>
                </c:pt>
                <c:pt idx="149">
                  <c:v>3.1E-2</c:v>
                </c:pt>
                <c:pt idx="150">
                  <c:v>6.0000000000000001E-3</c:v>
                </c:pt>
                <c:pt idx="151">
                  <c:v>7.1400000000000005E-2</c:v>
                </c:pt>
                <c:pt idx="152">
                  <c:v>7.4700000000000003E-2</c:v>
                </c:pt>
                <c:pt idx="153">
                  <c:v>0</c:v>
                </c:pt>
                <c:pt idx="154">
                  <c:v>6.5799999999999997E-2</c:v>
                </c:pt>
                <c:pt idx="155">
                  <c:v>0.13439999999999999</c:v>
                </c:pt>
                <c:pt idx="156">
                  <c:v>0.28699999999999998</c:v>
                </c:pt>
                <c:pt idx="157">
                  <c:v>8.5000000000000006E-2</c:v>
                </c:pt>
                <c:pt idx="158">
                  <c:v>1.4999999999999999E-2</c:v>
                </c:pt>
                <c:pt idx="159">
                  <c:v>1E-3</c:v>
                </c:pt>
                <c:pt idx="160">
                  <c:v>8.5999999999999993E-2</c:v>
                </c:pt>
                <c:pt idx="161">
                  <c:v>2.5000000000000001E-2</c:v>
                </c:pt>
                <c:pt idx="162">
                  <c:v>3.4000000000000002E-2</c:v>
                </c:pt>
                <c:pt idx="163">
                  <c:v>2.1999999999999999E-2</c:v>
                </c:pt>
                <c:pt idx="164">
                  <c:v>6.7000000000000004E-2</c:v>
                </c:pt>
                <c:pt idx="165">
                  <c:v>0.04</c:v>
                </c:pt>
                <c:pt idx="166">
                  <c:v>0.02</c:v>
                </c:pt>
                <c:pt idx="167">
                  <c:v>3.9E-2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86688"/>
        <c:axId val="634797664"/>
      </c:scatterChart>
      <c:valAx>
        <c:axId val="634786688"/>
        <c:scaling>
          <c:orientation val="minMax"/>
          <c:max val="41276"/>
          <c:min val="36161.75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634797664"/>
        <c:crosses val="autoZero"/>
        <c:crossBetween val="midCat"/>
        <c:majorUnit val="365.25"/>
      </c:valAx>
      <c:valAx>
        <c:axId val="63479766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34786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Phosphate (PO4)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West Bay Pasig</c:v>
          </c:tx>
          <c:marker>
            <c:symbol val="none"/>
          </c:marker>
          <c:xVal>
            <c:numRef>
              <c:f>'WestBayStn5_1999-2016'!$A$2:$A$169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38388</c:v>
                </c:pt>
                <c:pt idx="74">
                  <c:v>38416</c:v>
                </c:pt>
                <c:pt idx="75">
                  <c:v>38447</c:v>
                </c:pt>
                <c:pt idx="76">
                  <c:v>38477</c:v>
                </c:pt>
                <c:pt idx="77">
                  <c:v>38508</c:v>
                </c:pt>
                <c:pt idx="78">
                  <c:v>38538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'WestBayStn5_1999-2016'!$I$2:$I$169</c:f>
              <c:numCache>
                <c:formatCode>0.000</c:formatCode>
                <c:ptCount val="168"/>
                <c:pt idx="0">
                  <c:v>2E-3</c:v>
                </c:pt>
                <c:pt idx="1">
                  <c:v>1.21E-2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7.5499999999999998E-2</c:v>
                </c:pt>
                <c:pt idx="7">
                  <c:v>2E-3</c:v>
                </c:pt>
                <c:pt idx="8">
                  <c:v>1.9699999999999999E-2</c:v>
                </c:pt>
                <c:pt idx="9">
                  <c:v>1.29E-2</c:v>
                </c:pt>
                <c:pt idx="10">
                  <c:v>2E-3</c:v>
                </c:pt>
                <c:pt idx="11">
                  <c:v>2E-3</c:v>
                </c:pt>
                <c:pt idx="12">
                  <c:v>0.08</c:v>
                </c:pt>
                <c:pt idx="13">
                  <c:v>0.1653</c:v>
                </c:pt>
                <c:pt idx="14">
                  <c:v>0.2339</c:v>
                </c:pt>
                <c:pt idx="15">
                  <c:v>0.28849999999999998</c:v>
                </c:pt>
                <c:pt idx="16">
                  <c:v>0.34410000000000002</c:v>
                </c:pt>
                <c:pt idx="17">
                  <c:v>0.31640000000000001</c:v>
                </c:pt>
                <c:pt idx="18">
                  <c:v>2E-3</c:v>
                </c:pt>
                <c:pt idx="19">
                  <c:v>1.34E-2</c:v>
                </c:pt>
                <c:pt idx="20">
                  <c:v>4.4299999999999999E-2</c:v>
                </c:pt>
                <c:pt idx="21">
                  <c:v>4.4000000000000003E-3</c:v>
                </c:pt>
                <c:pt idx="22">
                  <c:v>7.22E-2</c:v>
                </c:pt>
                <c:pt idx="23">
                  <c:v>9.5000000000000001E-2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7.1099999999999997E-2</c:v>
                </c:pt>
                <c:pt idx="32">
                  <c:v>0.112</c:v>
                </c:pt>
                <c:pt idx="33">
                  <c:v>9.7900000000000001E-2</c:v>
                </c:pt>
                <c:pt idx="34">
                  <c:v>0.13589999999999999</c:v>
                </c:pt>
                <c:pt idx="35">
                  <c:v>8.6699999999999999E-2</c:v>
                </c:pt>
                <c:pt idx="36">
                  <c:v>7.6700000000000004E-2</c:v>
                </c:pt>
                <c:pt idx="37">
                  <c:v>2.12E-2</c:v>
                </c:pt>
                <c:pt idx="38">
                  <c:v>0.10199999999999999</c:v>
                </c:pt>
                <c:pt idx="39">
                  <c:v>9.8900000000000002E-2</c:v>
                </c:pt>
                <c:pt idx="40">
                  <c:v>8.8200000000000001E-2</c:v>
                </c:pt>
                <c:pt idx="41">
                  <c:v>0.14330000000000001</c:v>
                </c:pt>
                <c:pt idx="42">
                  <c:v>0.13400000000000001</c:v>
                </c:pt>
                <c:pt idx="43">
                  <c:v>0.1368</c:v>
                </c:pt>
                <c:pt idx="44">
                  <c:v>0.1077</c:v>
                </c:pt>
                <c:pt idx="45">
                  <c:v>5.7099999999999998E-2</c:v>
                </c:pt>
                <c:pt idx="46">
                  <c:v>5.2699999999999997E-2</c:v>
                </c:pt>
                <c:pt idx="47">
                  <c:v>2.3800000000000002E-2</c:v>
                </c:pt>
                <c:pt idx="48">
                  <c:v>0.21340000000000001</c:v>
                </c:pt>
                <c:pt idx="49">
                  <c:v>7.9500000000000001E-2</c:v>
                </c:pt>
                <c:pt idx="50">
                  <c:v>3.5200000000000002E-2</c:v>
                </c:pt>
                <c:pt idx="51">
                  <c:v>3.49E-2</c:v>
                </c:pt>
                <c:pt idx="52">
                  <c:v>0.28839999999999999</c:v>
                </c:pt>
                <c:pt idx="53">
                  <c:v>1.2500000000000001E-2</c:v>
                </c:pt>
                <c:pt idx="54">
                  <c:v>9.2999999999999992E-3</c:v>
                </c:pt>
                <c:pt idx="55">
                  <c:v>1.9300000000000001E-2</c:v>
                </c:pt>
                <c:pt idx="56">
                  <c:v>9.7000000000000003E-3</c:v>
                </c:pt>
                <c:pt idx="57">
                  <c:v>1.47E-2</c:v>
                </c:pt>
                <c:pt idx="58">
                  <c:v>1.35E-2</c:v>
                </c:pt>
                <c:pt idx="59">
                  <c:v>1.32E-2</c:v>
                </c:pt>
                <c:pt idx="60">
                  <c:v>1.84E-2</c:v>
                </c:pt>
                <c:pt idx="61">
                  <c:v>6.1499999999999999E-2</c:v>
                </c:pt>
                <c:pt idx="62">
                  <c:v>2.8500000000000001E-2</c:v>
                </c:pt>
                <c:pt idx="63">
                  <c:v>0.17019999999999999</c:v>
                </c:pt>
                <c:pt idx="64">
                  <c:v>0.1477</c:v>
                </c:pt>
                <c:pt idx="65">
                  <c:v>9.1899999999999996E-2</c:v>
                </c:pt>
                <c:pt idx="66">
                  <c:v>0.14080000000000001</c:v>
                </c:pt>
                <c:pt idx="67">
                  <c:v>0.10059999999999999</c:v>
                </c:pt>
                <c:pt idx="68">
                  <c:v>2.01E-2</c:v>
                </c:pt>
                <c:pt idx="69">
                  <c:v>2.1100000000000001E-2</c:v>
                </c:pt>
                <c:pt idx="70">
                  <c:v>8.3000000000000001E-3</c:v>
                </c:pt>
                <c:pt idx="71">
                  <c:v>9.4000000000000004E-3</c:v>
                </c:pt>
                <c:pt idx="72">
                  <c:v>1.2E-2</c:v>
                </c:pt>
                <c:pt idx="73">
                  <c:v>4.02E-2</c:v>
                </c:pt>
                <c:pt idx="74">
                  <c:v>1.4E-2</c:v>
                </c:pt>
                <c:pt idx="75">
                  <c:v>2.3300000000000001E-2</c:v>
                </c:pt>
                <c:pt idx="76">
                  <c:v>0.37040000000000001</c:v>
                </c:pt>
                <c:pt idx="77">
                  <c:v>8.3900000000000002E-2</c:v>
                </c:pt>
                <c:pt idx="78">
                  <c:v>7.8700000000000006E-2</c:v>
                </c:pt>
                <c:pt idx="80">
                  <c:v>0.22270000000000001</c:v>
                </c:pt>
                <c:pt idx="81">
                  <c:v>9.6000000000000002E-2</c:v>
                </c:pt>
                <c:pt idx="82">
                  <c:v>4.7300000000000002E-2</c:v>
                </c:pt>
                <c:pt idx="83">
                  <c:v>4.7199999999999999E-2</c:v>
                </c:pt>
                <c:pt idx="84">
                  <c:v>3.4200000000000001E-2</c:v>
                </c:pt>
                <c:pt idx="85">
                  <c:v>5.5500000000000001E-2</c:v>
                </c:pt>
                <c:pt idx="86">
                  <c:v>3.9399999999999998E-2</c:v>
                </c:pt>
                <c:pt idx="87">
                  <c:v>1.24E-2</c:v>
                </c:pt>
                <c:pt idx="88">
                  <c:v>1E-3</c:v>
                </c:pt>
                <c:pt idx="89">
                  <c:v>9.9500000000000005E-2</c:v>
                </c:pt>
                <c:pt idx="90">
                  <c:v>3.1300000000000001E-2</c:v>
                </c:pt>
                <c:pt idx="91">
                  <c:v>7.8799999999999995E-2</c:v>
                </c:pt>
                <c:pt idx="92">
                  <c:v>5.1700000000000003E-2</c:v>
                </c:pt>
                <c:pt idx="93">
                  <c:v>0.17399999999999999</c:v>
                </c:pt>
                <c:pt idx="94">
                  <c:v>0.19589999999999999</c:v>
                </c:pt>
                <c:pt idx="95">
                  <c:v>0.18540000000000001</c:v>
                </c:pt>
                <c:pt idx="96">
                  <c:v>0.24759999999999999</c:v>
                </c:pt>
                <c:pt idx="97">
                  <c:v>8.0999999999999996E-3</c:v>
                </c:pt>
                <c:pt idx="98">
                  <c:v>0.06</c:v>
                </c:pt>
                <c:pt idx="99">
                  <c:v>4.5699999999999998E-2</c:v>
                </c:pt>
                <c:pt idx="100">
                  <c:v>0.27689999999999998</c:v>
                </c:pt>
                <c:pt idx="101">
                  <c:v>0.10340000000000001</c:v>
                </c:pt>
                <c:pt idx="102">
                  <c:v>0.15279999999999999</c:v>
                </c:pt>
                <c:pt idx="103">
                  <c:v>6.2E-2</c:v>
                </c:pt>
                <c:pt idx="104">
                  <c:v>7.51E-2</c:v>
                </c:pt>
                <c:pt idx="105">
                  <c:v>4.5199999999999997E-2</c:v>
                </c:pt>
                <c:pt idx="106">
                  <c:v>7.0000000000000007E-2</c:v>
                </c:pt>
                <c:pt idx="107">
                  <c:v>4.82E-2</c:v>
                </c:pt>
                <c:pt idx="108">
                  <c:v>6.2E-2</c:v>
                </c:pt>
                <c:pt idx="109">
                  <c:v>4.9500000000000002E-2</c:v>
                </c:pt>
                <c:pt idx="110">
                  <c:v>4.1000000000000002E-2</c:v>
                </c:pt>
                <c:pt idx="111">
                  <c:v>6.5000000000000002E-2</c:v>
                </c:pt>
                <c:pt idx="112">
                  <c:v>8.6800000000000002E-2</c:v>
                </c:pt>
                <c:pt idx="113">
                  <c:v>7.0599999999999996E-2</c:v>
                </c:pt>
                <c:pt idx="114">
                  <c:v>9.8699999999999996E-2</c:v>
                </c:pt>
                <c:pt idx="115">
                  <c:v>6.1899999999999997E-2</c:v>
                </c:pt>
                <c:pt idx="116">
                  <c:v>4.8399999999999999E-2</c:v>
                </c:pt>
                <c:pt idx="117">
                  <c:v>5.7700000000000001E-2</c:v>
                </c:pt>
                <c:pt idx="118">
                  <c:v>6.4899999999999999E-2</c:v>
                </c:pt>
                <c:pt idx="119">
                  <c:v>7.5800000000000006E-2</c:v>
                </c:pt>
                <c:pt idx="120">
                  <c:v>9.8299999999999998E-2</c:v>
                </c:pt>
                <c:pt idx="121">
                  <c:v>6.8099999999999994E-2</c:v>
                </c:pt>
                <c:pt idx="122">
                  <c:v>0.1197</c:v>
                </c:pt>
                <c:pt idx="123">
                  <c:v>7.6899999999999996E-2</c:v>
                </c:pt>
                <c:pt idx="124">
                  <c:v>9.0800000000000006E-2</c:v>
                </c:pt>
                <c:pt idx="125">
                  <c:v>0.10630000000000001</c:v>
                </c:pt>
                <c:pt idx="129">
                  <c:v>0.06</c:v>
                </c:pt>
                <c:pt idx="130">
                  <c:v>0.08</c:v>
                </c:pt>
                <c:pt idx="131">
                  <c:v>0.12</c:v>
                </c:pt>
                <c:pt idx="132">
                  <c:v>5.0000000000000001E-3</c:v>
                </c:pt>
                <c:pt idx="133">
                  <c:v>0.18</c:v>
                </c:pt>
                <c:pt idx="134">
                  <c:v>0.2</c:v>
                </c:pt>
                <c:pt idx="135">
                  <c:v>0.25</c:v>
                </c:pt>
                <c:pt idx="136">
                  <c:v>0.08</c:v>
                </c:pt>
                <c:pt idx="137">
                  <c:v>0.48</c:v>
                </c:pt>
                <c:pt idx="138">
                  <c:v>0.77</c:v>
                </c:pt>
                <c:pt idx="139">
                  <c:v>0.16</c:v>
                </c:pt>
                <c:pt idx="140">
                  <c:v>0.09</c:v>
                </c:pt>
                <c:pt idx="141">
                  <c:v>5.0000000000000001E-3</c:v>
                </c:pt>
                <c:pt idx="142">
                  <c:v>2.2599999999999999E-2</c:v>
                </c:pt>
                <c:pt idx="143">
                  <c:v>3.4000000000000002E-2</c:v>
                </c:pt>
                <c:pt idx="144">
                  <c:v>2.58E-2</c:v>
                </c:pt>
                <c:pt idx="145">
                  <c:v>8.6E-3</c:v>
                </c:pt>
                <c:pt idx="146">
                  <c:v>4.4400000000000002E-2</c:v>
                </c:pt>
                <c:pt idx="147">
                  <c:v>5.1999999999999998E-2</c:v>
                </c:pt>
                <c:pt idx="148">
                  <c:v>6.6299999999999998E-2</c:v>
                </c:pt>
                <c:pt idx="149">
                  <c:v>7.0999999999999994E-2</c:v>
                </c:pt>
                <c:pt idx="150">
                  <c:v>6.6500000000000004E-2</c:v>
                </c:pt>
                <c:pt idx="151">
                  <c:v>0.1726</c:v>
                </c:pt>
                <c:pt idx="152">
                  <c:v>8.5000000000000006E-3</c:v>
                </c:pt>
                <c:pt idx="153">
                  <c:v>0</c:v>
                </c:pt>
                <c:pt idx="154">
                  <c:v>0.10059999999999999</c:v>
                </c:pt>
                <c:pt idx="155">
                  <c:v>5.33E-2</c:v>
                </c:pt>
                <c:pt idx="156">
                  <c:v>0.20599999999999999</c:v>
                </c:pt>
                <c:pt idx="157">
                  <c:v>0</c:v>
                </c:pt>
                <c:pt idx="158">
                  <c:v>0.129</c:v>
                </c:pt>
                <c:pt idx="159">
                  <c:v>7.3999999999999996E-2</c:v>
                </c:pt>
                <c:pt idx="160">
                  <c:v>0.38700000000000001</c:v>
                </c:pt>
                <c:pt idx="161">
                  <c:v>0.17699999999999999</c:v>
                </c:pt>
                <c:pt idx="162">
                  <c:v>0.16900000000000001</c:v>
                </c:pt>
                <c:pt idx="163">
                  <c:v>0.11799999999999999</c:v>
                </c:pt>
                <c:pt idx="164">
                  <c:v>6.0999999999999999E-2</c:v>
                </c:pt>
                <c:pt idx="165">
                  <c:v>9.1999999999999998E-2</c:v>
                </c:pt>
                <c:pt idx="166">
                  <c:v>5.6000000000000001E-2</c:v>
                </c:pt>
                <c:pt idx="167">
                  <c:v>6.0999999999999999E-2</c:v>
                </c:pt>
              </c:numCache>
            </c:numRef>
          </c:yVal>
          <c:smooth val="0"/>
        </c:ser>
        <c:ser>
          <c:idx val="1"/>
          <c:order val="1"/>
          <c:tx>
            <c:v>West Bay</c:v>
          </c:tx>
          <c:marker>
            <c:symbol val="none"/>
          </c:marker>
          <c:xVal>
            <c:numRef>
              <c:f>'WestBay_Stn1_1999-2016'!$A$2:$A$169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'WestBay_Stn1_1999-2016'!$I$2:$I$169</c:f>
              <c:numCache>
                <c:formatCode>0.000</c:formatCode>
                <c:ptCount val="16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6.6000000000000003E-2</c:v>
                </c:pt>
                <c:pt idx="6">
                  <c:v>2E-3</c:v>
                </c:pt>
                <c:pt idx="7">
                  <c:v>2E-3</c:v>
                </c:pt>
                <c:pt idx="8">
                  <c:v>1.55E-2</c:v>
                </c:pt>
                <c:pt idx="9">
                  <c:v>2E-3</c:v>
                </c:pt>
                <c:pt idx="10">
                  <c:v>9.2999999999999992E-3</c:v>
                </c:pt>
                <c:pt idx="11">
                  <c:v>2E-3</c:v>
                </c:pt>
                <c:pt idx="12">
                  <c:v>7.0000000000000007E-2</c:v>
                </c:pt>
                <c:pt idx="13">
                  <c:v>0.158</c:v>
                </c:pt>
                <c:pt idx="14">
                  <c:v>0.2319</c:v>
                </c:pt>
                <c:pt idx="15">
                  <c:v>0.2858</c:v>
                </c:pt>
                <c:pt idx="16">
                  <c:v>0.30299999999999999</c:v>
                </c:pt>
                <c:pt idx="17">
                  <c:v>0.19980000000000001</c:v>
                </c:pt>
                <c:pt idx="18">
                  <c:v>0.15920000000000001</c:v>
                </c:pt>
                <c:pt idx="19">
                  <c:v>2E-3</c:v>
                </c:pt>
                <c:pt idx="20">
                  <c:v>4.9700000000000001E-2</c:v>
                </c:pt>
                <c:pt idx="21">
                  <c:v>1.6E-2</c:v>
                </c:pt>
                <c:pt idx="22">
                  <c:v>1.83E-2</c:v>
                </c:pt>
                <c:pt idx="23">
                  <c:v>0.1108</c:v>
                </c:pt>
                <c:pt idx="31">
                  <c:v>9.1399999999999995E-2</c:v>
                </c:pt>
                <c:pt idx="32">
                  <c:v>0.1111</c:v>
                </c:pt>
                <c:pt idx="33">
                  <c:v>0.1008</c:v>
                </c:pt>
                <c:pt idx="34">
                  <c:v>0.12330000000000001</c:v>
                </c:pt>
                <c:pt idx="35">
                  <c:v>8.8400000000000006E-2</c:v>
                </c:pt>
                <c:pt idx="36">
                  <c:v>7.8399999999999997E-2</c:v>
                </c:pt>
                <c:pt idx="37">
                  <c:v>2.7099999999999999E-2</c:v>
                </c:pt>
                <c:pt idx="38">
                  <c:v>9.6699999999999994E-2</c:v>
                </c:pt>
                <c:pt idx="39">
                  <c:v>0.1016</c:v>
                </c:pt>
                <c:pt idx="40">
                  <c:v>0.14960000000000001</c:v>
                </c:pt>
                <c:pt idx="41">
                  <c:v>0.19769999999999999</c:v>
                </c:pt>
                <c:pt idx="42">
                  <c:v>0.13850000000000001</c:v>
                </c:pt>
                <c:pt idx="43">
                  <c:v>0.12609999999999999</c:v>
                </c:pt>
                <c:pt idx="44">
                  <c:v>0.20080000000000001</c:v>
                </c:pt>
                <c:pt idx="45">
                  <c:v>5.3100000000000001E-2</c:v>
                </c:pt>
                <c:pt idx="46">
                  <c:v>6.4000000000000001E-2</c:v>
                </c:pt>
                <c:pt idx="47">
                  <c:v>9.8400000000000001E-2</c:v>
                </c:pt>
                <c:pt idx="48">
                  <c:v>0.16289999999999999</c:v>
                </c:pt>
                <c:pt idx="49">
                  <c:v>6.25E-2</c:v>
                </c:pt>
                <c:pt idx="50">
                  <c:v>3.9E-2</c:v>
                </c:pt>
                <c:pt idx="51">
                  <c:v>4.7399999999999998E-2</c:v>
                </c:pt>
                <c:pt idx="52">
                  <c:v>5.0999999999999997E-2</c:v>
                </c:pt>
                <c:pt idx="53">
                  <c:v>7.6E-3</c:v>
                </c:pt>
                <c:pt idx="55">
                  <c:v>1.2500000000000001E-2</c:v>
                </c:pt>
                <c:pt idx="56">
                  <c:v>7.4999999999999997E-3</c:v>
                </c:pt>
                <c:pt idx="57">
                  <c:v>8.5000000000000006E-3</c:v>
                </c:pt>
                <c:pt idx="58">
                  <c:v>3.5999999999999999E-3</c:v>
                </c:pt>
                <c:pt idx="59">
                  <c:v>9.1000000000000004E-3</c:v>
                </c:pt>
                <c:pt idx="60">
                  <c:v>2.1100000000000001E-2</c:v>
                </c:pt>
                <c:pt idx="61">
                  <c:v>3.3799999999999997E-2</c:v>
                </c:pt>
                <c:pt idx="62">
                  <c:v>2.8000000000000001E-2</c:v>
                </c:pt>
                <c:pt idx="63">
                  <c:v>4.1799999999999997E-2</c:v>
                </c:pt>
                <c:pt idx="64">
                  <c:v>4.41E-2</c:v>
                </c:pt>
                <c:pt idx="65">
                  <c:v>1.34E-2</c:v>
                </c:pt>
                <c:pt idx="66">
                  <c:v>1.8100000000000002E-2</c:v>
                </c:pt>
                <c:pt idx="67">
                  <c:v>1.06E-2</c:v>
                </c:pt>
                <c:pt idx="68">
                  <c:v>1.5E-3</c:v>
                </c:pt>
                <c:pt idx="69">
                  <c:v>3.3799999999999997E-2</c:v>
                </c:pt>
                <c:pt idx="70">
                  <c:v>2.3E-3</c:v>
                </c:pt>
                <c:pt idx="71">
                  <c:v>3.27E-2</c:v>
                </c:pt>
                <c:pt idx="72">
                  <c:v>1.2699999999999999E-2</c:v>
                </c:pt>
                <c:pt idx="73">
                  <c:v>2.1600000000000001E-2</c:v>
                </c:pt>
                <c:pt idx="74">
                  <c:v>2.5899999999999999E-2</c:v>
                </c:pt>
                <c:pt idx="75">
                  <c:v>4.5600000000000002E-2</c:v>
                </c:pt>
                <c:pt idx="76">
                  <c:v>1.3599999999999999E-2</c:v>
                </c:pt>
                <c:pt idx="77">
                  <c:v>8.9099999999999999E-2</c:v>
                </c:pt>
                <c:pt idx="78">
                  <c:v>8.4199999999999997E-2</c:v>
                </c:pt>
                <c:pt idx="79">
                  <c:v>0.10009999999999999</c:v>
                </c:pt>
                <c:pt idx="80">
                  <c:v>8.72E-2</c:v>
                </c:pt>
                <c:pt idx="81">
                  <c:v>9.4500000000000001E-2</c:v>
                </c:pt>
                <c:pt idx="82">
                  <c:v>8.5300000000000001E-2</c:v>
                </c:pt>
                <c:pt idx="83">
                  <c:v>0.56899999999999995</c:v>
                </c:pt>
                <c:pt idx="84">
                  <c:v>4.4699999999999997E-2</c:v>
                </c:pt>
                <c:pt idx="85">
                  <c:v>0.04</c:v>
                </c:pt>
                <c:pt idx="86">
                  <c:v>4.2299999999999997E-2</c:v>
                </c:pt>
                <c:pt idx="87">
                  <c:v>1.24E-2</c:v>
                </c:pt>
                <c:pt idx="88">
                  <c:v>7.4999999999999997E-3</c:v>
                </c:pt>
                <c:pt idx="89">
                  <c:v>2.9700000000000001E-2</c:v>
                </c:pt>
                <c:pt idx="90">
                  <c:v>6.6400000000000001E-2</c:v>
                </c:pt>
                <c:pt idx="91">
                  <c:v>0.11360000000000001</c:v>
                </c:pt>
                <c:pt idx="92">
                  <c:v>7.7799999999999994E-2</c:v>
                </c:pt>
                <c:pt idx="93">
                  <c:v>0.16650000000000001</c:v>
                </c:pt>
                <c:pt idx="94">
                  <c:v>0.13869999999999999</c:v>
                </c:pt>
                <c:pt idx="95">
                  <c:v>0.18779999999999999</c:v>
                </c:pt>
                <c:pt idx="96">
                  <c:v>0.14630000000000001</c:v>
                </c:pt>
                <c:pt idx="97">
                  <c:v>5.8099999999999999E-2</c:v>
                </c:pt>
                <c:pt idx="98">
                  <c:v>0.04</c:v>
                </c:pt>
                <c:pt idx="99">
                  <c:v>3.7499999999999999E-2</c:v>
                </c:pt>
                <c:pt idx="100">
                  <c:v>9.8900000000000002E-2</c:v>
                </c:pt>
                <c:pt idx="101">
                  <c:v>0.16370000000000001</c:v>
                </c:pt>
                <c:pt idx="102">
                  <c:v>9.1200000000000003E-2</c:v>
                </c:pt>
                <c:pt idx="103">
                  <c:v>4.0399999999999998E-2</c:v>
                </c:pt>
                <c:pt idx="104">
                  <c:v>7.6399999999999996E-2</c:v>
                </c:pt>
                <c:pt idx="105">
                  <c:v>4.9399999999999999E-2</c:v>
                </c:pt>
                <c:pt idx="106">
                  <c:v>4.8500000000000001E-2</c:v>
                </c:pt>
                <c:pt idx="107">
                  <c:v>3.7499999999999999E-2</c:v>
                </c:pt>
                <c:pt idx="108">
                  <c:v>6.8900000000000003E-2</c:v>
                </c:pt>
                <c:pt idx="109">
                  <c:v>5.3499999999999999E-2</c:v>
                </c:pt>
                <c:pt idx="110">
                  <c:v>4.53E-2</c:v>
                </c:pt>
                <c:pt idx="111">
                  <c:v>5.2499999999999998E-2</c:v>
                </c:pt>
                <c:pt idx="112">
                  <c:v>5.57E-2</c:v>
                </c:pt>
                <c:pt idx="113">
                  <c:v>6.1400000000000003E-2</c:v>
                </c:pt>
                <c:pt idx="114">
                  <c:v>2.35E-2</c:v>
                </c:pt>
                <c:pt idx="115">
                  <c:v>9.1399999999999995E-2</c:v>
                </c:pt>
                <c:pt idx="116">
                  <c:v>3.3099999999999997E-2</c:v>
                </c:pt>
                <c:pt idx="117">
                  <c:v>3.61E-2</c:v>
                </c:pt>
                <c:pt idx="118">
                  <c:v>6.1899999999999997E-2</c:v>
                </c:pt>
                <c:pt idx="119">
                  <c:v>7.3999999999999996E-2</c:v>
                </c:pt>
                <c:pt idx="120">
                  <c:v>0.15229999999999999</c:v>
                </c:pt>
                <c:pt idx="121">
                  <c:v>6.6799999999999998E-2</c:v>
                </c:pt>
                <c:pt idx="122">
                  <c:v>0.11219999999999999</c:v>
                </c:pt>
                <c:pt idx="123">
                  <c:v>7.8299999999999995E-2</c:v>
                </c:pt>
                <c:pt idx="124">
                  <c:v>6.6000000000000003E-2</c:v>
                </c:pt>
                <c:pt idx="125">
                  <c:v>7.6100000000000001E-2</c:v>
                </c:pt>
                <c:pt idx="129">
                  <c:v>0.1</c:v>
                </c:pt>
                <c:pt idx="130">
                  <c:v>5.0000000000000001E-3</c:v>
                </c:pt>
                <c:pt idx="131">
                  <c:v>0.1</c:v>
                </c:pt>
                <c:pt idx="132">
                  <c:v>5.0000000000000001E-3</c:v>
                </c:pt>
                <c:pt idx="133">
                  <c:v>0.17</c:v>
                </c:pt>
                <c:pt idx="134">
                  <c:v>0.3</c:v>
                </c:pt>
                <c:pt idx="135">
                  <c:v>0.13</c:v>
                </c:pt>
                <c:pt idx="136">
                  <c:v>5.0000000000000001E-3</c:v>
                </c:pt>
                <c:pt idx="137">
                  <c:v>0.22</c:v>
                </c:pt>
                <c:pt idx="138">
                  <c:v>0.22</c:v>
                </c:pt>
                <c:pt idx="139">
                  <c:v>0.16</c:v>
                </c:pt>
                <c:pt idx="140">
                  <c:v>0.02</c:v>
                </c:pt>
                <c:pt idx="141">
                  <c:v>5.0000000000000001E-3</c:v>
                </c:pt>
                <c:pt idx="142">
                  <c:v>2.12E-2</c:v>
                </c:pt>
                <c:pt idx="143">
                  <c:v>3.5400000000000001E-2</c:v>
                </c:pt>
                <c:pt idx="144">
                  <c:v>2.47E-2</c:v>
                </c:pt>
                <c:pt idx="145">
                  <c:v>2.01E-2</c:v>
                </c:pt>
                <c:pt idx="146">
                  <c:v>4.7600000000000003E-2</c:v>
                </c:pt>
                <c:pt idx="147">
                  <c:v>3.9199999999999999E-2</c:v>
                </c:pt>
                <c:pt idx="148">
                  <c:v>7.0599999999999996E-2</c:v>
                </c:pt>
                <c:pt idx="149">
                  <c:v>0.56799999999999995</c:v>
                </c:pt>
                <c:pt idx="150">
                  <c:v>7.51E-2</c:v>
                </c:pt>
                <c:pt idx="151">
                  <c:v>6.1199999999999997E-2</c:v>
                </c:pt>
                <c:pt idx="152">
                  <c:v>0.12509999999999999</c:v>
                </c:pt>
                <c:pt idx="154">
                  <c:v>6.3E-3</c:v>
                </c:pt>
                <c:pt idx="155">
                  <c:v>8.2199999999999995E-2</c:v>
                </c:pt>
                <c:pt idx="156">
                  <c:v>0.20300000000000001</c:v>
                </c:pt>
                <c:pt idx="157">
                  <c:v>9.9000000000000005E-2</c:v>
                </c:pt>
                <c:pt idx="158">
                  <c:v>0.127</c:v>
                </c:pt>
                <c:pt idx="159">
                  <c:v>0.08</c:v>
                </c:pt>
                <c:pt idx="160">
                  <c:v>9.4E-2</c:v>
                </c:pt>
                <c:pt idx="161">
                  <c:v>0.156</c:v>
                </c:pt>
                <c:pt idx="162">
                  <c:v>0.16300000000000001</c:v>
                </c:pt>
                <c:pt idx="163">
                  <c:v>0.15</c:v>
                </c:pt>
                <c:pt idx="164">
                  <c:v>4.7E-2</c:v>
                </c:pt>
                <c:pt idx="165">
                  <c:v>9.9000000000000005E-2</c:v>
                </c:pt>
                <c:pt idx="166">
                  <c:v>6.5000000000000002E-2</c:v>
                </c:pt>
                <c:pt idx="167">
                  <c:v>5.8999999999999997E-2</c:v>
                </c:pt>
              </c:numCache>
            </c:numRef>
          </c:yVal>
          <c:smooth val="0"/>
        </c:ser>
        <c:ser>
          <c:idx val="2"/>
          <c:order val="2"/>
          <c:tx>
            <c:v>Central Bay</c:v>
          </c:tx>
          <c:marker>
            <c:symbol val="none"/>
          </c:marker>
          <c:xVal>
            <c:numRef>
              <c:f>'CentralBayStn4_1999-2016'!$A$2:$A$169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'CentralBayStn4_1999-2016'!$I$2:$I$169</c:f>
              <c:numCache>
                <c:formatCode>0.000</c:formatCode>
                <c:ptCount val="168"/>
                <c:pt idx="0">
                  <c:v>1.6E-2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7.1400000000000005E-2</c:v>
                </c:pt>
                <c:pt idx="7">
                  <c:v>2E-3</c:v>
                </c:pt>
                <c:pt idx="8">
                  <c:v>2E-3</c:v>
                </c:pt>
                <c:pt idx="9">
                  <c:v>3.3E-3</c:v>
                </c:pt>
                <c:pt idx="10">
                  <c:v>3.4700000000000002E-2</c:v>
                </c:pt>
                <c:pt idx="11">
                  <c:v>2E-3</c:v>
                </c:pt>
                <c:pt idx="12">
                  <c:v>5.6899999999999999E-2</c:v>
                </c:pt>
                <c:pt idx="13">
                  <c:v>0.20549999999999999</c:v>
                </c:pt>
                <c:pt idx="14">
                  <c:v>0.2324</c:v>
                </c:pt>
                <c:pt idx="15">
                  <c:v>0.3</c:v>
                </c:pt>
                <c:pt idx="16">
                  <c:v>0.35310000000000002</c:v>
                </c:pt>
                <c:pt idx="17">
                  <c:v>0.22459999999999999</c:v>
                </c:pt>
                <c:pt idx="18">
                  <c:v>0.2298</c:v>
                </c:pt>
                <c:pt idx="19">
                  <c:v>0.1085</c:v>
                </c:pt>
                <c:pt idx="20">
                  <c:v>5.1200000000000002E-2</c:v>
                </c:pt>
                <c:pt idx="21">
                  <c:v>3.85E-2</c:v>
                </c:pt>
                <c:pt idx="22">
                  <c:v>2.6200000000000001E-2</c:v>
                </c:pt>
                <c:pt idx="23">
                  <c:v>8.8999999999999996E-2</c:v>
                </c:pt>
                <c:pt idx="31">
                  <c:v>0.1032</c:v>
                </c:pt>
                <c:pt idx="32">
                  <c:v>0.12239999999999999</c:v>
                </c:pt>
                <c:pt idx="33">
                  <c:v>0.1173</c:v>
                </c:pt>
                <c:pt idx="34">
                  <c:v>0.1305</c:v>
                </c:pt>
                <c:pt idx="35">
                  <c:v>0.1074</c:v>
                </c:pt>
                <c:pt idx="36">
                  <c:v>7.4200000000000002E-2</c:v>
                </c:pt>
                <c:pt idx="37">
                  <c:v>3.1099999999999999E-2</c:v>
                </c:pt>
                <c:pt idx="38">
                  <c:v>7.5300000000000006E-2</c:v>
                </c:pt>
                <c:pt idx="39">
                  <c:v>6.9400000000000003E-2</c:v>
                </c:pt>
                <c:pt idx="40">
                  <c:v>7.5200000000000003E-2</c:v>
                </c:pt>
                <c:pt idx="41">
                  <c:v>0.1328</c:v>
                </c:pt>
                <c:pt idx="42">
                  <c:v>0.1275</c:v>
                </c:pt>
                <c:pt idx="43">
                  <c:v>0.1154</c:v>
                </c:pt>
                <c:pt idx="44">
                  <c:v>0.17100000000000001</c:v>
                </c:pt>
                <c:pt idx="45">
                  <c:v>3.0800000000000001E-2</c:v>
                </c:pt>
                <c:pt idx="46">
                  <c:v>5.3600000000000002E-2</c:v>
                </c:pt>
                <c:pt idx="47">
                  <c:v>2.7900000000000001E-2</c:v>
                </c:pt>
                <c:pt idx="48">
                  <c:v>3.9199999999999999E-2</c:v>
                </c:pt>
                <c:pt idx="49">
                  <c:v>6.5299999999999997E-2</c:v>
                </c:pt>
                <c:pt idx="50">
                  <c:v>3.9399999999999998E-2</c:v>
                </c:pt>
                <c:pt idx="51">
                  <c:v>3.9899999999999998E-2</c:v>
                </c:pt>
                <c:pt idx="52">
                  <c:v>7.0000000000000001E-3</c:v>
                </c:pt>
                <c:pt idx="53">
                  <c:v>1E-3</c:v>
                </c:pt>
                <c:pt idx="54">
                  <c:v>1E-3</c:v>
                </c:pt>
                <c:pt idx="55">
                  <c:v>1.8E-3</c:v>
                </c:pt>
                <c:pt idx="56">
                  <c:v>8.8000000000000005E-3</c:v>
                </c:pt>
                <c:pt idx="57">
                  <c:v>3.6700000000000003E-2</c:v>
                </c:pt>
                <c:pt idx="58">
                  <c:v>3.3300000000000003E-2</c:v>
                </c:pt>
                <c:pt idx="59">
                  <c:v>1.8100000000000002E-2</c:v>
                </c:pt>
                <c:pt idx="60">
                  <c:v>2.1600000000000001E-2</c:v>
                </c:pt>
                <c:pt idx="61">
                  <c:v>4.6699999999999998E-2</c:v>
                </c:pt>
                <c:pt idx="62">
                  <c:v>4.6899999999999997E-2</c:v>
                </c:pt>
                <c:pt idx="63">
                  <c:v>2.5000000000000001E-2</c:v>
                </c:pt>
                <c:pt idx="64">
                  <c:v>3.1E-2</c:v>
                </c:pt>
                <c:pt idx="65">
                  <c:v>1.21E-2</c:v>
                </c:pt>
                <c:pt idx="66">
                  <c:v>8.6999999999999994E-3</c:v>
                </c:pt>
                <c:pt idx="67">
                  <c:v>2.7000000000000001E-3</c:v>
                </c:pt>
                <c:pt idx="68">
                  <c:v>1.17E-2</c:v>
                </c:pt>
                <c:pt idx="69">
                  <c:v>4.1000000000000002E-2</c:v>
                </c:pt>
                <c:pt idx="70">
                  <c:v>8.9999999999999993E-3</c:v>
                </c:pt>
                <c:pt idx="71">
                  <c:v>2.8000000000000001E-2</c:v>
                </c:pt>
                <c:pt idx="72">
                  <c:v>2.9499999999999998E-2</c:v>
                </c:pt>
                <c:pt idx="73">
                  <c:v>2.3599999999999999E-2</c:v>
                </c:pt>
                <c:pt idx="74">
                  <c:v>2.18E-2</c:v>
                </c:pt>
                <c:pt idx="75">
                  <c:v>5.4699999999999999E-2</c:v>
                </c:pt>
                <c:pt idx="76">
                  <c:v>1.4500000000000001E-2</c:v>
                </c:pt>
                <c:pt idx="77">
                  <c:v>7.3599999999999999E-2</c:v>
                </c:pt>
                <c:pt idx="78">
                  <c:v>5.0700000000000002E-2</c:v>
                </c:pt>
                <c:pt idx="79">
                  <c:v>2.2499999999999999E-2</c:v>
                </c:pt>
                <c:pt idx="80">
                  <c:v>9.3299999999999994E-2</c:v>
                </c:pt>
                <c:pt idx="81">
                  <c:v>8.2900000000000001E-2</c:v>
                </c:pt>
                <c:pt idx="82">
                  <c:v>8.8499999999999995E-2</c:v>
                </c:pt>
                <c:pt idx="83">
                  <c:v>6.6900000000000001E-2</c:v>
                </c:pt>
                <c:pt idx="84">
                  <c:v>2.7E-2</c:v>
                </c:pt>
                <c:pt idx="85">
                  <c:v>2.58E-2</c:v>
                </c:pt>
                <c:pt idx="86">
                  <c:v>3.9399999999999998E-2</c:v>
                </c:pt>
                <c:pt idx="87">
                  <c:v>1.24E-2</c:v>
                </c:pt>
                <c:pt idx="88">
                  <c:v>1E-3</c:v>
                </c:pt>
                <c:pt idx="89">
                  <c:v>4.65E-2</c:v>
                </c:pt>
                <c:pt idx="90">
                  <c:v>5.5199999999999999E-2</c:v>
                </c:pt>
                <c:pt idx="91">
                  <c:v>7.0900000000000005E-2</c:v>
                </c:pt>
                <c:pt idx="92">
                  <c:v>6.2399999999999997E-2</c:v>
                </c:pt>
                <c:pt idx="93">
                  <c:v>0.13650000000000001</c:v>
                </c:pt>
                <c:pt idx="94">
                  <c:v>0.12770000000000001</c:v>
                </c:pt>
                <c:pt idx="95">
                  <c:v>0.1996</c:v>
                </c:pt>
                <c:pt idx="96">
                  <c:v>0.1217</c:v>
                </c:pt>
                <c:pt idx="97">
                  <c:v>6.3700000000000007E-2</c:v>
                </c:pt>
                <c:pt idx="98">
                  <c:v>0.06</c:v>
                </c:pt>
                <c:pt idx="99">
                  <c:v>5.5199999999999999E-2</c:v>
                </c:pt>
                <c:pt idx="100">
                  <c:v>6.9500000000000006E-2</c:v>
                </c:pt>
                <c:pt idx="101">
                  <c:v>0.1008</c:v>
                </c:pt>
                <c:pt idx="102">
                  <c:v>0.20180000000000001</c:v>
                </c:pt>
                <c:pt idx="103">
                  <c:v>0.19739999999999999</c:v>
                </c:pt>
                <c:pt idx="104">
                  <c:v>3.0499999999999999E-2</c:v>
                </c:pt>
                <c:pt idx="105">
                  <c:v>3.8100000000000002E-2</c:v>
                </c:pt>
                <c:pt idx="106">
                  <c:v>6.6000000000000003E-2</c:v>
                </c:pt>
                <c:pt idx="107">
                  <c:v>4.6800000000000001E-2</c:v>
                </c:pt>
                <c:pt idx="108">
                  <c:v>5.5800000000000002E-2</c:v>
                </c:pt>
                <c:pt idx="109">
                  <c:v>4.1399999999999999E-2</c:v>
                </c:pt>
                <c:pt idx="110">
                  <c:v>2.9499999999999998E-2</c:v>
                </c:pt>
                <c:pt idx="111">
                  <c:v>4.4299999999999999E-2</c:v>
                </c:pt>
                <c:pt idx="112">
                  <c:v>5.2400000000000002E-2</c:v>
                </c:pt>
                <c:pt idx="113">
                  <c:v>3.1300000000000001E-2</c:v>
                </c:pt>
                <c:pt idx="114">
                  <c:v>3.15E-2</c:v>
                </c:pt>
                <c:pt idx="115">
                  <c:v>3.8699999999999998E-2</c:v>
                </c:pt>
                <c:pt idx="116">
                  <c:v>3.1699999999999999E-2</c:v>
                </c:pt>
                <c:pt idx="117">
                  <c:v>2.81E-2</c:v>
                </c:pt>
                <c:pt idx="118">
                  <c:v>4.4600000000000001E-2</c:v>
                </c:pt>
                <c:pt idx="120">
                  <c:v>7.6100000000000001E-2</c:v>
                </c:pt>
                <c:pt idx="121">
                  <c:v>8.0799999999999997E-2</c:v>
                </c:pt>
                <c:pt idx="122">
                  <c:v>0.1071</c:v>
                </c:pt>
                <c:pt idx="123">
                  <c:v>8.8700000000000001E-2</c:v>
                </c:pt>
                <c:pt idx="124">
                  <c:v>8.9200000000000002E-2</c:v>
                </c:pt>
                <c:pt idx="125">
                  <c:v>6.6799999999999998E-2</c:v>
                </c:pt>
                <c:pt idx="129">
                  <c:v>0.06</c:v>
                </c:pt>
                <c:pt idx="130">
                  <c:v>0.13</c:v>
                </c:pt>
                <c:pt idx="131">
                  <c:v>0.1</c:v>
                </c:pt>
                <c:pt idx="132">
                  <c:v>5.0000000000000001E-3</c:v>
                </c:pt>
                <c:pt idx="133">
                  <c:v>0.2</c:v>
                </c:pt>
                <c:pt idx="134">
                  <c:v>0.14000000000000001</c:v>
                </c:pt>
                <c:pt idx="135">
                  <c:v>0.08</c:v>
                </c:pt>
                <c:pt idx="136">
                  <c:v>2E-3</c:v>
                </c:pt>
                <c:pt idx="137">
                  <c:v>0.15</c:v>
                </c:pt>
                <c:pt idx="138">
                  <c:v>0.32</c:v>
                </c:pt>
                <c:pt idx="139">
                  <c:v>5.0000000000000001E-3</c:v>
                </c:pt>
                <c:pt idx="140">
                  <c:v>0.11</c:v>
                </c:pt>
                <c:pt idx="141">
                  <c:v>5.0000000000000001E-3</c:v>
                </c:pt>
                <c:pt idx="142">
                  <c:v>1.4800000000000001E-2</c:v>
                </c:pt>
                <c:pt idx="143">
                  <c:v>2.8299999999999999E-2</c:v>
                </c:pt>
                <c:pt idx="144">
                  <c:v>3.2899999999999999E-2</c:v>
                </c:pt>
                <c:pt idx="145">
                  <c:v>2.76E-2</c:v>
                </c:pt>
                <c:pt idx="146">
                  <c:v>1.04E-2</c:v>
                </c:pt>
                <c:pt idx="147">
                  <c:v>3.49E-2</c:v>
                </c:pt>
                <c:pt idx="148">
                  <c:v>3.2899999999999999E-2</c:v>
                </c:pt>
                <c:pt idx="149">
                  <c:v>5.6099999999999997E-2</c:v>
                </c:pt>
                <c:pt idx="150">
                  <c:v>3.6200000000000003E-2</c:v>
                </c:pt>
                <c:pt idx="151">
                  <c:v>4.7199999999999999E-2</c:v>
                </c:pt>
                <c:pt idx="152">
                  <c:v>0.1114</c:v>
                </c:pt>
                <c:pt idx="153">
                  <c:v>0</c:v>
                </c:pt>
                <c:pt idx="154">
                  <c:v>6.1100000000000002E-2</c:v>
                </c:pt>
                <c:pt idx="155">
                  <c:v>4.1200000000000001E-2</c:v>
                </c:pt>
                <c:pt idx="156">
                  <c:v>0.186</c:v>
                </c:pt>
                <c:pt idx="157">
                  <c:v>9.9000000000000005E-2</c:v>
                </c:pt>
                <c:pt idx="158">
                  <c:v>0.129</c:v>
                </c:pt>
                <c:pt idx="159">
                  <c:v>8.5999999999999993E-2</c:v>
                </c:pt>
                <c:pt idx="160">
                  <c:v>0.11</c:v>
                </c:pt>
                <c:pt idx="161">
                  <c:v>0.10299999999999999</c:v>
                </c:pt>
                <c:pt idx="162">
                  <c:v>0.124</c:v>
                </c:pt>
                <c:pt idx="163">
                  <c:v>0.125</c:v>
                </c:pt>
                <c:pt idx="164">
                  <c:v>0.11799999999999999</c:v>
                </c:pt>
                <c:pt idx="165">
                  <c:v>0.09</c:v>
                </c:pt>
                <c:pt idx="166">
                  <c:v>9.8000000000000004E-2</c:v>
                </c:pt>
                <c:pt idx="167">
                  <c:v>5.6000000000000001E-2</c:v>
                </c:pt>
              </c:numCache>
            </c:numRef>
          </c:yVal>
          <c:smooth val="0"/>
        </c:ser>
        <c:ser>
          <c:idx val="3"/>
          <c:order val="3"/>
          <c:tx>
            <c:v>East Bay</c:v>
          </c:tx>
          <c:marker>
            <c:symbol val="none"/>
          </c:marker>
          <c:xVal>
            <c:numRef>
              <c:f>'EastBayStn2_1999-2016'!$A$2:$A$169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'EastBayStn2_1999-2016'!$I$2:$I$169</c:f>
              <c:numCache>
                <c:formatCode>0.000</c:formatCode>
                <c:ptCount val="168"/>
                <c:pt idx="0">
                  <c:v>1.6E-2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2.98E-2</c:v>
                </c:pt>
                <c:pt idx="13">
                  <c:v>0.10680000000000001</c:v>
                </c:pt>
                <c:pt idx="14">
                  <c:v>0.13389999999999999</c:v>
                </c:pt>
                <c:pt idx="15">
                  <c:v>0.2024</c:v>
                </c:pt>
                <c:pt idx="16">
                  <c:v>0.2291</c:v>
                </c:pt>
                <c:pt idx="17">
                  <c:v>8.9800000000000005E-2</c:v>
                </c:pt>
                <c:pt idx="18">
                  <c:v>3.4200000000000001E-2</c:v>
                </c:pt>
                <c:pt idx="19">
                  <c:v>3.2399999999999998E-2</c:v>
                </c:pt>
                <c:pt idx="20">
                  <c:v>2E-3</c:v>
                </c:pt>
                <c:pt idx="21">
                  <c:v>5.8999999999999999E-3</c:v>
                </c:pt>
                <c:pt idx="22">
                  <c:v>4.1300000000000003E-2</c:v>
                </c:pt>
                <c:pt idx="23">
                  <c:v>5.8400000000000001E-2</c:v>
                </c:pt>
                <c:pt idx="31">
                  <c:v>6.54E-2</c:v>
                </c:pt>
                <c:pt idx="32">
                  <c:v>7.8E-2</c:v>
                </c:pt>
                <c:pt idx="33">
                  <c:v>0.1016</c:v>
                </c:pt>
                <c:pt idx="34">
                  <c:v>0.114</c:v>
                </c:pt>
                <c:pt idx="35">
                  <c:v>8.3000000000000004E-2</c:v>
                </c:pt>
                <c:pt idx="36">
                  <c:v>6.25E-2</c:v>
                </c:pt>
                <c:pt idx="37">
                  <c:v>8.6999999999999994E-3</c:v>
                </c:pt>
                <c:pt idx="38">
                  <c:v>7.2700000000000001E-2</c:v>
                </c:pt>
                <c:pt idx="39">
                  <c:v>5.9299999999999999E-2</c:v>
                </c:pt>
                <c:pt idx="40">
                  <c:v>6.6900000000000001E-2</c:v>
                </c:pt>
                <c:pt idx="41">
                  <c:v>6.83E-2</c:v>
                </c:pt>
                <c:pt idx="42">
                  <c:v>8.9499999999999996E-2</c:v>
                </c:pt>
                <c:pt idx="43">
                  <c:v>6.4500000000000002E-2</c:v>
                </c:pt>
                <c:pt idx="44">
                  <c:v>2.4500000000000001E-2</c:v>
                </c:pt>
                <c:pt idx="45">
                  <c:v>1.9900000000000001E-2</c:v>
                </c:pt>
                <c:pt idx="46">
                  <c:v>5.3699999999999998E-2</c:v>
                </c:pt>
                <c:pt idx="47">
                  <c:v>2.1999999999999999E-2</c:v>
                </c:pt>
                <c:pt idx="48">
                  <c:v>7.8399999999999997E-2</c:v>
                </c:pt>
                <c:pt idx="49">
                  <c:v>5.2299999999999999E-2</c:v>
                </c:pt>
                <c:pt idx="50">
                  <c:v>3.32E-2</c:v>
                </c:pt>
                <c:pt idx="51">
                  <c:v>3.6999999999999998E-2</c:v>
                </c:pt>
                <c:pt idx="52">
                  <c:v>7.9899999999999999E-2</c:v>
                </c:pt>
                <c:pt idx="54">
                  <c:v>4.3E-3</c:v>
                </c:pt>
                <c:pt idx="55">
                  <c:v>5.7000000000000002E-3</c:v>
                </c:pt>
                <c:pt idx="56">
                  <c:v>5.4999999999999997E-3</c:v>
                </c:pt>
                <c:pt idx="57">
                  <c:v>3.6799999999999999E-2</c:v>
                </c:pt>
                <c:pt idx="58">
                  <c:v>4.58E-2</c:v>
                </c:pt>
                <c:pt idx="59">
                  <c:v>5.2999999999999999E-2</c:v>
                </c:pt>
                <c:pt idx="60">
                  <c:v>2.81E-2</c:v>
                </c:pt>
                <c:pt idx="61">
                  <c:v>2.9700000000000001E-2</c:v>
                </c:pt>
                <c:pt idx="62">
                  <c:v>4.0800000000000003E-2</c:v>
                </c:pt>
                <c:pt idx="63">
                  <c:v>4.5900000000000003E-2</c:v>
                </c:pt>
                <c:pt idx="64">
                  <c:v>2.3699999999999999E-2</c:v>
                </c:pt>
                <c:pt idx="65">
                  <c:v>0.223</c:v>
                </c:pt>
                <c:pt idx="66">
                  <c:v>2.4799999999999999E-2</c:v>
                </c:pt>
                <c:pt idx="67">
                  <c:v>3.3999999999999998E-3</c:v>
                </c:pt>
                <c:pt idx="68">
                  <c:v>0.01</c:v>
                </c:pt>
                <c:pt idx="69">
                  <c:v>2.3900000000000001E-2</c:v>
                </c:pt>
                <c:pt idx="70">
                  <c:v>2.3099999999999999E-2</c:v>
                </c:pt>
                <c:pt idx="71">
                  <c:v>0.12590000000000001</c:v>
                </c:pt>
                <c:pt idx="72">
                  <c:v>8.8000000000000005E-3</c:v>
                </c:pt>
                <c:pt idx="73">
                  <c:v>2.1899999999999999E-2</c:v>
                </c:pt>
                <c:pt idx="74">
                  <c:v>4.2799999999999998E-2</c:v>
                </c:pt>
                <c:pt idx="75">
                  <c:v>4.2799999999999998E-2</c:v>
                </c:pt>
                <c:pt idx="76">
                  <c:v>9.4999999999999998E-3</c:v>
                </c:pt>
                <c:pt idx="77">
                  <c:v>5.5899999999999998E-2</c:v>
                </c:pt>
                <c:pt idx="78">
                  <c:v>5.5399999999999998E-2</c:v>
                </c:pt>
                <c:pt idx="79">
                  <c:v>3.85E-2</c:v>
                </c:pt>
                <c:pt idx="80">
                  <c:v>2.3699999999999999E-2</c:v>
                </c:pt>
                <c:pt idx="81">
                  <c:v>9.1600000000000001E-2</c:v>
                </c:pt>
                <c:pt idx="82">
                  <c:v>6.2799999999999995E-2</c:v>
                </c:pt>
                <c:pt idx="83">
                  <c:v>7.2099999999999997E-2</c:v>
                </c:pt>
                <c:pt idx="84">
                  <c:v>3.3700000000000001E-2</c:v>
                </c:pt>
                <c:pt idx="85">
                  <c:v>3.7100000000000001E-2</c:v>
                </c:pt>
                <c:pt idx="86">
                  <c:v>4.2299999999999997E-2</c:v>
                </c:pt>
                <c:pt idx="87">
                  <c:v>2.7199999999999998E-2</c:v>
                </c:pt>
                <c:pt idx="88">
                  <c:v>1.8800000000000001E-2</c:v>
                </c:pt>
                <c:pt idx="89">
                  <c:v>3.8800000000000001E-2</c:v>
                </c:pt>
                <c:pt idx="90">
                  <c:v>4.7699999999999999E-2</c:v>
                </c:pt>
                <c:pt idx="91">
                  <c:v>7.9699999999999993E-2</c:v>
                </c:pt>
                <c:pt idx="92">
                  <c:v>6.7400000000000002E-2</c:v>
                </c:pt>
                <c:pt idx="93">
                  <c:v>0.129</c:v>
                </c:pt>
                <c:pt idx="94">
                  <c:v>0.10349999999999999</c:v>
                </c:pt>
                <c:pt idx="95">
                  <c:v>0.1429</c:v>
                </c:pt>
                <c:pt idx="96">
                  <c:v>9.2200000000000004E-2</c:v>
                </c:pt>
                <c:pt idx="97">
                  <c:v>9.1499999999999998E-2</c:v>
                </c:pt>
                <c:pt idx="98">
                  <c:v>0.06</c:v>
                </c:pt>
                <c:pt idx="99">
                  <c:v>4.7E-2</c:v>
                </c:pt>
                <c:pt idx="100">
                  <c:v>3.8600000000000002E-2</c:v>
                </c:pt>
                <c:pt idx="101">
                  <c:v>6.5500000000000003E-2</c:v>
                </c:pt>
                <c:pt idx="102">
                  <c:v>9.0499999999999997E-2</c:v>
                </c:pt>
                <c:pt idx="103">
                  <c:v>5.62E-2</c:v>
                </c:pt>
                <c:pt idx="104">
                  <c:v>1.04E-2</c:v>
                </c:pt>
                <c:pt idx="105">
                  <c:v>3.8100000000000002E-2</c:v>
                </c:pt>
                <c:pt idx="106">
                  <c:v>4.58E-2</c:v>
                </c:pt>
                <c:pt idx="107">
                  <c:v>6.3799999999999996E-2</c:v>
                </c:pt>
                <c:pt idx="108">
                  <c:v>7.46E-2</c:v>
                </c:pt>
                <c:pt idx="109">
                  <c:v>6.08E-2</c:v>
                </c:pt>
                <c:pt idx="110">
                  <c:v>3.44E-2</c:v>
                </c:pt>
                <c:pt idx="111">
                  <c:v>4.9799999999999997E-2</c:v>
                </c:pt>
                <c:pt idx="112">
                  <c:v>4.0800000000000003E-2</c:v>
                </c:pt>
                <c:pt idx="113">
                  <c:v>3.1E-2</c:v>
                </c:pt>
                <c:pt idx="114">
                  <c:v>4.6100000000000002E-2</c:v>
                </c:pt>
                <c:pt idx="115">
                  <c:v>1.66E-2</c:v>
                </c:pt>
                <c:pt idx="116">
                  <c:v>4.4600000000000001E-2</c:v>
                </c:pt>
                <c:pt idx="117">
                  <c:v>3.5799999999999998E-2</c:v>
                </c:pt>
                <c:pt idx="118">
                  <c:v>3.7400000000000003E-2</c:v>
                </c:pt>
                <c:pt idx="120">
                  <c:v>6.4399999999999999E-2</c:v>
                </c:pt>
                <c:pt idx="121">
                  <c:v>6.08E-2</c:v>
                </c:pt>
                <c:pt idx="122">
                  <c:v>8.0100000000000005E-2</c:v>
                </c:pt>
                <c:pt idx="123">
                  <c:v>5.2400000000000002E-2</c:v>
                </c:pt>
                <c:pt idx="124">
                  <c:v>1.17E-2</c:v>
                </c:pt>
                <c:pt idx="125">
                  <c:v>4.0800000000000003E-2</c:v>
                </c:pt>
                <c:pt idx="129">
                  <c:v>0.08</c:v>
                </c:pt>
                <c:pt idx="130">
                  <c:v>0.22</c:v>
                </c:pt>
                <c:pt idx="131">
                  <c:v>0.15</c:v>
                </c:pt>
                <c:pt idx="132">
                  <c:v>5.0000000000000001E-3</c:v>
                </c:pt>
                <c:pt idx="133">
                  <c:v>0.13</c:v>
                </c:pt>
                <c:pt idx="134">
                  <c:v>0.05</c:v>
                </c:pt>
                <c:pt idx="135">
                  <c:v>0.04</c:v>
                </c:pt>
                <c:pt idx="136">
                  <c:v>0.06</c:v>
                </c:pt>
                <c:pt idx="137">
                  <c:v>0.23</c:v>
                </c:pt>
                <c:pt idx="138">
                  <c:v>0.06</c:v>
                </c:pt>
                <c:pt idx="139">
                  <c:v>0.27</c:v>
                </c:pt>
                <c:pt idx="140">
                  <c:v>0.08</c:v>
                </c:pt>
                <c:pt idx="141">
                  <c:v>5.0000000000000001E-3</c:v>
                </c:pt>
                <c:pt idx="142">
                  <c:v>5.0700000000000002E-2</c:v>
                </c:pt>
                <c:pt idx="143">
                  <c:v>3.5000000000000003E-2</c:v>
                </c:pt>
                <c:pt idx="144">
                  <c:v>2.3400000000000001E-2</c:v>
                </c:pt>
                <c:pt idx="145">
                  <c:v>2.0299999999999999E-2</c:v>
                </c:pt>
                <c:pt idx="146">
                  <c:v>7.4000000000000003E-3</c:v>
                </c:pt>
                <c:pt idx="147">
                  <c:v>2.0899999999999998E-2</c:v>
                </c:pt>
                <c:pt idx="148">
                  <c:v>7.1800000000000003E-2</c:v>
                </c:pt>
                <c:pt idx="149">
                  <c:v>3.15E-2</c:v>
                </c:pt>
                <c:pt idx="150">
                  <c:v>2.3E-2</c:v>
                </c:pt>
                <c:pt idx="151">
                  <c:v>5.33E-2</c:v>
                </c:pt>
                <c:pt idx="152">
                  <c:v>0.1211</c:v>
                </c:pt>
                <c:pt idx="154">
                  <c:v>2.7000000000000001E-3</c:v>
                </c:pt>
                <c:pt idx="155">
                  <c:v>5.8999999999999999E-3</c:v>
                </c:pt>
                <c:pt idx="156">
                  <c:v>0.13600000000000001</c:v>
                </c:pt>
                <c:pt idx="157">
                  <c:v>0.74399999999999999</c:v>
                </c:pt>
                <c:pt idx="158">
                  <c:v>0.113</c:v>
                </c:pt>
                <c:pt idx="159">
                  <c:v>7.8E-2</c:v>
                </c:pt>
                <c:pt idx="160">
                  <c:v>7.3999999999999996E-2</c:v>
                </c:pt>
                <c:pt idx="161">
                  <c:v>5.2999999999999999E-2</c:v>
                </c:pt>
                <c:pt idx="162">
                  <c:v>9.0999999999999998E-2</c:v>
                </c:pt>
                <c:pt idx="163">
                  <c:v>6.3E-2</c:v>
                </c:pt>
                <c:pt idx="164">
                  <c:v>5.6000000000000001E-2</c:v>
                </c:pt>
                <c:pt idx="165">
                  <c:v>2.1999999999999999E-2</c:v>
                </c:pt>
                <c:pt idx="166">
                  <c:v>5.8000000000000003E-2</c:v>
                </c:pt>
                <c:pt idx="167">
                  <c:v>4.3999999999999997E-2</c:v>
                </c:pt>
              </c:numCache>
            </c:numRef>
          </c:yVal>
          <c:smooth val="0"/>
        </c:ser>
        <c:ser>
          <c:idx val="4"/>
          <c:order val="4"/>
          <c:tx>
            <c:v>South Bay</c:v>
          </c:tx>
          <c:marker>
            <c:symbol val="none"/>
          </c:marker>
          <c:xVal>
            <c:numRef>
              <c:f>'SouthBayStn8_1999-2016'!$A$2:$A$169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'SouthBayStn8_1999-2016'!$I$2:$I$169</c:f>
              <c:numCache>
                <c:formatCode>0.000</c:formatCode>
                <c:ptCount val="168"/>
                <c:pt idx="0">
                  <c:v>2E-3</c:v>
                </c:pt>
                <c:pt idx="1">
                  <c:v>1.2800000000000001E-2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1.67E-2</c:v>
                </c:pt>
                <c:pt idx="8">
                  <c:v>2E-3</c:v>
                </c:pt>
                <c:pt idx="9">
                  <c:v>0.1114</c:v>
                </c:pt>
                <c:pt idx="11">
                  <c:v>2E-3</c:v>
                </c:pt>
                <c:pt idx="12">
                  <c:v>4.2700000000000002E-2</c:v>
                </c:pt>
                <c:pt idx="13">
                  <c:v>0.1658</c:v>
                </c:pt>
                <c:pt idx="14">
                  <c:v>0.1978</c:v>
                </c:pt>
                <c:pt idx="15">
                  <c:v>0.24049999999999999</c:v>
                </c:pt>
                <c:pt idx="16">
                  <c:v>0.18970000000000001</c:v>
                </c:pt>
                <c:pt idx="17">
                  <c:v>0.16650000000000001</c:v>
                </c:pt>
                <c:pt idx="18">
                  <c:v>0.1004</c:v>
                </c:pt>
                <c:pt idx="19">
                  <c:v>5.4300000000000001E-2</c:v>
                </c:pt>
                <c:pt idx="20">
                  <c:v>1.8499999999999999E-2</c:v>
                </c:pt>
                <c:pt idx="21">
                  <c:v>2.9600000000000001E-2</c:v>
                </c:pt>
                <c:pt idx="22">
                  <c:v>0.12909999999999999</c:v>
                </c:pt>
                <c:pt idx="23">
                  <c:v>6.88E-2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5.4100000000000002E-2</c:v>
                </c:pt>
                <c:pt idx="32">
                  <c:v>0.10050000000000001</c:v>
                </c:pt>
                <c:pt idx="33">
                  <c:v>0.11459999999999999</c:v>
                </c:pt>
                <c:pt idx="34">
                  <c:v>0.13600000000000001</c:v>
                </c:pt>
                <c:pt idx="35">
                  <c:v>0.1062</c:v>
                </c:pt>
                <c:pt idx="36">
                  <c:v>7.1499999999999994E-2</c:v>
                </c:pt>
                <c:pt idx="37">
                  <c:v>6.1800000000000001E-2</c:v>
                </c:pt>
                <c:pt idx="38">
                  <c:v>0.14410000000000001</c:v>
                </c:pt>
                <c:pt idx="39">
                  <c:v>8.0399999999999999E-2</c:v>
                </c:pt>
                <c:pt idx="40">
                  <c:v>7.6300000000000007E-2</c:v>
                </c:pt>
                <c:pt idx="41">
                  <c:v>0.1118</c:v>
                </c:pt>
                <c:pt idx="42">
                  <c:v>0.14000000000000001</c:v>
                </c:pt>
                <c:pt idx="43">
                  <c:v>9.5200000000000007E-2</c:v>
                </c:pt>
                <c:pt idx="44">
                  <c:v>4.48E-2</c:v>
                </c:pt>
                <c:pt idx="45">
                  <c:v>2.7900000000000001E-2</c:v>
                </c:pt>
                <c:pt idx="46">
                  <c:v>5.3800000000000001E-2</c:v>
                </c:pt>
                <c:pt idx="47">
                  <c:v>4.2299999999999997E-2</c:v>
                </c:pt>
                <c:pt idx="48">
                  <c:v>7.6300000000000007E-2</c:v>
                </c:pt>
                <c:pt idx="49">
                  <c:v>0.1128</c:v>
                </c:pt>
                <c:pt idx="50">
                  <c:v>3.78E-2</c:v>
                </c:pt>
                <c:pt idx="51">
                  <c:v>2.5999999999999999E-2</c:v>
                </c:pt>
                <c:pt idx="52">
                  <c:v>3.7600000000000001E-2</c:v>
                </c:pt>
                <c:pt idx="54">
                  <c:v>7.4000000000000003E-3</c:v>
                </c:pt>
                <c:pt idx="55">
                  <c:v>3.3E-3</c:v>
                </c:pt>
                <c:pt idx="56">
                  <c:v>1.7500000000000002E-2</c:v>
                </c:pt>
                <c:pt idx="57">
                  <c:v>3.6999999999999998E-2</c:v>
                </c:pt>
                <c:pt idx="58">
                  <c:v>4.2500000000000003E-2</c:v>
                </c:pt>
                <c:pt idx="59">
                  <c:v>8.3599999999999994E-2</c:v>
                </c:pt>
                <c:pt idx="60">
                  <c:v>5.7000000000000002E-2</c:v>
                </c:pt>
                <c:pt idx="61">
                  <c:v>3.7999999999999999E-2</c:v>
                </c:pt>
                <c:pt idx="62">
                  <c:v>9.2999999999999999E-2</c:v>
                </c:pt>
                <c:pt idx="63">
                  <c:v>3.0099999999999998E-2</c:v>
                </c:pt>
                <c:pt idx="64">
                  <c:v>4.1099999999999998E-2</c:v>
                </c:pt>
                <c:pt idx="65">
                  <c:v>3.2300000000000002E-2</c:v>
                </c:pt>
                <c:pt idx="66">
                  <c:v>4.3400000000000001E-2</c:v>
                </c:pt>
                <c:pt idx="67">
                  <c:v>9.4999999999999998E-3</c:v>
                </c:pt>
                <c:pt idx="68">
                  <c:v>5.1999999999999998E-3</c:v>
                </c:pt>
                <c:pt idx="69">
                  <c:v>2.1100000000000001E-2</c:v>
                </c:pt>
                <c:pt idx="70">
                  <c:v>3.6700000000000003E-2</c:v>
                </c:pt>
                <c:pt idx="71">
                  <c:v>9.06E-2</c:v>
                </c:pt>
                <c:pt idx="72">
                  <c:v>1.3899999999999999E-2</c:v>
                </c:pt>
                <c:pt idx="73">
                  <c:v>4.1500000000000002E-2</c:v>
                </c:pt>
                <c:pt idx="74">
                  <c:v>4.3299999999999998E-2</c:v>
                </c:pt>
                <c:pt idx="75">
                  <c:v>4.3900000000000002E-2</c:v>
                </c:pt>
                <c:pt idx="76">
                  <c:v>2.3099999999999999E-2</c:v>
                </c:pt>
                <c:pt idx="77">
                  <c:v>4.7800000000000002E-2</c:v>
                </c:pt>
                <c:pt idx="78">
                  <c:v>7.9399999999999998E-2</c:v>
                </c:pt>
                <c:pt idx="79">
                  <c:v>9.4700000000000006E-2</c:v>
                </c:pt>
                <c:pt idx="80">
                  <c:v>8.4199999999999997E-2</c:v>
                </c:pt>
                <c:pt idx="81">
                  <c:v>7.7200000000000005E-2</c:v>
                </c:pt>
                <c:pt idx="82">
                  <c:v>9.1399999999999995E-2</c:v>
                </c:pt>
                <c:pt idx="83">
                  <c:v>0.1736</c:v>
                </c:pt>
                <c:pt idx="84">
                  <c:v>4.9799999999999997E-2</c:v>
                </c:pt>
                <c:pt idx="85">
                  <c:v>8.5199999999999998E-2</c:v>
                </c:pt>
                <c:pt idx="86">
                  <c:v>9.69E-2</c:v>
                </c:pt>
                <c:pt idx="87">
                  <c:v>4.4299999999999999E-2</c:v>
                </c:pt>
                <c:pt idx="88">
                  <c:v>1.7299999999999999E-2</c:v>
                </c:pt>
                <c:pt idx="89">
                  <c:v>5.5500000000000001E-2</c:v>
                </c:pt>
                <c:pt idx="90">
                  <c:v>4.6199999999999998E-2</c:v>
                </c:pt>
                <c:pt idx="91">
                  <c:v>6.7900000000000002E-2</c:v>
                </c:pt>
                <c:pt idx="92">
                  <c:v>5.1700000000000003E-2</c:v>
                </c:pt>
                <c:pt idx="93">
                  <c:v>0.17280000000000001</c:v>
                </c:pt>
                <c:pt idx="94">
                  <c:v>0.1101</c:v>
                </c:pt>
                <c:pt idx="95">
                  <c:v>0.1641</c:v>
                </c:pt>
                <c:pt idx="96">
                  <c:v>0.1472</c:v>
                </c:pt>
                <c:pt idx="97">
                  <c:v>8.5199999999999998E-2</c:v>
                </c:pt>
                <c:pt idx="98">
                  <c:v>0.06</c:v>
                </c:pt>
                <c:pt idx="99">
                  <c:v>5.8000000000000003E-2</c:v>
                </c:pt>
                <c:pt idx="100">
                  <c:v>4.7899999999999998E-2</c:v>
                </c:pt>
                <c:pt idx="101">
                  <c:v>5.2600000000000001E-2</c:v>
                </c:pt>
                <c:pt idx="102">
                  <c:v>9.6299999999999997E-2</c:v>
                </c:pt>
                <c:pt idx="103">
                  <c:v>7.3499999999999996E-2</c:v>
                </c:pt>
                <c:pt idx="104">
                  <c:v>2.64E-2</c:v>
                </c:pt>
                <c:pt idx="105">
                  <c:v>2.5399999999999999E-2</c:v>
                </c:pt>
                <c:pt idx="106">
                  <c:v>3.6400000000000002E-2</c:v>
                </c:pt>
                <c:pt idx="107">
                  <c:v>7.0900000000000005E-2</c:v>
                </c:pt>
                <c:pt idx="108">
                  <c:v>9.5299999999999996E-2</c:v>
                </c:pt>
                <c:pt idx="109">
                  <c:v>8.5400000000000004E-2</c:v>
                </c:pt>
                <c:pt idx="110">
                  <c:v>7.4999999999999997E-2</c:v>
                </c:pt>
                <c:pt idx="111">
                  <c:v>7.0900000000000005E-2</c:v>
                </c:pt>
                <c:pt idx="112">
                  <c:v>7.1800000000000003E-2</c:v>
                </c:pt>
                <c:pt idx="113">
                  <c:v>3.5200000000000002E-2</c:v>
                </c:pt>
                <c:pt idx="114">
                  <c:v>3.0099999999999998E-2</c:v>
                </c:pt>
                <c:pt idx="115">
                  <c:v>8.8599999999999998E-2</c:v>
                </c:pt>
                <c:pt idx="116">
                  <c:v>3.2000000000000001E-2</c:v>
                </c:pt>
                <c:pt idx="117">
                  <c:v>3.6499999999999998E-2</c:v>
                </c:pt>
                <c:pt idx="118">
                  <c:v>4.07E-2</c:v>
                </c:pt>
                <c:pt idx="120">
                  <c:v>0.16270000000000001</c:v>
                </c:pt>
                <c:pt idx="121">
                  <c:v>7.0999999999999994E-2</c:v>
                </c:pt>
                <c:pt idx="122">
                  <c:v>6.54E-2</c:v>
                </c:pt>
                <c:pt idx="123">
                  <c:v>0.05</c:v>
                </c:pt>
                <c:pt idx="124">
                  <c:v>5.8799999999999998E-2</c:v>
                </c:pt>
                <c:pt idx="125">
                  <c:v>5.2999999999999999E-2</c:v>
                </c:pt>
                <c:pt idx="129">
                  <c:v>0.08</c:v>
                </c:pt>
                <c:pt idx="130">
                  <c:v>0.15</c:v>
                </c:pt>
                <c:pt idx="131">
                  <c:v>0.16</c:v>
                </c:pt>
                <c:pt idx="132">
                  <c:v>0.1</c:v>
                </c:pt>
                <c:pt idx="133">
                  <c:v>0.14000000000000001</c:v>
                </c:pt>
                <c:pt idx="134">
                  <c:v>0.16</c:v>
                </c:pt>
                <c:pt idx="135">
                  <c:v>0.16</c:v>
                </c:pt>
                <c:pt idx="136">
                  <c:v>0.05</c:v>
                </c:pt>
                <c:pt idx="137">
                  <c:v>0.16</c:v>
                </c:pt>
                <c:pt idx="138">
                  <c:v>0.11</c:v>
                </c:pt>
                <c:pt idx="139">
                  <c:v>5.0000000000000001E-3</c:v>
                </c:pt>
                <c:pt idx="140">
                  <c:v>0.15</c:v>
                </c:pt>
                <c:pt idx="141">
                  <c:v>5.0000000000000001E-3</c:v>
                </c:pt>
                <c:pt idx="142">
                  <c:v>6.3100000000000003E-2</c:v>
                </c:pt>
                <c:pt idx="143">
                  <c:v>0.15479999999999999</c:v>
                </c:pt>
                <c:pt idx="144">
                  <c:v>3.8199999999999998E-2</c:v>
                </c:pt>
                <c:pt idx="145">
                  <c:v>5.4600000000000003E-2</c:v>
                </c:pt>
                <c:pt idx="146">
                  <c:v>5.4999999999999997E-3</c:v>
                </c:pt>
                <c:pt idx="147">
                  <c:v>4.8599999999999997E-2</c:v>
                </c:pt>
                <c:pt idx="148">
                  <c:v>0.1182</c:v>
                </c:pt>
                <c:pt idx="149">
                  <c:v>6.1699999999999998E-2</c:v>
                </c:pt>
                <c:pt idx="150">
                  <c:v>2.7199999999999998E-2</c:v>
                </c:pt>
                <c:pt idx="151">
                  <c:v>0.1074</c:v>
                </c:pt>
                <c:pt idx="152">
                  <c:v>0.23469999999999999</c:v>
                </c:pt>
                <c:pt idx="153">
                  <c:v>0</c:v>
                </c:pt>
                <c:pt idx="154">
                  <c:v>7.1499999999999994E-2</c:v>
                </c:pt>
                <c:pt idx="155">
                  <c:v>6.0999999999999999E-2</c:v>
                </c:pt>
                <c:pt idx="156">
                  <c:v>0.224</c:v>
                </c:pt>
                <c:pt idx="157">
                  <c:v>0.11700000000000001</c:v>
                </c:pt>
                <c:pt idx="158">
                  <c:v>0.191</c:v>
                </c:pt>
                <c:pt idx="159">
                  <c:v>9.2999999999999999E-2</c:v>
                </c:pt>
                <c:pt idx="160">
                  <c:v>0.10100000000000001</c:v>
                </c:pt>
                <c:pt idx="161">
                  <c:v>0.10299999999999999</c:v>
                </c:pt>
                <c:pt idx="162">
                  <c:v>0.11799999999999999</c:v>
                </c:pt>
                <c:pt idx="163">
                  <c:v>0.121</c:v>
                </c:pt>
                <c:pt idx="164">
                  <c:v>5.8000000000000003E-2</c:v>
                </c:pt>
                <c:pt idx="165">
                  <c:v>7.0999999999999994E-2</c:v>
                </c:pt>
                <c:pt idx="166">
                  <c:v>8.3000000000000004E-2</c:v>
                </c:pt>
                <c:pt idx="167">
                  <c:v>5.3999999999999999E-2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92960"/>
        <c:axId val="634789824"/>
      </c:scatterChart>
      <c:valAx>
        <c:axId val="634792960"/>
        <c:scaling>
          <c:orientation val="minMax"/>
          <c:max val="41276"/>
          <c:min val="36161.75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634789824"/>
        <c:crosses val="autoZero"/>
        <c:crossBetween val="midCat"/>
        <c:majorUnit val="365.25"/>
      </c:valAx>
      <c:valAx>
        <c:axId val="63478982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3479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West Bay Pasig</c:v>
          </c:tx>
          <c:marker>
            <c:symbol val="none"/>
          </c:marker>
          <c:xVal>
            <c:numRef>
              <c:f>'WestBayStn5_1999-2016'!$A$2:$A$169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38388</c:v>
                </c:pt>
                <c:pt idx="74">
                  <c:v>38416</c:v>
                </c:pt>
                <c:pt idx="75">
                  <c:v>38447</c:v>
                </c:pt>
                <c:pt idx="76">
                  <c:v>38477</c:v>
                </c:pt>
                <c:pt idx="77">
                  <c:v>38508</c:v>
                </c:pt>
                <c:pt idx="78">
                  <c:v>38538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'WestBayStn5_1999-2016'!$K$2:$K$169</c:f>
              <c:numCache>
                <c:formatCode>0.0</c:formatCode>
                <c:ptCount val="168"/>
                <c:pt idx="0">
                  <c:v>7.8</c:v>
                </c:pt>
                <c:pt idx="1">
                  <c:v>7.9</c:v>
                </c:pt>
                <c:pt idx="2">
                  <c:v>8</c:v>
                </c:pt>
                <c:pt idx="3">
                  <c:v>8.3000000000000007</c:v>
                </c:pt>
                <c:pt idx="4">
                  <c:v>9.6</c:v>
                </c:pt>
                <c:pt idx="5">
                  <c:v>8.1999999999999993</c:v>
                </c:pt>
                <c:pt idx="6">
                  <c:v>7.6</c:v>
                </c:pt>
                <c:pt idx="7">
                  <c:v>8.1999999999999993</c:v>
                </c:pt>
                <c:pt idx="8">
                  <c:v>7.6</c:v>
                </c:pt>
                <c:pt idx="9">
                  <c:v>8.5</c:v>
                </c:pt>
                <c:pt idx="10">
                  <c:v>8.1999999999999993</c:v>
                </c:pt>
                <c:pt idx="11">
                  <c:v>7.5</c:v>
                </c:pt>
                <c:pt idx="12">
                  <c:v>7.4</c:v>
                </c:pt>
                <c:pt idx="13">
                  <c:v>8</c:v>
                </c:pt>
                <c:pt idx="14">
                  <c:v>7.6</c:v>
                </c:pt>
                <c:pt idx="15">
                  <c:v>7.5</c:v>
                </c:pt>
                <c:pt idx="16">
                  <c:v>8.4</c:v>
                </c:pt>
                <c:pt idx="17">
                  <c:v>8.6</c:v>
                </c:pt>
                <c:pt idx="18">
                  <c:v>7.2</c:v>
                </c:pt>
                <c:pt idx="19">
                  <c:v>8.5</c:v>
                </c:pt>
                <c:pt idx="20">
                  <c:v>8</c:v>
                </c:pt>
                <c:pt idx="21">
                  <c:v>8.1999999999999993</c:v>
                </c:pt>
                <c:pt idx="22">
                  <c:v>7.8</c:v>
                </c:pt>
                <c:pt idx="23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8.3000000000000007</c:v>
                </c:pt>
                <c:pt idx="32">
                  <c:v>8.5</c:v>
                </c:pt>
                <c:pt idx="33">
                  <c:v>8.1999999999999993</c:v>
                </c:pt>
                <c:pt idx="34">
                  <c:v>8.5</c:v>
                </c:pt>
                <c:pt idx="35">
                  <c:v>7.6</c:v>
                </c:pt>
                <c:pt idx="36">
                  <c:v>7.7</c:v>
                </c:pt>
                <c:pt idx="37">
                  <c:v>8.3000000000000007</c:v>
                </c:pt>
                <c:pt idx="38">
                  <c:v>8.4</c:v>
                </c:pt>
                <c:pt idx="39">
                  <c:v>8.4</c:v>
                </c:pt>
                <c:pt idx="40">
                  <c:v>8.6999999999999993</c:v>
                </c:pt>
                <c:pt idx="41">
                  <c:v>10</c:v>
                </c:pt>
                <c:pt idx="42">
                  <c:v>7.5</c:v>
                </c:pt>
                <c:pt idx="43">
                  <c:v>7.9</c:v>
                </c:pt>
                <c:pt idx="44">
                  <c:v>9.1</c:v>
                </c:pt>
                <c:pt idx="45">
                  <c:v>8</c:v>
                </c:pt>
                <c:pt idx="46">
                  <c:v>7.6</c:v>
                </c:pt>
                <c:pt idx="47">
                  <c:v>8.1999999999999993</c:v>
                </c:pt>
                <c:pt idx="48">
                  <c:v>7.8</c:v>
                </c:pt>
                <c:pt idx="49">
                  <c:v>8</c:v>
                </c:pt>
                <c:pt idx="50">
                  <c:v>7.9</c:v>
                </c:pt>
                <c:pt idx="51">
                  <c:v>7.3</c:v>
                </c:pt>
                <c:pt idx="52">
                  <c:v>8.1999999999999993</c:v>
                </c:pt>
                <c:pt idx="53">
                  <c:v>8.6</c:v>
                </c:pt>
                <c:pt idx="54">
                  <c:v>8.9</c:v>
                </c:pt>
                <c:pt idx="55">
                  <c:v>7.5</c:v>
                </c:pt>
                <c:pt idx="56">
                  <c:v>8.3000000000000007</c:v>
                </c:pt>
                <c:pt idx="57">
                  <c:v>7.6</c:v>
                </c:pt>
                <c:pt idx="58">
                  <c:v>7.4</c:v>
                </c:pt>
                <c:pt idx="59">
                  <c:v>8.1</c:v>
                </c:pt>
                <c:pt idx="60">
                  <c:v>7.5</c:v>
                </c:pt>
                <c:pt idx="61">
                  <c:v>7.1</c:v>
                </c:pt>
                <c:pt idx="62">
                  <c:v>7.3</c:v>
                </c:pt>
                <c:pt idx="63">
                  <c:v>7.8</c:v>
                </c:pt>
                <c:pt idx="64">
                  <c:v>8.3000000000000007</c:v>
                </c:pt>
                <c:pt idx="65">
                  <c:v>8.4</c:v>
                </c:pt>
                <c:pt idx="66">
                  <c:v>7.5</c:v>
                </c:pt>
                <c:pt idx="67">
                  <c:v>7.6</c:v>
                </c:pt>
                <c:pt idx="68">
                  <c:v>8</c:v>
                </c:pt>
                <c:pt idx="69">
                  <c:v>8.6</c:v>
                </c:pt>
                <c:pt idx="70">
                  <c:v>8</c:v>
                </c:pt>
                <c:pt idx="71">
                  <c:v>8.1999999999999993</c:v>
                </c:pt>
                <c:pt idx="72">
                  <c:v>7.3</c:v>
                </c:pt>
                <c:pt idx="73">
                  <c:v>8.4</c:v>
                </c:pt>
                <c:pt idx="74">
                  <c:v>7.9</c:v>
                </c:pt>
                <c:pt idx="75">
                  <c:v>7.2</c:v>
                </c:pt>
                <c:pt idx="76">
                  <c:v>8.9</c:v>
                </c:pt>
                <c:pt idx="77">
                  <c:v>8.9</c:v>
                </c:pt>
                <c:pt idx="78">
                  <c:v>8.4</c:v>
                </c:pt>
                <c:pt idx="80">
                  <c:v>9</c:v>
                </c:pt>
                <c:pt idx="81">
                  <c:v>8.1</c:v>
                </c:pt>
                <c:pt idx="82">
                  <c:v>8.5</c:v>
                </c:pt>
                <c:pt idx="83">
                  <c:v>8.6999999999999993</c:v>
                </c:pt>
                <c:pt idx="84">
                  <c:v>8.6</c:v>
                </c:pt>
                <c:pt idx="85">
                  <c:v>8.1</c:v>
                </c:pt>
                <c:pt idx="86">
                  <c:v>7.2</c:v>
                </c:pt>
                <c:pt idx="87">
                  <c:v>8.4</c:v>
                </c:pt>
                <c:pt idx="88">
                  <c:v>8.1999999999999993</c:v>
                </c:pt>
                <c:pt idx="89">
                  <c:v>8.9</c:v>
                </c:pt>
                <c:pt idx="90">
                  <c:v>8</c:v>
                </c:pt>
                <c:pt idx="91">
                  <c:v>7.3</c:v>
                </c:pt>
                <c:pt idx="92">
                  <c:v>8.1999999999999993</c:v>
                </c:pt>
                <c:pt idx="93">
                  <c:v>7.9</c:v>
                </c:pt>
                <c:pt idx="94">
                  <c:v>8</c:v>
                </c:pt>
                <c:pt idx="95">
                  <c:v>8.4</c:v>
                </c:pt>
                <c:pt idx="96">
                  <c:v>8.3000000000000007</c:v>
                </c:pt>
                <c:pt idx="97">
                  <c:v>8.1</c:v>
                </c:pt>
                <c:pt idx="98">
                  <c:v>8</c:v>
                </c:pt>
                <c:pt idx="99">
                  <c:v>8.1</c:v>
                </c:pt>
                <c:pt idx="100">
                  <c:v>9.6</c:v>
                </c:pt>
                <c:pt idx="101">
                  <c:v>9.4</c:v>
                </c:pt>
                <c:pt idx="102">
                  <c:v>9.3000000000000007</c:v>
                </c:pt>
                <c:pt idx="103">
                  <c:v>9</c:v>
                </c:pt>
                <c:pt idx="104">
                  <c:v>7.5</c:v>
                </c:pt>
                <c:pt idx="105">
                  <c:v>7.5</c:v>
                </c:pt>
                <c:pt idx="106">
                  <c:v>7.6</c:v>
                </c:pt>
                <c:pt idx="107">
                  <c:v>8.3000000000000007</c:v>
                </c:pt>
                <c:pt idx="108">
                  <c:v>8.1</c:v>
                </c:pt>
                <c:pt idx="109">
                  <c:v>8.1</c:v>
                </c:pt>
                <c:pt idx="110">
                  <c:v>8</c:v>
                </c:pt>
                <c:pt idx="111">
                  <c:v>8.1999999999999993</c:v>
                </c:pt>
                <c:pt idx="112">
                  <c:v>7.4</c:v>
                </c:pt>
                <c:pt idx="113">
                  <c:v>8</c:v>
                </c:pt>
                <c:pt idx="114">
                  <c:v>7.7</c:v>
                </c:pt>
                <c:pt idx="115">
                  <c:v>8.5</c:v>
                </c:pt>
                <c:pt idx="116">
                  <c:v>9.6</c:v>
                </c:pt>
                <c:pt idx="117">
                  <c:v>9</c:v>
                </c:pt>
                <c:pt idx="118">
                  <c:v>8.1</c:v>
                </c:pt>
                <c:pt idx="119">
                  <c:v>8.6</c:v>
                </c:pt>
                <c:pt idx="120">
                  <c:v>7.9</c:v>
                </c:pt>
                <c:pt idx="121">
                  <c:v>8</c:v>
                </c:pt>
                <c:pt idx="122">
                  <c:v>8.3000000000000007</c:v>
                </c:pt>
                <c:pt idx="123">
                  <c:v>8.5</c:v>
                </c:pt>
                <c:pt idx="124">
                  <c:v>8.1999999999999993</c:v>
                </c:pt>
                <c:pt idx="125">
                  <c:v>8.1999999999999993</c:v>
                </c:pt>
                <c:pt idx="129">
                  <c:v>8.1999999999999993</c:v>
                </c:pt>
                <c:pt idx="130">
                  <c:v>8.4</c:v>
                </c:pt>
                <c:pt idx="131">
                  <c:v>8.8000000000000007</c:v>
                </c:pt>
                <c:pt idx="132">
                  <c:v>8</c:v>
                </c:pt>
                <c:pt idx="133">
                  <c:v>7.9</c:v>
                </c:pt>
                <c:pt idx="134">
                  <c:v>8.3000000000000007</c:v>
                </c:pt>
                <c:pt idx="135">
                  <c:v>8.3000000000000007</c:v>
                </c:pt>
                <c:pt idx="136">
                  <c:v>8.8000000000000007</c:v>
                </c:pt>
                <c:pt idx="137">
                  <c:v>7.8</c:v>
                </c:pt>
                <c:pt idx="138">
                  <c:v>8</c:v>
                </c:pt>
                <c:pt idx="139">
                  <c:v>8.9</c:v>
                </c:pt>
                <c:pt idx="140">
                  <c:v>8.8000000000000007</c:v>
                </c:pt>
                <c:pt idx="141">
                  <c:v>8.1999999999999993</c:v>
                </c:pt>
                <c:pt idx="142">
                  <c:v>8.1</c:v>
                </c:pt>
                <c:pt idx="143">
                  <c:v>7.7</c:v>
                </c:pt>
                <c:pt idx="144">
                  <c:v>7.4</c:v>
                </c:pt>
                <c:pt idx="145">
                  <c:v>7.8</c:v>
                </c:pt>
                <c:pt idx="146">
                  <c:v>7.2</c:v>
                </c:pt>
                <c:pt idx="147">
                  <c:v>7.9</c:v>
                </c:pt>
                <c:pt idx="148">
                  <c:v>7.2</c:v>
                </c:pt>
                <c:pt idx="149">
                  <c:v>8.1</c:v>
                </c:pt>
                <c:pt idx="150">
                  <c:v>7.3</c:v>
                </c:pt>
                <c:pt idx="151">
                  <c:v>7.6</c:v>
                </c:pt>
                <c:pt idx="152">
                  <c:v>8.9</c:v>
                </c:pt>
                <c:pt idx="153">
                  <c:v>7.7</c:v>
                </c:pt>
                <c:pt idx="154">
                  <c:v>8.6</c:v>
                </c:pt>
                <c:pt idx="155">
                  <c:v>8</c:v>
                </c:pt>
                <c:pt idx="156">
                  <c:v>8.1999999999999993</c:v>
                </c:pt>
                <c:pt idx="157">
                  <c:v>0</c:v>
                </c:pt>
                <c:pt idx="158">
                  <c:v>9</c:v>
                </c:pt>
                <c:pt idx="159">
                  <c:v>8.1</c:v>
                </c:pt>
                <c:pt idx="160">
                  <c:v>8.5</c:v>
                </c:pt>
                <c:pt idx="161">
                  <c:v>8.1</c:v>
                </c:pt>
                <c:pt idx="162">
                  <c:v>8.4</c:v>
                </c:pt>
                <c:pt idx="163">
                  <c:v>7.8</c:v>
                </c:pt>
                <c:pt idx="164">
                  <c:v>8.4</c:v>
                </c:pt>
                <c:pt idx="165">
                  <c:v>8.5</c:v>
                </c:pt>
                <c:pt idx="166">
                  <c:v>8.6</c:v>
                </c:pt>
                <c:pt idx="167">
                  <c:v>8.6999999999999993</c:v>
                </c:pt>
              </c:numCache>
            </c:numRef>
          </c:yVal>
          <c:smooth val="0"/>
        </c:ser>
        <c:ser>
          <c:idx val="1"/>
          <c:order val="1"/>
          <c:tx>
            <c:v>West Bay</c:v>
          </c:tx>
          <c:marker>
            <c:symbol val="none"/>
          </c:marker>
          <c:xVal>
            <c:numRef>
              <c:f>'WestBay_Stn1_1999-2016'!$A$2:$A$169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'WestBay_Stn1_1999-2016'!$K$2:$K$169</c:f>
              <c:numCache>
                <c:formatCode>0.0</c:formatCode>
                <c:ptCount val="168"/>
                <c:pt idx="0">
                  <c:v>7.5</c:v>
                </c:pt>
                <c:pt idx="1">
                  <c:v>7.8</c:v>
                </c:pt>
                <c:pt idx="2">
                  <c:v>7.7</c:v>
                </c:pt>
                <c:pt idx="3">
                  <c:v>7.6</c:v>
                </c:pt>
                <c:pt idx="4">
                  <c:v>9.1999999999999993</c:v>
                </c:pt>
                <c:pt idx="5">
                  <c:v>8.6999999999999993</c:v>
                </c:pt>
                <c:pt idx="6">
                  <c:v>7.8</c:v>
                </c:pt>
                <c:pt idx="7">
                  <c:v>7.8</c:v>
                </c:pt>
                <c:pt idx="8">
                  <c:v>7.6</c:v>
                </c:pt>
                <c:pt idx="9">
                  <c:v>8.4</c:v>
                </c:pt>
                <c:pt idx="10">
                  <c:v>8.1</c:v>
                </c:pt>
                <c:pt idx="11">
                  <c:v>7.3</c:v>
                </c:pt>
                <c:pt idx="12">
                  <c:v>7.3</c:v>
                </c:pt>
                <c:pt idx="13">
                  <c:v>7.6</c:v>
                </c:pt>
                <c:pt idx="14">
                  <c:v>7.6</c:v>
                </c:pt>
                <c:pt idx="15">
                  <c:v>7.7</c:v>
                </c:pt>
                <c:pt idx="16">
                  <c:v>8.1999999999999993</c:v>
                </c:pt>
                <c:pt idx="17">
                  <c:v>8.9</c:v>
                </c:pt>
                <c:pt idx="18">
                  <c:v>8</c:v>
                </c:pt>
                <c:pt idx="19">
                  <c:v>9</c:v>
                </c:pt>
                <c:pt idx="20">
                  <c:v>8.1</c:v>
                </c:pt>
                <c:pt idx="21">
                  <c:v>8.3000000000000007</c:v>
                </c:pt>
                <c:pt idx="22">
                  <c:v>7.5</c:v>
                </c:pt>
                <c:pt idx="23">
                  <c:v>8.1</c:v>
                </c:pt>
                <c:pt idx="31">
                  <c:v>8.4</c:v>
                </c:pt>
                <c:pt idx="32">
                  <c:v>8.5</c:v>
                </c:pt>
                <c:pt idx="33">
                  <c:v>8.1999999999999993</c:v>
                </c:pt>
                <c:pt idx="34">
                  <c:v>8.5</c:v>
                </c:pt>
                <c:pt idx="35">
                  <c:v>7.7</c:v>
                </c:pt>
                <c:pt idx="36">
                  <c:v>7.6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8.5</c:v>
                </c:pt>
                <c:pt idx="40">
                  <c:v>8.3000000000000007</c:v>
                </c:pt>
                <c:pt idx="41">
                  <c:v>9.6</c:v>
                </c:pt>
                <c:pt idx="42">
                  <c:v>7.6</c:v>
                </c:pt>
                <c:pt idx="43">
                  <c:v>7.7</c:v>
                </c:pt>
                <c:pt idx="44">
                  <c:v>8.9</c:v>
                </c:pt>
                <c:pt idx="45">
                  <c:v>7.9</c:v>
                </c:pt>
                <c:pt idx="46">
                  <c:v>7.6</c:v>
                </c:pt>
                <c:pt idx="47">
                  <c:v>8</c:v>
                </c:pt>
                <c:pt idx="48">
                  <c:v>8</c:v>
                </c:pt>
                <c:pt idx="49">
                  <c:v>7.9</c:v>
                </c:pt>
                <c:pt idx="50">
                  <c:v>8.3000000000000007</c:v>
                </c:pt>
                <c:pt idx="51">
                  <c:v>7.5</c:v>
                </c:pt>
                <c:pt idx="52">
                  <c:v>8.4</c:v>
                </c:pt>
                <c:pt idx="53">
                  <c:v>8.1</c:v>
                </c:pt>
                <c:pt idx="55">
                  <c:v>7.8</c:v>
                </c:pt>
                <c:pt idx="56">
                  <c:v>8</c:v>
                </c:pt>
                <c:pt idx="57">
                  <c:v>7.7</c:v>
                </c:pt>
                <c:pt idx="58">
                  <c:v>7.5</c:v>
                </c:pt>
                <c:pt idx="59">
                  <c:v>7.8</c:v>
                </c:pt>
                <c:pt idx="60">
                  <c:v>7.2</c:v>
                </c:pt>
                <c:pt idx="61">
                  <c:v>7.5</c:v>
                </c:pt>
                <c:pt idx="62">
                  <c:v>7.3</c:v>
                </c:pt>
                <c:pt idx="63">
                  <c:v>7.8</c:v>
                </c:pt>
                <c:pt idx="64">
                  <c:v>8.5</c:v>
                </c:pt>
                <c:pt idx="65">
                  <c:v>8.5</c:v>
                </c:pt>
                <c:pt idx="66">
                  <c:v>8.1</c:v>
                </c:pt>
                <c:pt idx="67">
                  <c:v>7.9</c:v>
                </c:pt>
                <c:pt idx="68">
                  <c:v>8.4</c:v>
                </c:pt>
                <c:pt idx="69">
                  <c:v>7.6</c:v>
                </c:pt>
                <c:pt idx="70">
                  <c:v>7.5</c:v>
                </c:pt>
                <c:pt idx="71">
                  <c:v>7.5</c:v>
                </c:pt>
                <c:pt idx="72">
                  <c:v>7.6</c:v>
                </c:pt>
                <c:pt idx="73">
                  <c:v>8.1999999999999993</c:v>
                </c:pt>
                <c:pt idx="74">
                  <c:v>7.9</c:v>
                </c:pt>
                <c:pt idx="75">
                  <c:v>7.3</c:v>
                </c:pt>
                <c:pt idx="76">
                  <c:v>8.8000000000000007</c:v>
                </c:pt>
                <c:pt idx="77">
                  <c:v>7.2</c:v>
                </c:pt>
                <c:pt idx="78">
                  <c:v>8.6999999999999993</c:v>
                </c:pt>
                <c:pt idx="79">
                  <c:v>6.9</c:v>
                </c:pt>
                <c:pt idx="80">
                  <c:v>8.5</c:v>
                </c:pt>
                <c:pt idx="81">
                  <c:v>7.5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</c:v>
                </c:pt>
                <c:pt idx="86">
                  <c:v>7</c:v>
                </c:pt>
                <c:pt idx="87">
                  <c:v>7.2</c:v>
                </c:pt>
                <c:pt idx="88">
                  <c:v>7.1</c:v>
                </c:pt>
                <c:pt idx="89">
                  <c:v>9</c:v>
                </c:pt>
                <c:pt idx="90">
                  <c:v>7.9</c:v>
                </c:pt>
                <c:pt idx="91">
                  <c:v>7.3</c:v>
                </c:pt>
                <c:pt idx="92">
                  <c:v>8.5</c:v>
                </c:pt>
                <c:pt idx="93">
                  <c:v>7.3</c:v>
                </c:pt>
                <c:pt idx="94">
                  <c:v>7.7</c:v>
                </c:pt>
                <c:pt idx="95">
                  <c:v>7.8</c:v>
                </c:pt>
                <c:pt idx="96">
                  <c:v>7.9</c:v>
                </c:pt>
                <c:pt idx="97">
                  <c:v>8.4</c:v>
                </c:pt>
                <c:pt idx="98">
                  <c:v>8.1999999999999993</c:v>
                </c:pt>
                <c:pt idx="99">
                  <c:v>8.1</c:v>
                </c:pt>
                <c:pt idx="100">
                  <c:v>9.1</c:v>
                </c:pt>
                <c:pt idx="101">
                  <c:v>9.4</c:v>
                </c:pt>
                <c:pt idx="102">
                  <c:v>9.6</c:v>
                </c:pt>
                <c:pt idx="103">
                  <c:v>9</c:v>
                </c:pt>
                <c:pt idx="104">
                  <c:v>8.4</c:v>
                </c:pt>
                <c:pt idx="105">
                  <c:v>8.6999999999999993</c:v>
                </c:pt>
                <c:pt idx="106">
                  <c:v>8.3000000000000007</c:v>
                </c:pt>
                <c:pt idx="107">
                  <c:v>8.1999999999999993</c:v>
                </c:pt>
                <c:pt idx="108">
                  <c:v>7.7</c:v>
                </c:pt>
                <c:pt idx="109">
                  <c:v>8</c:v>
                </c:pt>
                <c:pt idx="110">
                  <c:v>8</c:v>
                </c:pt>
                <c:pt idx="111">
                  <c:v>8.4</c:v>
                </c:pt>
                <c:pt idx="112">
                  <c:v>7.9</c:v>
                </c:pt>
                <c:pt idx="113">
                  <c:v>6.7</c:v>
                </c:pt>
                <c:pt idx="114">
                  <c:v>8</c:v>
                </c:pt>
                <c:pt idx="115">
                  <c:v>8.6</c:v>
                </c:pt>
                <c:pt idx="116">
                  <c:v>9.3000000000000007</c:v>
                </c:pt>
                <c:pt idx="117">
                  <c:v>9</c:v>
                </c:pt>
                <c:pt idx="118">
                  <c:v>8.1</c:v>
                </c:pt>
                <c:pt idx="119">
                  <c:v>8.6999999999999993</c:v>
                </c:pt>
                <c:pt idx="120">
                  <c:v>7.6</c:v>
                </c:pt>
                <c:pt idx="121">
                  <c:v>8</c:v>
                </c:pt>
                <c:pt idx="122">
                  <c:v>8.1</c:v>
                </c:pt>
                <c:pt idx="123">
                  <c:v>8.8000000000000007</c:v>
                </c:pt>
                <c:pt idx="124">
                  <c:v>8.1999999999999993</c:v>
                </c:pt>
                <c:pt idx="125">
                  <c:v>8.9</c:v>
                </c:pt>
                <c:pt idx="129">
                  <c:v>8</c:v>
                </c:pt>
                <c:pt idx="130">
                  <c:v>8.4</c:v>
                </c:pt>
                <c:pt idx="131">
                  <c:v>8.6</c:v>
                </c:pt>
                <c:pt idx="132">
                  <c:v>7.7</c:v>
                </c:pt>
                <c:pt idx="133">
                  <c:v>7.4</c:v>
                </c:pt>
                <c:pt idx="134">
                  <c:v>8.4</c:v>
                </c:pt>
                <c:pt idx="135">
                  <c:v>8.4</c:v>
                </c:pt>
                <c:pt idx="136">
                  <c:v>8.5</c:v>
                </c:pt>
                <c:pt idx="137">
                  <c:v>7.4</c:v>
                </c:pt>
                <c:pt idx="138">
                  <c:v>7.8</c:v>
                </c:pt>
                <c:pt idx="139">
                  <c:v>8.6</c:v>
                </c:pt>
                <c:pt idx="140">
                  <c:v>8.6999999999999993</c:v>
                </c:pt>
                <c:pt idx="141">
                  <c:v>8</c:v>
                </c:pt>
                <c:pt idx="142">
                  <c:v>8.1</c:v>
                </c:pt>
                <c:pt idx="143">
                  <c:v>7.3</c:v>
                </c:pt>
                <c:pt idx="144">
                  <c:v>6.4</c:v>
                </c:pt>
                <c:pt idx="145">
                  <c:v>6.9</c:v>
                </c:pt>
                <c:pt idx="146">
                  <c:v>7.2</c:v>
                </c:pt>
                <c:pt idx="147">
                  <c:v>7.8</c:v>
                </c:pt>
                <c:pt idx="148">
                  <c:v>7.3</c:v>
                </c:pt>
                <c:pt idx="149">
                  <c:v>8.4</c:v>
                </c:pt>
                <c:pt idx="150">
                  <c:v>7.1</c:v>
                </c:pt>
                <c:pt idx="151">
                  <c:v>7.8</c:v>
                </c:pt>
                <c:pt idx="152">
                  <c:v>8.6999999999999993</c:v>
                </c:pt>
                <c:pt idx="153">
                  <c:v>8</c:v>
                </c:pt>
                <c:pt idx="154">
                  <c:v>8.4</c:v>
                </c:pt>
                <c:pt idx="155">
                  <c:v>8.1999999999999993</c:v>
                </c:pt>
                <c:pt idx="156">
                  <c:v>8.1999999999999993</c:v>
                </c:pt>
                <c:pt idx="157">
                  <c:v>8.3000000000000007</c:v>
                </c:pt>
                <c:pt idx="158">
                  <c:v>9.1</c:v>
                </c:pt>
                <c:pt idx="159">
                  <c:v>8.3000000000000007</c:v>
                </c:pt>
                <c:pt idx="160">
                  <c:v>8.1999999999999993</c:v>
                </c:pt>
                <c:pt idx="161">
                  <c:v>8.1999999999999993</c:v>
                </c:pt>
                <c:pt idx="162">
                  <c:v>8.6</c:v>
                </c:pt>
                <c:pt idx="163">
                  <c:v>8.1999999999999993</c:v>
                </c:pt>
                <c:pt idx="164">
                  <c:v>9</c:v>
                </c:pt>
                <c:pt idx="165">
                  <c:v>8.9</c:v>
                </c:pt>
                <c:pt idx="166">
                  <c:v>8.6</c:v>
                </c:pt>
                <c:pt idx="167">
                  <c:v>8.6</c:v>
                </c:pt>
              </c:numCache>
            </c:numRef>
          </c:yVal>
          <c:smooth val="0"/>
        </c:ser>
        <c:ser>
          <c:idx val="2"/>
          <c:order val="2"/>
          <c:tx>
            <c:v>Central Bay</c:v>
          </c:tx>
          <c:marker>
            <c:symbol val="none"/>
          </c:marker>
          <c:xVal>
            <c:numRef>
              <c:f>'CentralBayStn4_1999-2016'!$A$2:$A$169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'CentralBayStn4_1999-2016'!$K$2:$K$169</c:f>
              <c:numCache>
                <c:formatCode>0.0</c:formatCode>
                <c:ptCount val="168"/>
                <c:pt idx="0">
                  <c:v>7.8</c:v>
                </c:pt>
                <c:pt idx="1">
                  <c:v>7.9</c:v>
                </c:pt>
                <c:pt idx="2">
                  <c:v>8.1</c:v>
                </c:pt>
                <c:pt idx="3">
                  <c:v>7.8</c:v>
                </c:pt>
                <c:pt idx="4">
                  <c:v>9</c:v>
                </c:pt>
                <c:pt idx="5">
                  <c:v>8.4</c:v>
                </c:pt>
                <c:pt idx="6">
                  <c:v>8.6</c:v>
                </c:pt>
                <c:pt idx="7">
                  <c:v>9.3000000000000007</c:v>
                </c:pt>
                <c:pt idx="8">
                  <c:v>8.6</c:v>
                </c:pt>
                <c:pt idx="9">
                  <c:v>7.9</c:v>
                </c:pt>
                <c:pt idx="10">
                  <c:v>7.6</c:v>
                </c:pt>
                <c:pt idx="11">
                  <c:v>7.4</c:v>
                </c:pt>
                <c:pt idx="12">
                  <c:v>7.4</c:v>
                </c:pt>
                <c:pt idx="13">
                  <c:v>7.6</c:v>
                </c:pt>
                <c:pt idx="14">
                  <c:v>7.6</c:v>
                </c:pt>
                <c:pt idx="15">
                  <c:v>7.5</c:v>
                </c:pt>
                <c:pt idx="16">
                  <c:v>7.9</c:v>
                </c:pt>
                <c:pt idx="17">
                  <c:v>9</c:v>
                </c:pt>
                <c:pt idx="18">
                  <c:v>8.5</c:v>
                </c:pt>
                <c:pt idx="19">
                  <c:v>9</c:v>
                </c:pt>
                <c:pt idx="20">
                  <c:v>8.1999999999999993</c:v>
                </c:pt>
                <c:pt idx="21">
                  <c:v>8.3000000000000007</c:v>
                </c:pt>
                <c:pt idx="22">
                  <c:v>7.6</c:v>
                </c:pt>
                <c:pt idx="23">
                  <c:v>7.9</c:v>
                </c:pt>
                <c:pt idx="31">
                  <c:v>8.6999999999999993</c:v>
                </c:pt>
                <c:pt idx="32">
                  <c:v>8.5</c:v>
                </c:pt>
                <c:pt idx="33">
                  <c:v>8.3000000000000007</c:v>
                </c:pt>
                <c:pt idx="34">
                  <c:v>8.5</c:v>
                </c:pt>
                <c:pt idx="35">
                  <c:v>7.7</c:v>
                </c:pt>
                <c:pt idx="36">
                  <c:v>7.6</c:v>
                </c:pt>
                <c:pt idx="37">
                  <c:v>8.1</c:v>
                </c:pt>
                <c:pt idx="38">
                  <c:v>8.1999999999999993</c:v>
                </c:pt>
                <c:pt idx="39">
                  <c:v>8.5</c:v>
                </c:pt>
                <c:pt idx="40">
                  <c:v>8.6</c:v>
                </c:pt>
                <c:pt idx="41">
                  <c:v>9.5</c:v>
                </c:pt>
                <c:pt idx="42">
                  <c:v>9.1999999999999993</c:v>
                </c:pt>
                <c:pt idx="43">
                  <c:v>9.1</c:v>
                </c:pt>
                <c:pt idx="44">
                  <c:v>8.9</c:v>
                </c:pt>
                <c:pt idx="45">
                  <c:v>7.9</c:v>
                </c:pt>
                <c:pt idx="46">
                  <c:v>7.7</c:v>
                </c:pt>
                <c:pt idx="47">
                  <c:v>7.9</c:v>
                </c:pt>
                <c:pt idx="48">
                  <c:v>8.4</c:v>
                </c:pt>
                <c:pt idx="49">
                  <c:v>8</c:v>
                </c:pt>
                <c:pt idx="50">
                  <c:v>8</c:v>
                </c:pt>
                <c:pt idx="51">
                  <c:v>8.1999999999999993</c:v>
                </c:pt>
                <c:pt idx="52">
                  <c:v>8.1</c:v>
                </c:pt>
                <c:pt idx="53">
                  <c:v>7.9</c:v>
                </c:pt>
                <c:pt idx="54">
                  <c:v>8.4</c:v>
                </c:pt>
                <c:pt idx="55">
                  <c:v>7.6</c:v>
                </c:pt>
                <c:pt idx="56">
                  <c:v>8.1</c:v>
                </c:pt>
                <c:pt idx="57">
                  <c:v>7.3</c:v>
                </c:pt>
                <c:pt idx="58">
                  <c:v>7.4</c:v>
                </c:pt>
                <c:pt idx="59">
                  <c:v>7.1</c:v>
                </c:pt>
                <c:pt idx="60">
                  <c:v>7.7</c:v>
                </c:pt>
                <c:pt idx="61">
                  <c:v>7.3</c:v>
                </c:pt>
                <c:pt idx="62">
                  <c:v>8.1</c:v>
                </c:pt>
                <c:pt idx="63">
                  <c:v>8</c:v>
                </c:pt>
                <c:pt idx="64">
                  <c:v>8</c:v>
                </c:pt>
                <c:pt idx="65">
                  <c:v>8.3000000000000007</c:v>
                </c:pt>
                <c:pt idx="66">
                  <c:v>8.5</c:v>
                </c:pt>
                <c:pt idx="67">
                  <c:v>7.8</c:v>
                </c:pt>
                <c:pt idx="68">
                  <c:v>8.5</c:v>
                </c:pt>
                <c:pt idx="69">
                  <c:v>7.7</c:v>
                </c:pt>
                <c:pt idx="70">
                  <c:v>8.1</c:v>
                </c:pt>
                <c:pt idx="71">
                  <c:v>7.5</c:v>
                </c:pt>
                <c:pt idx="72">
                  <c:v>7.8</c:v>
                </c:pt>
                <c:pt idx="73">
                  <c:v>7.7</c:v>
                </c:pt>
                <c:pt idx="74">
                  <c:v>7.9</c:v>
                </c:pt>
                <c:pt idx="75">
                  <c:v>7.3</c:v>
                </c:pt>
                <c:pt idx="76">
                  <c:v>8.8000000000000007</c:v>
                </c:pt>
                <c:pt idx="77">
                  <c:v>8.5</c:v>
                </c:pt>
                <c:pt idx="78">
                  <c:v>8.6999999999999993</c:v>
                </c:pt>
                <c:pt idx="79">
                  <c:v>7.2</c:v>
                </c:pt>
                <c:pt idx="80">
                  <c:v>8.9</c:v>
                </c:pt>
                <c:pt idx="81">
                  <c:v>7.9</c:v>
                </c:pt>
                <c:pt idx="82">
                  <c:v>8.3000000000000007</c:v>
                </c:pt>
                <c:pt idx="83">
                  <c:v>8</c:v>
                </c:pt>
                <c:pt idx="84">
                  <c:v>7.8</c:v>
                </c:pt>
                <c:pt idx="85">
                  <c:v>8</c:v>
                </c:pt>
                <c:pt idx="86">
                  <c:v>7.1</c:v>
                </c:pt>
                <c:pt idx="87">
                  <c:v>7.8</c:v>
                </c:pt>
                <c:pt idx="88">
                  <c:v>7.7</c:v>
                </c:pt>
                <c:pt idx="89">
                  <c:v>8.9</c:v>
                </c:pt>
                <c:pt idx="90">
                  <c:v>8.6</c:v>
                </c:pt>
                <c:pt idx="91">
                  <c:v>7.7</c:v>
                </c:pt>
                <c:pt idx="92">
                  <c:v>8.6999999999999993</c:v>
                </c:pt>
                <c:pt idx="93">
                  <c:v>7.6</c:v>
                </c:pt>
                <c:pt idx="94">
                  <c:v>7.8</c:v>
                </c:pt>
                <c:pt idx="95">
                  <c:v>8</c:v>
                </c:pt>
                <c:pt idx="96">
                  <c:v>8.1999999999999993</c:v>
                </c:pt>
                <c:pt idx="97">
                  <c:v>8.1</c:v>
                </c:pt>
                <c:pt idx="98">
                  <c:v>7.8</c:v>
                </c:pt>
                <c:pt idx="99">
                  <c:v>8</c:v>
                </c:pt>
                <c:pt idx="100">
                  <c:v>9.1</c:v>
                </c:pt>
                <c:pt idx="101">
                  <c:v>9.1999999999999993</c:v>
                </c:pt>
                <c:pt idx="102">
                  <c:v>9.4</c:v>
                </c:pt>
                <c:pt idx="103">
                  <c:v>9</c:v>
                </c:pt>
                <c:pt idx="104">
                  <c:v>9</c:v>
                </c:pt>
                <c:pt idx="105">
                  <c:v>7.5</c:v>
                </c:pt>
                <c:pt idx="106">
                  <c:v>7.8</c:v>
                </c:pt>
                <c:pt idx="107">
                  <c:v>8</c:v>
                </c:pt>
                <c:pt idx="108">
                  <c:v>8</c:v>
                </c:pt>
                <c:pt idx="109">
                  <c:v>8.1</c:v>
                </c:pt>
                <c:pt idx="110">
                  <c:v>8.1999999999999993</c:v>
                </c:pt>
                <c:pt idx="111">
                  <c:v>8.4</c:v>
                </c:pt>
                <c:pt idx="112">
                  <c:v>7.1</c:v>
                </c:pt>
                <c:pt idx="113">
                  <c:v>7.9</c:v>
                </c:pt>
                <c:pt idx="114">
                  <c:v>8.1999999999999993</c:v>
                </c:pt>
                <c:pt idx="115">
                  <c:v>8.5</c:v>
                </c:pt>
                <c:pt idx="116">
                  <c:v>9</c:v>
                </c:pt>
                <c:pt idx="117">
                  <c:v>9.5</c:v>
                </c:pt>
                <c:pt idx="118">
                  <c:v>8.3000000000000007</c:v>
                </c:pt>
                <c:pt idx="120">
                  <c:v>7.8</c:v>
                </c:pt>
                <c:pt idx="121">
                  <c:v>7.9</c:v>
                </c:pt>
                <c:pt idx="122">
                  <c:v>8</c:v>
                </c:pt>
                <c:pt idx="123">
                  <c:v>8.5</c:v>
                </c:pt>
                <c:pt idx="124">
                  <c:v>8.1</c:v>
                </c:pt>
                <c:pt idx="125">
                  <c:v>8.6</c:v>
                </c:pt>
                <c:pt idx="129">
                  <c:v>8.8000000000000007</c:v>
                </c:pt>
                <c:pt idx="130">
                  <c:v>7.9</c:v>
                </c:pt>
                <c:pt idx="131">
                  <c:v>8.4</c:v>
                </c:pt>
                <c:pt idx="132">
                  <c:v>7.8</c:v>
                </c:pt>
                <c:pt idx="133">
                  <c:v>7.9</c:v>
                </c:pt>
                <c:pt idx="134">
                  <c:v>8.6</c:v>
                </c:pt>
                <c:pt idx="135">
                  <c:v>8.4</c:v>
                </c:pt>
                <c:pt idx="136">
                  <c:v>8.5</c:v>
                </c:pt>
                <c:pt idx="137">
                  <c:v>8.8000000000000007</c:v>
                </c:pt>
                <c:pt idx="138">
                  <c:v>9.1</c:v>
                </c:pt>
                <c:pt idx="139">
                  <c:v>8.9</c:v>
                </c:pt>
                <c:pt idx="140">
                  <c:v>8.4</c:v>
                </c:pt>
                <c:pt idx="141">
                  <c:v>8.1999999999999993</c:v>
                </c:pt>
                <c:pt idx="142">
                  <c:v>8.6</c:v>
                </c:pt>
                <c:pt idx="143">
                  <c:v>7.5</c:v>
                </c:pt>
                <c:pt idx="144">
                  <c:v>7.2</c:v>
                </c:pt>
                <c:pt idx="145">
                  <c:v>7.2</c:v>
                </c:pt>
                <c:pt idx="146">
                  <c:v>7.8</c:v>
                </c:pt>
                <c:pt idx="147">
                  <c:v>7.9</c:v>
                </c:pt>
                <c:pt idx="148">
                  <c:v>7.6</c:v>
                </c:pt>
                <c:pt idx="149">
                  <c:v>8.1</c:v>
                </c:pt>
                <c:pt idx="150">
                  <c:v>7.7</c:v>
                </c:pt>
                <c:pt idx="151">
                  <c:v>7.7</c:v>
                </c:pt>
                <c:pt idx="152">
                  <c:v>9</c:v>
                </c:pt>
                <c:pt idx="153">
                  <c:v>8.6</c:v>
                </c:pt>
                <c:pt idx="154">
                  <c:v>8.5</c:v>
                </c:pt>
                <c:pt idx="155">
                  <c:v>8.1999999999999993</c:v>
                </c:pt>
                <c:pt idx="156">
                  <c:v>8.1999999999999993</c:v>
                </c:pt>
                <c:pt idx="157">
                  <c:v>8.3000000000000007</c:v>
                </c:pt>
                <c:pt idx="158">
                  <c:v>8.6999999999999993</c:v>
                </c:pt>
                <c:pt idx="159">
                  <c:v>8.1</c:v>
                </c:pt>
                <c:pt idx="160">
                  <c:v>8.6</c:v>
                </c:pt>
                <c:pt idx="161">
                  <c:v>8.5</c:v>
                </c:pt>
                <c:pt idx="162">
                  <c:v>9.1999999999999993</c:v>
                </c:pt>
                <c:pt idx="163">
                  <c:v>8</c:v>
                </c:pt>
                <c:pt idx="164">
                  <c:v>8.4</c:v>
                </c:pt>
                <c:pt idx="165">
                  <c:v>9.1999999999999993</c:v>
                </c:pt>
                <c:pt idx="166">
                  <c:v>8.6999999999999993</c:v>
                </c:pt>
                <c:pt idx="167">
                  <c:v>8.8000000000000007</c:v>
                </c:pt>
              </c:numCache>
            </c:numRef>
          </c:yVal>
          <c:smooth val="0"/>
        </c:ser>
        <c:ser>
          <c:idx val="3"/>
          <c:order val="3"/>
          <c:tx>
            <c:v>East Bay</c:v>
          </c:tx>
          <c:marker>
            <c:symbol val="none"/>
          </c:marker>
          <c:xVal>
            <c:numRef>
              <c:f>'EastBayStn2_1999-2016'!$A$2:$A$169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'EastBayStn2_1999-2016'!$K$2:$K$169</c:f>
              <c:numCache>
                <c:formatCode>0.0</c:formatCode>
                <c:ptCount val="168"/>
                <c:pt idx="0">
                  <c:v>7.6</c:v>
                </c:pt>
                <c:pt idx="1">
                  <c:v>7.7</c:v>
                </c:pt>
                <c:pt idx="2">
                  <c:v>7.8</c:v>
                </c:pt>
                <c:pt idx="3">
                  <c:v>8</c:v>
                </c:pt>
                <c:pt idx="4">
                  <c:v>8.6</c:v>
                </c:pt>
                <c:pt idx="5">
                  <c:v>8.8000000000000007</c:v>
                </c:pt>
                <c:pt idx="6">
                  <c:v>8</c:v>
                </c:pt>
                <c:pt idx="7">
                  <c:v>7.8</c:v>
                </c:pt>
                <c:pt idx="8">
                  <c:v>7.9</c:v>
                </c:pt>
                <c:pt idx="9">
                  <c:v>7.8</c:v>
                </c:pt>
                <c:pt idx="10">
                  <c:v>7.4</c:v>
                </c:pt>
                <c:pt idx="11">
                  <c:v>7.4</c:v>
                </c:pt>
                <c:pt idx="12">
                  <c:v>7.4</c:v>
                </c:pt>
                <c:pt idx="13">
                  <c:v>7.6</c:v>
                </c:pt>
                <c:pt idx="14">
                  <c:v>7.6</c:v>
                </c:pt>
                <c:pt idx="15">
                  <c:v>7.7</c:v>
                </c:pt>
                <c:pt idx="16">
                  <c:v>8.1</c:v>
                </c:pt>
                <c:pt idx="17">
                  <c:v>8.9</c:v>
                </c:pt>
                <c:pt idx="18">
                  <c:v>8.8000000000000007</c:v>
                </c:pt>
                <c:pt idx="19">
                  <c:v>8.4</c:v>
                </c:pt>
                <c:pt idx="20">
                  <c:v>8</c:v>
                </c:pt>
                <c:pt idx="21">
                  <c:v>8.3000000000000007</c:v>
                </c:pt>
                <c:pt idx="22">
                  <c:v>7.5</c:v>
                </c:pt>
                <c:pt idx="23">
                  <c:v>8.1</c:v>
                </c:pt>
                <c:pt idx="31">
                  <c:v>8.8000000000000007</c:v>
                </c:pt>
                <c:pt idx="32">
                  <c:v>8.3000000000000007</c:v>
                </c:pt>
                <c:pt idx="33">
                  <c:v>8.5</c:v>
                </c:pt>
                <c:pt idx="34">
                  <c:v>8.1999999999999993</c:v>
                </c:pt>
                <c:pt idx="35">
                  <c:v>7.8</c:v>
                </c:pt>
                <c:pt idx="36">
                  <c:v>7.6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8.6</c:v>
                </c:pt>
                <c:pt idx="41">
                  <c:v>9.6999999999999993</c:v>
                </c:pt>
                <c:pt idx="42">
                  <c:v>9.1</c:v>
                </c:pt>
                <c:pt idx="43">
                  <c:v>9.1</c:v>
                </c:pt>
                <c:pt idx="44">
                  <c:v>8.6</c:v>
                </c:pt>
                <c:pt idx="45">
                  <c:v>8</c:v>
                </c:pt>
                <c:pt idx="46">
                  <c:v>7.6</c:v>
                </c:pt>
                <c:pt idx="47">
                  <c:v>8</c:v>
                </c:pt>
                <c:pt idx="48">
                  <c:v>7.8</c:v>
                </c:pt>
                <c:pt idx="49">
                  <c:v>8</c:v>
                </c:pt>
                <c:pt idx="50">
                  <c:v>7.7</c:v>
                </c:pt>
                <c:pt idx="51">
                  <c:v>7.4</c:v>
                </c:pt>
                <c:pt idx="52">
                  <c:v>7.3</c:v>
                </c:pt>
                <c:pt idx="54">
                  <c:v>8.1999999999999993</c:v>
                </c:pt>
                <c:pt idx="55">
                  <c:v>7.9</c:v>
                </c:pt>
                <c:pt idx="56">
                  <c:v>8.1999999999999993</c:v>
                </c:pt>
                <c:pt idx="57">
                  <c:v>7</c:v>
                </c:pt>
                <c:pt idx="58">
                  <c:v>7.2</c:v>
                </c:pt>
                <c:pt idx="59">
                  <c:v>7.3</c:v>
                </c:pt>
                <c:pt idx="60">
                  <c:v>7.4</c:v>
                </c:pt>
                <c:pt idx="61">
                  <c:v>7.3</c:v>
                </c:pt>
                <c:pt idx="62">
                  <c:v>7.3</c:v>
                </c:pt>
                <c:pt idx="63">
                  <c:v>7.3</c:v>
                </c:pt>
                <c:pt idx="64">
                  <c:v>8.1</c:v>
                </c:pt>
                <c:pt idx="65">
                  <c:v>7.6</c:v>
                </c:pt>
                <c:pt idx="66">
                  <c:v>8.5</c:v>
                </c:pt>
                <c:pt idx="67">
                  <c:v>8.1999999999999993</c:v>
                </c:pt>
                <c:pt idx="68">
                  <c:v>8.8000000000000007</c:v>
                </c:pt>
                <c:pt idx="69">
                  <c:v>7.7</c:v>
                </c:pt>
                <c:pt idx="70">
                  <c:v>7.7</c:v>
                </c:pt>
                <c:pt idx="71">
                  <c:v>7.5</c:v>
                </c:pt>
                <c:pt idx="72">
                  <c:v>8.1999999999999993</c:v>
                </c:pt>
                <c:pt idx="73">
                  <c:v>7.7</c:v>
                </c:pt>
                <c:pt idx="74">
                  <c:v>7.2</c:v>
                </c:pt>
                <c:pt idx="75">
                  <c:v>7.5</c:v>
                </c:pt>
                <c:pt idx="76">
                  <c:v>7.4</c:v>
                </c:pt>
                <c:pt idx="77">
                  <c:v>8.4</c:v>
                </c:pt>
                <c:pt idx="78">
                  <c:v>8.6</c:v>
                </c:pt>
                <c:pt idx="79">
                  <c:v>7.3</c:v>
                </c:pt>
                <c:pt idx="80">
                  <c:v>8.3000000000000007</c:v>
                </c:pt>
                <c:pt idx="81">
                  <c:v>7.4</c:v>
                </c:pt>
                <c:pt idx="82">
                  <c:v>8.1</c:v>
                </c:pt>
                <c:pt idx="83">
                  <c:v>7.8</c:v>
                </c:pt>
                <c:pt idx="84">
                  <c:v>8.1999999999999993</c:v>
                </c:pt>
                <c:pt idx="85">
                  <c:v>7.5</c:v>
                </c:pt>
                <c:pt idx="86">
                  <c:v>7.2</c:v>
                </c:pt>
                <c:pt idx="87">
                  <c:v>7.7</c:v>
                </c:pt>
                <c:pt idx="88">
                  <c:v>7.7</c:v>
                </c:pt>
                <c:pt idx="89">
                  <c:v>8.3000000000000007</c:v>
                </c:pt>
                <c:pt idx="90">
                  <c:v>8.6</c:v>
                </c:pt>
                <c:pt idx="91">
                  <c:v>7.2</c:v>
                </c:pt>
                <c:pt idx="92">
                  <c:v>8.5</c:v>
                </c:pt>
                <c:pt idx="93">
                  <c:v>7.6</c:v>
                </c:pt>
                <c:pt idx="94">
                  <c:v>7.4</c:v>
                </c:pt>
                <c:pt idx="95">
                  <c:v>7.9</c:v>
                </c:pt>
                <c:pt idx="96">
                  <c:v>8.5</c:v>
                </c:pt>
                <c:pt idx="97">
                  <c:v>7.7</c:v>
                </c:pt>
                <c:pt idx="98">
                  <c:v>7.8</c:v>
                </c:pt>
                <c:pt idx="99">
                  <c:v>7.7</c:v>
                </c:pt>
                <c:pt idx="100">
                  <c:v>9</c:v>
                </c:pt>
                <c:pt idx="101">
                  <c:v>9.3000000000000007</c:v>
                </c:pt>
                <c:pt idx="102">
                  <c:v>9.1</c:v>
                </c:pt>
                <c:pt idx="103">
                  <c:v>8.4</c:v>
                </c:pt>
                <c:pt idx="104">
                  <c:v>8.5</c:v>
                </c:pt>
                <c:pt idx="105">
                  <c:v>8.4</c:v>
                </c:pt>
                <c:pt idx="106">
                  <c:v>7.6</c:v>
                </c:pt>
                <c:pt idx="107">
                  <c:v>7.7</c:v>
                </c:pt>
                <c:pt idx="108">
                  <c:v>7.8</c:v>
                </c:pt>
                <c:pt idx="109">
                  <c:v>7.9</c:v>
                </c:pt>
                <c:pt idx="110">
                  <c:v>8.1</c:v>
                </c:pt>
                <c:pt idx="111">
                  <c:v>8</c:v>
                </c:pt>
                <c:pt idx="112">
                  <c:v>7.4</c:v>
                </c:pt>
                <c:pt idx="113">
                  <c:v>7.7</c:v>
                </c:pt>
                <c:pt idx="114">
                  <c:v>8.3000000000000007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8.4</c:v>
                </c:pt>
                <c:pt idx="120">
                  <c:v>7.8</c:v>
                </c:pt>
                <c:pt idx="121">
                  <c:v>8</c:v>
                </c:pt>
                <c:pt idx="122">
                  <c:v>8.1999999999999993</c:v>
                </c:pt>
                <c:pt idx="123">
                  <c:v>8.6</c:v>
                </c:pt>
                <c:pt idx="124">
                  <c:v>9</c:v>
                </c:pt>
                <c:pt idx="125">
                  <c:v>8.5</c:v>
                </c:pt>
                <c:pt idx="129">
                  <c:v>8.3000000000000007</c:v>
                </c:pt>
                <c:pt idx="130">
                  <c:v>8</c:v>
                </c:pt>
                <c:pt idx="131">
                  <c:v>8.6999999999999993</c:v>
                </c:pt>
                <c:pt idx="132">
                  <c:v>8</c:v>
                </c:pt>
                <c:pt idx="133">
                  <c:v>7.8</c:v>
                </c:pt>
                <c:pt idx="134">
                  <c:v>8.4</c:v>
                </c:pt>
                <c:pt idx="135">
                  <c:v>8.1999999999999993</c:v>
                </c:pt>
                <c:pt idx="136">
                  <c:v>8.5</c:v>
                </c:pt>
                <c:pt idx="137">
                  <c:v>8.6999999999999993</c:v>
                </c:pt>
                <c:pt idx="138">
                  <c:v>8.4</c:v>
                </c:pt>
                <c:pt idx="139">
                  <c:v>8.8000000000000007</c:v>
                </c:pt>
                <c:pt idx="140">
                  <c:v>8.1999999999999993</c:v>
                </c:pt>
                <c:pt idx="141">
                  <c:v>8</c:v>
                </c:pt>
                <c:pt idx="142">
                  <c:v>7.9</c:v>
                </c:pt>
                <c:pt idx="143">
                  <c:v>7.6</c:v>
                </c:pt>
                <c:pt idx="144">
                  <c:v>7.3</c:v>
                </c:pt>
                <c:pt idx="145">
                  <c:v>7.2</c:v>
                </c:pt>
                <c:pt idx="146">
                  <c:v>7.6</c:v>
                </c:pt>
                <c:pt idx="147">
                  <c:v>7.9</c:v>
                </c:pt>
                <c:pt idx="148">
                  <c:v>7.3</c:v>
                </c:pt>
                <c:pt idx="149">
                  <c:v>7.6</c:v>
                </c:pt>
                <c:pt idx="150">
                  <c:v>7.4</c:v>
                </c:pt>
                <c:pt idx="151">
                  <c:v>7.5</c:v>
                </c:pt>
                <c:pt idx="152">
                  <c:v>8.1999999999999993</c:v>
                </c:pt>
                <c:pt idx="153">
                  <c:v>8.8000000000000007</c:v>
                </c:pt>
                <c:pt idx="154">
                  <c:v>8.3000000000000007</c:v>
                </c:pt>
                <c:pt idx="155">
                  <c:v>8</c:v>
                </c:pt>
                <c:pt idx="156">
                  <c:v>8.1</c:v>
                </c:pt>
                <c:pt idx="157">
                  <c:v>8.1</c:v>
                </c:pt>
                <c:pt idx="158">
                  <c:v>8.5</c:v>
                </c:pt>
                <c:pt idx="159">
                  <c:v>8.1999999999999993</c:v>
                </c:pt>
                <c:pt idx="160">
                  <c:v>8.4</c:v>
                </c:pt>
                <c:pt idx="161">
                  <c:v>9.1999999999999993</c:v>
                </c:pt>
                <c:pt idx="162">
                  <c:v>8.8000000000000007</c:v>
                </c:pt>
                <c:pt idx="163">
                  <c:v>8.3000000000000007</c:v>
                </c:pt>
                <c:pt idx="164">
                  <c:v>9</c:v>
                </c:pt>
                <c:pt idx="165">
                  <c:v>9</c:v>
                </c:pt>
                <c:pt idx="166">
                  <c:v>8.6</c:v>
                </c:pt>
                <c:pt idx="167">
                  <c:v>8.8000000000000007</c:v>
                </c:pt>
              </c:numCache>
            </c:numRef>
          </c:yVal>
          <c:smooth val="0"/>
        </c:ser>
        <c:ser>
          <c:idx val="4"/>
          <c:order val="4"/>
          <c:tx>
            <c:v>South Bay</c:v>
          </c:tx>
          <c:marker>
            <c:symbol val="none"/>
          </c:marker>
          <c:xVal>
            <c:numRef>
              <c:f>'SouthBayStn8_1999-2016'!$A$2:$A$169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'SouthBayStn8_1999-2016'!$K$2:$K$169</c:f>
              <c:numCache>
                <c:formatCode>0.0</c:formatCode>
                <c:ptCount val="168"/>
                <c:pt idx="0">
                  <c:v>7.7</c:v>
                </c:pt>
                <c:pt idx="1">
                  <c:v>7.8</c:v>
                </c:pt>
                <c:pt idx="2">
                  <c:v>7.9</c:v>
                </c:pt>
                <c:pt idx="3">
                  <c:v>7.7</c:v>
                </c:pt>
                <c:pt idx="4">
                  <c:v>8.6999999999999993</c:v>
                </c:pt>
                <c:pt idx="5">
                  <c:v>8.9</c:v>
                </c:pt>
                <c:pt idx="6">
                  <c:v>8.3000000000000007</c:v>
                </c:pt>
                <c:pt idx="7">
                  <c:v>7.9</c:v>
                </c:pt>
                <c:pt idx="8">
                  <c:v>7.6</c:v>
                </c:pt>
                <c:pt idx="9">
                  <c:v>7.5</c:v>
                </c:pt>
                <c:pt idx="11">
                  <c:v>7.4</c:v>
                </c:pt>
                <c:pt idx="12">
                  <c:v>7.5</c:v>
                </c:pt>
                <c:pt idx="13">
                  <c:v>7.6</c:v>
                </c:pt>
                <c:pt idx="14">
                  <c:v>7.6</c:v>
                </c:pt>
                <c:pt idx="15">
                  <c:v>7.6</c:v>
                </c:pt>
                <c:pt idx="16">
                  <c:v>8.4</c:v>
                </c:pt>
                <c:pt idx="17">
                  <c:v>8.8000000000000007</c:v>
                </c:pt>
                <c:pt idx="18">
                  <c:v>8.9</c:v>
                </c:pt>
                <c:pt idx="19">
                  <c:v>8.6999999999999993</c:v>
                </c:pt>
                <c:pt idx="20">
                  <c:v>8.1</c:v>
                </c:pt>
                <c:pt idx="21">
                  <c:v>8.5</c:v>
                </c:pt>
                <c:pt idx="22">
                  <c:v>7.4</c:v>
                </c:pt>
                <c:pt idx="23">
                  <c:v>7.7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8.8000000000000007</c:v>
                </c:pt>
                <c:pt idx="32">
                  <c:v>8.5</c:v>
                </c:pt>
                <c:pt idx="33">
                  <c:v>8.5</c:v>
                </c:pt>
                <c:pt idx="34">
                  <c:v>8</c:v>
                </c:pt>
                <c:pt idx="35">
                  <c:v>7.5</c:v>
                </c:pt>
                <c:pt idx="36">
                  <c:v>7.8</c:v>
                </c:pt>
                <c:pt idx="37">
                  <c:v>8.6999999999999993</c:v>
                </c:pt>
                <c:pt idx="38">
                  <c:v>8</c:v>
                </c:pt>
                <c:pt idx="39">
                  <c:v>8.4</c:v>
                </c:pt>
                <c:pt idx="40">
                  <c:v>8.6999999999999993</c:v>
                </c:pt>
                <c:pt idx="41">
                  <c:v>9.6999999999999993</c:v>
                </c:pt>
                <c:pt idx="42">
                  <c:v>9.5</c:v>
                </c:pt>
                <c:pt idx="43">
                  <c:v>8.4</c:v>
                </c:pt>
                <c:pt idx="44">
                  <c:v>8.9</c:v>
                </c:pt>
                <c:pt idx="45">
                  <c:v>8</c:v>
                </c:pt>
                <c:pt idx="46">
                  <c:v>7.7</c:v>
                </c:pt>
                <c:pt idx="47">
                  <c:v>8.3000000000000007</c:v>
                </c:pt>
                <c:pt idx="48">
                  <c:v>8.4</c:v>
                </c:pt>
                <c:pt idx="49">
                  <c:v>8.1999999999999993</c:v>
                </c:pt>
                <c:pt idx="50">
                  <c:v>8.5</c:v>
                </c:pt>
                <c:pt idx="51">
                  <c:v>8.1</c:v>
                </c:pt>
                <c:pt idx="52">
                  <c:v>7.8</c:v>
                </c:pt>
                <c:pt idx="54">
                  <c:v>8.8000000000000007</c:v>
                </c:pt>
                <c:pt idx="55">
                  <c:v>8.1</c:v>
                </c:pt>
                <c:pt idx="56">
                  <c:v>7.8</c:v>
                </c:pt>
                <c:pt idx="57">
                  <c:v>7.3</c:v>
                </c:pt>
                <c:pt idx="58">
                  <c:v>7.3</c:v>
                </c:pt>
                <c:pt idx="59">
                  <c:v>7.7</c:v>
                </c:pt>
                <c:pt idx="60">
                  <c:v>7.7</c:v>
                </c:pt>
                <c:pt idx="61">
                  <c:v>7.8</c:v>
                </c:pt>
                <c:pt idx="62">
                  <c:v>7.7</c:v>
                </c:pt>
                <c:pt idx="63">
                  <c:v>8.1</c:v>
                </c:pt>
                <c:pt idx="64">
                  <c:v>8</c:v>
                </c:pt>
                <c:pt idx="65">
                  <c:v>8.6</c:v>
                </c:pt>
                <c:pt idx="66">
                  <c:v>8.5</c:v>
                </c:pt>
                <c:pt idx="67">
                  <c:v>8.6999999999999993</c:v>
                </c:pt>
                <c:pt idx="68">
                  <c:v>8.5</c:v>
                </c:pt>
                <c:pt idx="69">
                  <c:v>8.4</c:v>
                </c:pt>
                <c:pt idx="70">
                  <c:v>8.1999999999999993</c:v>
                </c:pt>
                <c:pt idx="71">
                  <c:v>7.5</c:v>
                </c:pt>
                <c:pt idx="72">
                  <c:v>7.9</c:v>
                </c:pt>
                <c:pt idx="73">
                  <c:v>7.6</c:v>
                </c:pt>
                <c:pt idx="74">
                  <c:v>8.1</c:v>
                </c:pt>
                <c:pt idx="75">
                  <c:v>7.3</c:v>
                </c:pt>
                <c:pt idx="76">
                  <c:v>8.1999999999999993</c:v>
                </c:pt>
                <c:pt idx="77">
                  <c:v>9</c:v>
                </c:pt>
                <c:pt idx="78">
                  <c:v>8.6</c:v>
                </c:pt>
                <c:pt idx="79">
                  <c:v>7.8</c:v>
                </c:pt>
                <c:pt idx="80">
                  <c:v>8.9</c:v>
                </c:pt>
                <c:pt idx="81">
                  <c:v>7.8</c:v>
                </c:pt>
                <c:pt idx="82">
                  <c:v>7.9</c:v>
                </c:pt>
                <c:pt idx="83">
                  <c:v>7.7</c:v>
                </c:pt>
                <c:pt idx="84">
                  <c:v>7.8</c:v>
                </c:pt>
                <c:pt idx="85">
                  <c:v>7.8</c:v>
                </c:pt>
                <c:pt idx="86">
                  <c:v>7.3</c:v>
                </c:pt>
                <c:pt idx="87">
                  <c:v>7.8</c:v>
                </c:pt>
                <c:pt idx="88">
                  <c:v>8</c:v>
                </c:pt>
                <c:pt idx="89">
                  <c:v>8.1</c:v>
                </c:pt>
                <c:pt idx="90">
                  <c:v>8.6</c:v>
                </c:pt>
                <c:pt idx="91">
                  <c:v>7.9</c:v>
                </c:pt>
                <c:pt idx="92">
                  <c:v>8.6999999999999993</c:v>
                </c:pt>
                <c:pt idx="93">
                  <c:v>7.7</c:v>
                </c:pt>
                <c:pt idx="94">
                  <c:v>7.9</c:v>
                </c:pt>
                <c:pt idx="95">
                  <c:v>8.1999999999999993</c:v>
                </c:pt>
                <c:pt idx="96">
                  <c:v>8.1</c:v>
                </c:pt>
                <c:pt idx="97">
                  <c:v>8.1999999999999993</c:v>
                </c:pt>
                <c:pt idx="98">
                  <c:v>8</c:v>
                </c:pt>
                <c:pt idx="99">
                  <c:v>8</c:v>
                </c:pt>
                <c:pt idx="100">
                  <c:v>8.9</c:v>
                </c:pt>
                <c:pt idx="101">
                  <c:v>9.3000000000000007</c:v>
                </c:pt>
                <c:pt idx="102">
                  <c:v>9</c:v>
                </c:pt>
                <c:pt idx="103">
                  <c:v>8.6</c:v>
                </c:pt>
                <c:pt idx="104">
                  <c:v>8</c:v>
                </c:pt>
                <c:pt idx="105">
                  <c:v>9.1</c:v>
                </c:pt>
                <c:pt idx="106">
                  <c:v>8.1999999999999993</c:v>
                </c:pt>
                <c:pt idx="107">
                  <c:v>7.3</c:v>
                </c:pt>
                <c:pt idx="108">
                  <c:v>7.9</c:v>
                </c:pt>
                <c:pt idx="109">
                  <c:v>7.9</c:v>
                </c:pt>
                <c:pt idx="110">
                  <c:v>8.1</c:v>
                </c:pt>
                <c:pt idx="111">
                  <c:v>7.5</c:v>
                </c:pt>
                <c:pt idx="112">
                  <c:v>7.2</c:v>
                </c:pt>
                <c:pt idx="113">
                  <c:v>7.9</c:v>
                </c:pt>
                <c:pt idx="114">
                  <c:v>8.5</c:v>
                </c:pt>
                <c:pt idx="115">
                  <c:v>8.6999999999999993</c:v>
                </c:pt>
                <c:pt idx="116">
                  <c:v>9.3000000000000007</c:v>
                </c:pt>
                <c:pt idx="117">
                  <c:v>9.1</c:v>
                </c:pt>
                <c:pt idx="118">
                  <c:v>8.1</c:v>
                </c:pt>
                <c:pt idx="120">
                  <c:v>7.9</c:v>
                </c:pt>
                <c:pt idx="121">
                  <c:v>8.1999999999999993</c:v>
                </c:pt>
                <c:pt idx="122">
                  <c:v>8.4</c:v>
                </c:pt>
                <c:pt idx="123">
                  <c:v>9.1</c:v>
                </c:pt>
                <c:pt idx="124">
                  <c:v>8.5</c:v>
                </c:pt>
                <c:pt idx="125">
                  <c:v>8.8000000000000007</c:v>
                </c:pt>
                <c:pt idx="129">
                  <c:v>8.1999999999999993</c:v>
                </c:pt>
                <c:pt idx="130">
                  <c:v>7.8</c:v>
                </c:pt>
                <c:pt idx="131">
                  <c:v>8.1</c:v>
                </c:pt>
                <c:pt idx="132">
                  <c:v>8</c:v>
                </c:pt>
                <c:pt idx="133">
                  <c:v>8.1</c:v>
                </c:pt>
                <c:pt idx="134">
                  <c:v>8.6</c:v>
                </c:pt>
                <c:pt idx="135">
                  <c:v>8.3000000000000007</c:v>
                </c:pt>
                <c:pt idx="136">
                  <c:v>7.8</c:v>
                </c:pt>
                <c:pt idx="137">
                  <c:v>7.8</c:v>
                </c:pt>
                <c:pt idx="138">
                  <c:v>8.4</c:v>
                </c:pt>
                <c:pt idx="139">
                  <c:v>8.8000000000000007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7.5</c:v>
                </c:pt>
                <c:pt idx="144">
                  <c:v>7.4</c:v>
                </c:pt>
                <c:pt idx="145">
                  <c:v>7.3</c:v>
                </c:pt>
                <c:pt idx="146">
                  <c:v>7.9</c:v>
                </c:pt>
                <c:pt idx="147">
                  <c:v>8</c:v>
                </c:pt>
                <c:pt idx="148">
                  <c:v>7.3</c:v>
                </c:pt>
                <c:pt idx="149">
                  <c:v>7.8</c:v>
                </c:pt>
                <c:pt idx="150">
                  <c:v>7.8</c:v>
                </c:pt>
                <c:pt idx="151">
                  <c:v>7.6</c:v>
                </c:pt>
                <c:pt idx="152">
                  <c:v>8.6999999999999993</c:v>
                </c:pt>
                <c:pt idx="153">
                  <c:v>8.3000000000000007</c:v>
                </c:pt>
                <c:pt idx="154">
                  <c:v>8.1</c:v>
                </c:pt>
                <c:pt idx="155">
                  <c:v>8.1</c:v>
                </c:pt>
                <c:pt idx="156">
                  <c:v>8.1999999999999993</c:v>
                </c:pt>
                <c:pt idx="157">
                  <c:v>8.1</c:v>
                </c:pt>
                <c:pt idx="158">
                  <c:v>8.3000000000000007</c:v>
                </c:pt>
                <c:pt idx="159">
                  <c:v>8.4</c:v>
                </c:pt>
                <c:pt idx="160">
                  <c:v>8.4</c:v>
                </c:pt>
                <c:pt idx="161">
                  <c:v>8.9</c:v>
                </c:pt>
                <c:pt idx="162">
                  <c:v>8.8000000000000007</c:v>
                </c:pt>
                <c:pt idx="163">
                  <c:v>8.1999999999999993</c:v>
                </c:pt>
                <c:pt idx="164">
                  <c:v>6.6</c:v>
                </c:pt>
                <c:pt idx="165">
                  <c:v>8.8000000000000007</c:v>
                </c:pt>
                <c:pt idx="166">
                  <c:v>8.1999999999999993</c:v>
                </c:pt>
                <c:pt idx="167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96096"/>
        <c:axId val="634790216"/>
      </c:scatterChart>
      <c:valAx>
        <c:axId val="634796096"/>
        <c:scaling>
          <c:orientation val="minMax"/>
          <c:max val="41276"/>
          <c:min val="36161.75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634790216"/>
        <c:crosses val="autoZero"/>
        <c:crossBetween val="midCat"/>
        <c:majorUnit val="365.25"/>
      </c:valAx>
      <c:valAx>
        <c:axId val="634790216"/>
        <c:scaling>
          <c:orientation val="minMax"/>
          <c:max val="10"/>
          <c:min val="6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34796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West Bay Pasig</c:v>
          </c:tx>
          <c:marker>
            <c:symbol val="none"/>
          </c:marker>
          <c:xVal>
            <c:numRef>
              <c:f>'WestBayStn5_1999-2016'!$A$2:$A$169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38388</c:v>
                </c:pt>
                <c:pt idx="74">
                  <c:v>38416</c:v>
                </c:pt>
                <c:pt idx="75">
                  <c:v>38447</c:v>
                </c:pt>
                <c:pt idx="76">
                  <c:v>38477</c:v>
                </c:pt>
                <c:pt idx="77">
                  <c:v>38508</c:v>
                </c:pt>
                <c:pt idx="78">
                  <c:v>38538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'WestBayStn5_1999-2016'!$L$2:$L$169</c:f>
              <c:numCache>
                <c:formatCode>_(* #,##0_);_(* \(#,##0\);_(* "-"??_);_(@_)</c:formatCode>
                <c:ptCount val="168"/>
                <c:pt idx="0">
                  <c:v>33</c:v>
                </c:pt>
                <c:pt idx="1">
                  <c:v>72</c:v>
                </c:pt>
                <c:pt idx="2">
                  <c:v>54</c:v>
                </c:pt>
                <c:pt idx="3">
                  <c:v>41</c:v>
                </c:pt>
                <c:pt idx="4">
                  <c:v>34</c:v>
                </c:pt>
                <c:pt idx="5">
                  <c:v>35</c:v>
                </c:pt>
                <c:pt idx="6">
                  <c:v>83</c:v>
                </c:pt>
                <c:pt idx="7">
                  <c:v>33</c:v>
                </c:pt>
                <c:pt idx="8">
                  <c:v>38</c:v>
                </c:pt>
                <c:pt idx="9">
                  <c:v>28</c:v>
                </c:pt>
                <c:pt idx="10">
                  <c:v>9</c:v>
                </c:pt>
                <c:pt idx="11">
                  <c:v>34</c:v>
                </c:pt>
                <c:pt idx="12">
                  <c:v>99</c:v>
                </c:pt>
                <c:pt idx="13">
                  <c:v>117</c:v>
                </c:pt>
                <c:pt idx="14">
                  <c:v>55</c:v>
                </c:pt>
                <c:pt idx="15">
                  <c:v>221</c:v>
                </c:pt>
                <c:pt idx="16">
                  <c:v>51</c:v>
                </c:pt>
                <c:pt idx="17">
                  <c:v>43</c:v>
                </c:pt>
                <c:pt idx="18">
                  <c:v>42</c:v>
                </c:pt>
                <c:pt idx="19">
                  <c:v>22</c:v>
                </c:pt>
                <c:pt idx="20">
                  <c:v>35</c:v>
                </c:pt>
                <c:pt idx="21">
                  <c:v>26</c:v>
                </c:pt>
                <c:pt idx="22">
                  <c:v>81</c:v>
                </c:pt>
                <c:pt idx="23">
                  <c:v>68</c:v>
                </c:pt>
                <c:pt idx="31">
                  <c:v>22</c:v>
                </c:pt>
                <c:pt idx="32">
                  <c:v>15</c:v>
                </c:pt>
                <c:pt idx="33">
                  <c:v>20</c:v>
                </c:pt>
                <c:pt idx="34">
                  <c:v>10</c:v>
                </c:pt>
                <c:pt idx="35">
                  <c:v>3</c:v>
                </c:pt>
                <c:pt idx="36">
                  <c:v>57</c:v>
                </c:pt>
                <c:pt idx="37">
                  <c:v>44</c:v>
                </c:pt>
                <c:pt idx="38">
                  <c:v>77</c:v>
                </c:pt>
                <c:pt idx="39">
                  <c:v>104</c:v>
                </c:pt>
                <c:pt idx="40">
                  <c:v>73</c:v>
                </c:pt>
                <c:pt idx="41">
                  <c:v>30</c:v>
                </c:pt>
                <c:pt idx="42">
                  <c:v>30</c:v>
                </c:pt>
                <c:pt idx="43">
                  <c:v>21</c:v>
                </c:pt>
                <c:pt idx="44">
                  <c:v>7</c:v>
                </c:pt>
                <c:pt idx="45">
                  <c:v>7</c:v>
                </c:pt>
                <c:pt idx="46">
                  <c:v>50</c:v>
                </c:pt>
                <c:pt idx="47">
                  <c:v>18</c:v>
                </c:pt>
                <c:pt idx="48">
                  <c:v>25</c:v>
                </c:pt>
                <c:pt idx="49">
                  <c:v>75</c:v>
                </c:pt>
                <c:pt idx="50">
                  <c:v>43</c:v>
                </c:pt>
                <c:pt idx="51">
                  <c:v>57</c:v>
                </c:pt>
                <c:pt idx="52">
                  <c:v>20</c:v>
                </c:pt>
                <c:pt idx="53">
                  <c:v>12</c:v>
                </c:pt>
                <c:pt idx="54">
                  <c:v>18</c:v>
                </c:pt>
                <c:pt idx="55">
                  <c:v>17</c:v>
                </c:pt>
                <c:pt idx="56">
                  <c:v>13</c:v>
                </c:pt>
                <c:pt idx="57">
                  <c:v>46</c:v>
                </c:pt>
                <c:pt idx="58">
                  <c:v>27</c:v>
                </c:pt>
                <c:pt idx="59">
                  <c:v>6</c:v>
                </c:pt>
                <c:pt idx="60">
                  <c:v>41</c:v>
                </c:pt>
                <c:pt idx="61">
                  <c:v>55</c:v>
                </c:pt>
                <c:pt idx="62">
                  <c:v>71</c:v>
                </c:pt>
                <c:pt idx="63">
                  <c:v>71</c:v>
                </c:pt>
                <c:pt idx="64">
                  <c:v>76</c:v>
                </c:pt>
                <c:pt idx="65">
                  <c:v>56</c:v>
                </c:pt>
                <c:pt idx="66">
                  <c:v>30</c:v>
                </c:pt>
                <c:pt idx="67">
                  <c:v>45</c:v>
                </c:pt>
                <c:pt idx="68">
                  <c:v>42</c:v>
                </c:pt>
                <c:pt idx="69">
                  <c:v>11</c:v>
                </c:pt>
                <c:pt idx="70">
                  <c:v>30</c:v>
                </c:pt>
                <c:pt idx="71">
                  <c:v>30</c:v>
                </c:pt>
                <c:pt idx="72">
                  <c:v>46</c:v>
                </c:pt>
                <c:pt idx="73">
                  <c:v>131</c:v>
                </c:pt>
                <c:pt idx="74">
                  <c:v>55</c:v>
                </c:pt>
                <c:pt idx="75">
                  <c:v>48</c:v>
                </c:pt>
                <c:pt idx="76">
                  <c:v>84</c:v>
                </c:pt>
                <c:pt idx="77">
                  <c:v>29</c:v>
                </c:pt>
                <c:pt idx="78">
                  <c:v>16</c:v>
                </c:pt>
                <c:pt idx="80">
                  <c:v>26</c:v>
                </c:pt>
                <c:pt idx="81">
                  <c:v>3</c:v>
                </c:pt>
                <c:pt idx="82">
                  <c:v>22</c:v>
                </c:pt>
                <c:pt idx="83">
                  <c:v>21</c:v>
                </c:pt>
                <c:pt idx="84">
                  <c:v>35</c:v>
                </c:pt>
                <c:pt idx="85">
                  <c:v>64</c:v>
                </c:pt>
                <c:pt idx="86">
                  <c:v>56</c:v>
                </c:pt>
                <c:pt idx="87">
                  <c:v>48</c:v>
                </c:pt>
                <c:pt idx="88">
                  <c:v>25</c:v>
                </c:pt>
                <c:pt idx="89">
                  <c:v>23</c:v>
                </c:pt>
                <c:pt idx="90">
                  <c:v>58</c:v>
                </c:pt>
                <c:pt idx="91">
                  <c:v>92</c:v>
                </c:pt>
                <c:pt idx="92">
                  <c:v>28</c:v>
                </c:pt>
                <c:pt idx="93">
                  <c:v>48</c:v>
                </c:pt>
                <c:pt idx="94">
                  <c:v>31</c:v>
                </c:pt>
                <c:pt idx="95">
                  <c:v>63</c:v>
                </c:pt>
                <c:pt idx="96">
                  <c:v>154</c:v>
                </c:pt>
                <c:pt idx="97">
                  <c:v>72</c:v>
                </c:pt>
                <c:pt idx="98">
                  <c:v>36</c:v>
                </c:pt>
                <c:pt idx="99">
                  <c:v>41</c:v>
                </c:pt>
                <c:pt idx="100">
                  <c:v>22</c:v>
                </c:pt>
                <c:pt idx="101">
                  <c:v>14</c:v>
                </c:pt>
                <c:pt idx="102">
                  <c:v>32</c:v>
                </c:pt>
                <c:pt idx="103">
                  <c:v>67</c:v>
                </c:pt>
                <c:pt idx="104">
                  <c:v>20</c:v>
                </c:pt>
                <c:pt idx="105">
                  <c:v>31</c:v>
                </c:pt>
                <c:pt idx="106">
                  <c:v>47</c:v>
                </c:pt>
                <c:pt idx="107">
                  <c:v>20</c:v>
                </c:pt>
                <c:pt idx="108">
                  <c:v>37</c:v>
                </c:pt>
                <c:pt idx="109">
                  <c:v>32</c:v>
                </c:pt>
                <c:pt idx="110">
                  <c:v>36</c:v>
                </c:pt>
                <c:pt idx="111">
                  <c:v>33</c:v>
                </c:pt>
                <c:pt idx="112">
                  <c:v>19</c:v>
                </c:pt>
                <c:pt idx="113">
                  <c:v>19</c:v>
                </c:pt>
                <c:pt idx="114">
                  <c:v>71</c:v>
                </c:pt>
                <c:pt idx="115">
                  <c:v>34</c:v>
                </c:pt>
                <c:pt idx="116">
                  <c:v>26</c:v>
                </c:pt>
                <c:pt idx="117">
                  <c:v>28</c:v>
                </c:pt>
                <c:pt idx="118">
                  <c:v>34</c:v>
                </c:pt>
                <c:pt idx="119">
                  <c:v>22</c:v>
                </c:pt>
                <c:pt idx="120">
                  <c:v>83</c:v>
                </c:pt>
                <c:pt idx="121">
                  <c:v>53</c:v>
                </c:pt>
                <c:pt idx="122">
                  <c:v>65</c:v>
                </c:pt>
                <c:pt idx="123">
                  <c:v>50</c:v>
                </c:pt>
                <c:pt idx="124">
                  <c:v>57</c:v>
                </c:pt>
                <c:pt idx="125">
                  <c:v>55</c:v>
                </c:pt>
                <c:pt idx="129">
                  <c:v>21</c:v>
                </c:pt>
                <c:pt idx="130">
                  <c:v>22</c:v>
                </c:pt>
                <c:pt idx="131">
                  <c:v>30</c:v>
                </c:pt>
                <c:pt idx="133">
                  <c:v>35</c:v>
                </c:pt>
                <c:pt idx="134">
                  <c:v>62</c:v>
                </c:pt>
                <c:pt idx="135">
                  <c:v>70</c:v>
                </c:pt>
                <c:pt idx="136">
                  <c:v>31</c:v>
                </c:pt>
                <c:pt idx="137">
                  <c:v>21</c:v>
                </c:pt>
                <c:pt idx="138">
                  <c:v>26</c:v>
                </c:pt>
                <c:pt idx="139">
                  <c:v>34</c:v>
                </c:pt>
                <c:pt idx="140">
                  <c:v>17</c:v>
                </c:pt>
                <c:pt idx="141">
                  <c:v>14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29</c:v>
                </c:pt>
                <c:pt idx="146">
                  <c:v>44</c:v>
                </c:pt>
                <c:pt idx="147">
                  <c:v>71</c:v>
                </c:pt>
                <c:pt idx="148">
                  <c:v>96</c:v>
                </c:pt>
                <c:pt idx="149">
                  <c:v>32</c:v>
                </c:pt>
                <c:pt idx="150">
                  <c:v>26</c:v>
                </c:pt>
                <c:pt idx="151">
                  <c:v>19</c:v>
                </c:pt>
                <c:pt idx="152">
                  <c:v>13</c:v>
                </c:pt>
                <c:pt idx="153">
                  <c:v>44</c:v>
                </c:pt>
                <c:pt idx="154">
                  <c:v>6</c:v>
                </c:pt>
                <c:pt idx="155">
                  <c:v>31</c:v>
                </c:pt>
                <c:pt idx="156">
                  <c:v>81</c:v>
                </c:pt>
                <c:pt idx="158">
                  <c:v>72</c:v>
                </c:pt>
                <c:pt idx="159">
                  <c:v>72</c:v>
                </c:pt>
                <c:pt idx="160">
                  <c:v>17</c:v>
                </c:pt>
                <c:pt idx="161">
                  <c:v>58</c:v>
                </c:pt>
                <c:pt idx="162">
                  <c:v>55</c:v>
                </c:pt>
                <c:pt idx="163">
                  <c:v>54</c:v>
                </c:pt>
                <c:pt idx="164">
                  <c:v>21</c:v>
                </c:pt>
                <c:pt idx="165">
                  <c:v>24</c:v>
                </c:pt>
                <c:pt idx="166">
                  <c:v>32</c:v>
                </c:pt>
                <c:pt idx="167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v>West Bay</c:v>
          </c:tx>
          <c:marker>
            <c:symbol val="none"/>
          </c:marker>
          <c:xVal>
            <c:numRef>
              <c:f>'WestBay_Stn1_1999-2016'!$A$2:$A$169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'WestBay_Stn1_1999-2016'!$L$2:$L$169</c:f>
              <c:numCache>
                <c:formatCode>_(* #,##0_);_(* \(#,##0\);_(* "-"??_);_(@_)</c:formatCode>
                <c:ptCount val="168"/>
                <c:pt idx="0">
                  <c:v>23</c:v>
                </c:pt>
                <c:pt idx="1">
                  <c:v>48</c:v>
                </c:pt>
                <c:pt idx="2">
                  <c:v>46</c:v>
                </c:pt>
                <c:pt idx="3">
                  <c:v>33</c:v>
                </c:pt>
                <c:pt idx="4">
                  <c:v>31</c:v>
                </c:pt>
                <c:pt idx="5">
                  <c:v>25</c:v>
                </c:pt>
                <c:pt idx="6">
                  <c:v>60</c:v>
                </c:pt>
                <c:pt idx="7">
                  <c:v>73</c:v>
                </c:pt>
                <c:pt idx="8">
                  <c:v>29</c:v>
                </c:pt>
                <c:pt idx="9">
                  <c:v>23</c:v>
                </c:pt>
                <c:pt idx="10">
                  <c:v>9</c:v>
                </c:pt>
                <c:pt idx="11">
                  <c:v>142</c:v>
                </c:pt>
                <c:pt idx="12">
                  <c:v>65</c:v>
                </c:pt>
                <c:pt idx="13">
                  <c:v>130</c:v>
                </c:pt>
                <c:pt idx="14">
                  <c:v>41</c:v>
                </c:pt>
                <c:pt idx="15">
                  <c:v>146</c:v>
                </c:pt>
                <c:pt idx="16">
                  <c:v>26</c:v>
                </c:pt>
                <c:pt idx="17">
                  <c:v>18</c:v>
                </c:pt>
                <c:pt idx="18">
                  <c:v>61</c:v>
                </c:pt>
                <c:pt idx="19">
                  <c:v>32</c:v>
                </c:pt>
                <c:pt idx="20">
                  <c:v>46</c:v>
                </c:pt>
                <c:pt idx="21">
                  <c:v>20</c:v>
                </c:pt>
                <c:pt idx="22">
                  <c:v>142</c:v>
                </c:pt>
                <c:pt idx="23">
                  <c:v>61</c:v>
                </c:pt>
                <c:pt idx="31">
                  <c:v>18</c:v>
                </c:pt>
                <c:pt idx="32">
                  <c:v>18</c:v>
                </c:pt>
                <c:pt idx="33">
                  <c:v>20</c:v>
                </c:pt>
                <c:pt idx="34">
                  <c:v>4</c:v>
                </c:pt>
                <c:pt idx="35">
                  <c:v>5</c:v>
                </c:pt>
                <c:pt idx="36">
                  <c:v>52</c:v>
                </c:pt>
                <c:pt idx="37">
                  <c:v>35</c:v>
                </c:pt>
                <c:pt idx="38">
                  <c:v>44</c:v>
                </c:pt>
                <c:pt idx="39">
                  <c:v>60</c:v>
                </c:pt>
                <c:pt idx="40">
                  <c:v>50</c:v>
                </c:pt>
                <c:pt idx="41">
                  <c:v>22</c:v>
                </c:pt>
                <c:pt idx="42">
                  <c:v>21</c:v>
                </c:pt>
                <c:pt idx="43">
                  <c:v>9</c:v>
                </c:pt>
                <c:pt idx="44">
                  <c:v>3</c:v>
                </c:pt>
                <c:pt idx="45">
                  <c:v>5</c:v>
                </c:pt>
                <c:pt idx="46">
                  <c:v>15</c:v>
                </c:pt>
                <c:pt idx="47">
                  <c:v>13</c:v>
                </c:pt>
                <c:pt idx="48">
                  <c:v>22</c:v>
                </c:pt>
                <c:pt idx="49">
                  <c:v>131</c:v>
                </c:pt>
                <c:pt idx="50">
                  <c:v>14</c:v>
                </c:pt>
                <c:pt idx="51">
                  <c:v>48</c:v>
                </c:pt>
                <c:pt idx="52">
                  <c:v>14</c:v>
                </c:pt>
                <c:pt idx="53">
                  <c:v>4</c:v>
                </c:pt>
                <c:pt idx="55">
                  <c:v>16</c:v>
                </c:pt>
                <c:pt idx="56">
                  <c:v>36</c:v>
                </c:pt>
                <c:pt idx="57">
                  <c:v>9</c:v>
                </c:pt>
                <c:pt idx="58">
                  <c:v>7</c:v>
                </c:pt>
                <c:pt idx="59">
                  <c:v>12</c:v>
                </c:pt>
                <c:pt idx="60">
                  <c:v>37</c:v>
                </c:pt>
                <c:pt idx="61">
                  <c:v>38</c:v>
                </c:pt>
                <c:pt idx="62">
                  <c:v>46</c:v>
                </c:pt>
                <c:pt idx="63">
                  <c:v>36</c:v>
                </c:pt>
                <c:pt idx="64">
                  <c:v>56</c:v>
                </c:pt>
                <c:pt idx="65">
                  <c:v>60</c:v>
                </c:pt>
                <c:pt idx="66">
                  <c:v>12</c:v>
                </c:pt>
                <c:pt idx="67">
                  <c:v>26</c:v>
                </c:pt>
                <c:pt idx="68">
                  <c:v>28</c:v>
                </c:pt>
                <c:pt idx="69">
                  <c:v>7</c:v>
                </c:pt>
                <c:pt idx="70">
                  <c:v>21</c:v>
                </c:pt>
                <c:pt idx="71">
                  <c:v>34</c:v>
                </c:pt>
                <c:pt idx="72">
                  <c:v>43</c:v>
                </c:pt>
                <c:pt idx="73">
                  <c:v>56</c:v>
                </c:pt>
                <c:pt idx="74">
                  <c:v>48</c:v>
                </c:pt>
                <c:pt idx="75">
                  <c:v>104</c:v>
                </c:pt>
                <c:pt idx="76">
                  <c:v>41</c:v>
                </c:pt>
                <c:pt idx="77">
                  <c:v>51</c:v>
                </c:pt>
                <c:pt idx="78">
                  <c:v>25</c:v>
                </c:pt>
                <c:pt idx="79">
                  <c:v>44</c:v>
                </c:pt>
                <c:pt idx="80">
                  <c:v>28</c:v>
                </c:pt>
                <c:pt idx="81">
                  <c:v>24</c:v>
                </c:pt>
                <c:pt idx="82">
                  <c:v>27</c:v>
                </c:pt>
                <c:pt idx="83">
                  <c:v>17</c:v>
                </c:pt>
                <c:pt idx="84">
                  <c:v>33</c:v>
                </c:pt>
                <c:pt idx="85">
                  <c:v>42</c:v>
                </c:pt>
                <c:pt idx="86">
                  <c:v>57</c:v>
                </c:pt>
                <c:pt idx="87">
                  <c:v>51</c:v>
                </c:pt>
                <c:pt idx="88">
                  <c:v>66</c:v>
                </c:pt>
                <c:pt idx="89">
                  <c:v>19</c:v>
                </c:pt>
                <c:pt idx="90">
                  <c:v>86</c:v>
                </c:pt>
                <c:pt idx="91">
                  <c:v>65</c:v>
                </c:pt>
                <c:pt idx="92">
                  <c:v>26</c:v>
                </c:pt>
                <c:pt idx="93">
                  <c:v>46</c:v>
                </c:pt>
                <c:pt idx="94">
                  <c:v>28</c:v>
                </c:pt>
                <c:pt idx="95">
                  <c:v>67</c:v>
                </c:pt>
                <c:pt idx="96">
                  <c:v>124</c:v>
                </c:pt>
                <c:pt idx="97">
                  <c:v>35</c:v>
                </c:pt>
                <c:pt idx="98">
                  <c:v>22</c:v>
                </c:pt>
                <c:pt idx="99">
                  <c:v>19</c:v>
                </c:pt>
                <c:pt idx="100">
                  <c:v>17</c:v>
                </c:pt>
                <c:pt idx="101">
                  <c:v>9</c:v>
                </c:pt>
                <c:pt idx="102">
                  <c:v>10</c:v>
                </c:pt>
                <c:pt idx="103">
                  <c:v>21</c:v>
                </c:pt>
                <c:pt idx="104">
                  <c:v>17</c:v>
                </c:pt>
                <c:pt idx="105">
                  <c:v>37</c:v>
                </c:pt>
                <c:pt idx="106">
                  <c:v>35</c:v>
                </c:pt>
                <c:pt idx="107">
                  <c:v>23</c:v>
                </c:pt>
                <c:pt idx="108">
                  <c:v>28</c:v>
                </c:pt>
                <c:pt idx="109">
                  <c:v>12</c:v>
                </c:pt>
                <c:pt idx="110">
                  <c:v>22</c:v>
                </c:pt>
                <c:pt idx="111">
                  <c:v>25</c:v>
                </c:pt>
                <c:pt idx="112">
                  <c:v>15</c:v>
                </c:pt>
                <c:pt idx="113">
                  <c:v>28</c:v>
                </c:pt>
                <c:pt idx="114">
                  <c:v>35</c:v>
                </c:pt>
                <c:pt idx="115">
                  <c:v>15</c:v>
                </c:pt>
                <c:pt idx="116">
                  <c:v>12</c:v>
                </c:pt>
                <c:pt idx="117">
                  <c:v>7</c:v>
                </c:pt>
                <c:pt idx="118">
                  <c:v>28</c:v>
                </c:pt>
                <c:pt idx="119">
                  <c:v>27</c:v>
                </c:pt>
                <c:pt idx="120">
                  <c:v>69</c:v>
                </c:pt>
                <c:pt idx="121">
                  <c:v>39</c:v>
                </c:pt>
                <c:pt idx="122">
                  <c:v>57</c:v>
                </c:pt>
                <c:pt idx="123">
                  <c:v>30</c:v>
                </c:pt>
                <c:pt idx="124">
                  <c:v>29</c:v>
                </c:pt>
                <c:pt idx="125">
                  <c:v>16</c:v>
                </c:pt>
                <c:pt idx="129">
                  <c:v>14</c:v>
                </c:pt>
                <c:pt idx="130">
                  <c:v>16</c:v>
                </c:pt>
                <c:pt idx="131">
                  <c:v>14</c:v>
                </c:pt>
                <c:pt idx="132">
                  <c:v>40</c:v>
                </c:pt>
                <c:pt idx="133">
                  <c:v>25</c:v>
                </c:pt>
                <c:pt idx="134">
                  <c:v>156</c:v>
                </c:pt>
                <c:pt idx="135">
                  <c:v>39</c:v>
                </c:pt>
                <c:pt idx="136">
                  <c:v>26</c:v>
                </c:pt>
                <c:pt idx="137">
                  <c:v>19</c:v>
                </c:pt>
                <c:pt idx="138">
                  <c:v>7</c:v>
                </c:pt>
                <c:pt idx="139">
                  <c:v>13</c:v>
                </c:pt>
                <c:pt idx="140">
                  <c:v>9</c:v>
                </c:pt>
                <c:pt idx="141">
                  <c:v>15</c:v>
                </c:pt>
                <c:pt idx="142">
                  <c:v>7</c:v>
                </c:pt>
                <c:pt idx="143">
                  <c:v>24</c:v>
                </c:pt>
                <c:pt idx="144">
                  <c:v>38</c:v>
                </c:pt>
                <c:pt idx="145">
                  <c:v>35</c:v>
                </c:pt>
                <c:pt idx="146">
                  <c:v>25</c:v>
                </c:pt>
                <c:pt idx="147">
                  <c:v>44</c:v>
                </c:pt>
                <c:pt idx="148">
                  <c:v>49</c:v>
                </c:pt>
                <c:pt idx="149">
                  <c:v>24</c:v>
                </c:pt>
                <c:pt idx="150">
                  <c:v>14</c:v>
                </c:pt>
                <c:pt idx="151">
                  <c:v>21</c:v>
                </c:pt>
                <c:pt idx="152">
                  <c:v>22</c:v>
                </c:pt>
                <c:pt idx="153">
                  <c:v>96</c:v>
                </c:pt>
                <c:pt idx="154">
                  <c:v>16</c:v>
                </c:pt>
                <c:pt idx="155">
                  <c:v>21</c:v>
                </c:pt>
                <c:pt idx="156">
                  <c:v>67</c:v>
                </c:pt>
                <c:pt idx="157">
                  <c:v>76</c:v>
                </c:pt>
                <c:pt idx="158">
                  <c:v>84</c:v>
                </c:pt>
                <c:pt idx="159">
                  <c:v>62</c:v>
                </c:pt>
                <c:pt idx="160">
                  <c:v>85</c:v>
                </c:pt>
                <c:pt idx="161">
                  <c:v>57</c:v>
                </c:pt>
                <c:pt idx="162">
                  <c:v>64</c:v>
                </c:pt>
                <c:pt idx="163">
                  <c:v>68</c:v>
                </c:pt>
                <c:pt idx="164">
                  <c:v>15</c:v>
                </c:pt>
                <c:pt idx="165">
                  <c:v>19</c:v>
                </c:pt>
                <c:pt idx="166">
                  <c:v>29</c:v>
                </c:pt>
                <c:pt idx="167">
                  <c:v>16</c:v>
                </c:pt>
              </c:numCache>
            </c:numRef>
          </c:yVal>
          <c:smooth val="0"/>
        </c:ser>
        <c:ser>
          <c:idx val="2"/>
          <c:order val="2"/>
          <c:tx>
            <c:v>Central Bay</c:v>
          </c:tx>
          <c:marker>
            <c:symbol val="none"/>
          </c:marker>
          <c:xVal>
            <c:numRef>
              <c:f>'CentralBayStn4_1999-2016'!$A$2:$A$169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'CentralBayStn4_1999-2016'!$L$2:$L$169</c:f>
              <c:numCache>
                <c:formatCode>_(* #,##0_);_(* \(#,##0\);_(* "-"??_);_(@_)</c:formatCode>
                <c:ptCount val="168"/>
                <c:pt idx="0">
                  <c:v>31</c:v>
                </c:pt>
                <c:pt idx="1">
                  <c:v>36</c:v>
                </c:pt>
                <c:pt idx="2">
                  <c:v>18</c:v>
                </c:pt>
                <c:pt idx="3">
                  <c:v>29</c:v>
                </c:pt>
                <c:pt idx="4">
                  <c:v>23</c:v>
                </c:pt>
                <c:pt idx="5">
                  <c:v>27</c:v>
                </c:pt>
                <c:pt idx="6">
                  <c:v>30</c:v>
                </c:pt>
                <c:pt idx="7">
                  <c:v>34</c:v>
                </c:pt>
                <c:pt idx="8">
                  <c:v>11</c:v>
                </c:pt>
                <c:pt idx="9">
                  <c:v>18</c:v>
                </c:pt>
                <c:pt idx="10">
                  <c:v>2</c:v>
                </c:pt>
                <c:pt idx="11">
                  <c:v>31</c:v>
                </c:pt>
                <c:pt idx="12">
                  <c:v>96</c:v>
                </c:pt>
                <c:pt idx="13">
                  <c:v>118</c:v>
                </c:pt>
                <c:pt idx="14">
                  <c:v>34</c:v>
                </c:pt>
                <c:pt idx="15">
                  <c:v>93</c:v>
                </c:pt>
                <c:pt idx="16">
                  <c:v>27</c:v>
                </c:pt>
                <c:pt idx="17">
                  <c:v>16</c:v>
                </c:pt>
                <c:pt idx="18">
                  <c:v>38</c:v>
                </c:pt>
                <c:pt idx="19">
                  <c:v>38</c:v>
                </c:pt>
                <c:pt idx="20">
                  <c:v>45</c:v>
                </c:pt>
                <c:pt idx="21">
                  <c:v>11</c:v>
                </c:pt>
                <c:pt idx="22">
                  <c:v>86</c:v>
                </c:pt>
                <c:pt idx="23">
                  <c:v>54</c:v>
                </c:pt>
                <c:pt idx="31">
                  <c:v>14</c:v>
                </c:pt>
                <c:pt idx="32">
                  <c:v>9</c:v>
                </c:pt>
                <c:pt idx="33">
                  <c:v>20</c:v>
                </c:pt>
                <c:pt idx="34">
                  <c:v>4</c:v>
                </c:pt>
                <c:pt idx="35">
                  <c:v>1</c:v>
                </c:pt>
                <c:pt idx="36">
                  <c:v>26</c:v>
                </c:pt>
                <c:pt idx="37">
                  <c:v>29</c:v>
                </c:pt>
                <c:pt idx="38">
                  <c:v>36</c:v>
                </c:pt>
                <c:pt idx="39">
                  <c:v>23</c:v>
                </c:pt>
                <c:pt idx="40">
                  <c:v>31</c:v>
                </c:pt>
                <c:pt idx="41">
                  <c:v>17</c:v>
                </c:pt>
                <c:pt idx="42">
                  <c:v>0.05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45</c:v>
                </c:pt>
                <c:pt idx="47">
                  <c:v>20</c:v>
                </c:pt>
                <c:pt idx="48">
                  <c:v>19</c:v>
                </c:pt>
                <c:pt idx="49">
                  <c:v>31</c:v>
                </c:pt>
                <c:pt idx="50">
                  <c:v>39</c:v>
                </c:pt>
                <c:pt idx="51">
                  <c:v>15</c:v>
                </c:pt>
                <c:pt idx="52">
                  <c:v>7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21</c:v>
                </c:pt>
                <c:pt idx="57">
                  <c:v>2</c:v>
                </c:pt>
                <c:pt idx="58">
                  <c:v>0.5</c:v>
                </c:pt>
                <c:pt idx="59">
                  <c:v>2</c:v>
                </c:pt>
                <c:pt idx="60">
                  <c:v>31</c:v>
                </c:pt>
                <c:pt idx="61">
                  <c:v>22</c:v>
                </c:pt>
                <c:pt idx="62">
                  <c:v>37</c:v>
                </c:pt>
                <c:pt idx="63">
                  <c:v>29</c:v>
                </c:pt>
                <c:pt idx="64">
                  <c:v>16</c:v>
                </c:pt>
                <c:pt idx="65">
                  <c:v>20</c:v>
                </c:pt>
                <c:pt idx="66">
                  <c:v>15</c:v>
                </c:pt>
                <c:pt idx="67">
                  <c:v>10</c:v>
                </c:pt>
                <c:pt idx="68">
                  <c:v>21</c:v>
                </c:pt>
                <c:pt idx="69">
                  <c:v>19</c:v>
                </c:pt>
                <c:pt idx="70">
                  <c:v>28</c:v>
                </c:pt>
                <c:pt idx="71">
                  <c:v>22</c:v>
                </c:pt>
                <c:pt idx="72">
                  <c:v>29</c:v>
                </c:pt>
                <c:pt idx="73">
                  <c:v>32</c:v>
                </c:pt>
                <c:pt idx="74">
                  <c:v>51</c:v>
                </c:pt>
                <c:pt idx="75">
                  <c:v>51</c:v>
                </c:pt>
                <c:pt idx="76">
                  <c:v>57</c:v>
                </c:pt>
                <c:pt idx="77">
                  <c:v>41</c:v>
                </c:pt>
                <c:pt idx="78">
                  <c:v>17</c:v>
                </c:pt>
                <c:pt idx="79">
                  <c:v>97</c:v>
                </c:pt>
                <c:pt idx="80">
                  <c:v>14</c:v>
                </c:pt>
                <c:pt idx="81">
                  <c:v>11</c:v>
                </c:pt>
                <c:pt idx="82">
                  <c:v>19</c:v>
                </c:pt>
                <c:pt idx="83">
                  <c:v>18</c:v>
                </c:pt>
                <c:pt idx="84">
                  <c:v>24</c:v>
                </c:pt>
                <c:pt idx="85">
                  <c:v>53</c:v>
                </c:pt>
                <c:pt idx="86">
                  <c:v>41</c:v>
                </c:pt>
                <c:pt idx="87">
                  <c:v>61</c:v>
                </c:pt>
                <c:pt idx="88">
                  <c:v>27</c:v>
                </c:pt>
                <c:pt idx="89">
                  <c:v>24</c:v>
                </c:pt>
                <c:pt idx="90">
                  <c:v>29</c:v>
                </c:pt>
                <c:pt idx="91">
                  <c:v>23</c:v>
                </c:pt>
                <c:pt idx="92">
                  <c:v>23</c:v>
                </c:pt>
                <c:pt idx="93">
                  <c:v>30</c:v>
                </c:pt>
                <c:pt idx="94">
                  <c:v>12</c:v>
                </c:pt>
                <c:pt idx="95">
                  <c:v>37</c:v>
                </c:pt>
                <c:pt idx="96">
                  <c:v>120</c:v>
                </c:pt>
                <c:pt idx="97">
                  <c:v>84</c:v>
                </c:pt>
                <c:pt idx="98">
                  <c:v>9</c:v>
                </c:pt>
                <c:pt idx="99">
                  <c:v>21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9</c:v>
                </c:pt>
                <c:pt idx="104">
                  <c:v>10</c:v>
                </c:pt>
                <c:pt idx="105">
                  <c:v>6</c:v>
                </c:pt>
                <c:pt idx="106">
                  <c:v>19</c:v>
                </c:pt>
                <c:pt idx="107">
                  <c:v>20</c:v>
                </c:pt>
                <c:pt idx="108">
                  <c:v>23</c:v>
                </c:pt>
                <c:pt idx="109">
                  <c:v>11</c:v>
                </c:pt>
                <c:pt idx="110">
                  <c:v>18</c:v>
                </c:pt>
                <c:pt idx="111">
                  <c:v>11</c:v>
                </c:pt>
                <c:pt idx="112">
                  <c:v>10</c:v>
                </c:pt>
                <c:pt idx="113">
                  <c:v>6</c:v>
                </c:pt>
                <c:pt idx="114">
                  <c:v>92</c:v>
                </c:pt>
                <c:pt idx="115">
                  <c:v>1</c:v>
                </c:pt>
                <c:pt idx="116">
                  <c:v>9</c:v>
                </c:pt>
                <c:pt idx="117">
                  <c:v>5</c:v>
                </c:pt>
                <c:pt idx="118">
                  <c:v>20</c:v>
                </c:pt>
                <c:pt idx="120">
                  <c:v>72</c:v>
                </c:pt>
                <c:pt idx="121">
                  <c:v>43</c:v>
                </c:pt>
                <c:pt idx="122">
                  <c:v>48</c:v>
                </c:pt>
                <c:pt idx="123">
                  <c:v>28</c:v>
                </c:pt>
                <c:pt idx="124">
                  <c:v>22</c:v>
                </c:pt>
                <c:pt idx="125">
                  <c:v>13</c:v>
                </c:pt>
                <c:pt idx="129">
                  <c:v>199</c:v>
                </c:pt>
                <c:pt idx="130">
                  <c:v>22</c:v>
                </c:pt>
                <c:pt idx="131">
                  <c:v>18</c:v>
                </c:pt>
                <c:pt idx="132">
                  <c:v>0</c:v>
                </c:pt>
                <c:pt idx="133">
                  <c:v>22</c:v>
                </c:pt>
                <c:pt idx="134">
                  <c:v>28</c:v>
                </c:pt>
                <c:pt idx="135">
                  <c:v>17</c:v>
                </c:pt>
                <c:pt idx="136">
                  <c:v>19</c:v>
                </c:pt>
                <c:pt idx="137">
                  <c:v>11</c:v>
                </c:pt>
                <c:pt idx="138">
                  <c:v>3</c:v>
                </c:pt>
                <c:pt idx="139">
                  <c:v>13</c:v>
                </c:pt>
                <c:pt idx="140">
                  <c:v>11</c:v>
                </c:pt>
                <c:pt idx="141">
                  <c:v>8</c:v>
                </c:pt>
                <c:pt idx="142">
                  <c:v>4</c:v>
                </c:pt>
                <c:pt idx="143">
                  <c:v>18</c:v>
                </c:pt>
                <c:pt idx="144">
                  <c:v>58</c:v>
                </c:pt>
                <c:pt idx="145">
                  <c:v>12</c:v>
                </c:pt>
                <c:pt idx="146">
                  <c:v>33</c:v>
                </c:pt>
                <c:pt idx="147">
                  <c:v>41</c:v>
                </c:pt>
                <c:pt idx="148">
                  <c:v>32</c:v>
                </c:pt>
                <c:pt idx="149">
                  <c:v>16</c:v>
                </c:pt>
                <c:pt idx="150">
                  <c:v>19</c:v>
                </c:pt>
                <c:pt idx="151">
                  <c:v>13</c:v>
                </c:pt>
                <c:pt idx="152">
                  <c:v>11</c:v>
                </c:pt>
                <c:pt idx="153">
                  <c:v>22</c:v>
                </c:pt>
                <c:pt idx="154">
                  <c:v>2</c:v>
                </c:pt>
                <c:pt idx="155">
                  <c:v>23</c:v>
                </c:pt>
                <c:pt idx="156">
                  <c:v>45</c:v>
                </c:pt>
                <c:pt idx="157">
                  <c:v>67</c:v>
                </c:pt>
                <c:pt idx="158">
                  <c:v>142</c:v>
                </c:pt>
                <c:pt idx="159">
                  <c:v>78</c:v>
                </c:pt>
                <c:pt idx="160">
                  <c:v>14</c:v>
                </c:pt>
                <c:pt idx="161">
                  <c:v>26</c:v>
                </c:pt>
                <c:pt idx="162">
                  <c:v>24</c:v>
                </c:pt>
                <c:pt idx="163">
                  <c:v>35</c:v>
                </c:pt>
                <c:pt idx="164">
                  <c:v>13</c:v>
                </c:pt>
                <c:pt idx="165">
                  <c:v>23</c:v>
                </c:pt>
                <c:pt idx="166">
                  <c:v>8</c:v>
                </c:pt>
                <c:pt idx="167">
                  <c:v>16</c:v>
                </c:pt>
              </c:numCache>
            </c:numRef>
          </c:yVal>
          <c:smooth val="0"/>
        </c:ser>
        <c:ser>
          <c:idx val="3"/>
          <c:order val="3"/>
          <c:tx>
            <c:v>East Bay</c:v>
          </c:tx>
          <c:marker>
            <c:symbol val="none"/>
          </c:marker>
          <c:xVal>
            <c:numRef>
              <c:f>'EastBayStn2_1999-2016'!$A$2:$A$169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'EastBayStn2_1999-2016'!$L$2:$L$169</c:f>
              <c:numCache>
                <c:formatCode>_(* #,##0_);_(* \(#,##0\);_(* "-"??_);_(@_)</c:formatCode>
                <c:ptCount val="168"/>
                <c:pt idx="0">
                  <c:v>55</c:v>
                </c:pt>
                <c:pt idx="1">
                  <c:v>68</c:v>
                </c:pt>
                <c:pt idx="2">
                  <c:v>26</c:v>
                </c:pt>
                <c:pt idx="3">
                  <c:v>34</c:v>
                </c:pt>
                <c:pt idx="4">
                  <c:v>20</c:v>
                </c:pt>
                <c:pt idx="5">
                  <c:v>33</c:v>
                </c:pt>
                <c:pt idx="6">
                  <c:v>57</c:v>
                </c:pt>
                <c:pt idx="7">
                  <c:v>59</c:v>
                </c:pt>
                <c:pt idx="8">
                  <c:v>20</c:v>
                </c:pt>
                <c:pt idx="9">
                  <c:v>17</c:v>
                </c:pt>
                <c:pt idx="10">
                  <c:v>15</c:v>
                </c:pt>
                <c:pt idx="11">
                  <c:v>47</c:v>
                </c:pt>
                <c:pt idx="12">
                  <c:v>40</c:v>
                </c:pt>
                <c:pt idx="13">
                  <c:v>79</c:v>
                </c:pt>
                <c:pt idx="14">
                  <c:v>35</c:v>
                </c:pt>
                <c:pt idx="15">
                  <c:v>89</c:v>
                </c:pt>
                <c:pt idx="16">
                  <c:v>19</c:v>
                </c:pt>
                <c:pt idx="17">
                  <c:v>21</c:v>
                </c:pt>
                <c:pt idx="18">
                  <c:v>64</c:v>
                </c:pt>
                <c:pt idx="19">
                  <c:v>26</c:v>
                </c:pt>
                <c:pt idx="20">
                  <c:v>34</c:v>
                </c:pt>
                <c:pt idx="21">
                  <c:v>15</c:v>
                </c:pt>
                <c:pt idx="22">
                  <c:v>109</c:v>
                </c:pt>
                <c:pt idx="23">
                  <c:v>74</c:v>
                </c:pt>
                <c:pt idx="31">
                  <c:v>12</c:v>
                </c:pt>
                <c:pt idx="32">
                  <c:v>10</c:v>
                </c:pt>
                <c:pt idx="33">
                  <c:v>13</c:v>
                </c:pt>
                <c:pt idx="34">
                  <c:v>8</c:v>
                </c:pt>
                <c:pt idx="35">
                  <c:v>9</c:v>
                </c:pt>
                <c:pt idx="36">
                  <c:v>30</c:v>
                </c:pt>
                <c:pt idx="37">
                  <c:v>41</c:v>
                </c:pt>
                <c:pt idx="38">
                  <c:v>38</c:v>
                </c:pt>
                <c:pt idx="39">
                  <c:v>252</c:v>
                </c:pt>
                <c:pt idx="40">
                  <c:v>25</c:v>
                </c:pt>
                <c:pt idx="41">
                  <c:v>21</c:v>
                </c:pt>
                <c:pt idx="42">
                  <c:v>15</c:v>
                </c:pt>
                <c:pt idx="43">
                  <c:v>6</c:v>
                </c:pt>
                <c:pt idx="44">
                  <c:v>3</c:v>
                </c:pt>
                <c:pt idx="45">
                  <c:v>6</c:v>
                </c:pt>
                <c:pt idx="46">
                  <c:v>5</c:v>
                </c:pt>
                <c:pt idx="47">
                  <c:v>22</c:v>
                </c:pt>
                <c:pt idx="48">
                  <c:v>15</c:v>
                </c:pt>
                <c:pt idx="49">
                  <c:v>34</c:v>
                </c:pt>
                <c:pt idx="50">
                  <c:v>20</c:v>
                </c:pt>
                <c:pt idx="51">
                  <c:v>31</c:v>
                </c:pt>
                <c:pt idx="52">
                  <c:v>15</c:v>
                </c:pt>
                <c:pt idx="54">
                  <c:v>0.5</c:v>
                </c:pt>
                <c:pt idx="55">
                  <c:v>14</c:v>
                </c:pt>
                <c:pt idx="56">
                  <c:v>27</c:v>
                </c:pt>
                <c:pt idx="57">
                  <c:v>8</c:v>
                </c:pt>
                <c:pt idx="58">
                  <c:v>4</c:v>
                </c:pt>
                <c:pt idx="59">
                  <c:v>0.5</c:v>
                </c:pt>
                <c:pt idx="60">
                  <c:v>16</c:v>
                </c:pt>
                <c:pt idx="61">
                  <c:v>91</c:v>
                </c:pt>
                <c:pt idx="62">
                  <c:v>42</c:v>
                </c:pt>
                <c:pt idx="63">
                  <c:v>35</c:v>
                </c:pt>
                <c:pt idx="64">
                  <c:v>40</c:v>
                </c:pt>
                <c:pt idx="65">
                  <c:v>42</c:v>
                </c:pt>
                <c:pt idx="66">
                  <c:v>13</c:v>
                </c:pt>
                <c:pt idx="67">
                  <c:v>38</c:v>
                </c:pt>
                <c:pt idx="68">
                  <c:v>30</c:v>
                </c:pt>
                <c:pt idx="69">
                  <c:v>9</c:v>
                </c:pt>
                <c:pt idx="70">
                  <c:v>31</c:v>
                </c:pt>
                <c:pt idx="71">
                  <c:v>166</c:v>
                </c:pt>
                <c:pt idx="72">
                  <c:v>47</c:v>
                </c:pt>
                <c:pt idx="73">
                  <c:v>112</c:v>
                </c:pt>
                <c:pt idx="74">
                  <c:v>84</c:v>
                </c:pt>
                <c:pt idx="75">
                  <c:v>87</c:v>
                </c:pt>
                <c:pt idx="76">
                  <c:v>62</c:v>
                </c:pt>
                <c:pt idx="77">
                  <c:v>38</c:v>
                </c:pt>
                <c:pt idx="78">
                  <c:v>21</c:v>
                </c:pt>
                <c:pt idx="79">
                  <c:v>43</c:v>
                </c:pt>
                <c:pt idx="80">
                  <c:v>29</c:v>
                </c:pt>
                <c:pt idx="81">
                  <c:v>17</c:v>
                </c:pt>
                <c:pt idx="82">
                  <c:v>26</c:v>
                </c:pt>
                <c:pt idx="83">
                  <c:v>33</c:v>
                </c:pt>
                <c:pt idx="84">
                  <c:v>37</c:v>
                </c:pt>
                <c:pt idx="85">
                  <c:v>170</c:v>
                </c:pt>
                <c:pt idx="86">
                  <c:v>62</c:v>
                </c:pt>
                <c:pt idx="87">
                  <c:v>65</c:v>
                </c:pt>
                <c:pt idx="88">
                  <c:v>27</c:v>
                </c:pt>
                <c:pt idx="89">
                  <c:v>27</c:v>
                </c:pt>
                <c:pt idx="90">
                  <c:v>33</c:v>
                </c:pt>
                <c:pt idx="91">
                  <c:v>41</c:v>
                </c:pt>
                <c:pt idx="92">
                  <c:v>20</c:v>
                </c:pt>
                <c:pt idx="93">
                  <c:v>34</c:v>
                </c:pt>
                <c:pt idx="94">
                  <c:v>13</c:v>
                </c:pt>
                <c:pt idx="95">
                  <c:v>102</c:v>
                </c:pt>
                <c:pt idx="96">
                  <c:v>142</c:v>
                </c:pt>
                <c:pt idx="97">
                  <c:v>137</c:v>
                </c:pt>
                <c:pt idx="98">
                  <c:v>28</c:v>
                </c:pt>
                <c:pt idx="99">
                  <c:v>36</c:v>
                </c:pt>
                <c:pt idx="100">
                  <c:v>14</c:v>
                </c:pt>
                <c:pt idx="101">
                  <c:v>4</c:v>
                </c:pt>
                <c:pt idx="102">
                  <c:v>36</c:v>
                </c:pt>
                <c:pt idx="103">
                  <c:v>14</c:v>
                </c:pt>
                <c:pt idx="104">
                  <c:v>11</c:v>
                </c:pt>
                <c:pt idx="105">
                  <c:v>17</c:v>
                </c:pt>
                <c:pt idx="106">
                  <c:v>18</c:v>
                </c:pt>
                <c:pt idx="107">
                  <c:v>51</c:v>
                </c:pt>
                <c:pt idx="108">
                  <c:v>38</c:v>
                </c:pt>
                <c:pt idx="109">
                  <c:v>18</c:v>
                </c:pt>
                <c:pt idx="110">
                  <c:v>23</c:v>
                </c:pt>
                <c:pt idx="111">
                  <c:v>20</c:v>
                </c:pt>
                <c:pt idx="112">
                  <c:v>6</c:v>
                </c:pt>
                <c:pt idx="113">
                  <c:v>13</c:v>
                </c:pt>
                <c:pt idx="114">
                  <c:v>42</c:v>
                </c:pt>
                <c:pt idx="115">
                  <c:v>13</c:v>
                </c:pt>
                <c:pt idx="116">
                  <c:v>12</c:v>
                </c:pt>
                <c:pt idx="117">
                  <c:v>8</c:v>
                </c:pt>
                <c:pt idx="118">
                  <c:v>18</c:v>
                </c:pt>
                <c:pt idx="120">
                  <c:v>86</c:v>
                </c:pt>
                <c:pt idx="121">
                  <c:v>45</c:v>
                </c:pt>
                <c:pt idx="122">
                  <c:v>56</c:v>
                </c:pt>
                <c:pt idx="123">
                  <c:v>30</c:v>
                </c:pt>
                <c:pt idx="124">
                  <c:v>28</c:v>
                </c:pt>
                <c:pt idx="125">
                  <c:v>12</c:v>
                </c:pt>
                <c:pt idx="129">
                  <c:v>21</c:v>
                </c:pt>
                <c:pt idx="130">
                  <c:v>45</c:v>
                </c:pt>
                <c:pt idx="131">
                  <c:v>40</c:v>
                </c:pt>
                <c:pt idx="132">
                  <c:v>70</c:v>
                </c:pt>
                <c:pt idx="133">
                  <c:v>26</c:v>
                </c:pt>
                <c:pt idx="134">
                  <c:v>41</c:v>
                </c:pt>
                <c:pt idx="135">
                  <c:v>47</c:v>
                </c:pt>
                <c:pt idx="136">
                  <c:v>26</c:v>
                </c:pt>
                <c:pt idx="137">
                  <c:v>22</c:v>
                </c:pt>
                <c:pt idx="138">
                  <c:v>12</c:v>
                </c:pt>
                <c:pt idx="139">
                  <c:v>132</c:v>
                </c:pt>
                <c:pt idx="140">
                  <c:v>21</c:v>
                </c:pt>
                <c:pt idx="141">
                  <c:v>19</c:v>
                </c:pt>
                <c:pt idx="142">
                  <c:v>21</c:v>
                </c:pt>
                <c:pt idx="143">
                  <c:v>35</c:v>
                </c:pt>
                <c:pt idx="144">
                  <c:v>57</c:v>
                </c:pt>
                <c:pt idx="145">
                  <c:v>30</c:v>
                </c:pt>
                <c:pt idx="146">
                  <c:v>83</c:v>
                </c:pt>
                <c:pt idx="147">
                  <c:v>47</c:v>
                </c:pt>
                <c:pt idx="148">
                  <c:v>52</c:v>
                </c:pt>
                <c:pt idx="149">
                  <c:v>24</c:v>
                </c:pt>
                <c:pt idx="150">
                  <c:v>23</c:v>
                </c:pt>
                <c:pt idx="151">
                  <c:v>20</c:v>
                </c:pt>
                <c:pt idx="152">
                  <c:v>48</c:v>
                </c:pt>
                <c:pt idx="153">
                  <c:v>56</c:v>
                </c:pt>
                <c:pt idx="154">
                  <c:v>16</c:v>
                </c:pt>
                <c:pt idx="155">
                  <c:v>26</c:v>
                </c:pt>
                <c:pt idx="156">
                  <c:v>29</c:v>
                </c:pt>
                <c:pt idx="157">
                  <c:v>28</c:v>
                </c:pt>
                <c:pt idx="158">
                  <c:v>58</c:v>
                </c:pt>
                <c:pt idx="159">
                  <c:v>68</c:v>
                </c:pt>
                <c:pt idx="160">
                  <c:v>15</c:v>
                </c:pt>
                <c:pt idx="161">
                  <c:v>34</c:v>
                </c:pt>
                <c:pt idx="162">
                  <c:v>27</c:v>
                </c:pt>
                <c:pt idx="163">
                  <c:v>62</c:v>
                </c:pt>
                <c:pt idx="164">
                  <c:v>19</c:v>
                </c:pt>
                <c:pt idx="165">
                  <c:v>16</c:v>
                </c:pt>
                <c:pt idx="166">
                  <c:v>17</c:v>
                </c:pt>
                <c:pt idx="167">
                  <c:v>22</c:v>
                </c:pt>
              </c:numCache>
            </c:numRef>
          </c:yVal>
          <c:smooth val="0"/>
        </c:ser>
        <c:ser>
          <c:idx val="4"/>
          <c:order val="4"/>
          <c:tx>
            <c:v>South Bay</c:v>
          </c:tx>
          <c:marker>
            <c:symbol val="none"/>
          </c:marker>
          <c:xVal>
            <c:numRef>
              <c:f>'SouthBayStn8_1999-2016'!$A$2:$A$169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'SouthBayStn8_1999-2016'!$L$2:$L$169</c:f>
              <c:numCache>
                <c:formatCode>_(* #,##0_);_(* \(#,##0\);_(* "-"??_);_(@_)</c:formatCode>
                <c:ptCount val="168"/>
                <c:pt idx="0">
                  <c:v>61</c:v>
                </c:pt>
                <c:pt idx="1">
                  <c:v>78</c:v>
                </c:pt>
                <c:pt idx="2">
                  <c:v>21</c:v>
                </c:pt>
                <c:pt idx="3">
                  <c:v>37</c:v>
                </c:pt>
                <c:pt idx="4">
                  <c:v>16</c:v>
                </c:pt>
                <c:pt idx="5">
                  <c:v>27</c:v>
                </c:pt>
                <c:pt idx="6">
                  <c:v>26</c:v>
                </c:pt>
                <c:pt idx="7">
                  <c:v>91</c:v>
                </c:pt>
                <c:pt idx="8">
                  <c:v>17</c:v>
                </c:pt>
                <c:pt idx="9">
                  <c:v>20</c:v>
                </c:pt>
                <c:pt idx="11">
                  <c:v>108</c:v>
                </c:pt>
                <c:pt idx="12">
                  <c:v>25</c:v>
                </c:pt>
                <c:pt idx="13">
                  <c:v>105</c:v>
                </c:pt>
                <c:pt idx="14">
                  <c:v>35</c:v>
                </c:pt>
                <c:pt idx="15">
                  <c:v>112</c:v>
                </c:pt>
                <c:pt idx="16">
                  <c:v>29</c:v>
                </c:pt>
                <c:pt idx="17">
                  <c:v>11</c:v>
                </c:pt>
                <c:pt idx="18">
                  <c:v>15</c:v>
                </c:pt>
                <c:pt idx="19">
                  <c:v>28</c:v>
                </c:pt>
                <c:pt idx="20">
                  <c:v>37</c:v>
                </c:pt>
                <c:pt idx="21">
                  <c:v>18</c:v>
                </c:pt>
                <c:pt idx="22">
                  <c:v>114</c:v>
                </c:pt>
                <c:pt idx="23">
                  <c:v>63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</c:v>
                </c:pt>
                <c:pt idx="32">
                  <c:v>15</c:v>
                </c:pt>
                <c:pt idx="33">
                  <c:v>18</c:v>
                </c:pt>
                <c:pt idx="34">
                  <c:v>15</c:v>
                </c:pt>
                <c:pt idx="35">
                  <c:v>14</c:v>
                </c:pt>
                <c:pt idx="36">
                  <c:v>81</c:v>
                </c:pt>
                <c:pt idx="37">
                  <c:v>98</c:v>
                </c:pt>
                <c:pt idx="38">
                  <c:v>75</c:v>
                </c:pt>
                <c:pt idx="39">
                  <c:v>37</c:v>
                </c:pt>
                <c:pt idx="40">
                  <c:v>53</c:v>
                </c:pt>
                <c:pt idx="41">
                  <c:v>28</c:v>
                </c:pt>
                <c:pt idx="42">
                  <c:v>3</c:v>
                </c:pt>
                <c:pt idx="43">
                  <c:v>16</c:v>
                </c:pt>
                <c:pt idx="44">
                  <c:v>4</c:v>
                </c:pt>
                <c:pt idx="45">
                  <c:v>5</c:v>
                </c:pt>
                <c:pt idx="46">
                  <c:v>26</c:v>
                </c:pt>
                <c:pt idx="47">
                  <c:v>21</c:v>
                </c:pt>
                <c:pt idx="48">
                  <c:v>18</c:v>
                </c:pt>
                <c:pt idx="49">
                  <c:v>54</c:v>
                </c:pt>
                <c:pt idx="50">
                  <c:v>39</c:v>
                </c:pt>
                <c:pt idx="51">
                  <c:v>18</c:v>
                </c:pt>
                <c:pt idx="52">
                  <c:v>32</c:v>
                </c:pt>
                <c:pt idx="54">
                  <c:v>8</c:v>
                </c:pt>
                <c:pt idx="55">
                  <c:v>13</c:v>
                </c:pt>
                <c:pt idx="56">
                  <c:v>5</c:v>
                </c:pt>
                <c:pt idx="57">
                  <c:v>4</c:v>
                </c:pt>
                <c:pt idx="58">
                  <c:v>6</c:v>
                </c:pt>
                <c:pt idx="59">
                  <c:v>14</c:v>
                </c:pt>
                <c:pt idx="60">
                  <c:v>20</c:v>
                </c:pt>
                <c:pt idx="61">
                  <c:v>43</c:v>
                </c:pt>
                <c:pt idx="62">
                  <c:v>49</c:v>
                </c:pt>
                <c:pt idx="63">
                  <c:v>36</c:v>
                </c:pt>
                <c:pt idx="64">
                  <c:v>57</c:v>
                </c:pt>
                <c:pt idx="65">
                  <c:v>54</c:v>
                </c:pt>
                <c:pt idx="66">
                  <c:v>27</c:v>
                </c:pt>
                <c:pt idx="67">
                  <c:v>21</c:v>
                </c:pt>
                <c:pt idx="68">
                  <c:v>20</c:v>
                </c:pt>
                <c:pt idx="69">
                  <c:v>19</c:v>
                </c:pt>
                <c:pt idx="70">
                  <c:v>29</c:v>
                </c:pt>
                <c:pt idx="71">
                  <c:v>127</c:v>
                </c:pt>
                <c:pt idx="72">
                  <c:v>33</c:v>
                </c:pt>
                <c:pt idx="73">
                  <c:v>103</c:v>
                </c:pt>
                <c:pt idx="74">
                  <c:v>53</c:v>
                </c:pt>
                <c:pt idx="75">
                  <c:v>236</c:v>
                </c:pt>
                <c:pt idx="76">
                  <c:v>53</c:v>
                </c:pt>
                <c:pt idx="77">
                  <c:v>44</c:v>
                </c:pt>
                <c:pt idx="78">
                  <c:v>29</c:v>
                </c:pt>
                <c:pt idx="79">
                  <c:v>37</c:v>
                </c:pt>
                <c:pt idx="80">
                  <c:v>25</c:v>
                </c:pt>
                <c:pt idx="81">
                  <c:v>14</c:v>
                </c:pt>
                <c:pt idx="82">
                  <c:v>22</c:v>
                </c:pt>
                <c:pt idx="83">
                  <c:v>28</c:v>
                </c:pt>
                <c:pt idx="84">
                  <c:v>31</c:v>
                </c:pt>
                <c:pt idx="85">
                  <c:v>298</c:v>
                </c:pt>
                <c:pt idx="86">
                  <c:v>64</c:v>
                </c:pt>
                <c:pt idx="87">
                  <c:v>50</c:v>
                </c:pt>
                <c:pt idx="88">
                  <c:v>77</c:v>
                </c:pt>
                <c:pt idx="89">
                  <c:v>21</c:v>
                </c:pt>
                <c:pt idx="90">
                  <c:v>16</c:v>
                </c:pt>
                <c:pt idx="91">
                  <c:v>41</c:v>
                </c:pt>
                <c:pt idx="92">
                  <c:v>23</c:v>
                </c:pt>
                <c:pt idx="93">
                  <c:v>58</c:v>
                </c:pt>
                <c:pt idx="94">
                  <c:v>42</c:v>
                </c:pt>
                <c:pt idx="95">
                  <c:v>91</c:v>
                </c:pt>
                <c:pt idx="96">
                  <c:v>187</c:v>
                </c:pt>
                <c:pt idx="97">
                  <c:v>108</c:v>
                </c:pt>
                <c:pt idx="98">
                  <c:v>36</c:v>
                </c:pt>
                <c:pt idx="99">
                  <c:v>41</c:v>
                </c:pt>
                <c:pt idx="100">
                  <c:v>8</c:v>
                </c:pt>
                <c:pt idx="101">
                  <c:v>13</c:v>
                </c:pt>
                <c:pt idx="102">
                  <c:v>30</c:v>
                </c:pt>
                <c:pt idx="103">
                  <c:v>23</c:v>
                </c:pt>
                <c:pt idx="104">
                  <c:v>7</c:v>
                </c:pt>
                <c:pt idx="105">
                  <c:v>20</c:v>
                </c:pt>
                <c:pt idx="106">
                  <c:v>25</c:v>
                </c:pt>
                <c:pt idx="107">
                  <c:v>59</c:v>
                </c:pt>
                <c:pt idx="108">
                  <c:v>38</c:v>
                </c:pt>
                <c:pt idx="109">
                  <c:v>21</c:v>
                </c:pt>
                <c:pt idx="110">
                  <c:v>33</c:v>
                </c:pt>
                <c:pt idx="111">
                  <c:v>23</c:v>
                </c:pt>
                <c:pt idx="112">
                  <c:v>59</c:v>
                </c:pt>
                <c:pt idx="113">
                  <c:v>9</c:v>
                </c:pt>
                <c:pt idx="114">
                  <c:v>12</c:v>
                </c:pt>
                <c:pt idx="115">
                  <c:v>8</c:v>
                </c:pt>
                <c:pt idx="116">
                  <c:v>16</c:v>
                </c:pt>
                <c:pt idx="117">
                  <c:v>14</c:v>
                </c:pt>
                <c:pt idx="118">
                  <c:v>33</c:v>
                </c:pt>
                <c:pt idx="120">
                  <c:v>175</c:v>
                </c:pt>
                <c:pt idx="121">
                  <c:v>50</c:v>
                </c:pt>
                <c:pt idx="122">
                  <c:v>56</c:v>
                </c:pt>
                <c:pt idx="123">
                  <c:v>65</c:v>
                </c:pt>
                <c:pt idx="124">
                  <c:v>36</c:v>
                </c:pt>
                <c:pt idx="125">
                  <c:v>20</c:v>
                </c:pt>
                <c:pt idx="129">
                  <c:v>17</c:v>
                </c:pt>
                <c:pt idx="130">
                  <c:v>39</c:v>
                </c:pt>
                <c:pt idx="131">
                  <c:v>67</c:v>
                </c:pt>
                <c:pt idx="132">
                  <c:v>143</c:v>
                </c:pt>
                <c:pt idx="133">
                  <c:v>19</c:v>
                </c:pt>
                <c:pt idx="134">
                  <c:v>68</c:v>
                </c:pt>
                <c:pt idx="135">
                  <c:v>129</c:v>
                </c:pt>
                <c:pt idx="136">
                  <c:v>88</c:v>
                </c:pt>
                <c:pt idx="137">
                  <c:v>21</c:v>
                </c:pt>
                <c:pt idx="138">
                  <c:v>0</c:v>
                </c:pt>
                <c:pt idx="139">
                  <c:v>17</c:v>
                </c:pt>
                <c:pt idx="140">
                  <c:v>21</c:v>
                </c:pt>
                <c:pt idx="141">
                  <c:v>20</c:v>
                </c:pt>
                <c:pt idx="142">
                  <c:v>41</c:v>
                </c:pt>
                <c:pt idx="143">
                  <c:v>60</c:v>
                </c:pt>
                <c:pt idx="144">
                  <c:v>131</c:v>
                </c:pt>
                <c:pt idx="145">
                  <c:v>95</c:v>
                </c:pt>
                <c:pt idx="146">
                  <c:v>32</c:v>
                </c:pt>
                <c:pt idx="147">
                  <c:v>99</c:v>
                </c:pt>
                <c:pt idx="148">
                  <c:v>109</c:v>
                </c:pt>
                <c:pt idx="149">
                  <c:v>253</c:v>
                </c:pt>
                <c:pt idx="150">
                  <c:v>17</c:v>
                </c:pt>
                <c:pt idx="151">
                  <c:v>24</c:v>
                </c:pt>
                <c:pt idx="152">
                  <c:v>62</c:v>
                </c:pt>
                <c:pt idx="153">
                  <c:v>26</c:v>
                </c:pt>
                <c:pt idx="154">
                  <c:v>18</c:v>
                </c:pt>
                <c:pt idx="155">
                  <c:v>20</c:v>
                </c:pt>
                <c:pt idx="156">
                  <c:v>61</c:v>
                </c:pt>
                <c:pt idx="157">
                  <c:v>66</c:v>
                </c:pt>
                <c:pt idx="158">
                  <c:v>71</c:v>
                </c:pt>
                <c:pt idx="159">
                  <c:v>64</c:v>
                </c:pt>
                <c:pt idx="160">
                  <c:v>23</c:v>
                </c:pt>
                <c:pt idx="161">
                  <c:v>24</c:v>
                </c:pt>
                <c:pt idx="162">
                  <c:v>31</c:v>
                </c:pt>
                <c:pt idx="163">
                  <c:v>33</c:v>
                </c:pt>
                <c:pt idx="164">
                  <c:v>25</c:v>
                </c:pt>
                <c:pt idx="165">
                  <c:v>24</c:v>
                </c:pt>
                <c:pt idx="166">
                  <c:v>18</c:v>
                </c:pt>
                <c:pt idx="16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85904"/>
        <c:axId val="634789040"/>
      </c:scatterChart>
      <c:valAx>
        <c:axId val="634785904"/>
        <c:scaling>
          <c:orientation val="minMax"/>
          <c:max val="41276"/>
          <c:min val="36161.75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634789040"/>
        <c:crosses val="autoZero"/>
        <c:crossBetween val="midCat"/>
        <c:majorUnit val="365.25"/>
      </c:valAx>
      <c:valAx>
        <c:axId val="63478904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63478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BOD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West Bay Pasig</c:v>
          </c:tx>
          <c:marker>
            <c:symbol val="none"/>
          </c:marker>
          <c:xVal>
            <c:numRef>
              <c:f>'WestBayStn5_1999-2016'!$A$2:$A$169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38388</c:v>
                </c:pt>
                <c:pt idx="74">
                  <c:v>38416</c:v>
                </c:pt>
                <c:pt idx="75">
                  <c:v>38447</c:v>
                </c:pt>
                <c:pt idx="76">
                  <c:v>38477</c:v>
                </c:pt>
                <c:pt idx="77">
                  <c:v>38508</c:v>
                </c:pt>
                <c:pt idx="78">
                  <c:v>38538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'WestBayStn5_1999-2016'!$D$2:$D$169</c:f>
              <c:numCache>
                <c:formatCode>General</c:formatCode>
                <c:ptCount val="168"/>
                <c:pt idx="0">
                  <c:v>1.2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1.7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0.4</c:v>
                </c:pt>
                <c:pt idx="13">
                  <c:v>2</c:v>
                </c:pt>
                <c:pt idx="14">
                  <c:v>0.6</c:v>
                </c:pt>
                <c:pt idx="15">
                  <c:v>0.9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0.7</c:v>
                </c:pt>
                <c:pt idx="23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2</c:v>
                </c:pt>
                <c:pt idx="56">
                  <c:v>0.2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0.1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7</c:v>
                </c:pt>
                <c:pt idx="77">
                  <c:v>5</c:v>
                </c:pt>
                <c:pt idx="78">
                  <c:v>6</c:v>
                </c:pt>
                <c:pt idx="80">
                  <c:v>5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5</c:v>
                </c:pt>
                <c:pt idx="89">
                  <c:v>8</c:v>
                </c:pt>
                <c:pt idx="90">
                  <c:v>6</c:v>
                </c:pt>
                <c:pt idx="91">
                  <c:v>4</c:v>
                </c:pt>
                <c:pt idx="92">
                  <c:v>6</c:v>
                </c:pt>
                <c:pt idx="93">
                  <c:v>2</c:v>
                </c:pt>
                <c:pt idx="94">
                  <c:v>2</c:v>
                </c:pt>
                <c:pt idx="95">
                  <c:v>1.8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7</c:v>
                </c:pt>
                <c:pt idx="139">
                  <c:v>9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1.8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7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West Bay</c:v>
          </c:tx>
          <c:marker>
            <c:symbol val="none"/>
          </c:marker>
          <c:xVal>
            <c:numRef>
              <c:f>'WestBay_Stn1_1999-2016'!$A$2:$A$169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19">
                  <c:v>39785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'WestBay_Stn1_1999-2016'!$D$2:$D$169</c:f>
              <c:numCache>
                <c:formatCode>General</c:formatCode>
                <c:ptCount val="168"/>
                <c:pt idx="0">
                  <c:v>0.7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1.4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0.9</c:v>
                </c:pt>
                <c:pt idx="13">
                  <c:v>0.75</c:v>
                </c:pt>
                <c:pt idx="14">
                  <c:v>1</c:v>
                </c:pt>
                <c:pt idx="15">
                  <c:v>0.3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0.45</c:v>
                </c:pt>
                <c:pt idx="22">
                  <c:v>0.9</c:v>
                </c:pt>
                <c:pt idx="23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0.9</c:v>
                </c:pt>
                <c:pt idx="34">
                  <c:v>0.9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0.85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5">
                  <c:v>2</c:v>
                </c:pt>
                <c:pt idx="56">
                  <c:v>0.2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5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6</c:v>
                </c:pt>
                <c:pt idx="79">
                  <c:v>2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0.8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4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3</c:v>
                </c:pt>
                <c:pt idx="133">
                  <c:v>6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11</c:v>
                </c:pt>
                <c:pt idx="140">
                  <c:v>4</c:v>
                </c:pt>
                <c:pt idx="141">
                  <c:v>1</c:v>
                </c:pt>
                <c:pt idx="142">
                  <c:v>3</c:v>
                </c:pt>
                <c:pt idx="143">
                  <c:v>4</c:v>
                </c:pt>
                <c:pt idx="144">
                  <c:v>3.1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6</c:v>
                </c:pt>
                <c:pt idx="149">
                  <c:v>2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Central Bay</c:v>
          </c:tx>
          <c:marker>
            <c:symbol val="none"/>
          </c:marker>
          <c:xVal>
            <c:numRef>
              <c:f>'CentralBayStn4_1999-2016'!$A$2:$A$169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3">
                  <c:v>37781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'CentralBayStn4_1999-2016'!$D$2:$D$169</c:f>
              <c:numCache>
                <c:formatCode>General</c:formatCode>
                <c:ptCount val="168"/>
                <c:pt idx="0">
                  <c:v>0.7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1.55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0.9</c:v>
                </c:pt>
                <c:pt idx="14">
                  <c:v>0.9</c:v>
                </c:pt>
                <c:pt idx="15">
                  <c:v>0.4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0.75</c:v>
                </c:pt>
                <c:pt idx="22">
                  <c:v>1</c:v>
                </c:pt>
                <c:pt idx="23">
                  <c:v>0.85</c:v>
                </c:pt>
                <c:pt idx="31">
                  <c:v>1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0.9</c:v>
                </c:pt>
                <c:pt idx="36">
                  <c:v>1</c:v>
                </c:pt>
                <c:pt idx="37">
                  <c:v>0.9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0.7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3</c:v>
                </c:pt>
                <c:pt idx="95">
                  <c:v>0.7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9">
                  <c:v>6</c:v>
                </c:pt>
                <c:pt idx="130">
                  <c:v>0.5</c:v>
                </c:pt>
                <c:pt idx="131">
                  <c:v>1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6</c:v>
                </c:pt>
                <c:pt idx="137">
                  <c:v>4</c:v>
                </c:pt>
                <c:pt idx="138">
                  <c:v>7</c:v>
                </c:pt>
                <c:pt idx="139">
                  <c:v>8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1.6</c:v>
                </c:pt>
                <c:pt idx="145">
                  <c:v>1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v>East Bay</c:v>
          </c:tx>
          <c:marker>
            <c:symbol val="none"/>
          </c:marker>
          <c:xVal>
            <c:numRef>
              <c:f>'EastBayStn2_1999-2016'!$A$2:$A$169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0">
                  <c:v>36480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'EastBayStn2_1999-2016'!$D$2:$D$169</c:f>
              <c:numCache>
                <c:formatCode>General</c:formatCode>
                <c:ptCount val="168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1.05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0.9</c:v>
                </c:pt>
                <c:pt idx="13">
                  <c:v>0.8</c:v>
                </c:pt>
                <c:pt idx="14">
                  <c:v>0.8</c:v>
                </c:pt>
                <c:pt idx="15">
                  <c:v>0.6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0.45</c:v>
                </c:pt>
                <c:pt idx="22">
                  <c:v>0.5</c:v>
                </c:pt>
                <c:pt idx="23">
                  <c:v>2</c:v>
                </c:pt>
                <c:pt idx="31">
                  <c:v>1</c:v>
                </c:pt>
                <c:pt idx="32">
                  <c:v>0.9</c:v>
                </c:pt>
                <c:pt idx="33">
                  <c:v>0.8</c:v>
                </c:pt>
                <c:pt idx="34">
                  <c:v>1</c:v>
                </c:pt>
                <c:pt idx="35">
                  <c:v>1</c:v>
                </c:pt>
                <c:pt idx="36">
                  <c:v>0.9</c:v>
                </c:pt>
                <c:pt idx="37">
                  <c:v>1</c:v>
                </c:pt>
                <c:pt idx="38">
                  <c:v>0.95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0.9</c:v>
                </c:pt>
                <c:pt idx="48">
                  <c:v>2</c:v>
                </c:pt>
                <c:pt idx="49">
                  <c:v>0.9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0.6</c:v>
                </c:pt>
                <c:pt idx="60">
                  <c:v>0.7</c:v>
                </c:pt>
                <c:pt idx="61">
                  <c:v>1</c:v>
                </c:pt>
                <c:pt idx="62">
                  <c:v>0.05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0.9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11</c:v>
                </c:pt>
                <c:pt idx="136">
                  <c:v>6</c:v>
                </c:pt>
                <c:pt idx="137">
                  <c:v>6</c:v>
                </c:pt>
                <c:pt idx="138">
                  <c:v>12</c:v>
                </c:pt>
                <c:pt idx="139">
                  <c:v>8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2.2999999999999998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4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v>South Bay</c:v>
          </c:tx>
          <c:marker>
            <c:symbol val="none"/>
          </c:marker>
          <c:xVal>
            <c:numRef>
              <c:f>'SouthBayStn8_1999-2016'!$A$2:$A$169</c:f>
              <c:numCache>
                <c:formatCode>[$-409]d\-mmm\-yy;@</c:formatCode>
                <c:ptCount val="168"/>
                <c:pt idx="0">
                  <c:v>36172</c:v>
                </c:pt>
                <c:pt idx="1">
                  <c:v>36200</c:v>
                </c:pt>
                <c:pt idx="2">
                  <c:v>36228</c:v>
                </c:pt>
                <c:pt idx="3">
                  <c:v>36256</c:v>
                </c:pt>
                <c:pt idx="4">
                  <c:v>36291</c:v>
                </c:pt>
                <c:pt idx="5">
                  <c:v>36333</c:v>
                </c:pt>
                <c:pt idx="6">
                  <c:v>36354</c:v>
                </c:pt>
                <c:pt idx="7">
                  <c:v>36382</c:v>
                </c:pt>
                <c:pt idx="8">
                  <c:v>36416</c:v>
                </c:pt>
                <c:pt idx="9">
                  <c:v>36445</c:v>
                </c:pt>
                <c:pt idx="11">
                  <c:v>36501</c:v>
                </c:pt>
                <c:pt idx="12">
                  <c:v>36543</c:v>
                </c:pt>
                <c:pt idx="13">
                  <c:v>36564</c:v>
                </c:pt>
                <c:pt idx="14">
                  <c:v>36599</c:v>
                </c:pt>
                <c:pt idx="15">
                  <c:v>36627</c:v>
                </c:pt>
                <c:pt idx="16">
                  <c:v>36655</c:v>
                </c:pt>
                <c:pt idx="17">
                  <c:v>36690</c:v>
                </c:pt>
                <c:pt idx="18">
                  <c:v>36719</c:v>
                </c:pt>
                <c:pt idx="19">
                  <c:v>36747</c:v>
                </c:pt>
                <c:pt idx="20">
                  <c:v>36781</c:v>
                </c:pt>
                <c:pt idx="21">
                  <c:v>36809</c:v>
                </c:pt>
                <c:pt idx="22">
                  <c:v>36844</c:v>
                </c:pt>
                <c:pt idx="23">
                  <c:v>36872</c:v>
                </c:pt>
                <c:pt idx="25">
                  <c:v>36935</c:v>
                </c:pt>
                <c:pt idx="26">
                  <c:v>36963</c:v>
                </c:pt>
                <c:pt idx="27">
                  <c:v>36998</c:v>
                </c:pt>
                <c:pt idx="28">
                  <c:v>37018</c:v>
                </c:pt>
                <c:pt idx="29">
                  <c:v>37055</c:v>
                </c:pt>
                <c:pt idx="30">
                  <c:v>37083</c:v>
                </c:pt>
                <c:pt idx="31">
                  <c:v>37117</c:v>
                </c:pt>
                <c:pt idx="32">
                  <c:v>37145</c:v>
                </c:pt>
                <c:pt idx="33">
                  <c:v>37173</c:v>
                </c:pt>
                <c:pt idx="34">
                  <c:v>37208</c:v>
                </c:pt>
                <c:pt idx="35">
                  <c:v>37236</c:v>
                </c:pt>
                <c:pt idx="36">
                  <c:v>37271</c:v>
                </c:pt>
                <c:pt idx="37">
                  <c:v>37299</c:v>
                </c:pt>
                <c:pt idx="38">
                  <c:v>37327</c:v>
                </c:pt>
                <c:pt idx="39">
                  <c:v>37355</c:v>
                </c:pt>
                <c:pt idx="40">
                  <c:v>37383</c:v>
                </c:pt>
                <c:pt idx="41">
                  <c:v>37425</c:v>
                </c:pt>
                <c:pt idx="42">
                  <c:v>37454</c:v>
                </c:pt>
                <c:pt idx="43">
                  <c:v>37483</c:v>
                </c:pt>
                <c:pt idx="44">
                  <c:v>37502</c:v>
                </c:pt>
                <c:pt idx="45">
                  <c:v>37530</c:v>
                </c:pt>
                <c:pt idx="46">
                  <c:v>37564</c:v>
                </c:pt>
                <c:pt idx="47">
                  <c:v>37592</c:v>
                </c:pt>
                <c:pt idx="48">
                  <c:v>37629</c:v>
                </c:pt>
                <c:pt idx="49">
                  <c:v>37655</c:v>
                </c:pt>
                <c:pt idx="50">
                  <c:v>37683</c:v>
                </c:pt>
                <c:pt idx="51">
                  <c:v>37712</c:v>
                </c:pt>
                <c:pt idx="52">
                  <c:v>37746</c:v>
                </c:pt>
                <c:pt idx="54">
                  <c:v>37818</c:v>
                </c:pt>
                <c:pt idx="55">
                  <c:v>37837</c:v>
                </c:pt>
                <c:pt idx="56">
                  <c:v>37872</c:v>
                </c:pt>
                <c:pt idx="57">
                  <c:v>37900</c:v>
                </c:pt>
                <c:pt idx="58">
                  <c:v>37930</c:v>
                </c:pt>
                <c:pt idx="59">
                  <c:v>37956</c:v>
                </c:pt>
                <c:pt idx="60">
                  <c:v>37991</c:v>
                </c:pt>
                <c:pt idx="61">
                  <c:v>38019</c:v>
                </c:pt>
                <c:pt idx="62">
                  <c:v>38047</c:v>
                </c:pt>
                <c:pt idx="63">
                  <c:v>38090</c:v>
                </c:pt>
                <c:pt idx="64">
                  <c:v>38110</c:v>
                </c:pt>
                <c:pt idx="65">
                  <c:v>38148</c:v>
                </c:pt>
                <c:pt idx="66">
                  <c:v>38173</c:v>
                </c:pt>
                <c:pt idx="67">
                  <c:v>38201</c:v>
                </c:pt>
                <c:pt idx="68">
                  <c:v>38243</c:v>
                </c:pt>
                <c:pt idx="69">
                  <c:v>38264</c:v>
                </c:pt>
                <c:pt idx="70">
                  <c:v>38299</c:v>
                </c:pt>
                <c:pt idx="71">
                  <c:v>38329</c:v>
                </c:pt>
                <c:pt idx="72">
                  <c:v>38357</c:v>
                </c:pt>
                <c:pt idx="73">
                  <c:v>38390</c:v>
                </c:pt>
                <c:pt idx="74">
                  <c:v>38412</c:v>
                </c:pt>
                <c:pt idx="75">
                  <c:v>38446</c:v>
                </c:pt>
                <c:pt idx="76">
                  <c:v>38495</c:v>
                </c:pt>
                <c:pt idx="77">
                  <c:v>38509</c:v>
                </c:pt>
                <c:pt idx="78">
                  <c:v>38537</c:v>
                </c:pt>
                <c:pt idx="79">
                  <c:v>38572</c:v>
                </c:pt>
                <c:pt idx="80">
                  <c:v>38600</c:v>
                </c:pt>
                <c:pt idx="81">
                  <c:v>38635</c:v>
                </c:pt>
                <c:pt idx="82">
                  <c:v>38663</c:v>
                </c:pt>
                <c:pt idx="83">
                  <c:v>38691</c:v>
                </c:pt>
                <c:pt idx="84">
                  <c:v>38740</c:v>
                </c:pt>
                <c:pt idx="85">
                  <c:v>38754</c:v>
                </c:pt>
                <c:pt idx="86">
                  <c:v>38782</c:v>
                </c:pt>
                <c:pt idx="87">
                  <c:v>38810</c:v>
                </c:pt>
                <c:pt idx="88">
                  <c:v>38845</c:v>
                </c:pt>
                <c:pt idx="89">
                  <c:v>38873</c:v>
                </c:pt>
                <c:pt idx="90">
                  <c:v>38902</c:v>
                </c:pt>
                <c:pt idx="91">
                  <c:v>38930</c:v>
                </c:pt>
                <c:pt idx="92">
                  <c:v>38964</c:v>
                </c:pt>
                <c:pt idx="93">
                  <c:v>39008</c:v>
                </c:pt>
                <c:pt idx="94">
                  <c:v>39028</c:v>
                </c:pt>
                <c:pt idx="95">
                  <c:v>39055</c:v>
                </c:pt>
                <c:pt idx="96">
                  <c:v>39090</c:v>
                </c:pt>
                <c:pt idx="97">
                  <c:v>39119</c:v>
                </c:pt>
                <c:pt idx="98">
                  <c:v>39146</c:v>
                </c:pt>
                <c:pt idx="99">
                  <c:v>39182</c:v>
                </c:pt>
                <c:pt idx="100">
                  <c:v>39209</c:v>
                </c:pt>
                <c:pt idx="101">
                  <c:v>39237</c:v>
                </c:pt>
                <c:pt idx="102">
                  <c:v>39266</c:v>
                </c:pt>
                <c:pt idx="103">
                  <c:v>39300</c:v>
                </c:pt>
                <c:pt idx="104">
                  <c:v>39335</c:v>
                </c:pt>
                <c:pt idx="105">
                  <c:v>39363</c:v>
                </c:pt>
                <c:pt idx="106">
                  <c:v>39391</c:v>
                </c:pt>
                <c:pt idx="107">
                  <c:v>39419</c:v>
                </c:pt>
                <c:pt idx="108">
                  <c:v>39454</c:v>
                </c:pt>
                <c:pt idx="109">
                  <c:v>39482</c:v>
                </c:pt>
                <c:pt idx="110">
                  <c:v>39510</c:v>
                </c:pt>
                <c:pt idx="111">
                  <c:v>39546</c:v>
                </c:pt>
                <c:pt idx="112">
                  <c:v>39573</c:v>
                </c:pt>
                <c:pt idx="113">
                  <c:v>39601</c:v>
                </c:pt>
                <c:pt idx="114">
                  <c:v>39636</c:v>
                </c:pt>
                <c:pt idx="115">
                  <c:v>39671</c:v>
                </c:pt>
                <c:pt idx="116">
                  <c:v>39692</c:v>
                </c:pt>
                <c:pt idx="117">
                  <c:v>39727</c:v>
                </c:pt>
                <c:pt idx="118">
                  <c:v>39755</c:v>
                </c:pt>
                <c:pt idx="120">
                  <c:v>39825</c:v>
                </c:pt>
                <c:pt idx="121">
                  <c:v>39854</c:v>
                </c:pt>
                <c:pt idx="122">
                  <c:v>39875</c:v>
                </c:pt>
                <c:pt idx="123">
                  <c:v>39916</c:v>
                </c:pt>
                <c:pt idx="124">
                  <c:v>39938</c:v>
                </c:pt>
                <c:pt idx="125">
                  <c:v>39965</c:v>
                </c:pt>
                <c:pt idx="129">
                  <c:v>40106</c:v>
                </c:pt>
                <c:pt idx="130">
                  <c:v>40133</c:v>
                </c:pt>
                <c:pt idx="131">
                  <c:v>40154</c:v>
                </c:pt>
                <c:pt idx="132">
                  <c:v>40196</c:v>
                </c:pt>
                <c:pt idx="133">
                  <c:v>40217</c:v>
                </c:pt>
                <c:pt idx="134">
                  <c:v>40245</c:v>
                </c:pt>
                <c:pt idx="135">
                  <c:v>40280</c:v>
                </c:pt>
                <c:pt idx="136">
                  <c:v>40309</c:v>
                </c:pt>
                <c:pt idx="137">
                  <c:v>40336</c:v>
                </c:pt>
                <c:pt idx="138">
                  <c:v>40371</c:v>
                </c:pt>
                <c:pt idx="139">
                  <c:v>40406</c:v>
                </c:pt>
                <c:pt idx="140">
                  <c:v>40434</c:v>
                </c:pt>
                <c:pt idx="141">
                  <c:v>40462</c:v>
                </c:pt>
                <c:pt idx="142">
                  <c:v>40490</c:v>
                </c:pt>
                <c:pt idx="143">
                  <c:v>40513</c:v>
                </c:pt>
                <c:pt idx="144">
                  <c:v>40547</c:v>
                </c:pt>
                <c:pt idx="145">
                  <c:v>40581</c:v>
                </c:pt>
                <c:pt idx="146">
                  <c:v>40609</c:v>
                </c:pt>
                <c:pt idx="147">
                  <c:v>40637</c:v>
                </c:pt>
                <c:pt idx="148">
                  <c:v>40665</c:v>
                </c:pt>
                <c:pt idx="149">
                  <c:v>40700</c:v>
                </c:pt>
                <c:pt idx="150">
                  <c:v>40728</c:v>
                </c:pt>
                <c:pt idx="151">
                  <c:v>40756</c:v>
                </c:pt>
                <c:pt idx="152">
                  <c:v>40791</c:v>
                </c:pt>
                <c:pt idx="153">
                  <c:v>40819</c:v>
                </c:pt>
                <c:pt idx="154">
                  <c:v>40855</c:v>
                </c:pt>
                <c:pt idx="155">
                  <c:v>40882</c:v>
                </c:pt>
                <c:pt idx="156">
                  <c:v>40917</c:v>
                </c:pt>
                <c:pt idx="157">
                  <c:v>40945</c:v>
                </c:pt>
                <c:pt idx="158">
                  <c:v>40973</c:v>
                </c:pt>
                <c:pt idx="159">
                  <c:v>41009</c:v>
                </c:pt>
                <c:pt idx="160">
                  <c:v>41036</c:v>
                </c:pt>
                <c:pt idx="161">
                  <c:v>41064</c:v>
                </c:pt>
                <c:pt idx="162">
                  <c:v>41092</c:v>
                </c:pt>
                <c:pt idx="163">
                  <c:v>41127</c:v>
                </c:pt>
                <c:pt idx="164">
                  <c:v>41155</c:v>
                </c:pt>
                <c:pt idx="165">
                  <c:v>41183</c:v>
                </c:pt>
                <c:pt idx="166">
                  <c:v>41219</c:v>
                </c:pt>
                <c:pt idx="167">
                  <c:v>41246</c:v>
                </c:pt>
              </c:numCache>
            </c:numRef>
          </c:xVal>
          <c:yVal>
            <c:numRef>
              <c:f>'SouthBayStn8_1999-2016'!$D$2:$D$169</c:f>
              <c:numCache>
                <c:formatCode>General</c:formatCode>
                <c:ptCount val="168"/>
                <c:pt idx="0">
                  <c:v>0.4</c:v>
                </c:pt>
                <c:pt idx="1">
                  <c:v>0.8</c:v>
                </c:pt>
                <c:pt idx="2">
                  <c:v>2</c:v>
                </c:pt>
                <c:pt idx="3">
                  <c:v>0.95</c:v>
                </c:pt>
                <c:pt idx="4">
                  <c:v>2</c:v>
                </c:pt>
                <c:pt idx="5">
                  <c:v>1.5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1">
                  <c:v>0.5</c:v>
                </c:pt>
                <c:pt idx="12">
                  <c:v>0.9</c:v>
                </c:pt>
                <c:pt idx="13">
                  <c:v>1</c:v>
                </c:pt>
                <c:pt idx="14">
                  <c:v>0.9</c:v>
                </c:pt>
                <c:pt idx="15">
                  <c:v>0.15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0.95</c:v>
                </c:pt>
                <c:pt idx="22">
                  <c:v>0.8</c:v>
                </c:pt>
                <c:pt idx="23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0.9</c:v>
                </c:pt>
                <c:pt idx="34">
                  <c:v>1</c:v>
                </c:pt>
                <c:pt idx="35">
                  <c:v>2</c:v>
                </c:pt>
                <c:pt idx="36">
                  <c:v>0.5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0.8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0.8</c:v>
                </c:pt>
                <c:pt idx="61">
                  <c:v>0.9</c:v>
                </c:pt>
                <c:pt idx="62">
                  <c:v>0.8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0.9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9">
                  <c:v>6</c:v>
                </c:pt>
                <c:pt idx="130">
                  <c:v>3</c:v>
                </c:pt>
                <c:pt idx="131">
                  <c:v>2</c:v>
                </c:pt>
                <c:pt idx="132">
                  <c:v>0</c:v>
                </c:pt>
                <c:pt idx="133">
                  <c:v>4</c:v>
                </c:pt>
                <c:pt idx="134">
                  <c:v>7</c:v>
                </c:pt>
                <c:pt idx="135">
                  <c:v>11</c:v>
                </c:pt>
                <c:pt idx="136">
                  <c:v>11</c:v>
                </c:pt>
                <c:pt idx="137">
                  <c:v>5</c:v>
                </c:pt>
                <c:pt idx="138">
                  <c:v>4</c:v>
                </c:pt>
                <c:pt idx="139">
                  <c:v>6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1.5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5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96488"/>
        <c:axId val="634787864"/>
      </c:scatterChart>
      <c:valAx>
        <c:axId val="634796488"/>
        <c:scaling>
          <c:orientation val="minMax"/>
          <c:max val="41276"/>
          <c:min val="36161.75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634787864"/>
        <c:crosses val="autoZero"/>
        <c:crossBetween val="midCat"/>
        <c:majorUnit val="365.25"/>
      </c:valAx>
      <c:valAx>
        <c:axId val="63478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796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'WestBayStn5_1999-2016'!$BM$161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'WestBayStn5_1999-2016'!$BK$162:$BK$173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'WestBayStn5_1999-2016'!$BM$162:$BM$173</c:f>
              <c:numCache>
                <c:formatCode>0.000</c:formatCode>
                <c:ptCount val="12"/>
                <c:pt idx="0">
                  <c:v>154</c:v>
                </c:pt>
                <c:pt idx="1">
                  <c:v>131</c:v>
                </c:pt>
                <c:pt idx="2">
                  <c:v>77</c:v>
                </c:pt>
                <c:pt idx="3">
                  <c:v>221</c:v>
                </c:pt>
                <c:pt idx="4">
                  <c:v>96</c:v>
                </c:pt>
                <c:pt idx="5">
                  <c:v>58</c:v>
                </c:pt>
                <c:pt idx="6">
                  <c:v>83</c:v>
                </c:pt>
                <c:pt idx="7">
                  <c:v>92</c:v>
                </c:pt>
                <c:pt idx="8">
                  <c:v>42</c:v>
                </c:pt>
                <c:pt idx="9">
                  <c:v>48</c:v>
                </c:pt>
                <c:pt idx="10">
                  <c:v>81</c:v>
                </c:pt>
                <c:pt idx="11">
                  <c:v>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'WestBayStn5_1999-2016'!$BN$161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'WestBayStn5_1999-2016'!$BK$162:$BK$173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'WestBayStn5_1999-2016'!$BN$162:$BN$173</c:f>
              <c:numCache>
                <c:formatCode>General</c:formatCode>
                <c:ptCount val="12"/>
                <c:pt idx="0">
                  <c:v>81.5</c:v>
                </c:pt>
                <c:pt idx="1">
                  <c:v>72.75</c:v>
                </c:pt>
                <c:pt idx="2">
                  <c:v>65</c:v>
                </c:pt>
                <c:pt idx="3">
                  <c:v>71</c:v>
                </c:pt>
                <c:pt idx="4">
                  <c:v>73</c:v>
                </c:pt>
                <c:pt idx="5">
                  <c:v>43</c:v>
                </c:pt>
                <c:pt idx="6">
                  <c:v>55.75</c:v>
                </c:pt>
                <c:pt idx="7">
                  <c:v>47.25</c:v>
                </c:pt>
                <c:pt idx="8">
                  <c:v>28</c:v>
                </c:pt>
                <c:pt idx="9">
                  <c:v>30.25</c:v>
                </c:pt>
                <c:pt idx="10">
                  <c:v>33.5</c:v>
                </c:pt>
                <c:pt idx="11">
                  <c:v>30.75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'WestBayStn5_1999-2016'!$BO$161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'WestBayStn5_1999-2016'!$BK$162:$BK$173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'WestBayStn5_1999-2016'!$BO$162:$BO$173</c:f>
              <c:numCache>
                <c:formatCode>0.000</c:formatCode>
                <c:ptCount val="12"/>
                <c:pt idx="0">
                  <c:v>43.5</c:v>
                </c:pt>
                <c:pt idx="1">
                  <c:v>59.5</c:v>
                </c:pt>
                <c:pt idx="2">
                  <c:v>55</c:v>
                </c:pt>
                <c:pt idx="3">
                  <c:v>57</c:v>
                </c:pt>
                <c:pt idx="4">
                  <c:v>34</c:v>
                </c:pt>
                <c:pt idx="5">
                  <c:v>30</c:v>
                </c:pt>
                <c:pt idx="6">
                  <c:v>31</c:v>
                </c:pt>
                <c:pt idx="7">
                  <c:v>33.5</c:v>
                </c:pt>
                <c:pt idx="8">
                  <c:v>21</c:v>
                </c:pt>
                <c:pt idx="9">
                  <c:v>25</c:v>
                </c:pt>
                <c:pt idx="10">
                  <c:v>28.5</c:v>
                </c:pt>
                <c:pt idx="11">
                  <c:v>25.5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'WestBayStn5_1999-2016'!$BP$161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'WestBayStn5_1999-2016'!$BK$162:$BK$173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'WestBayStn5_1999-2016'!$BP$162:$BP$173</c:f>
              <c:numCache>
                <c:formatCode>General</c:formatCode>
                <c:ptCount val="12"/>
                <c:pt idx="0">
                  <c:v>36.5</c:v>
                </c:pt>
                <c:pt idx="1">
                  <c:v>41.75</c:v>
                </c:pt>
                <c:pt idx="2">
                  <c:v>44</c:v>
                </c:pt>
                <c:pt idx="3">
                  <c:v>48</c:v>
                </c:pt>
                <c:pt idx="4">
                  <c:v>22</c:v>
                </c:pt>
                <c:pt idx="5">
                  <c:v>21</c:v>
                </c:pt>
                <c:pt idx="6">
                  <c:v>26</c:v>
                </c:pt>
                <c:pt idx="7">
                  <c:v>21.75</c:v>
                </c:pt>
                <c:pt idx="8">
                  <c:v>15</c:v>
                </c:pt>
                <c:pt idx="9">
                  <c:v>15.5</c:v>
                </c:pt>
                <c:pt idx="10">
                  <c:v>13</c:v>
                </c:pt>
                <c:pt idx="11">
                  <c:v>18.5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'WestBayStn5_1999-2016'!$BQ$161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'WestBayStn5_1999-2016'!$BK$162:$BK$173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'WestBayStn5_1999-2016'!$BQ$162:$BQ$173</c:f>
              <c:numCache>
                <c:formatCode>0.000</c:formatCode>
                <c:ptCount val="12"/>
                <c:pt idx="0">
                  <c:v>25</c:v>
                </c:pt>
                <c:pt idx="1">
                  <c:v>29</c:v>
                </c:pt>
                <c:pt idx="2">
                  <c:v>36</c:v>
                </c:pt>
                <c:pt idx="3">
                  <c:v>33</c:v>
                </c:pt>
                <c:pt idx="4">
                  <c:v>17</c:v>
                </c:pt>
                <c:pt idx="5">
                  <c:v>12</c:v>
                </c:pt>
                <c:pt idx="6">
                  <c:v>16</c:v>
                </c:pt>
                <c:pt idx="7">
                  <c:v>17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6128"/>
        <c:axId val="462236520"/>
      </c:scatterChart>
      <c:valAx>
        <c:axId val="46223612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2236520"/>
        <c:crosses val="autoZero"/>
        <c:crossBetween val="midCat"/>
      </c:valAx>
      <c:valAx>
        <c:axId val="46223652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3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LAGUNA DE BAY
Net Primary Productivity
2013</a:t>
            </a:r>
          </a:p>
        </c:rich>
      </c:tx>
      <c:layout>
        <c:manualLayout>
          <c:xMode val="edge"/>
          <c:yMode val="edge"/>
          <c:x val="0.43071593533487296"/>
          <c:y val="1.4251781472684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676674364896075E-2"/>
          <c:y val="0.17577217535928147"/>
          <c:w val="0.90184757505773672"/>
          <c:h val="0.53681772474591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'[1]primary prod'!$B$6:$C$6</c:f>
              <c:strCache>
                <c:ptCount val="1"/>
                <c:pt idx="0">
                  <c:v>West Bay</c:v>
                </c:pt>
              </c:strCache>
            </c:strRef>
          </c:tx>
          <c:spPr>
            <a:pattFill prst="smGrid">
              <a:fgClr>
                <a:srgbClr val="339966"/>
              </a:fgClr>
              <a:bgClr>
                <a:srgbClr val="00FF00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'[1]primary prod'!$B$8:$B$19</c:f>
              <c:numCache>
                <c:formatCode>General</c:formatCode>
                <c:ptCount val="12"/>
                <c:pt idx="0">
                  <c:v>3.7</c:v>
                </c:pt>
                <c:pt idx="1">
                  <c:v>3.5</c:v>
                </c:pt>
                <c:pt idx="2">
                  <c:v>2.19</c:v>
                </c:pt>
                <c:pt idx="3">
                  <c:v>4.41</c:v>
                </c:pt>
                <c:pt idx="4">
                  <c:v>10.62</c:v>
                </c:pt>
                <c:pt idx="5">
                  <c:v>17.920000000000002</c:v>
                </c:pt>
                <c:pt idx="6">
                  <c:v>8.5</c:v>
                </c:pt>
                <c:pt idx="7">
                  <c:v>3.97</c:v>
                </c:pt>
                <c:pt idx="8">
                  <c:v>2.57</c:v>
                </c:pt>
                <c:pt idx="9">
                  <c:v>5.61</c:v>
                </c:pt>
                <c:pt idx="10">
                  <c:v>1.8</c:v>
                </c:pt>
                <c:pt idx="11">
                  <c:v>4.76</c:v>
                </c:pt>
              </c:numCache>
            </c:numRef>
          </c:val>
        </c:ser>
        <c:ser>
          <c:idx val="1"/>
          <c:order val="1"/>
          <c:tx>
            <c:strRef>
              <c:f>'[1]primary prod'!$D$6:$E$6</c:f>
              <c:strCache>
                <c:ptCount val="1"/>
                <c:pt idx="0">
                  <c:v>Central Bay</c:v>
                </c:pt>
              </c:strCache>
            </c:strRef>
          </c:tx>
          <c:spPr>
            <a:pattFill prst="lgCheck">
              <a:fgClr>
                <a:srgbClr val="FF9900"/>
              </a:fgClr>
              <a:bgClr>
                <a:srgbClr val="FFFF00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'[1]primary prod'!$D$8:$D$19</c:f>
              <c:numCache>
                <c:formatCode>General</c:formatCode>
                <c:ptCount val="12"/>
                <c:pt idx="0">
                  <c:v>1.92</c:v>
                </c:pt>
                <c:pt idx="1">
                  <c:v>2.93</c:v>
                </c:pt>
                <c:pt idx="2">
                  <c:v>4.5999999999999996</c:v>
                </c:pt>
                <c:pt idx="3">
                  <c:v>2.2200000000000002</c:v>
                </c:pt>
                <c:pt idx="4">
                  <c:v>1.55</c:v>
                </c:pt>
                <c:pt idx="5">
                  <c:v>18.37</c:v>
                </c:pt>
                <c:pt idx="6">
                  <c:v>10.88</c:v>
                </c:pt>
                <c:pt idx="7">
                  <c:v>4.82</c:v>
                </c:pt>
                <c:pt idx="8">
                  <c:v>2.68</c:v>
                </c:pt>
                <c:pt idx="9">
                  <c:v>4.76</c:v>
                </c:pt>
                <c:pt idx="10">
                  <c:v>1.97</c:v>
                </c:pt>
                <c:pt idx="11">
                  <c:v>4.63</c:v>
                </c:pt>
              </c:numCache>
            </c:numRef>
          </c:val>
        </c:ser>
        <c:ser>
          <c:idx val="2"/>
          <c:order val="2"/>
          <c:tx>
            <c:strRef>
              <c:f>'[1]primary prod'!$F$6:$G$6</c:f>
              <c:strCache>
                <c:ptCount val="1"/>
                <c:pt idx="0">
                  <c:v>East Bay</c:v>
                </c:pt>
              </c:strCache>
            </c:strRef>
          </c:tx>
          <c:spPr>
            <a:pattFill prst="dkHorz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'[1]primary prod'!$F$8:$F$19</c:f>
              <c:numCache>
                <c:formatCode>General</c:formatCode>
                <c:ptCount val="12"/>
                <c:pt idx="0">
                  <c:v>1.86</c:v>
                </c:pt>
                <c:pt idx="1">
                  <c:v>3.75</c:v>
                </c:pt>
                <c:pt idx="2">
                  <c:v>2.87</c:v>
                </c:pt>
                <c:pt idx="3">
                  <c:v>5.36</c:v>
                </c:pt>
                <c:pt idx="4">
                  <c:v>1.7</c:v>
                </c:pt>
                <c:pt idx="5">
                  <c:v>0.33</c:v>
                </c:pt>
                <c:pt idx="6">
                  <c:v>3.64</c:v>
                </c:pt>
                <c:pt idx="7">
                  <c:v>0.68</c:v>
                </c:pt>
                <c:pt idx="8">
                  <c:v>2.63</c:v>
                </c:pt>
                <c:pt idx="9">
                  <c:v>7.94</c:v>
                </c:pt>
                <c:pt idx="10">
                  <c:v>0</c:v>
                </c:pt>
                <c:pt idx="11">
                  <c:v>4.38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791000"/>
        <c:axId val="634794528"/>
      </c:barChart>
      <c:catAx>
        <c:axId val="634791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5300553423893607"/>
              <c:y val="0.75000180796877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79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4794528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tons carbon/hectare/year</a:t>
                </a:r>
              </a:p>
            </c:rich>
          </c:tx>
          <c:layout>
            <c:manualLayout>
              <c:xMode val="edge"/>
              <c:yMode val="edge"/>
              <c:x val="2.1939953810623556E-2"/>
              <c:y val="0.24228053441063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791000"/>
        <c:crosses val="autoZero"/>
        <c:crossBetween val="between"/>
        <c:majorUnit val="2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731780970383598"/>
          <c:y val="0.79449754828397801"/>
          <c:w val="0.71107141962451992"/>
          <c:h val="0.172477527802988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LAGUNA DE BAY
Net Primary Productivity
2014</a:t>
            </a:r>
          </a:p>
        </c:rich>
      </c:tx>
      <c:layout>
        <c:manualLayout>
          <c:xMode val="edge"/>
          <c:yMode val="edge"/>
          <c:x val="0.43071593533487296"/>
          <c:y val="1.4251781472684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676674364896075E-2"/>
          <c:y val="0.17577217535928147"/>
          <c:w val="0.90184757505773672"/>
          <c:h val="0.53681772474591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'[2]primary prod'!$B$6:$C$6</c:f>
              <c:strCache>
                <c:ptCount val="1"/>
                <c:pt idx="0">
                  <c:v>West Bay</c:v>
                </c:pt>
              </c:strCache>
            </c:strRef>
          </c:tx>
          <c:spPr>
            <a:pattFill prst="smGrid">
              <a:fgClr>
                <a:srgbClr val="339966"/>
              </a:fgClr>
              <a:bgClr>
                <a:srgbClr val="00FF00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'[2]primary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'[2]primary prod'!$B$8:$B$19</c:f>
              <c:numCache>
                <c:formatCode>General</c:formatCode>
                <c:ptCount val="12"/>
                <c:pt idx="0">
                  <c:v>2.33</c:v>
                </c:pt>
                <c:pt idx="1">
                  <c:v>2.71</c:v>
                </c:pt>
                <c:pt idx="2">
                  <c:v>4.3499999999999996</c:v>
                </c:pt>
                <c:pt idx="3">
                  <c:v>11.39</c:v>
                </c:pt>
                <c:pt idx="4">
                  <c:v>8.98</c:v>
                </c:pt>
                <c:pt idx="5">
                  <c:v>14.51</c:v>
                </c:pt>
                <c:pt idx="6">
                  <c:v>0.13500000000000001</c:v>
                </c:pt>
                <c:pt idx="7">
                  <c:v>6.05</c:v>
                </c:pt>
                <c:pt idx="8">
                  <c:v>0</c:v>
                </c:pt>
                <c:pt idx="9">
                  <c:v>6.71</c:v>
                </c:pt>
                <c:pt idx="10">
                  <c:v>8.9</c:v>
                </c:pt>
                <c:pt idx="11">
                  <c:v>4.68</c:v>
                </c:pt>
              </c:numCache>
            </c:numRef>
          </c:val>
        </c:ser>
        <c:ser>
          <c:idx val="1"/>
          <c:order val="1"/>
          <c:tx>
            <c:strRef>
              <c:f>'[2]primary prod'!$D$6:$E$6</c:f>
              <c:strCache>
                <c:ptCount val="1"/>
                <c:pt idx="0">
                  <c:v>Central Bay</c:v>
                </c:pt>
              </c:strCache>
            </c:strRef>
          </c:tx>
          <c:spPr>
            <a:pattFill prst="lgCheck">
              <a:fgClr>
                <a:srgbClr val="FF9900"/>
              </a:fgClr>
              <a:bgClr>
                <a:srgbClr val="FFFF00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'[2]primary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'[2]primary prod'!$D$8:$D$19</c:f>
              <c:numCache>
                <c:formatCode>General</c:formatCode>
                <c:ptCount val="12"/>
                <c:pt idx="0">
                  <c:v>4.6500000000000004</c:v>
                </c:pt>
                <c:pt idx="1">
                  <c:v>5.29</c:v>
                </c:pt>
                <c:pt idx="2">
                  <c:v>4.53</c:v>
                </c:pt>
                <c:pt idx="3">
                  <c:v>3.07</c:v>
                </c:pt>
                <c:pt idx="4">
                  <c:v>3.28</c:v>
                </c:pt>
                <c:pt idx="5">
                  <c:v>3.28</c:v>
                </c:pt>
                <c:pt idx="6">
                  <c:v>0</c:v>
                </c:pt>
                <c:pt idx="7">
                  <c:v>6.54</c:v>
                </c:pt>
                <c:pt idx="8">
                  <c:v>5.93</c:v>
                </c:pt>
                <c:pt idx="9">
                  <c:v>2.98</c:v>
                </c:pt>
                <c:pt idx="10">
                  <c:v>0.38</c:v>
                </c:pt>
                <c:pt idx="11">
                  <c:v>1.7</c:v>
                </c:pt>
              </c:numCache>
            </c:numRef>
          </c:val>
        </c:ser>
        <c:ser>
          <c:idx val="2"/>
          <c:order val="2"/>
          <c:tx>
            <c:strRef>
              <c:f>'[2]primary prod'!$F$6:$G$6</c:f>
              <c:strCache>
                <c:ptCount val="1"/>
                <c:pt idx="0">
                  <c:v>East Bay</c:v>
                </c:pt>
              </c:strCache>
            </c:strRef>
          </c:tx>
          <c:spPr>
            <a:pattFill prst="dkHorz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'[2]primary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'[2]primary prod'!$F$8:$F$19</c:f>
              <c:numCache>
                <c:formatCode>General</c:formatCode>
                <c:ptCount val="12"/>
                <c:pt idx="0">
                  <c:v>1.99</c:v>
                </c:pt>
                <c:pt idx="1">
                  <c:v>1.0900000000000001</c:v>
                </c:pt>
                <c:pt idx="2">
                  <c:v>1.99</c:v>
                </c:pt>
                <c:pt idx="3">
                  <c:v>3.83</c:v>
                </c:pt>
                <c:pt idx="4">
                  <c:v>4.16</c:v>
                </c:pt>
                <c:pt idx="5">
                  <c:v>1.23</c:v>
                </c:pt>
                <c:pt idx="6">
                  <c:v>8.2899999999999991</c:v>
                </c:pt>
                <c:pt idx="7">
                  <c:v>8.65</c:v>
                </c:pt>
                <c:pt idx="8">
                  <c:v>4.6500000000000004</c:v>
                </c:pt>
                <c:pt idx="9">
                  <c:v>8.57</c:v>
                </c:pt>
                <c:pt idx="10">
                  <c:v>6.62</c:v>
                </c:pt>
                <c:pt idx="11">
                  <c:v>4.22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793352"/>
        <c:axId val="634789432"/>
      </c:barChart>
      <c:catAx>
        <c:axId val="634793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5300553423893607"/>
              <c:y val="0.75000180796877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789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4789432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tons carbon/hectare/year</a:t>
                </a:r>
              </a:p>
            </c:rich>
          </c:tx>
          <c:layout>
            <c:manualLayout>
              <c:xMode val="edge"/>
              <c:yMode val="edge"/>
              <c:x val="2.1939953810623556E-2"/>
              <c:y val="0.24228053441063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793352"/>
        <c:crosses val="autoZero"/>
        <c:crossBetween val="between"/>
        <c:majorUnit val="1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731780970383598"/>
          <c:y val="0.80917648682040244"/>
          <c:w val="0.71107141962451992"/>
          <c:h val="0.152293987315404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LAGUNA DE BAY
Net Primary Productivity
2015</a:t>
            </a:r>
          </a:p>
        </c:rich>
      </c:tx>
      <c:layout>
        <c:manualLayout>
          <c:xMode val="edge"/>
          <c:yMode val="edge"/>
          <c:x val="0.43071593533487296"/>
          <c:y val="1.42517814726840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676674364896075E-2"/>
          <c:y val="0.17577217535928147"/>
          <c:w val="0.90184757505773672"/>
          <c:h val="0.53681772474591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'[3]primary prod'!$B$6:$C$6</c:f>
              <c:strCache>
                <c:ptCount val="1"/>
                <c:pt idx="0">
                  <c:v>West Bay</c:v>
                </c:pt>
              </c:strCache>
            </c:strRef>
          </c:tx>
          <c:spPr>
            <a:pattFill prst="smGrid">
              <a:fgClr>
                <a:srgbClr val="339966"/>
              </a:fgClr>
              <a:bgClr>
                <a:srgbClr val="00FF00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'[3]primary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'[3]primary prod'!$B$8:$B$19</c:f>
              <c:numCache>
                <c:formatCode>General</c:formatCode>
                <c:ptCount val="12"/>
                <c:pt idx="0">
                  <c:v>6.02</c:v>
                </c:pt>
                <c:pt idx="1">
                  <c:v>0</c:v>
                </c:pt>
                <c:pt idx="2">
                  <c:v>2.19</c:v>
                </c:pt>
                <c:pt idx="3">
                  <c:v>6.21</c:v>
                </c:pt>
                <c:pt idx="4">
                  <c:v>11.13</c:v>
                </c:pt>
                <c:pt idx="5">
                  <c:v>3.5</c:v>
                </c:pt>
                <c:pt idx="6">
                  <c:v>0.19</c:v>
                </c:pt>
                <c:pt idx="7">
                  <c:v>5.04</c:v>
                </c:pt>
                <c:pt idx="8">
                  <c:v>6.98</c:v>
                </c:pt>
                <c:pt idx="9">
                  <c:v>5</c:v>
                </c:pt>
                <c:pt idx="10">
                  <c:v>1.78</c:v>
                </c:pt>
                <c:pt idx="11">
                  <c:v>4.4800000000000004</c:v>
                </c:pt>
              </c:numCache>
            </c:numRef>
          </c:val>
        </c:ser>
        <c:ser>
          <c:idx val="1"/>
          <c:order val="1"/>
          <c:tx>
            <c:strRef>
              <c:f>'[3]primary prod'!$D$6:$E$6</c:f>
              <c:strCache>
                <c:ptCount val="1"/>
                <c:pt idx="0">
                  <c:v>Central Bay</c:v>
                </c:pt>
              </c:strCache>
            </c:strRef>
          </c:tx>
          <c:spPr>
            <a:pattFill prst="lgCheck">
              <a:fgClr>
                <a:srgbClr val="FF9900"/>
              </a:fgClr>
              <a:bgClr>
                <a:srgbClr val="FFFF00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'[3]primary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'[3]primary prod'!$D$8:$D$19</c:f>
              <c:numCache>
                <c:formatCode>General</c:formatCode>
                <c:ptCount val="12"/>
                <c:pt idx="0">
                  <c:v>0.9</c:v>
                </c:pt>
                <c:pt idx="1">
                  <c:v>1.92</c:v>
                </c:pt>
                <c:pt idx="2">
                  <c:v>1.64</c:v>
                </c:pt>
                <c:pt idx="3">
                  <c:v>1.93</c:v>
                </c:pt>
                <c:pt idx="4">
                  <c:v>7.08</c:v>
                </c:pt>
                <c:pt idx="5">
                  <c:v>2.96</c:v>
                </c:pt>
                <c:pt idx="6">
                  <c:v>4.54</c:v>
                </c:pt>
                <c:pt idx="7">
                  <c:v>3.2</c:v>
                </c:pt>
                <c:pt idx="8">
                  <c:v>3.28</c:v>
                </c:pt>
                <c:pt idx="9">
                  <c:v>1.56</c:v>
                </c:pt>
                <c:pt idx="10">
                  <c:v>1.27</c:v>
                </c:pt>
                <c:pt idx="11">
                  <c:v>1.89</c:v>
                </c:pt>
              </c:numCache>
            </c:numRef>
          </c:val>
        </c:ser>
        <c:ser>
          <c:idx val="2"/>
          <c:order val="2"/>
          <c:tx>
            <c:strRef>
              <c:f>'[3]primary prod'!$F$6:$G$6</c:f>
              <c:strCache>
                <c:ptCount val="1"/>
                <c:pt idx="0">
                  <c:v>East Bay</c:v>
                </c:pt>
              </c:strCache>
            </c:strRef>
          </c:tx>
          <c:spPr>
            <a:pattFill prst="dkHorz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'[3]primary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'[3]primary prod'!$F$8:$F$19</c:f>
              <c:numCache>
                <c:formatCode>General</c:formatCode>
                <c:ptCount val="12"/>
                <c:pt idx="0">
                  <c:v>2.31</c:v>
                </c:pt>
                <c:pt idx="1">
                  <c:v>1.94</c:v>
                </c:pt>
                <c:pt idx="2">
                  <c:v>4.97</c:v>
                </c:pt>
                <c:pt idx="3">
                  <c:v>2.74</c:v>
                </c:pt>
                <c:pt idx="4">
                  <c:v>2.81</c:v>
                </c:pt>
                <c:pt idx="5">
                  <c:v>0.83</c:v>
                </c:pt>
                <c:pt idx="6">
                  <c:v>1.83</c:v>
                </c:pt>
                <c:pt idx="7">
                  <c:v>2.74</c:v>
                </c:pt>
                <c:pt idx="8">
                  <c:v>0.3</c:v>
                </c:pt>
                <c:pt idx="9">
                  <c:v>4.3</c:v>
                </c:pt>
                <c:pt idx="10">
                  <c:v>0.14000000000000001</c:v>
                </c:pt>
                <c:pt idx="11">
                  <c:v>1.39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792176"/>
        <c:axId val="634792568"/>
      </c:barChart>
      <c:catAx>
        <c:axId val="634792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79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4792568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tons carbon/hectare/year</a:t>
                </a:r>
              </a:p>
            </c:rich>
          </c:tx>
          <c:layout>
            <c:manualLayout>
              <c:xMode val="edge"/>
              <c:yMode val="edge"/>
              <c:x val="2.1939953810623556E-2"/>
              <c:y val="0.24228053441063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792176"/>
        <c:crosses val="autoZero"/>
        <c:crossBetween val="between"/>
        <c:majorUnit val="2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218804154304"/>
          <c:y val="0.81101135413745562"/>
          <c:w val="0.71107141962451992"/>
          <c:h val="0.143119650730139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LAGUNA DE BAY
Net Primary Productivity
2016
</a:t>
            </a:r>
          </a:p>
        </c:rich>
      </c:tx>
      <c:layout>
        <c:manualLayout>
          <c:xMode val="edge"/>
          <c:yMode val="edge"/>
          <c:x val="0.43071598749118301"/>
          <c:y val="1.42518441119030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676674364896075E-2"/>
          <c:y val="0.17577217535928147"/>
          <c:w val="0.90184757505773672"/>
          <c:h val="0.53681772474591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'[4]primary prod'!$B$6:$C$6</c:f>
              <c:strCache>
                <c:ptCount val="1"/>
                <c:pt idx="0">
                  <c:v>West Bay</c:v>
                </c:pt>
              </c:strCache>
            </c:strRef>
          </c:tx>
          <c:spPr>
            <a:pattFill prst="smGrid">
              <a:fgClr>
                <a:srgbClr val="339966"/>
              </a:fgClr>
              <a:bgClr>
                <a:srgbClr val="00FF00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'[4]primary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'[4]primary prod'!$B$8:$B$19</c:f>
              <c:numCache>
                <c:formatCode>General</c:formatCode>
                <c:ptCount val="12"/>
                <c:pt idx="0">
                  <c:v>2.08</c:v>
                </c:pt>
                <c:pt idx="1">
                  <c:v>0.90100000000000002</c:v>
                </c:pt>
                <c:pt idx="2">
                  <c:v>3.11</c:v>
                </c:pt>
                <c:pt idx="3">
                  <c:v>5.2009999999999996</c:v>
                </c:pt>
                <c:pt idx="4">
                  <c:v>3.31</c:v>
                </c:pt>
                <c:pt idx="5">
                  <c:v>11.66</c:v>
                </c:pt>
                <c:pt idx="6">
                  <c:v>3.78</c:v>
                </c:pt>
                <c:pt idx="7">
                  <c:v>1.18</c:v>
                </c:pt>
                <c:pt idx="8">
                  <c:v>5.28</c:v>
                </c:pt>
                <c:pt idx="9">
                  <c:v>0</c:v>
                </c:pt>
                <c:pt idx="10">
                  <c:v>4.95</c:v>
                </c:pt>
                <c:pt idx="11">
                  <c:v>1.83</c:v>
                </c:pt>
              </c:numCache>
            </c:numRef>
          </c:val>
        </c:ser>
        <c:ser>
          <c:idx val="1"/>
          <c:order val="1"/>
          <c:tx>
            <c:strRef>
              <c:f>'[4]primary prod'!$D$6:$E$6</c:f>
              <c:strCache>
                <c:ptCount val="1"/>
                <c:pt idx="0">
                  <c:v>Central Bay</c:v>
                </c:pt>
              </c:strCache>
            </c:strRef>
          </c:tx>
          <c:spPr>
            <a:pattFill prst="lgCheck">
              <a:fgClr>
                <a:srgbClr val="FF9900"/>
              </a:fgClr>
              <a:bgClr>
                <a:srgbClr val="FFFF00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'[4]primary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'[4]primary prod'!$D$8:$D$19</c:f>
              <c:numCache>
                <c:formatCode>General</c:formatCode>
                <c:ptCount val="12"/>
                <c:pt idx="0">
                  <c:v>1.75</c:v>
                </c:pt>
                <c:pt idx="1">
                  <c:v>1.83</c:v>
                </c:pt>
                <c:pt idx="2">
                  <c:v>1.64</c:v>
                </c:pt>
                <c:pt idx="3">
                  <c:v>2.9</c:v>
                </c:pt>
                <c:pt idx="4">
                  <c:v>0.33</c:v>
                </c:pt>
                <c:pt idx="5">
                  <c:v>3.63</c:v>
                </c:pt>
                <c:pt idx="6">
                  <c:v>0.38300000000000001</c:v>
                </c:pt>
                <c:pt idx="7">
                  <c:v>1.0999999999999999E-2</c:v>
                </c:pt>
                <c:pt idx="8">
                  <c:v>10.32</c:v>
                </c:pt>
                <c:pt idx="9">
                  <c:v>5.09</c:v>
                </c:pt>
                <c:pt idx="10">
                  <c:v>1.36</c:v>
                </c:pt>
                <c:pt idx="11">
                  <c:v>2.96</c:v>
                </c:pt>
              </c:numCache>
            </c:numRef>
          </c:val>
        </c:ser>
        <c:ser>
          <c:idx val="2"/>
          <c:order val="2"/>
          <c:tx>
            <c:strRef>
              <c:f>'[4]primary prod'!$F$6:$G$6</c:f>
              <c:strCache>
                <c:ptCount val="1"/>
                <c:pt idx="0">
                  <c:v>East Bay</c:v>
                </c:pt>
              </c:strCache>
            </c:strRef>
          </c:tx>
          <c:spPr>
            <a:pattFill prst="dkHorz">
              <a:fgClr>
                <a:srgbClr val="FF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'[4]primary prod'!$A$8:$A$19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'[4]primary prod'!$F$8:$F$19</c:f>
              <c:numCache>
                <c:formatCode>General</c:formatCode>
                <c:ptCount val="12"/>
                <c:pt idx="0">
                  <c:v>1.37</c:v>
                </c:pt>
                <c:pt idx="1">
                  <c:v>2.93</c:v>
                </c:pt>
                <c:pt idx="2">
                  <c:v>1.61</c:v>
                </c:pt>
                <c:pt idx="3">
                  <c:v>1.94</c:v>
                </c:pt>
                <c:pt idx="4">
                  <c:v>21.65</c:v>
                </c:pt>
                <c:pt idx="5">
                  <c:v>2.2200000000000002</c:v>
                </c:pt>
                <c:pt idx="6">
                  <c:v>0.79379999999999995</c:v>
                </c:pt>
                <c:pt idx="7">
                  <c:v>0.33</c:v>
                </c:pt>
                <c:pt idx="8">
                  <c:v>8.48</c:v>
                </c:pt>
                <c:pt idx="9">
                  <c:v>4.95</c:v>
                </c:pt>
                <c:pt idx="10">
                  <c:v>0.76600000000000001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797272"/>
        <c:axId val="634794136"/>
      </c:barChart>
      <c:catAx>
        <c:axId val="6347972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79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4794136"/>
        <c:scaling>
          <c:orientation val="minMax"/>
          <c:max val="2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tons carbon/hectare/year</a:t>
                </a:r>
              </a:p>
            </c:rich>
          </c:tx>
          <c:layout>
            <c:manualLayout>
              <c:xMode val="edge"/>
              <c:yMode val="edge"/>
              <c:x val="2.1939956467379292E-2"/>
              <c:y val="0.242280603550148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797272"/>
        <c:crosses val="autoZero"/>
        <c:crossBetween val="between"/>
        <c:majorUnit val="2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688246406325817"/>
          <c:y val="0.81135785091188606"/>
          <c:w val="0.7097939740864132"/>
          <c:h val="0.17216171102870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'WestBayStn5_1999-2016'!$BM$184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'WestBayStn5_1999-2016'!$BK$185:$BK$196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'WestBayStn5_1999-2016'!$BM$185:$BM$196</c:f>
              <c:numCache>
                <c:formatCode>0.000</c:formatCode>
                <c:ptCount val="12"/>
                <c:pt idx="0">
                  <c:v>136</c:v>
                </c:pt>
                <c:pt idx="1">
                  <c:v>155</c:v>
                </c:pt>
                <c:pt idx="2">
                  <c:v>120</c:v>
                </c:pt>
                <c:pt idx="3">
                  <c:v>136</c:v>
                </c:pt>
                <c:pt idx="4">
                  <c:v>74</c:v>
                </c:pt>
                <c:pt idx="5">
                  <c:v>62</c:v>
                </c:pt>
                <c:pt idx="6">
                  <c:v>96</c:v>
                </c:pt>
                <c:pt idx="7">
                  <c:v>121</c:v>
                </c:pt>
                <c:pt idx="8">
                  <c:v>42</c:v>
                </c:pt>
                <c:pt idx="9">
                  <c:v>79</c:v>
                </c:pt>
                <c:pt idx="10">
                  <c:v>96</c:v>
                </c:pt>
                <c:pt idx="11">
                  <c:v>169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'WestBayStn5_1999-2016'!$BN$184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'WestBayStn5_1999-2016'!$BK$185:$BK$196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'WestBayStn5_1999-2016'!$BN$185:$BN$196</c:f>
              <c:numCache>
                <c:formatCode>General</c:formatCode>
                <c:ptCount val="12"/>
                <c:pt idx="0">
                  <c:v>81</c:v>
                </c:pt>
                <c:pt idx="1">
                  <c:v>78.75</c:v>
                </c:pt>
                <c:pt idx="2">
                  <c:v>84</c:v>
                </c:pt>
                <c:pt idx="3">
                  <c:v>91</c:v>
                </c:pt>
                <c:pt idx="4">
                  <c:v>46</c:v>
                </c:pt>
                <c:pt idx="5">
                  <c:v>34.75</c:v>
                </c:pt>
                <c:pt idx="6">
                  <c:v>63</c:v>
                </c:pt>
                <c:pt idx="7">
                  <c:v>62</c:v>
                </c:pt>
                <c:pt idx="8">
                  <c:v>28.25</c:v>
                </c:pt>
                <c:pt idx="9">
                  <c:v>32.25</c:v>
                </c:pt>
                <c:pt idx="10">
                  <c:v>39.5</c:v>
                </c:pt>
                <c:pt idx="11">
                  <c:v>64.5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'WestBayStn5_1999-2016'!$BO$184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'WestBayStn5_1999-2016'!$BK$185:$BK$196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'WestBayStn5_1999-2016'!$BO$185:$BO$196</c:f>
              <c:numCache>
                <c:formatCode>0.000</c:formatCode>
                <c:ptCount val="12"/>
                <c:pt idx="0">
                  <c:v>41</c:v>
                </c:pt>
                <c:pt idx="1">
                  <c:v>61.5</c:v>
                </c:pt>
                <c:pt idx="2">
                  <c:v>54.5</c:v>
                </c:pt>
                <c:pt idx="3">
                  <c:v>42</c:v>
                </c:pt>
                <c:pt idx="4">
                  <c:v>26</c:v>
                </c:pt>
                <c:pt idx="5">
                  <c:v>30</c:v>
                </c:pt>
                <c:pt idx="6">
                  <c:v>38</c:v>
                </c:pt>
                <c:pt idx="7">
                  <c:v>38.5</c:v>
                </c:pt>
                <c:pt idx="8">
                  <c:v>23.5</c:v>
                </c:pt>
                <c:pt idx="9">
                  <c:v>24</c:v>
                </c:pt>
                <c:pt idx="10">
                  <c:v>28</c:v>
                </c:pt>
                <c:pt idx="11">
                  <c:v>26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'WestBayStn5_1999-2016'!$BP$184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'WestBayStn5_1999-2016'!$BK$185:$BK$196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'WestBayStn5_1999-2016'!$BP$185:$BP$196</c:f>
              <c:numCache>
                <c:formatCode>General</c:formatCode>
                <c:ptCount val="12"/>
                <c:pt idx="0">
                  <c:v>28</c:v>
                </c:pt>
                <c:pt idx="1">
                  <c:v>43.5</c:v>
                </c:pt>
                <c:pt idx="2">
                  <c:v>43.25</c:v>
                </c:pt>
                <c:pt idx="3">
                  <c:v>36.5</c:v>
                </c:pt>
                <c:pt idx="4">
                  <c:v>21.5</c:v>
                </c:pt>
                <c:pt idx="5">
                  <c:v>24.25</c:v>
                </c:pt>
                <c:pt idx="6">
                  <c:v>20</c:v>
                </c:pt>
                <c:pt idx="7">
                  <c:v>26</c:v>
                </c:pt>
                <c:pt idx="8">
                  <c:v>20.25</c:v>
                </c:pt>
                <c:pt idx="9">
                  <c:v>18</c:v>
                </c:pt>
                <c:pt idx="10">
                  <c:v>19</c:v>
                </c:pt>
                <c:pt idx="11">
                  <c:v>24.5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'WestBayStn5_1999-2016'!$BQ$184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'WestBayStn5_1999-2016'!$BK$185:$BK$196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'WestBayStn5_1999-2016'!$BQ$185:$BQ$196</c:f>
              <c:numCache>
                <c:formatCode>0.000</c:formatCode>
                <c:ptCount val="12"/>
                <c:pt idx="0">
                  <c:v>22</c:v>
                </c:pt>
                <c:pt idx="1">
                  <c:v>28</c:v>
                </c:pt>
                <c:pt idx="2">
                  <c:v>37</c:v>
                </c:pt>
                <c:pt idx="3">
                  <c:v>16</c:v>
                </c:pt>
                <c:pt idx="4">
                  <c:v>17</c:v>
                </c:pt>
                <c:pt idx="5">
                  <c:v>12</c:v>
                </c:pt>
                <c:pt idx="6">
                  <c:v>16</c:v>
                </c:pt>
                <c:pt idx="7">
                  <c:v>8</c:v>
                </c:pt>
                <c:pt idx="8">
                  <c:v>12</c:v>
                </c:pt>
                <c:pt idx="9">
                  <c:v>0.5</c:v>
                </c:pt>
                <c:pt idx="10">
                  <c:v>16</c:v>
                </c:pt>
                <c:pt idx="11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1224"/>
        <c:axId val="462233776"/>
      </c:scatterChart>
      <c:valAx>
        <c:axId val="46224122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2233776"/>
        <c:crosses val="autoZero"/>
        <c:crossBetween val="midCat"/>
      </c:valAx>
      <c:valAx>
        <c:axId val="462233776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241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'WestBay_Stn1_1999-2016'!$AG$2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'WestBay_Stn1_1999-2016'!$AE$3:$AE$16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'WestBay_Stn1_1999-2016'!$AG$3:$AG$16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11</c:v>
                </c:pt>
                <c:pt idx="12">
                  <c:v>6</c:v>
                </c:pt>
                <c:pt idx="13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'WestBay_Stn1_1999-2016'!$AH$2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'WestBay_Stn1_1999-2016'!$AE$3:$AE$16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'WestBay_Stn1_1999-2016'!$AH$3:$AH$16</c:f>
              <c:numCache>
                <c:formatCode>General</c:formatCode>
                <c:ptCount val="14"/>
                <c:pt idx="0">
                  <c:v>2</c:v>
                </c:pt>
                <c:pt idx="1">
                  <c:v>1.25</c:v>
                </c:pt>
                <c:pt idx="2">
                  <c:v>1</c:v>
                </c:pt>
                <c:pt idx="3">
                  <c:v>2.25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3.25</c:v>
                </c:pt>
                <c:pt idx="8">
                  <c:v>3</c:v>
                </c:pt>
                <c:pt idx="9">
                  <c:v>2.25</c:v>
                </c:pt>
                <c:pt idx="10">
                  <c:v>1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'WestBay_Stn1_1999-2016'!$AI$2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'WestBay_Stn1_1999-2016'!$AE$3:$AE$16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'WestBay_Stn1_1999-2016'!$AI$3:$AI$16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'WestBay_Stn1_1999-2016'!$AJ$2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'WestBay_Stn1_1999-2016'!$AE$3:$AE$16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'WestBay_Stn1_1999-2016'!$AJ$3:$AJ$16</c:f>
              <c:numCache>
                <c:formatCode>General</c:formatCode>
                <c:ptCount val="14"/>
                <c:pt idx="0">
                  <c:v>1.85</c:v>
                </c:pt>
                <c:pt idx="1">
                  <c:v>0.86250000000000004</c:v>
                </c:pt>
                <c:pt idx="2">
                  <c:v>0.9</c:v>
                </c:pt>
                <c:pt idx="3">
                  <c:v>1</c:v>
                </c:pt>
                <c:pt idx="4">
                  <c:v>2</c:v>
                </c:pt>
                <c:pt idx="5">
                  <c:v>1.75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3.75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'WestBay_Stn1_1999-2016'!$AK$2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'WestBay_Stn1_1999-2016'!$AE$3:$AE$16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'WestBay_Stn1_1999-2016'!$AK$3:$AK$16</c:f>
              <c:numCache>
                <c:formatCode>General</c:formatCode>
                <c:ptCount val="14"/>
                <c:pt idx="0">
                  <c:v>0.7</c:v>
                </c:pt>
                <c:pt idx="1">
                  <c:v>0.3</c:v>
                </c:pt>
                <c:pt idx="2">
                  <c:v>0.9</c:v>
                </c:pt>
                <c:pt idx="3">
                  <c:v>0.85</c:v>
                </c:pt>
                <c:pt idx="4">
                  <c:v>0.2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68424"/>
        <c:axId val="464262184"/>
      </c:scatterChart>
      <c:valAx>
        <c:axId val="2493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262184"/>
        <c:crosses val="autoZero"/>
        <c:crossBetween val="midCat"/>
      </c:valAx>
      <c:valAx>
        <c:axId val="46426218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49368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'WestBayStn5_1999-2016'!$AG$23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'WestBayStn5_1999-2016'!$AE$24:$AE$37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'WestBayStn5_1999-2016'!$AG$24:$AG$37</c:f>
              <c:numCache>
                <c:formatCode>0.0</c:formatCode>
                <c:ptCount val="14"/>
                <c:pt idx="0">
                  <c:v>14</c:v>
                </c:pt>
                <c:pt idx="1">
                  <c:v>8.8000000000000007</c:v>
                </c:pt>
                <c:pt idx="2">
                  <c:v>9.3000000000000007</c:v>
                </c:pt>
                <c:pt idx="3">
                  <c:v>14.6</c:v>
                </c:pt>
                <c:pt idx="4">
                  <c:v>8.5</c:v>
                </c:pt>
                <c:pt idx="5">
                  <c:v>10</c:v>
                </c:pt>
                <c:pt idx="6">
                  <c:v>13.9</c:v>
                </c:pt>
                <c:pt idx="7">
                  <c:v>11</c:v>
                </c:pt>
                <c:pt idx="8">
                  <c:v>15.4</c:v>
                </c:pt>
                <c:pt idx="9">
                  <c:v>10.1</c:v>
                </c:pt>
                <c:pt idx="10">
                  <c:v>9.85</c:v>
                </c:pt>
                <c:pt idx="11">
                  <c:v>12.3</c:v>
                </c:pt>
                <c:pt idx="12">
                  <c:v>10.5</c:v>
                </c:pt>
                <c:pt idx="13">
                  <c:v>9.5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'WestBayStn5_1999-2016'!$AH$23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'WestBayStn5_1999-2016'!$AE$24:$AE$37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'WestBayStn5_1999-2016'!$AH$24:$AH$37</c:f>
              <c:numCache>
                <c:formatCode>General</c:formatCode>
                <c:ptCount val="14"/>
                <c:pt idx="0">
                  <c:v>8.5500000000000007</c:v>
                </c:pt>
                <c:pt idx="1">
                  <c:v>7.8250000000000002</c:v>
                </c:pt>
                <c:pt idx="2">
                  <c:v>7.95</c:v>
                </c:pt>
                <c:pt idx="3">
                  <c:v>8.7749999999999986</c:v>
                </c:pt>
                <c:pt idx="4">
                  <c:v>8.3000000000000007</c:v>
                </c:pt>
                <c:pt idx="5">
                  <c:v>9.1</c:v>
                </c:pt>
                <c:pt idx="6">
                  <c:v>11.25</c:v>
                </c:pt>
                <c:pt idx="7">
                  <c:v>8.9250000000000007</c:v>
                </c:pt>
                <c:pt idx="8">
                  <c:v>9.7249999999999996</c:v>
                </c:pt>
                <c:pt idx="9">
                  <c:v>8.3500000000000014</c:v>
                </c:pt>
                <c:pt idx="10">
                  <c:v>8.6999999999999993</c:v>
                </c:pt>
                <c:pt idx="11">
                  <c:v>9.85</c:v>
                </c:pt>
                <c:pt idx="12">
                  <c:v>8.125</c:v>
                </c:pt>
                <c:pt idx="13">
                  <c:v>7.9249999999999998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'WestBayStn5_1999-2016'!$AI$23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'WestBayStn5_1999-2016'!$AE$24:$AE$37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'WestBayStn5_1999-2016'!$AI$24:$AI$37</c:f>
              <c:numCache>
                <c:formatCode>0.0</c:formatCode>
                <c:ptCount val="14"/>
                <c:pt idx="0">
                  <c:v>8.1</c:v>
                </c:pt>
                <c:pt idx="1">
                  <c:v>7.45</c:v>
                </c:pt>
                <c:pt idx="2">
                  <c:v>7.7</c:v>
                </c:pt>
                <c:pt idx="3">
                  <c:v>7.9</c:v>
                </c:pt>
                <c:pt idx="4">
                  <c:v>7.6</c:v>
                </c:pt>
                <c:pt idx="5">
                  <c:v>7.85</c:v>
                </c:pt>
                <c:pt idx="6">
                  <c:v>9</c:v>
                </c:pt>
                <c:pt idx="7">
                  <c:v>7.95</c:v>
                </c:pt>
                <c:pt idx="8">
                  <c:v>8.4499999999999993</c:v>
                </c:pt>
                <c:pt idx="9">
                  <c:v>7.55</c:v>
                </c:pt>
                <c:pt idx="10">
                  <c:v>7.6</c:v>
                </c:pt>
                <c:pt idx="11">
                  <c:v>8.42</c:v>
                </c:pt>
                <c:pt idx="12">
                  <c:v>7</c:v>
                </c:pt>
                <c:pt idx="13">
                  <c:v>7.35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'WestBayStn5_1999-2016'!$AJ$23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'WestBayStn5_1999-2016'!$AE$24:$AE$37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'WestBayStn5_1999-2016'!$AJ$24:$AJ$37</c:f>
              <c:numCache>
                <c:formatCode>General</c:formatCode>
                <c:ptCount val="14"/>
                <c:pt idx="0">
                  <c:v>6.95</c:v>
                </c:pt>
                <c:pt idx="1">
                  <c:v>7.1749999999999998</c:v>
                </c:pt>
                <c:pt idx="2">
                  <c:v>7.35</c:v>
                </c:pt>
                <c:pt idx="3">
                  <c:v>6.6749999999999998</c:v>
                </c:pt>
                <c:pt idx="4">
                  <c:v>6.9249999999999998</c:v>
                </c:pt>
                <c:pt idx="5">
                  <c:v>7.05</c:v>
                </c:pt>
                <c:pt idx="6">
                  <c:v>8.0500000000000007</c:v>
                </c:pt>
                <c:pt idx="7">
                  <c:v>7.1749999999999998</c:v>
                </c:pt>
                <c:pt idx="8">
                  <c:v>7.8249999999999993</c:v>
                </c:pt>
                <c:pt idx="9">
                  <c:v>7.125</c:v>
                </c:pt>
                <c:pt idx="10">
                  <c:v>7.2</c:v>
                </c:pt>
                <c:pt idx="11">
                  <c:v>7.45</c:v>
                </c:pt>
                <c:pt idx="12">
                  <c:v>6.375</c:v>
                </c:pt>
                <c:pt idx="13">
                  <c:v>6.9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'WestBayStn5_1999-2016'!$AK$23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'WestBayStn5_1999-2016'!$AE$24:$AE$37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'WestBayStn5_1999-2016'!$AK$24:$AK$37</c:f>
              <c:numCache>
                <c:formatCode>0.0</c:formatCode>
                <c:ptCount val="14"/>
                <c:pt idx="0">
                  <c:v>6.2</c:v>
                </c:pt>
                <c:pt idx="1">
                  <c:v>5.3</c:v>
                </c:pt>
                <c:pt idx="2">
                  <c:v>6.7</c:v>
                </c:pt>
                <c:pt idx="3">
                  <c:v>5.7</c:v>
                </c:pt>
                <c:pt idx="4">
                  <c:v>4.8</c:v>
                </c:pt>
                <c:pt idx="5">
                  <c:v>4.4000000000000004</c:v>
                </c:pt>
                <c:pt idx="6">
                  <c:v>7.7</c:v>
                </c:pt>
                <c:pt idx="7">
                  <c:v>5.7</c:v>
                </c:pt>
                <c:pt idx="8">
                  <c:v>6.5</c:v>
                </c:pt>
                <c:pt idx="9">
                  <c:v>6.5</c:v>
                </c:pt>
                <c:pt idx="10">
                  <c:v>6.9</c:v>
                </c:pt>
                <c:pt idx="11">
                  <c:v>5.7</c:v>
                </c:pt>
                <c:pt idx="12">
                  <c:v>5.3</c:v>
                </c:pt>
                <c:pt idx="13">
                  <c:v>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68288"/>
        <c:axId val="249068680"/>
      </c:scatterChart>
      <c:valAx>
        <c:axId val="2490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068680"/>
        <c:crosses val="autoZero"/>
        <c:crossBetween val="midCat"/>
      </c:valAx>
      <c:valAx>
        <c:axId val="2490686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49068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'WestBay_Stn1_1999-2016'!$AG$19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'WestBay_Stn1_1999-2016'!$AE$20:$AE$33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'WestBay_Stn1_1999-2016'!$AG$20:$AG$33</c:f>
              <c:numCache>
                <c:formatCode>0.0</c:formatCode>
                <c:ptCount val="14"/>
                <c:pt idx="0">
                  <c:v>12</c:v>
                </c:pt>
                <c:pt idx="1">
                  <c:v>8.8000000000000007</c:v>
                </c:pt>
                <c:pt idx="2">
                  <c:v>8.4</c:v>
                </c:pt>
                <c:pt idx="3">
                  <c:v>8.4</c:v>
                </c:pt>
                <c:pt idx="4">
                  <c:v>9.8000000000000007</c:v>
                </c:pt>
                <c:pt idx="5">
                  <c:v>11</c:v>
                </c:pt>
                <c:pt idx="6">
                  <c:v>12.1</c:v>
                </c:pt>
                <c:pt idx="7">
                  <c:v>11.8</c:v>
                </c:pt>
                <c:pt idx="8">
                  <c:v>10.8</c:v>
                </c:pt>
                <c:pt idx="9">
                  <c:v>9.1</c:v>
                </c:pt>
                <c:pt idx="10">
                  <c:v>9.3800000000000008</c:v>
                </c:pt>
                <c:pt idx="11">
                  <c:v>11.2</c:v>
                </c:pt>
                <c:pt idx="12">
                  <c:v>10.6</c:v>
                </c:pt>
                <c:pt idx="13">
                  <c:v>9.1999999999999993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'WestBay_Stn1_1999-2016'!$AH$19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'WestBay_Stn1_1999-2016'!$AE$20:$AE$33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'WestBay_Stn1_1999-2016'!$AH$20:$AH$33</c:f>
              <c:numCache>
                <c:formatCode>General</c:formatCode>
                <c:ptCount val="14"/>
                <c:pt idx="0">
                  <c:v>8.0250000000000004</c:v>
                </c:pt>
                <c:pt idx="1">
                  <c:v>7.7750000000000004</c:v>
                </c:pt>
                <c:pt idx="2">
                  <c:v>7.95</c:v>
                </c:pt>
                <c:pt idx="3">
                  <c:v>8.0500000000000007</c:v>
                </c:pt>
                <c:pt idx="4">
                  <c:v>8.6</c:v>
                </c:pt>
                <c:pt idx="5">
                  <c:v>8.4749999999999996</c:v>
                </c:pt>
                <c:pt idx="6">
                  <c:v>8.9250000000000007</c:v>
                </c:pt>
                <c:pt idx="7">
                  <c:v>8.5749999999999993</c:v>
                </c:pt>
                <c:pt idx="8">
                  <c:v>9.125</c:v>
                </c:pt>
                <c:pt idx="9">
                  <c:v>8.1999999999999993</c:v>
                </c:pt>
                <c:pt idx="10">
                  <c:v>8.1</c:v>
                </c:pt>
                <c:pt idx="11">
                  <c:v>9.8500000000000014</c:v>
                </c:pt>
                <c:pt idx="12">
                  <c:v>8.0749999999999993</c:v>
                </c:pt>
                <c:pt idx="13">
                  <c:v>8.15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'WestBay_Stn1_1999-2016'!$AI$19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'WestBay_Stn1_1999-2016'!$AE$20:$AE$33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'WestBay_Stn1_1999-2016'!$AI$20:$AI$33</c:f>
              <c:numCache>
                <c:formatCode>0.0</c:formatCode>
                <c:ptCount val="14"/>
                <c:pt idx="0">
                  <c:v>7.55</c:v>
                </c:pt>
                <c:pt idx="1">
                  <c:v>7.65</c:v>
                </c:pt>
                <c:pt idx="2">
                  <c:v>7.6</c:v>
                </c:pt>
                <c:pt idx="3">
                  <c:v>7.65</c:v>
                </c:pt>
                <c:pt idx="4">
                  <c:v>8.3000000000000007</c:v>
                </c:pt>
                <c:pt idx="5">
                  <c:v>8.25</c:v>
                </c:pt>
                <c:pt idx="6">
                  <c:v>8.3000000000000007</c:v>
                </c:pt>
                <c:pt idx="7">
                  <c:v>7.75</c:v>
                </c:pt>
                <c:pt idx="8">
                  <c:v>8.3500000000000014</c:v>
                </c:pt>
                <c:pt idx="9">
                  <c:v>7.5</c:v>
                </c:pt>
                <c:pt idx="10">
                  <c:v>7.8</c:v>
                </c:pt>
                <c:pt idx="11">
                  <c:v>8.91</c:v>
                </c:pt>
                <c:pt idx="12">
                  <c:v>7.7</c:v>
                </c:pt>
                <c:pt idx="13">
                  <c:v>7.4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'WestBay_Stn1_1999-2016'!$AJ$19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'WestBay_Stn1_1999-2016'!$AE$20:$AE$33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'WestBay_Stn1_1999-2016'!$AJ$20:$AJ$33</c:f>
              <c:numCache>
                <c:formatCode>General</c:formatCode>
                <c:ptCount val="14"/>
                <c:pt idx="0">
                  <c:v>7.3000000000000007</c:v>
                </c:pt>
                <c:pt idx="1">
                  <c:v>7.5749999999999993</c:v>
                </c:pt>
                <c:pt idx="2">
                  <c:v>7.4</c:v>
                </c:pt>
                <c:pt idx="3">
                  <c:v>6.875</c:v>
                </c:pt>
                <c:pt idx="4">
                  <c:v>7.7250000000000005</c:v>
                </c:pt>
                <c:pt idx="5">
                  <c:v>7.85</c:v>
                </c:pt>
                <c:pt idx="6">
                  <c:v>7.9749999999999996</c:v>
                </c:pt>
                <c:pt idx="7">
                  <c:v>6.9249999999999998</c:v>
                </c:pt>
                <c:pt idx="8">
                  <c:v>8.0749999999999993</c:v>
                </c:pt>
                <c:pt idx="9">
                  <c:v>7.25</c:v>
                </c:pt>
                <c:pt idx="10">
                  <c:v>7.7</c:v>
                </c:pt>
                <c:pt idx="11">
                  <c:v>8.5500000000000007</c:v>
                </c:pt>
                <c:pt idx="12">
                  <c:v>7.15</c:v>
                </c:pt>
                <c:pt idx="13">
                  <c:v>7.2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'WestBay_Stn1_1999-2016'!$AK$19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'WestBay_Stn1_1999-2016'!$AE$20:$AE$33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'WestBay_Stn1_1999-2016'!$AK$20:$AK$33</c:f>
              <c:numCache>
                <c:formatCode>0.0</c:formatCode>
                <c:ptCount val="14"/>
                <c:pt idx="0">
                  <c:v>6.6</c:v>
                </c:pt>
                <c:pt idx="1">
                  <c:v>6.9</c:v>
                </c:pt>
                <c:pt idx="2">
                  <c:v>7</c:v>
                </c:pt>
                <c:pt idx="3">
                  <c:v>6</c:v>
                </c:pt>
                <c:pt idx="4">
                  <c:v>6.6</c:v>
                </c:pt>
                <c:pt idx="5">
                  <c:v>5.8</c:v>
                </c:pt>
                <c:pt idx="6">
                  <c:v>5.6</c:v>
                </c:pt>
                <c:pt idx="7">
                  <c:v>5.8</c:v>
                </c:pt>
                <c:pt idx="8">
                  <c:v>7</c:v>
                </c:pt>
                <c:pt idx="9">
                  <c:v>6.8</c:v>
                </c:pt>
                <c:pt idx="10">
                  <c:v>6.49</c:v>
                </c:pt>
                <c:pt idx="11">
                  <c:v>7.1</c:v>
                </c:pt>
                <c:pt idx="12">
                  <c:v>5.2</c:v>
                </c:pt>
                <c:pt idx="13">
                  <c:v>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61792"/>
        <c:axId val="464262576"/>
      </c:scatterChart>
      <c:valAx>
        <c:axId val="4642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262576"/>
        <c:crosses val="autoZero"/>
        <c:crossBetween val="midCat"/>
      </c:valAx>
      <c:valAx>
        <c:axId val="46426257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42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'WestBay_Stn1_1999-2016'!$AG$36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'WestBay_Stn1_1999-2016'!$AE$37:$AE$50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'WestBay_Stn1_1999-2016'!$AG$37:$AG$50</c:f>
              <c:numCache>
                <c:formatCode>0.0</c:formatCode>
                <c:ptCount val="14"/>
                <c:pt idx="0">
                  <c:v>584</c:v>
                </c:pt>
                <c:pt idx="1">
                  <c:v>164</c:v>
                </c:pt>
                <c:pt idx="2">
                  <c:v>56</c:v>
                </c:pt>
                <c:pt idx="3">
                  <c:v>865</c:v>
                </c:pt>
                <c:pt idx="4">
                  <c:v>1525</c:v>
                </c:pt>
                <c:pt idx="5">
                  <c:v>5022</c:v>
                </c:pt>
                <c:pt idx="6">
                  <c:v>2790</c:v>
                </c:pt>
                <c:pt idx="7">
                  <c:v>651</c:v>
                </c:pt>
                <c:pt idx="8">
                  <c:v>1101</c:v>
                </c:pt>
                <c:pt idx="9">
                  <c:v>153</c:v>
                </c:pt>
                <c:pt idx="10">
                  <c:v>60</c:v>
                </c:pt>
                <c:pt idx="11">
                  <c:v>1845</c:v>
                </c:pt>
                <c:pt idx="12">
                  <c:v>212</c:v>
                </c:pt>
                <c:pt idx="13">
                  <c:v>160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'WestBay_Stn1_1999-2016'!$AH$36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'WestBay_Stn1_1999-2016'!$AE$37:$AE$50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'WestBay_Stn1_1999-2016'!$AH$37:$AH$50</c:f>
              <c:numCache>
                <c:formatCode>General</c:formatCode>
                <c:ptCount val="14"/>
                <c:pt idx="0">
                  <c:v>536</c:v>
                </c:pt>
                <c:pt idx="1">
                  <c:v>138</c:v>
                </c:pt>
                <c:pt idx="2">
                  <c:v>49</c:v>
                </c:pt>
                <c:pt idx="3">
                  <c:v>287.25</c:v>
                </c:pt>
                <c:pt idx="4">
                  <c:v>739.5</c:v>
                </c:pt>
                <c:pt idx="5">
                  <c:v>1136.5</c:v>
                </c:pt>
                <c:pt idx="6">
                  <c:v>745.5</c:v>
                </c:pt>
                <c:pt idx="7">
                  <c:v>315.75</c:v>
                </c:pt>
                <c:pt idx="8">
                  <c:v>362.5</c:v>
                </c:pt>
                <c:pt idx="9">
                  <c:v>144</c:v>
                </c:pt>
                <c:pt idx="10">
                  <c:v>59</c:v>
                </c:pt>
                <c:pt idx="11">
                  <c:v>297.5</c:v>
                </c:pt>
                <c:pt idx="12">
                  <c:v>184.75</c:v>
                </c:pt>
                <c:pt idx="13">
                  <c:v>65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'WestBay_Stn1_1999-2016'!$AI$36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'WestBay_Stn1_1999-2016'!$AE$37:$AE$50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'WestBay_Stn1_1999-2016'!$AI$37:$AI$50</c:f>
              <c:numCache>
                <c:formatCode>0.0</c:formatCode>
                <c:ptCount val="14"/>
                <c:pt idx="0">
                  <c:v>456</c:v>
                </c:pt>
                <c:pt idx="1">
                  <c:v>115.5</c:v>
                </c:pt>
                <c:pt idx="2">
                  <c:v>33</c:v>
                </c:pt>
                <c:pt idx="3">
                  <c:v>221.5</c:v>
                </c:pt>
                <c:pt idx="4">
                  <c:v>510</c:v>
                </c:pt>
                <c:pt idx="5">
                  <c:v>890.5</c:v>
                </c:pt>
                <c:pt idx="6">
                  <c:v>526</c:v>
                </c:pt>
                <c:pt idx="7">
                  <c:v>286.5</c:v>
                </c:pt>
                <c:pt idx="8">
                  <c:v>247</c:v>
                </c:pt>
                <c:pt idx="9">
                  <c:v>133.5</c:v>
                </c:pt>
                <c:pt idx="10">
                  <c:v>56</c:v>
                </c:pt>
                <c:pt idx="11">
                  <c:v>230.5</c:v>
                </c:pt>
                <c:pt idx="12">
                  <c:v>158.5</c:v>
                </c:pt>
                <c:pt idx="13">
                  <c:v>58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'WestBay_Stn1_1999-2016'!$AJ$36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'WestBay_Stn1_1999-2016'!$AE$37:$AE$50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'WestBay_Stn1_1999-2016'!$AJ$37:$AJ$50</c:f>
              <c:numCache>
                <c:formatCode>General</c:formatCode>
                <c:ptCount val="14"/>
                <c:pt idx="0">
                  <c:v>265</c:v>
                </c:pt>
                <c:pt idx="1">
                  <c:v>80.75</c:v>
                </c:pt>
                <c:pt idx="2">
                  <c:v>24</c:v>
                </c:pt>
                <c:pt idx="3">
                  <c:v>40.5</c:v>
                </c:pt>
                <c:pt idx="4">
                  <c:v>212</c:v>
                </c:pt>
                <c:pt idx="5">
                  <c:v>772</c:v>
                </c:pt>
                <c:pt idx="6">
                  <c:v>489.25</c:v>
                </c:pt>
                <c:pt idx="7">
                  <c:v>205.25</c:v>
                </c:pt>
                <c:pt idx="8">
                  <c:v>179</c:v>
                </c:pt>
                <c:pt idx="9">
                  <c:v>87</c:v>
                </c:pt>
                <c:pt idx="10">
                  <c:v>20</c:v>
                </c:pt>
                <c:pt idx="11">
                  <c:v>36</c:v>
                </c:pt>
                <c:pt idx="12">
                  <c:v>103.25</c:v>
                </c:pt>
                <c:pt idx="13">
                  <c:v>37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'WestBay_Stn1_1999-2016'!$AK$36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'WestBay_Stn1_1999-2016'!$AE$37:$AE$50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'WestBay_Stn1_1999-2016'!$AK$37:$AK$50</c:f>
              <c:numCache>
                <c:formatCode>0.0</c:formatCode>
                <c:ptCount val="14"/>
                <c:pt idx="0">
                  <c:v>212</c:v>
                </c:pt>
                <c:pt idx="1">
                  <c:v>48</c:v>
                </c:pt>
                <c:pt idx="2">
                  <c:v>22</c:v>
                </c:pt>
                <c:pt idx="3">
                  <c:v>26</c:v>
                </c:pt>
                <c:pt idx="4">
                  <c:v>197</c:v>
                </c:pt>
                <c:pt idx="5">
                  <c:v>547</c:v>
                </c:pt>
                <c:pt idx="6">
                  <c:v>405</c:v>
                </c:pt>
                <c:pt idx="7">
                  <c:v>197</c:v>
                </c:pt>
                <c:pt idx="8">
                  <c:v>149</c:v>
                </c:pt>
                <c:pt idx="9">
                  <c:v>68</c:v>
                </c:pt>
                <c:pt idx="10">
                  <c:v>19</c:v>
                </c:pt>
                <c:pt idx="11">
                  <c:v>18.3</c:v>
                </c:pt>
                <c:pt idx="12">
                  <c:v>74</c:v>
                </c:pt>
                <c:pt idx="13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62968"/>
        <c:axId val="464263752"/>
      </c:scatterChart>
      <c:valAx>
        <c:axId val="46426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263752"/>
        <c:crosses val="autoZero"/>
        <c:crossBetween val="midCat"/>
      </c:valAx>
      <c:valAx>
        <c:axId val="464263752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4262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'WestBay_Stn1_1999-2016'!$AG$53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'WestBay_Stn1_1999-2016'!$AE$54:$AE$67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'WestBay_Stn1_1999-2016'!$AG$54:$AG$67</c:f>
              <c:numCache>
                <c:formatCode>0.0</c:formatCode>
                <c:ptCount val="14"/>
                <c:pt idx="0">
                  <c:v>0.24829999999999999</c:v>
                </c:pt>
                <c:pt idx="1">
                  <c:v>0.71879999999999999</c:v>
                </c:pt>
                <c:pt idx="2">
                  <c:v>4.5600000000000002E-2</c:v>
                </c:pt>
                <c:pt idx="3">
                  <c:v>0.86629999999999996</c:v>
                </c:pt>
                <c:pt idx="4">
                  <c:v>7.46E-2</c:v>
                </c:pt>
                <c:pt idx="5">
                  <c:v>0.2145</c:v>
                </c:pt>
                <c:pt idx="6">
                  <c:v>0.1885</c:v>
                </c:pt>
                <c:pt idx="7">
                  <c:v>0.78969999999999996</c:v>
                </c:pt>
                <c:pt idx="8">
                  <c:v>0.39929999999999999</c:v>
                </c:pt>
                <c:pt idx="9">
                  <c:v>0.42380000000000001</c:v>
                </c:pt>
                <c:pt idx="10">
                  <c:v>0.61</c:v>
                </c:pt>
                <c:pt idx="11">
                  <c:v>0.74</c:v>
                </c:pt>
                <c:pt idx="12">
                  <c:v>0.80030000000000001</c:v>
                </c:pt>
                <c:pt idx="13">
                  <c:v>0.66800000000000004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'WestBay_Stn1_1999-2016'!$AH$53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'WestBay_Stn1_1999-2016'!$AE$54:$AE$67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'WestBay_Stn1_1999-2016'!$AH$54:$AH$67</c:f>
              <c:numCache>
                <c:formatCode>General</c:formatCode>
                <c:ptCount val="14"/>
                <c:pt idx="0">
                  <c:v>5.5675000000000002E-2</c:v>
                </c:pt>
                <c:pt idx="1">
                  <c:v>0.32180000000000003</c:v>
                </c:pt>
                <c:pt idx="2">
                  <c:v>2.64E-2</c:v>
                </c:pt>
                <c:pt idx="3">
                  <c:v>0.14784999999999998</c:v>
                </c:pt>
                <c:pt idx="4">
                  <c:v>4.7299999999999995E-2</c:v>
                </c:pt>
                <c:pt idx="5">
                  <c:v>0.17665</c:v>
                </c:pt>
                <c:pt idx="6">
                  <c:v>0.12215000000000001</c:v>
                </c:pt>
                <c:pt idx="7">
                  <c:v>0.53752500000000003</c:v>
                </c:pt>
                <c:pt idx="8">
                  <c:v>5.2449999999999997E-2</c:v>
                </c:pt>
                <c:pt idx="9">
                  <c:v>0.14097499999999999</c:v>
                </c:pt>
                <c:pt idx="10">
                  <c:v>0.32</c:v>
                </c:pt>
                <c:pt idx="11">
                  <c:v>0.16500000000000001</c:v>
                </c:pt>
                <c:pt idx="12">
                  <c:v>0.15234999999999999</c:v>
                </c:pt>
                <c:pt idx="13">
                  <c:v>0.23324999999999999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'WestBay_Stn1_1999-2016'!$AI$53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'WestBay_Stn1_1999-2016'!$AE$54:$AE$67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'WestBay_Stn1_1999-2016'!$AI$54:$AI$67</c:f>
              <c:numCache>
                <c:formatCode>0.0</c:formatCode>
                <c:ptCount val="14"/>
                <c:pt idx="0">
                  <c:v>1.9E-2</c:v>
                </c:pt>
                <c:pt idx="1">
                  <c:v>0.24495</c:v>
                </c:pt>
                <c:pt idx="2">
                  <c:v>2.1899999999999999E-2</c:v>
                </c:pt>
                <c:pt idx="3">
                  <c:v>6.1949999999999998E-2</c:v>
                </c:pt>
                <c:pt idx="4">
                  <c:v>2.5700000000000001E-2</c:v>
                </c:pt>
                <c:pt idx="5">
                  <c:v>0.1174</c:v>
                </c:pt>
                <c:pt idx="6">
                  <c:v>6.3250000000000001E-2</c:v>
                </c:pt>
                <c:pt idx="7">
                  <c:v>8.2550000000000012E-2</c:v>
                </c:pt>
                <c:pt idx="8">
                  <c:v>2.3449999999999999E-2</c:v>
                </c:pt>
                <c:pt idx="9">
                  <c:v>5.0250000000000003E-2</c:v>
                </c:pt>
                <c:pt idx="10">
                  <c:v>0.21510000000000001</c:v>
                </c:pt>
                <c:pt idx="11">
                  <c:v>0.06</c:v>
                </c:pt>
                <c:pt idx="12">
                  <c:v>5.3600000000000002E-2</c:v>
                </c:pt>
                <c:pt idx="13">
                  <c:v>0.1225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'WestBay_Stn1_1999-2016'!$AJ$53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'WestBay_Stn1_1999-2016'!$AE$54:$AE$67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'WestBay_Stn1_1999-2016'!$AJ$54:$AJ$67</c:f>
              <c:numCache>
                <c:formatCode>General</c:formatCode>
                <c:ptCount val="14"/>
                <c:pt idx="0">
                  <c:v>2E-3</c:v>
                </c:pt>
                <c:pt idx="1">
                  <c:v>7.022500000000001E-2</c:v>
                </c:pt>
                <c:pt idx="2">
                  <c:v>1.6199999999999999E-2</c:v>
                </c:pt>
                <c:pt idx="3">
                  <c:v>3.0874999999999996E-2</c:v>
                </c:pt>
                <c:pt idx="4">
                  <c:v>1E-3</c:v>
                </c:pt>
                <c:pt idx="5">
                  <c:v>6.3824999999999993E-2</c:v>
                </c:pt>
                <c:pt idx="6">
                  <c:v>2.2425E-2</c:v>
                </c:pt>
                <c:pt idx="7">
                  <c:v>3.3974999999999998E-2</c:v>
                </c:pt>
                <c:pt idx="8">
                  <c:v>7.7500000000000008E-3</c:v>
                </c:pt>
                <c:pt idx="9">
                  <c:v>1.7849999999999998E-2</c:v>
                </c:pt>
                <c:pt idx="10">
                  <c:v>7.1900000000000006E-2</c:v>
                </c:pt>
                <c:pt idx="11">
                  <c:v>1.0450000000000001E-2</c:v>
                </c:pt>
                <c:pt idx="12">
                  <c:v>3.1050000000000001E-2</c:v>
                </c:pt>
                <c:pt idx="13">
                  <c:v>3.1E-2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'WestBay_Stn1_1999-2016'!$AK$53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'WestBay_Stn1_1999-2016'!$AE$54:$AE$67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'WestBay_Stn1_1999-2016'!$AK$54:$AK$67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1.06E-2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61400"/>
        <c:axId val="464261008"/>
      </c:scatterChart>
      <c:valAx>
        <c:axId val="4642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261008"/>
        <c:crosses val="autoZero"/>
        <c:crossBetween val="midCat"/>
      </c:valAx>
      <c:valAx>
        <c:axId val="46426100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4261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'WestBay_Stn1_1999-2016'!$AG$70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'WestBay_Stn1_1999-2016'!$AE$71:$AE$84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'WestBay_Stn1_1999-2016'!$AG$71:$AG$84</c:f>
              <c:numCache>
                <c:formatCode>0.0</c:formatCode>
                <c:ptCount val="14"/>
                <c:pt idx="0">
                  <c:v>6.6000000000000003E-2</c:v>
                </c:pt>
                <c:pt idx="1">
                  <c:v>0.30299999999999999</c:v>
                </c:pt>
                <c:pt idx="2">
                  <c:v>0.12330000000000001</c:v>
                </c:pt>
                <c:pt idx="3">
                  <c:v>0.20080000000000001</c:v>
                </c:pt>
                <c:pt idx="4">
                  <c:v>0.16289999999999999</c:v>
                </c:pt>
                <c:pt idx="5">
                  <c:v>4.41E-2</c:v>
                </c:pt>
                <c:pt idx="6">
                  <c:v>0.56899999999999995</c:v>
                </c:pt>
                <c:pt idx="7">
                  <c:v>0.18779999999999999</c:v>
                </c:pt>
                <c:pt idx="8">
                  <c:v>0.16370000000000001</c:v>
                </c:pt>
                <c:pt idx="9">
                  <c:v>9.1399999999999995E-2</c:v>
                </c:pt>
                <c:pt idx="10">
                  <c:v>0.15229999999999999</c:v>
                </c:pt>
                <c:pt idx="11">
                  <c:v>0.3</c:v>
                </c:pt>
                <c:pt idx="12">
                  <c:v>0.56799999999999995</c:v>
                </c:pt>
                <c:pt idx="13">
                  <c:v>0.20300000000000001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'WestBay_Stn1_1999-2016'!$AH$70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'WestBay_Stn1_1999-2016'!$AE$71:$AE$84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'WestBay_Stn1_1999-2016'!$AH$71:$AH$84</c:f>
              <c:numCache>
                <c:formatCode>General</c:formatCode>
                <c:ptCount val="14"/>
                <c:pt idx="0">
                  <c:v>3.8249999999999998E-3</c:v>
                </c:pt>
                <c:pt idx="1">
                  <c:v>0.20782500000000001</c:v>
                </c:pt>
                <c:pt idx="2">
                  <c:v>0.1111</c:v>
                </c:pt>
                <c:pt idx="3">
                  <c:v>0.14127500000000001</c:v>
                </c:pt>
                <c:pt idx="4">
                  <c:v>4.9199999999999994E-2</c:v>
                </c:pt>
                <c:pt idx="5">
                  <c:v>3.3799999999999997E-2</c:v>
                </c:pt>
                <c:pt idx="6">
                  <c:v>9.0450000000000003E-2</c:v>
                </c:pt>
                <c:pt idx="7">
                  <c:v>0.11987500000000001</c:v>
                </c:pt>
                <c:pt idx="8">
                  <c:v>9.3124999999999999E-2</c:v>
                </c:pt>
                <c:pt idx="9">
                  <c:v>6.3649999999999998E-2</c:v>
                </c:pt>
                <c:pt idx="10">
                  <c:v>0.1</c:v>
                </c:pt>
                <c:pt idx="11">
                  <c:v>0.1825</c:v>
                </c:pt>
                <c:pt idx="12">
                  <c:v>7.8649999999999998E-2</c:v>
                </c:pt>
                <c:pt idx="13">
                  <c:v>0.1515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'WestBay_Stn1_1999-2016'!$AI$70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'WestBay_Stn1_1999-2016'!$AE$71:$AE$84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'WestBay_Stn1_1999-2016'!$AI$71:$AI$84</c:f>
              <c:numCache>
                <c:formatCode>0.0</c:formatCode>
                <c:ptCount val="14"/>
                <c:pt idx="0">
                  <c:v>2E-3</c:v>
                </c:pt>
                <c:pt idx="1">
                  <c:v>0.13439999999999999</c:v>
                </c:pt>
                <c:pt idx="2">
                  <c:v>0.1008</c:v>
                </c:pt>
                <c:pt idx="3">
                  <c:v>0.1</c:v>
                </c:pt>
                <c:pt idx="4">
                  <c:v>1.2500000000000001E-2</c:v>
                </c:pt>
                <c:pt idx="5">
                  <c:v>2.4550000000000002E-2</c:v>
                </c:pt>
                <c:pt idx="6">
                  <c:v>8.4749999999999992E-2</c:v>
                </c:pt>
                <c:pt idx="7">
                  <c:v>5.5550000000000002E-2</c:v>
                </c:pt>
                <c:pt idx="8">
                  <c:v>5.3749999999999999E-2</c:v>
                </c:pt>
                <c:pt idx="9">
                  <c:v>5.4599999999999996E-2</c:v>
                </c:pt>
                <c:pt idx="10">
                  <c:v>7.8299999999999995E-2</c:v>
                </c:pt>
                <c:pt idx="11">
                  <c:v>8.2699999999999996E-2</c:v>
                </c:pt>
                <c:pt idx="12">
                  <c:v>6.1199999999999997E-2</c:v>
                </c:pt>
                <c:pt idx="13">
                  <c:v>9.9000000000000005E-2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'WestBay_Stn1_1999-2016'!$AJ$70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'WestBay_Stn1_1999-2016'!$AE$71:$AE$84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'WestBay_Stn1_1999-2016'!$AJ$71:$AJ$84</c:f>
              <c:numCache>
                <c:formatCode>General</c:formatCode>
                <c:ptCount val="14"/>
                <c:pt idx="0">
                  <c:v>2E-3</c:v>
                </c:pt>
                <c:pt idx="1">
                  <c:v>4.1849999999999998E-2</c:v>
                </c:pt>
                <c:pt idx="2">
                  <c:v>9.1399999999999995E-2</c:v>
                </c:pt>
                <c:pt idx="3">
                  <c:v>7.4800000000000005E-2</c:v>
                </c:pt>
                <c:pt idx="4">
                  <c:v>8.0499999999999999E-3</c:v>
                </c:pt>
                <c:pt idx="5">
                  <c:v>1.2699999999999999E-2</c:v>
                </c:pt>
                <c:pt idx="6">
                  <c:v>2.4825E-2</c:v>
                </c:pt>
                <c:pt idx="7">
                  <c:v>3.7425E-2</c:v>
                </c:pt>
                <c:pt idx="8">
                  <c:v>4.0300000000000002E-2</c:v>
                </c:pt>
                <c:pt idx="9">
                  <c:v>4.2999999999999997E-2</c:v>
                </c:pt>
                <c:pt idx="10">
                  <c:v>6.6799999999999998E-2</c:v>
                </c:pt>
                <c:pt idx="11">
                  <c:v>1.6250000000000001E-2</c:v>
                </c:pt>
                <c:pt idx="12">
                  <c:v>3.1949999999999999E-2</c:v>
                </c:pt>
                <c:pt idx="13">
                  <c:v>7.6249999999999998E-2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'WestBay_Stn1_1999-2016'!$AK$70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'WestBay_Stn1_1999-2016'!$AE$71:$AE$84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'WestBay_Stn1_1999-2016'!$AK$71:$AK$84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8.8400000000000006E-2</c:v>
                </c:pt>
                <c:pt idx="3">
                  <c:v>2.7099999999999999E-2</c:v>
                </c:pt>
                <c:pt idx="4">
                  <c:v>3.5999999999999999E-3</c:v>
                </c:pt>
                <c:pt idx="5">
                  <c:v>1.5E-3</c:v>
                </c:pt>
                <c:pt idx="6">
                  <c:v>1.2699999999999999E-2</c:v>
                </c:pt>
                <c:pt idx="7">
                  <c:v>7.4999999999999997E-3</c:v>
                </c:pt>
                <c:pt idx="8">
                  <c:v>3.7499999999999999E-2</c:v>
                </c:pt>
                <c:pt idx="9">
                  <c:v>2.35E-2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6.3E-3</c:v>
                </c:pt>
                <c:pt idx="13">
                  <c:v>4.7E-2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84368"/>
        <c:axId val="252086720"/>
      </c:scatterChart>
      <c:valAx>
        <c:axId val="25208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086720"/>
        <c:crosses val="autoZero"/>
        <c:crossBetween val="midCat"/>
      </c:valAx>
      <c:valAx>
        <c:axId val="252086720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520843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'WestBay_Stn1_1999-2016'!$AG$87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'WestBay_Stn1_1999-2016'!$AE$88:$AE$101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'WestBay_Stn1_1999-2016'!$AG$88:$AG$101</c:f>
              <c:numCache>
                <c:formatCode>0.0</c:formatCode>
                <c:ptCount val="14"/>
                <c:pt idx="0">
                  <c:v>0.18060000000000001</c:v>
                </c:pt>
                <c:pt idx="1">
                  <c:v>0.20200000000000001</c:v>
                </c:pt>
                <c:pt idx="2">
                  <c:v>1.34E-2</c:v>
                </c:pt>
                <c:pt idx="3">
                  <c:v>0.39529999999999998</c:v>
                </c:pt>
                <c:pt idx="4">
                  <c:v>7.7899999999999997E-2</c:v>
                </c:pt>
                <c:pt idx="5">
                  <c:v>0.20119999999999999</c:v>
                </c:pt>
                <c:pt idx="6">
                  <c:v>0.20169999999999999</c:v>
                </c:pt>
                <c:pt idx="7">
                  <c:v>0.1003</c:v>
                </c:pt>
                <c:pt idx="8">
                  <c:v>0.2293</c:v>
                </c:pt>
                <c:pt idx="9">
                  <c:v>0.14979999999999999</c:v>
                </c:pt>
                <c:pt idx="10">
                  <c:v>0.09</c:v>
                </c:pt>
                <c:pt idx="11">
                  <c:v>0.39</c:v>
                </c:pt>
                <c:pt idx="12">
                  <c:v>0.74639999999999995</c:v>
                </c:pt>
                <c:pt idx="13">
                  <c:v>0.75600000000000001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'WestBay_Stn1_1999-2016'!$AH$87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'WestBay_Stn1_1999-2016'!$AE$88:$AE$101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'WestBay_Stn1_1999-2016'!$AH$88:$AH$101</c:f>
              <c:numCache>
                <c:formatCode>General</c:formatCode>
                <c:ptCount val="14"/>
                <c:pt idx="0">
                  <c:v>3.4075000000000001E-2</c:v>
                </c:pt>
                <c:pt idx="1">
                  <c:v>9.64E-2</c:v>
                </c:pt>
                <c:pt idx="2">
                  <c:v>5.1999999999999998E-3</c:v>
                </c:pt>
                <c:pt idx="3">
                  <c:v>4.1499999999999995E-2</c:v>
                </c:pt>
                <c:pt idx="4">
                  <c:v>6.6149999999999987E-2</c:v>
                </c:pt>
                <c:pt idx="5">
                  <c:v>5.8299999999999998E-2</c:v>
                </c:pt>
                <c:pt idx="6">
                  <c:v>8.9749999999999996E-2</c:v>
                </c:pt>
                <c:pt idx="7">
                  <c:v>5.0700000000000002E-2</c:v>
                </c:pt>
                <c:pt idx="8">
                  <c:v>0.10664999999999999</c:v>
                </c:pt>
                <c:pt idx="9">
                  <c:v>3.0899999999999997E-2</c:v>
                </c:pt>
                <c:pt idx="10">
                  <c:v>7.0000000000000007E-2</c:v>
                </c:pt>
                <c:pt idx="11">
                  <c:v>6.0900000000000003E-2</c:v>
                </c:pt>
                <c:pt idx="12">
                  <c:v>0.2135</c:v>
                </c:pt>
                <c:pt idx="13">
                  <c:v>0.13425000000000001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'WestBay_Stn1_1999-2016'!$AI$87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'WestBay_Stn1_1999-2016'!$AE$88:$AE$101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'WestBay_Stn1_1999-2016'!$AI$88:$AI$101</c:f>
              <c:numCache>
                <c:formatCode>0.0</c:formatCode>
                <c:ptCount val="14"/>
                <c:pt idx="0">
                  <c:v>1.4E-2</c:v>
                </c:pt>
                <c:pt idx="1">
                  <c:v>1.41E-2</c:v>
                </c:pt>
                <c:pt idx="2">
                  <c:v>1E-3</c:v>
                </c:pt>
                <c:pt idx="3">
                  <c:v>2.5250000000000002E-2</c:v>
                </c:pt>
                <c:pt idx="4">
                  <c:v>4.7300000000000002E-2</c:v>
                </c:pt>
                <c:pt idx="5">
                  <c:v>3.9849999999999997E-2</c:v>
                </c:pt>
                <c:pt idx="6">
                  <c:v>6.6750000000000004E-2</c:v>
                </c:pt>
                <c:pt idx="7">
                  <c:v>3.8949999999999999E-2</c:v>
                </c:pt>
                <c:pt idx="8">
                  <c:v>7.8300000000000008E-2</c:v>
                </c:pt>
                <c:pt idx="9">
                  <c:v>1.7849999999999998E-2</c:v>
                </c:pt>
                <c:pt idx="10">
                  <c:v>3.7100000000000001E-2</c:v>
                </c:pt>
                <c:pt idx="11">
                  <c:v>0.04</c:v>
                </c:pt>
                <c:pt idx="12">
                  <c:v>8.2000000000000003E-2</c:v>
                </c:pt>
                <c:pt idx="13">
                  <c:v>9.1999999999999998E-2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'WestBay_Stn1_1999-2016'!$AJ$87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'WestBay_Stn1_1999-2016'!$AE$88:$AE$101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'WestBay_Stn1_1999-2016'!$AJ$88:$AJ$101</c:f>
              <c:numCache>
                <c:formatCode>General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1.9775000000000001E-2</c:v>
                </c:pt>
                <c:pt idx="4">
                  <c:v>3.9449999999999999E-2</c:v>
                </c:pt>
                <c:pt idx="5">
                  <c:v>3.2875000000000001E-2</c:v>
                </c:pt>
                <c:pt idx="6">
                  <c:v>3.6225E-2</c:v>
                </c:pt>
                <c:pt idx="7">
                  <c:v>2.9600000000000001E-2</c:v>
                </c:pt>
                <c:pt idx="8">
                  <c:v>3.2675000000000003E-2</c:v>
                </c:pt>
                <c:pt idx="9">
                  <c:v>9.725000000000001E-3</c:v>
                </c:pt>
                <c:pt idx="10">
                  <c:v>2.7199999999999998E-2</c:v>
                </c:pt>
                <c:pt idx="11">
                  <c:v>0.02</c:v>
                </c:pt>
                <c:pt idx="12">
                  <c:v>4.5400000000000003E-2</c:v>
                </c:pt>
                <c:pt idx="13">
                  <c:v>5.5750000000000001E-2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'WestBay_Stn1_1999-2016'!$AK$87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'WestBay_Stn1_1999-2016'!$AE$88:$AE$101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'WestBay_Stn1_1999-2016'!$AK$88:$AK$101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2.2100000000000002E-2</c:v>
                </c:pt>
                <c:pt idx="5">
                  <c:v>1.43E-2</c:v>
                </c:pt>
                <c:pt idx="6">
                  <c:v>1.49E-2</c:v>
                </c:pt>
                <c:pt idx="7">
                  <c:v>7.7999999999999996E-3</c:v>
                </c:pt>
                <c:pt idx="8">
                  <c:v>2.3900000000000001E-2</c:v>
                </c:pt>
                <c:pt idx="9">
                  <c:v>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1.9E-3</c:v>
                </c:pt>
                <c:pt idx="13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87504"/>
        <c:axId val="252085544"/>
      </c:scatterChart>
      <c:valAx>
        <c:axId val="25208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085544"/>
        <c:crosses val="autoZero"/>
        <c:crossBetween val="midCat"/>
      </c:valAx>
      <c:valAx>
        <c:axId val="252085544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520875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'WestBay_Stn1_1999-2016'!$AG$104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'WestBay_Stn1_1999-2016'!$AE$105:$AE$118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'WestBay_Stn1_1999-2016'!$AG$105:$AG$118</c:f>
              <c:numCache>
                <c:formatCode>0.0</c:formatCode>
                <c:ptCount val="14"/>
                <c:pt idx="0">
                  <c:v>9.1999999999999993</c:v>
                </c:pt>
                <c:pt idx="1">
                  <c:v>9</c:v>
                </c:pt>
                <c:pt idx="2">
                  <c:v>8.5</c:v>
                </c:pt>
                <c:pt idx="3">
                  <c:v>9.6</c:v>
                </c:pt>
                <c:pt idx="4">
                  <c:v>8.4</c:v>
                </c:pt>
                <c:pt idx="5">
                  <c:v>8.5</c:v>
                </c:pt>
                <c:pt idx="6">
                  <c:v>8.8000000000000007</c:v>
                </c:pt>
                <c:pt idx="7">
                  <c:v>9</c:v>
                </c:pt>
                <c:pt idx="8">
                  <c:v>9.6</c:v>
                </c:pt>
                <c:pt idx="9">
                  <c:v>9.3000000000000007</c:v>
                </c:pt>
                <c:pt idx="10">
                  <c:v>8.9</c:v>
                </c:pt>
                <c:pt idx="11">
                  <c:v>8.6999999999999993</c:v>
                </c:pt>
                <c:pt idx="12">
                  <c:v>8.6999999999999993</c:v>
                </c:pt>
                <c:pt idx="13">
                  <c:v>9.1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'WestBay_Stn1_1999-2016'!$AH$104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'WestBay_Stn1_1999-2016'!$AE$105:$AE$118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'WestBay_Stn1_1999-2016'!$AH$105:$AH$118</c:f>
              <c:numCache>
                <c:formatCode>General</c:formatCode>
                <c:ptCount val="14"/>
                <c:pt idx="0">
                  <c:v>8.1750000000000007</c:v>
                </c:pt>
                <c:pt idx="1">
                  <c:v>8.2249999999999996</c:v>
                </c:pt>
                <c:pt idx="2">
                  <c:v>8.5</c:v>
                </c:pt>
                <c:pt idx="3">
                  <c:v>8.3500000000000014</c:v>
                </c:pt>
                <c:pt idx="4">
                  <c:v>8.0500000000000007</c:v>
                </c:pt>
                <c:pt idx="5">
                  <c:v>8.1750000000000007</c:v>
                </c:pt>
                <c:pt idx="6">
                  <c:v>8.2749999999999986</c:v>
                </c:pt>
                <c:pt idx="7">
                  <c:v>8.0500000000000007</c:v>
                </c:pt>
                <c:pt idx="8">
                  <c:v>9.0250000000000004</c:v>
                </c:pt>
                <c:pt idx="9">
                  <c:v>8.625</c:v>
                </c:pt>
                <c:pt idx="10">
                  <c:v>8.6</c:v>
                </c:pt>
                <c:pt idx="11">
                  <c:v>8.4250000000000007</c:v>
                </c:pt>
                <c:pt idx="12">
                  <c:v>8.25</c:v>
                </c:pt>
                <c:pt idx="13">
                  <c:v>8.6750000000000007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'WestBay_Stn1_1999-2016'!$AI$104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'WestBay_Stn1_1999-2016'!$AE$105:$AE$118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'WestBay_Stn1_1999-2016'!$AI$105:$AI$118</c:f>
              <c:numCache>
                <c:formatCode>0.0</c:formatCode>
                <c:ptCount val="14"/>
                <c:pt idx="0">
                  <c:v>7.8</c:v>
                </c:pt>
                <c:pt idx="1">
                  <c:v>8.0500000000000007</c:v>
                </c:pt>
                <c:pt idx="2">
                  <c:v>8.4</c:v>
                </c:pt>
                <c:pt idx="3">
                  <c:v>8.1</c:v>
                </c:pt>
                <c:pt idx="4">
                  <c:v>7.9</c:v>
                </c:pt>
                <c:pt idx="5">
                  <c:v>7.6999999999999993</c:v>
                </c:pt>
                <c:pt idx="6">
                  <c:v>8</c:v>
                </c:pt>
                <c:pt idx="7">
                  <c:v>7.75</c:v>
                </c:pt>
                <c:pt idx="8">
                  <c:v>8.4</c:v>
                </c:pt>
                <c:pt idx="9">
                  <c:v>8.0500000000000007</c:v>
                </c:pt>
                <c:pt idx="10">
                  <c:v>8.1999999999999993</c:v>
                </c:pt>
                <c:pt idx="11">
                  <c:v>8.0500000000000007</c:v>
                </c:pt>
                <c:pt idx="12">
                  <c:v>7.8</c:v>
                </c:pt>
                <c:pt idx="13">
                  <c:v>8.4499999999999993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'WestBay_Stn1_1999-2016'!$AJ$104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'WestBay_Stn1_1999-2016'!$AE$105:$AE$118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'WestBay_Stn1_1999-2016'!$AJ$105:$AJ$118</c:f>
              <c:numCache>
                <c:formatCode>General</c:formatCode>
                <c:ptCount val="14"/>
                <c:pt idx="0">
                  <c:v>7.6</c:v>
                </c:pt>
                <c:pt idx="1">
                  <c:v>7.6</c:v>
                </c:pt>
                <c:pt idx="2">
                  <c:v>8.1999999999999993</c:v>
                </c:pt>
                <c:pt idx="3">
                  <c:v>7.6749999999999998</c:v>
                </c:pt>
                <c:pt idx="4">
                  <c:v>7.75</c:v>
                </c:pt>
                <c:pt idx="5">
                  <c:v>7.5</c:v>
                </c:pt>
                <c:pt idx="6">
                  <c:v>7.45</c:v>
                </c:pt>
                <c:pt idx="7">
                  <c:v>7.2750000000000004</c:v>
                </c:pt>
                <c:pt idx="8">
                  <c:v>8.1999999999999993</c:v>
                </c:pt>
                <c:pt idx="9">
                  <c:v>7.9749999999999996</c:v>
                </c:pt>
                <c:pt idx="10">
                  <c:v>8</c:v>
                </c:pt>
                <c:pt idx="11">
                  <c:v>7.625</c:v>
                </c:pt>
                <c:pt idx="12">
                  <c:v>7.1749999999999998</c:v>
                </c:pt>
                <c:pt idx="13">
                  <c:v>8.1999999999999993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'WestBay_Stn1_1999-2016'!$AK$104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'WestBay_Stn1_1999-2016'!$AE$105:$AE$118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'WestBay_Stn1_1999-2016'!$AK$105:$AK$118</c:f>
              <c:numCache>
                <c:formatCode>0.0</c:formatCode>
                <c:ptCount val="14"/>
                <c:pt idx="0">
                  <c:v>7.3</c:v>
                </c:pt>
                <c:pt idx="1">
                  <c:v>7.3</c:v>
                </c:pt>
                <c:pt idx="2">
                  <c:v>7.7</c:v>
                </c:pt>
                <c:pt idx="3">
                  <c:v>7.6</c:v>
                </c:pt>
                <c:pt idx="4">
                  <c:v>7.5</c:v>
                </c:pt>
                <c:pt idx="5">
                  <c:v>7.2</c:v>
                </c:pt>
                <c:pt idx="6">
                  <c:v>6.9</c:v>
                </c:pt>
                <c:pt idx="7">
                  <c:v>7</c:v>
                </c:pt>
                <c:pt idx="8">
                  <c:v>7.9</c:v>
                </c:pt>
                <c:pt idx="9">
                  <c:v>6.7</c:v>
                </c:pt>
                <c:pt idx="10">
                  <c:v>7.6</c:v>
                </c:pt>
                <c:pt idx="11">
                  <c:v>7.3</c:v>
                </c:pt>
                <c:pt idx="12">
                  <c:v>6.4</c:v>
                </c:pt>
                <c:pt idx="13">
                  <c:v>8.1999999999999993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87112"/>
        <c:axId val="252085152"/>
      </c:scatterChart>
      <c:valAx>
        <c:axId val="25208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085152"/>
        <c:crosses val="autoZero"/>
        <c:crossBetween val="midCat"/>
      </c:valAx>
      <c:valAx>
        <c:axId val="252085152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252087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'WestBay_Stn1_1999-2016'!$AG$121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'WestBay_Stn1_1999-2016'!$AE$122:$AE$135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'WestBay_Stn1_1999-2016'!$AG$122:$AG$135</c:f>
              <c:numCache>
                <c:formatCode>0.0</c:formatCode>
                <c:ptCount val="14"/>
                <c:pt idx="0">
                  <c:v>142</c:v>
                </c:pt>
                <c:pt idx="1">
                  <c:v>146</c:v>
                </c:pt>
                <c:pt idx="2">
                  <c:v>20</c:v>
                </c:pt>
                <c:pt idx="3">
                  <c:v>60</c:v>
                </c:pt>
                <c:pt idx="4">
                  <c:v>131</c:v>
                </c:pt>
                <c:pt idx="5">
                  <c:v>60</c:v>
                </c:pt>
                <c:pt idx="6">
                  <c:v>104</c:v>
                </c:pt>
                <c:pt idx="7">
                  <c:v>86</c:v>
                </c:pt>
                <c:pt idx="8">
                  <c:v>124</c:v>
                </c:pt>
                <c:pt idx="9">
                  <c:v>35</c:v>
                </c:pt>
                <c:pt idx="10">
                  <c:v>69</c:v>
                </c:pt>
                <c:pt idx="11">
                  <c:v>156</c:v>
                </c:pt>
                <c:pt idx="12">
                  <c:v>96</c:v>
                </c:pt>
                <c:pt idx="13">
                  <c:v>85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'WestBay_Stn1_1999-2016'!$AH$121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'WestBay_Stn1_1999-2016'!$AE$122:$AE$135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'WestBay_Stn1_1999-2016'!$AH$122:$AH$135</c:f>
              <c:numCache>
                <c:formatCode>General</c:formatCode>
                <c:ptCount val="14"/>
                <c:pt idx="0">
                  <c:v>51</c:v>
                </c:pt>
                <c:pt idx="1">
                  <c:v>81.25</c:v>
                </c:pt>
                <c:pt idx="2">
                  <c:v>18</c:v>
                </c:pt>
                <c:pt idx="3">
                  <c:v>45.5</c:v>
                </c:pt>
                <c:pt idx="4">
                  <c:v>29</c:v>
                </c:pt>
                <c:pt idx="5">
                  <c:v>40</c:v>
                </c:pt>
                <c:pt idx="6">
                  <c:v>48.75</c:v>
                </c:pt>
                <c:pt idx="7">
                  <c:v>65.25</c:v>
                </c:pt>
                <c:pt idx="8">
                  <c:v>35</c:v>
                </c:pt>
                <c:pt idx="9">
                  <c:v>28</c:v>
                </c:pt>
                <c:pt idx="10">
                  <c:v>39</c:v>
                </c:pt>
                <c:pt idx="11">
                  <c:v>29.25</c:v>
                </c:pt>
                <c:pt idx="12">
                  <c:v>39.5</c:v>
                </c:pt>
                <c:pt idx="13">
                  <c:v>70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'WestBay_Stn1_1999-2016'!$AI$121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'WestBay_Stn1_1999-2016'!$AE$122:$AE$135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'WestBay_Stn1_1999-2016'!$AI$122:$AI$135</c:f>
              <c:numCache>
                <c:formatCode>0.0</c:formatCode>
                <c:ptCount val="14"/>
                <c:pt idx="0">
                  <c:v>32</c:v>
                </c:pt>
                <c:pt idx="1">
                  <c:v>53.5</c:v>
                </c:pt>
                <c:pt idx="2">
                  <c:v>18</c:v>
                </c:pt>
                <c:pt idx="3">
                  <c:v>21.5</c:v>
                </c:pt>
                <c:pt idx="4">
                  <c:v>14</c:v>
                </c:pt>
                <c:pt idx="5">
                  <c:v>35</c:v>
                </c:pt>
                <c:pt idx="6">
                  <c:v>42</c:v>
                </c:pt>
                <c:pt idx="7">
                  <c:v>48.5</c:v>
                </c:pt>
                <c:pt idx="8">
                  <c:v>21.5</c:v>
                </c:pt>
                <c:pt idx="9">
                  <c:v>23.5</c:v>
                </c:pt>
                <c:pt idx="10">
                  <c:v>29</c:v>
                </c:pt>
                <c:pt idx="11">
                  <c:v>21.5</c:v>
                </c:pt>
                <c:pt idx="12">
                  <c:v>24.5</c:v>
                </c:pt>
                <c:pt idx="13">
                  <c:v>63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'WestBay_Stn1_1999-2016'!$AJ$121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'WestBay_Stn1_1999-2016'!$AE$122:$AE$135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'WestBay_Stn1_1999-2016'!$AJ$122:$AJ$135</c:f>
              <c:numCache>
                <c:formatCode>General</c:formatCode>
                <c:ptCount val="14"/>
                <c:pt idx="0">
                  <c:v>24.5</c:v>
                </c:pt>
                <c:pt idx="1">
                  <c:v>30.5</c:v>
                </c:pt>
                <c:pt idx="2">
                  <c:v>5</c:v>
                </c:pt>
                <c:pt idx="3">
                  <c:v>12</c:v>
                </c:pt>
                <c:pt idx="4">
                  <c:v>10.5</c:v>
                </c:pt>
                <c:pt idx="5">
                  <c:v>24.75</c:v>
                </c:pt>
                <c:pt idx="6">
                  <c:v>26.5</c:v>
                </c:pt>
                <c:pt idx="7">
                  <c:v>31.75</c:v>
                </c:pt>
                <c:pt idx="8">
                  <c:v>17</c:v>
                </c:pt>
                <c:pt idx="9">
                  <c:v>14.25</c:v>
                </c:pt>
                <c:pt idx="10">
                  <c:v>16</c:v>
                </c:pt>
                <c:pt idx="11">
                  <c:v>12</c:v>
                </c:pt>
                <c:pt idx="12">
                  <c:v>21</c:v>
                </c:pt>
                <c:pt idx="13">
                  <c:v>26.5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'WestBay_Stn1_1999-2016'!$AK$121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'WestBay_Stn1_1999-2016'!$AE$122:$AE$135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'WestBay_Stn1_1999-2016'!$AK$122:$AK$135</c:f>
              <c:numCache>
                <c:formatCode>0.0</c:formatCode>
                <c:ptCount val="14"/>
                <c:pt idx="0">
                  <c:v>9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17</c:v>
                </c:pt>
                <c:pt idx="7">
                  <c:v>19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  <c:pt idx="11">
                  <c:v>7</c:v>
                </c:pt>
                <c:pt idx="12">
                  <c:v>14</c:v>
                </c:pt>
                <c:pt idx="1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95360"/>
        <c:axId val="457095752"/>
      </c:scatterChart>
      <c:valAx>
        <c:axId val="4570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095752"/>
        <c:crosses val="autoZero"/>
        <c:crossBetween val="midCat"/>
      </c:valAx>
      <c:valAx>
        <c:axId val="457095752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57095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'WestBay_Stn1_1999-2016'!$AG$138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'WestBay_Stn1_1999-2016'!$AE$139:$AE$152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'WestBay_Stn1_1999-2016'!$AG$139:$AG$152</c:f>
              <c:numCache>
                <c:formatCode>0.0</c:formatCode>
                <c:ptCount val="14"/>
                <c:pt idx="0">
                  <c:v>68</c:v>
                </c:pt>
                <c:pt idx="1">
                  <c:v>108</c:v>
                </c:pt>
                <c:pt idx="2">
                  <c:v>99</c:v>
                </c:pt>
                <c:pt idx="3">
                  <c:v>89</c:v>
                </c:pt>
                <c:pt idx="4">
                  <c:v>222</c:v>
                </c:pt>
                <c:pt idx="6">
                  <c:v>72</c:v>
                </c:pt>
                <c:pt idx="7">
                  <c:v>107</c:v>
                </c:pt>
                <c:pt idx="8">
                  <c:v>114</c:v>
                </c:pt>
                <c:pt idx="9">
                  <c:v>41</c:v>
                </c:pt>
                <c:pt idx="10">
                  <c:v>63</c:v>
                </c:pt>
                <c:pt idx="11">
                  <c:v>178</c:v>
                </c:pt>
                <c:pt idx="12">
                  <c:v>51</c:v>
                </c:pt>
                <c:pt idx="13">
                  <c:v>84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'WestBay_Stn1_1999-2016'!$AH$138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'WestBay_Stn1_1999-2016'!$AE$139:$AE$152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'WestBay_Stn1_1999-2016'!$AH$139:$AH$152</c:f>
              <c:numCache>
                <c:formatCode>General</c:formatCode>
                <c:ptCount val="14"/>
                <c:pt idx="0">
                  <c:v>33.25</c:v>
                </c:pt>
                <c:pt idx="1">
                  <c:v>90.5</c:v>
                </c:pt>
                <c:pt idx="2">
                  <c:v>30</c:v>
                </c:pt>
                <c:pt idx="3">
                  <c:v>79.5</c:v>
                </c:pt>
                <c:pt idx="4">
                  <c:v>125</c:v>
                </c:pt>
                <c:pt idx="6">
                  <c:v>36</c:v>
                </c:pt>
                <c:pt idx="7">
                  <c:v>70.75</c:v>
                </c:pt>
                <c:pt idx="8">
                  <c:v>47</c:v>
                </c:pt>
                <c:pt idx="9">
                  <c:v>33.75</c:v>
                </c:pt>
                <c:pt idx="10">
                  <c:v>55.75</c:v>
                </c:pt>
                <c:pt idx="11">
                  <c:v>25</c:v>
                </c:pt>
                <c:pt idx="12">
                  <c:v>36.5</c:v>
                </c:pt>
                <c:pt idx="13">
                  <c:v>56.75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'WestBay_Stn1_1999-2016'!$AI$138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'WestBay_Stn1_1999-2016'!$AE$139:$AE$152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'WestBay_Stn1_1999-2016'!$AI$139:$AI$152</c:f>
              <c:numCache>
                <c:formatCode>0.0</c:formatCode>
                <c:ptCount val="14"/>
                <c:pt idx="0">
                  <c:v>27</c:v>
                </c:pt>
                <c:pt idx="1">
                  <c:v>45.5</c:v>
                </c:pt>
                <c:pt idx="2">
                  <c:v>18</c:v>
                </c:pt>
                <c:pt idx="3">
                  <c:v>42.5</c:v>
                </c:pt>
                <c:pt idx="4">
                  <c:v>40</c:v>
                </c:pt>
                <c:pt idx="6">
                  <c:v>32</c:v>
                </c:pt>
                <c:pt idx="7">
                  <c:v>46.5</c:v>
                </c:pt>
                <c:pt idx="8">
                  <c:v>36</c:v>
                </c:pt>
                <c:pt idx="9">
                  <c:v>25</c:v>
                </c:pt>
                <c:pt idx="10">
                  <c:v>37.5</c:v>
                </c:pt>
                <c:pt idx="11">
                  <c:v>15</c:v>
                </c:pt>
                <c:pt idx="12">
                  <c:v>33.5</c:v>
                </c:pt>
                <c:pt idx="13">
                  <c:v>38.5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'WestBay_Stn1_1999-2016'!$AJ$138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'WestBay_Stn1_1999-2016'!$AE$139:$AE$152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'WestBay_Stn1_1999-2016'!$AJ$139:$AJ$152</c:f>
              <c:numCache>
                <c:formatCode>General</c:formatCode>
                <c:ptCount val="14"/>
                <c:pt idx="0">
                  <c:v>24.5</c:v>
                </c:pt>
                <c:pt idx="1">
                  <c:v>20.75</c:v>
                </c:pt>
                <c:pt idx="2">
                  <c:v>18</c:v>
                </c:pt>
                <c:pt idx="3">
                  <c:v>16</c:v>
                </c:pt>
                <c:pt idx="4">
                  <c:v>27</c:v>
                </c:pt>
                <c:pt idx="6">
                  <c:v>23.5</c:v>
                </c:pt>
                <c:pt idx="7">
                  <c:v>32.25</c:v>
                </c:pt>
                <c:pt idx="8">
                  <c:v>25</c:v>
                </c:pt>
                <c:pt idx="9">
                  <c:v>20.75</c:v>
                </c:pt>
                <c:pt idx="10">
                  <c:v>19.25</c:v>
                </c:pt>
                <c:pt idx="11">
                  <c:v>9.75</c:v>
                </c:pt>
                <c:pt idx="12">
                  <c:v>28.5</c:v>
                </c:pt>
                <c:pt idx="13">
                  <c:v>21.75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'WestBay_Stn1_1999-2016'!$AK$138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'WestBay_Stn1_1999-2016'!$AE$139:$AE$152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'WestBay_Stn1_1999-2016'!$AK$139:$AK$152</c:f>
              <c:numCache>
                <c:formatCode>0.0</c:formatCode>
                <c:ptCount val="14"/>
                <c:pt idx="0">
                  <c:v>13</c:v>
                </c:pt>
                <c:pt idx="1">
                  <c:v>0.5</c:v>
                </c:pt>
                <c:pt idx="2">
                  <c:v>17</c:v>
                </c:pt>
                <c:pt idx="3">
                  <c:v>13</c:v>
                </c:pt>
                <c:pt idx="4">
                  <c:v>16</c:v>
                </c:pt>
                <c:pt idx="6">
                  <c:v>14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10</c:v>
                </c:pt>
                <c:pt idx="11">
                  <c:v>5</c:v>
                </c:pt>
                <c:pt idx="12">
                  <c:v>21</c:v>
                </c:pt>
                <c:pt idx="13">
                  <c:v>-99.99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98496"/>
        <c:axId val="457097712"/>
      </c:scatterChart>
      <c:valAx>
        <c:axId val="4570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7097712"/>
        <c:crosses val="autoZero"/>
        <c:crossBetween val="midCat"/>
      </c:valAx>
      <c:valAx>
        <c:axId val="4570977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57098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'WestBay_Stn1_1999-2016'!$BM$2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'WestBay_Stn1_1999-2016'!$BK$3:$BK$14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'WestBay_Stn1_1999-2016'!$BM$3:$BM$14</c:f>
              <c:numCache>
                <c:formatCode>General</c:formatCode>
                <c:ptCount val="12"/>
                <c:pt idx="0">
                  <c:v>3.1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'WestBay_Stn1_1999-2016'!$BN$2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'WestBay_Stn1_1999-2016'!$BK$3:$BK$14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'WestBay_Stn1_1999-2016'!$BN$3:$BN$14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2.75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'WestBay_Stn1_1999-2016'!$BO$2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'WestBay_Stn1_1999-2016'!$BK$3:$BK$14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'WestBay_Stn1_1999-2016'!$BO$3:$BO$14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'WestBay_Stn1_1999-2016'!$BP$2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'WestBay_Stn1_1999-2016'!$BK$3:$BK$14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'WestBay_Stn1_1999-2016'!$BP$3:$BP$14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1.25</c:v>
                </c:pt>
                <c:pt idx="11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'WestBay_Stn1_1999-2016'!$BQ$2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'WestBay_Stn1_1999-2016'!$BK$3:$BK$14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'WestBay_Stn1_1999-2016'!$BQ$3:$BQ$14</c:f>
              <c:numCache>
                <c:formatCode>General</c:formatCode>
                <c:ptCount val="12"/>
                <c:pt idx="0">
                  <c:v>0.7</c:v>
                </c:pt>
                <c:pt idx="1">
                  <c:v>0.75</c:v>
                </c:pt>
                <c:pt idx="2">
                  <c:v>1</c:v>
                </c:pt>
                <c:pt idx="3">
                  <c:v>0.3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</c:v>
                </c:pt>
                <c:pt idx="9">
                  <c:v>0.45</c:v>
                </c:pt>
                <c:pt idx="10">
                  <c:v>0.85</c:v>
                </c:pt>
                <c:pt idx="11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96144"/>
        <c:axId val="457098104"/>
      </c:scatterChart>
      <c:valAx>
        <c:axId val="45709614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57098104"/>
        <c:crosses val="autoZero"/>
        <c:crossBetween val="midCat"/>
      </c:valAx>
      <c:valAx>
        <c:axId val="45709810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457096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'WestBay_Stn1_1999-2016'!$BM$19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'WestBay_Stn1_1999-2016'!$BK$20:$BK$31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'WestBay_Stn1_1999-2016'!$BM$20:$BM$31</c:f>
              <c:numCache>
                <c:formatCode>0.0</c:formatCode>
                <c:ptCount val="12"/>
                <c:pt idx="0">
                  <c:v>9.1999999999999993</c:v>
                </c:pt>
                <c:pt idx="1">
                  <c:v>9</c:v>
                </c:pt>
                <c:pt idx="2">
                  <c:v>8.6</c:v>
                </c:pt>
                <c:pt idx="3">
                  <c:v>9.8000000000000007</c:v>
                </c:pt>
                <c:pt idx="4">
                  <c:v>12.1</c:v>
                </c:pt>
                <c:pt idx="5">
                  <c:v>11.8</c:v>
                </c:pt>
                <c:pt idx="6">
                  <c:v>10.8</c:v>
                </c:pt>
                <c:pt idx="7">
                  <c:v>10</c:v>
                </c:pt>
                <c:pt idx="8">
                  <c:v>10.6</c:v>
                </c:pt>
                <c:pt idx="9">
                  <c:v>9.5</c:v>
                </c:pt>
                <c:pt idx="10">
                  <c:v>9.3800000000000008</c:v>
                </c:pt>
                <c:pt idx="11">
                  <c:v>8.8000000000000007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'WestBay_Stn1_1999-2016'!$BN$19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'WestBay_Stn1_1999-2016'!$BK$20:$BK$31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'WestBay_Stn1_1999-2016'!$BN$20:$BN$31</c:f>
              <c:numCache>
                <c:formatCode>General</c:formatCode>
                <c:ptCount val="12"/>
                <c:pt idx="0">
                  <c:v>8.4</c:v>
                </c:pt>
                <c:pt idx="1">
                  <c:v>8.35</c:v>
                </c:pt>
                <c:pt idx="2">
                  <c:v>8.3000000000000007</c:v>
                </c:pt>
                <c:pt idx="3">
                  <c:v>8.35</c:v>
                </c:pt>
                <c:pt idx="4">
                  <c:v>8.5749999999999993</c:v>
                </c:pt>
                <c:pt idx="5">
                  <c:v>10.25</c:v>
                </c:pt>
                <c:pt idx="6">
                  <c:v>9.4</c:v>
                </c:pt>
                <c:pt idx="7">
                  <c:v>7.7</c:v>
                </c:pt>
                <c:pt idx="8">
                  <c:v>9.1</c:v>
                </c:pt>
                <c:pt idx="9">
                  <c:v>8.1499999999999986</c:v>
                </c:pt>
                <c:pt idx="10">
                  <c:v>8.2750000000000004</c:v>
                </c:pt>
                <c:pt idx="11">
                  <c:v>7.9749999999999996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'WestBay_Stn1_1999-2016'!$BO$19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'WestBay_Stn1_1999-2016'!$BK$20:$BK$31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'WestBay_Stn1_1999-2016'!$BO$20:$BO$31</c:f>
              <c:numCache>
                <c:formatCode>0.0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7.9</c:v>
                </c:pt>
                <c:pt idx="3">
                  <c:v>8</c:v>
                </c:pt>
                <c:pt idx="4">
                  <c:v>7.75</c:v>
                </c:pt>
                <c:pt idx="5">
                  <c:v>8.3500000000000014</c:v>
                </c:pt>
                <c:pt idx="6">
                  <c:v>7.6</c:v>
                </c:pt>
                <c:pt idx="7">
                  <c:v>7</c:v>
                </c:pt>
                <c:pt idx="8">
                  <c:v>8.6</c:v>
                </c:pt>
                <c:pt idx="9">
                  <c:v>7.3000000000000007</c:v>
                </c:pt>
                <c:pt idx="10">
                  <c:v>7.55</c:v>
                </c:pt>
                <c:pt idx="11">
                  <c:v>7.6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'WestBay_Stn1_1999-2016'!$BP$19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'WestBay_Stn1_1999-2016'!$BK$20:$BK$31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'WestBay_Stn1_1999-2016'!$BP$20:$BP$31</c:f>
              <c:numCache>
                <c:formatCode>General</c:formatCode>
                <c:ptCount val="12"/>
                <c:pt idx="0">
                  <c:v>7.7</c:v>
                </c:pt>
                <c:pt idx="1">
                  <c:v>7.8</c:v>
                </c:pt>
                <c:pt idx="2">
                  <c:v>7.4</c:v>
                </c:pt>
                <c:pt idx="3">
                  <c:v>7.625</c:v>
                </c:pt>
                <c:pt idx="4">
                  <c:v>7.2</c:v>
                </c:pt>
                <c:pt idx="5">
                  <c:v>8.0250000000000004</c:v>
                </c:pt>
                <c:pt idx="6">
                  <c:v>7.1</c:v>
                </c:pt>
                <c:pt idx="7">
                  <c:v>6.6</c:v>
                </c:pt>
                <c:pt idx="8">
                  <c:v>8</c:v>
                </c:pt>
                <c:pt idx="9">
                  <c:v>7.0250000000000004</c:v>
                </c:pt>
                <c:pt idx="10">
                  <c:v>7.2249999999999996</c:v>
                </c:pt>
                <c:pt idx="11">
                  <c:v>7.125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'WestBay_Stn1_1999-2016'!$BQ$19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'WestBay_Stn1_1999-2016'!$BK$20:$BK$31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'WestBay_Stn1_1999-2016'!$BQ$20:$BQ$31</c:f>
              <c:numCache>
                <c:formatCode>0.0</c:formatCode>
                <c:ptCount val="12"/>
                <c:pt idx="0">
                  <c:v>7.4</c:v>
                </c:pt>
                <c:pt idx="1">
                  <c:v>7.3</c:v>
                </c:pt>
                <c:pt idx="2">
                  <c:v>5.8</c:v>
                </c:pt>
                <c:pt idx="3">
                  <c:v>7.3</c:v>
                </c:pt>
                <c:pt idx="4">
                  <c:v>5.9</c:v>
                </c:pt>
                <c:pt idx="5">
                  <c:v>6.6</c:v>
                </c:pt>
                <c:pt idx="6">
                  <c:v>5.2</c:v>
                </c:pt>
                <c:pt idx="7">
                  <c:v>5.6</c:v>
                </c:pt>
                <c:pt idx="8">
                  <c:v>7.5</c:v>
                </c:pt>
                <c:pt idx="9">
                  <c:v>5.8</c:v>
                </c:pt>
                <c:pt idx="10">
                  <c:v>6</c:v>
                </c:pt>
                <c:pt idx="11">
                  <c:v>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97320"/>
        <c:axId val="467532712"/>
      </c:scatterChart>
      <c:valAx>
        <c:axId val="45709732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7532712"/>
        <c:crosses val="autoZero"/>
        <c:crossBetween val="midCat"/>
      </c:valAx>
      <c:valAx>
        <c:axId val="46753271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57097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'WestBayStn5_1999-2016'!$AG$46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'WestBayStn5_1999-2016'!$AE$47:$AE$60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'WestBayStn5_1999-2016'!$AG$47:$AG$60</c:f>
              <c:numCache>
                <c:formatCode>0.0</c:formatCode>
                <c:ptCount val="14"/>
                <c:pt idx="0">
                  <c:v>610</c:v>
                </c:pt>
                <c:pt idx="1">
                  <c:v>164</c:v>
                </c:pt>
                <c:pt idx="2">
                  <c:v>39</c:v>
                </c:pt>
                <c:pt idx="3">
                  <c:v>1005</c:v>
                </c:pt>
                <c:pt idx="4">
                  <c:v>3013</c:v>
                </c:pt>
                <c:pt idx="5">
                  <c:v>8556</c:v>
                </c:pt>
                <c:pt idx="6">
                  <c:v>2697</c:v>
                </c:pt>
                <c:pt idx="7">
                  <c:v>1116</c:v>
                </c:pt>
                <c:pt idx="8">
                  <c:v>1094</c:v>
                </c:pt>
                <c:pt idx="9">
                  <c:v>148</c:v>
                </c:pt>
                <c:pt idx="10">
                  <c:v>63</c:v>
                </c:pt>
                <c:pt idx="11">
                  <c:v>3534</c:v>
                </c:pt>
                <c:pt idx="12">
                  <c:v>197</c:v>
                </c:pt>
                <c:pt idx="13">
                  <c:v>74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'WestBayStn5_1999-2016'!$AH$46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'WestBayStn5_1999-2016'!$AE$47:$AE$60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'WestBayStn5_1999-2016'!$AH$47:$AH$60</c:f>
              <c:numCache>
                <c:formatCode>General</c:formatCode>
                <c:ptCount val="14"/>
                <c:pt idx="0">
                  <c:v>510.75</c:v>
                </c:pt>
                <c:pt idx="1">
                  <c:v>138.5</c:v>
                </c:pt>
                <c:pt idx="2">
                  <c:v>33</c:v>
                </c:pt>
                <c:pt idx="3">
                  <c:v>309.75</c:v>
                </c:pt>
                <c:pt idx="4">
                  <c:v>700.5</c:v>
                </c:pt>
                <c:pt idx="5">
                  <c:v>1028.5</c:v>
                </c:pt>
                <c:pt idx="6">
                  <c:v>755</c:v>
                </c:pt>
                <c:pt idx="7">
                  <c:v>335.5</c:v>
                </c:pt>
                <c:pt idx="8">
                  <c:v>408.5</c:v>
                </c:pt>
                <c:pt idx="9">
                  <c:v>139</c:v>
                </c:pt>
                <c:pt idx="10">
                  <c:v>60</c:v>
                </c:pt>
                <c:pt idx="11">
                  <c:v>276</c:v>
                </c:pt>
                <c:pt idx="12">
                  <c:v>183</c:v>
                </c:pt>
                <c:pt idx="13">
                  <c:v>65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'WestBayStn5_1999-2016'!$AI$46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'WestBayStn5_1999-2016'!$AE$47:$AE$60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'WestBayStn5_1999-2016'!$AI$47:$AI$60</c:f>
              <c:numCache>
                <c:formatCode>0.0</c:formatCode>
                <c:ptCount val="14"/>
                <c:pt idx="0">
                  <c:v>403.5</c:v>
                </c:pt>
                <c:pt idx="1">
                  <c:v>107.5</c:v>
                </c:pt>
                <c:pt idx="2">
                  <c:v>32</c:v>
                </c:pt>
                <c:pt idx="3">
                  <c:v>242</c:v>
                </c:pt>
                <c:pt idx="4">
                  <c:v>476.5</c:v>
                </c:pt>
                <c:pt idx="5">
                  <c:v>805</c:v>
                </c:pt>
                <c:pt idx="6">
                  <c:v>506</c:v>
                </c:pt>
                <c:pt idx="7">
                  <c:v>277.5</c:v>
                </c:pt>
                <c:pt idx="8">
                  <c:v>225.5</c:v>
                </c:pt>
                <c:pt idx="9">
                  <c:v>129.5</c:v>
                </c:pt>
                <c:pt idx="10">
                  <c:v>54</c:v>
                </c:pt>
                <c:pt idx="11">
                  <c:v>226.5</c:v>
                </c:pt>
                <c:pt idx="12">
                  <c:v>143.5</c:v>
                </c:pt>
                <c:pt idx="13">
                  <c:v>39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'WestBayStn5_1999-2016'!$AJ$46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'WestBayStn5_1999-2016'!$AE$47:$AE$60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'WestBayStn5_1999-2016'!$AJ$47:$AJ$60</c:f>
              <c:numCache>
                <c:formatCode>General</c:formatCode>
                <c:ptCount val="14"/>
                <c:pt idx="0">
                  <c:v>284.5</c:v>
                </c:pt>
                <c:pt idx="1">
                  <c:v>79.5</c:v>
                </c:pt>
                <c:pt idx="2">
                  <c:v>24</c:v>
                </c:pt>
                <c:pt idx="3">
                  <c:v>35</c:v>
                </c:pt>
                <c:pt idx="4">
                  <c:v>213.5</c:v>
                </c:pt>
                <c:pt idx="5">
                  <c:v>661.25</c:v>
                </c:pt>
                <c:pt idx="6">
                  <c:v>454</c:v>
                </c:pt>
                <c:pt idx="7">
                  <c:v>196</c:v>
                </c:pt>
                <c:pt idx="8">
                  <c:v>186.25</c:v>
                </c:pt>
                <c:pt idx="9">
                  <c:v>83</c:v>
                </c:pt>
                <c:pt idx="10">
                  <c:v>18</c:v>
                </c:pt>
                <c:pt idx="11">
                  <c:v>37</c:v>
                </c:pt>
                <c:pt idx="12">
                  <c:v>80</c:v>
                </c:pt>
                <c:pt idx="13">
                  <c:v>33.5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'WestBayStn5_1999-2016'!$AK$46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'WestBayStn5_1999-2016'!$AE$47:$AE$60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'WestBayStn5_1999-2016'!$AK$47:$AK$60</c:f>
              <c:numCache>
                <c:formatCode>0.0</c:formatCode>
                <c:ptCount val="14"/>
                <c:pt idx="0">
                  <c:v>182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182</c:v>
                </c:pt>
                <c:pt idx="5">
                  <c:v>510</c:v>
                </c:pt>
                <c:pt idx="6">
                  <c:v>391</c:v>
                </c:pt>
                <c:pt idx="7">
                  <c:v>30</c:v>
                </c:pt>
                <c:pt idx="8">
                  <c:v>156</c:v>
                </c:pt>
                <c:pt idx="9">
                  <c:v>60</c:v>
                </c:pt>
                <c:pt idx="10">
                  <c:v>16</c:v>
                </c:pt>
                <c:pt idx="11">
                  <c:v>17.399999999999999</c:v>
                </c:pt>
                <c:pt idx="12">
                  <c:v>48</c:v>
                </c:pt>
                <c:pt idx="13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79464"/>
        <c:axId val="497580248"/>
      </c:scatterChart>
      <c:valAx>
        <c:axId val="49757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7580248"/>
        <c:crosses val="autoZero"/>
        <c:crossBetween val="midCat"/>
      </c:valAx>
      <c:valAx>
        <c:axId val="497580248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97579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'WestBay_Stn1_1999-2016'!$BM$36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'WestBay_Stn1_1999-2016'!$BK$37:$BK$48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'WestBay_Stn1_1999-2016'!$BM$37:$BM$48</c:f>
              <c:numCache>
                <c:formatCode>_(* #,##0_);_(* \(#,##0\);_(* "-"??_);_(@_)</c:formatCode>
                <c:ptCount val="12"/>
                <c:pt idx="0">
                  <c:v>785</c:v>
                </c:pt>
                <c:pt idx="1">
                  <c:v>811</c:v>
                </c:pt>
                <c:pt idx="2">
                  <c:v>884</c:v>
                </c:pt>
                <c:pt idx="3">
                  <c:v>1776</c:v>
                </c:pt>
                <c:pt idx="4">
                  <c:v>5022</c:v>
                </c:pt>
                <c:pt idx="5">
                  <c:v>2790</c:v>
                </c:pt>
                <c:pt idx="6">
                  <c:v>1086</c:v>
                </c:pt>
                <c:pt idx="7">
                  <c:v>897</c:v>
                </c:pt>
                <c:pt idx="8">
                  <c:v>733</c:v>
                </c:pt>
                <c:pt idx="9">
                  <c:v>930</c:v>
                </c:pt>
                <c:pt idx="10">
                  <c:v>666</c:v>
                </c:pt>
                <c:pt idx="11">
                  <c:v>852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'WestBay_Stn1_1999-2016'!$BN$36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'WestBay_Stn1_1999-2016'!$BK$37:$BK$48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'WestBay_Stn1_1999-2016'!$BN$37:$BN$48</c:f>
              <c:numCache>
                <c:formatCode>General</c:formatCode>
                <c:ptCount val="12"/>
                <c:pt idx="0">
                  <c:v>283</c:v>
                </c:pt>
                <c:pt idx="1">
                  <c:v>309</c:v>
                </c:pt>
                <c:pt idx="2">
                  <c:v>312</c:v>
                </c:pt>
                <c:pt idx="3">
                  <c:v>353</c:v>
                </c:pt>
                <c:pt idx="4">
                  <c:v>469</c:v>
                </c:pt>
                <c:pt idx="5">
                  <c:v>1101</c:v>
                </c:pt>
                <c:pt idx="6">
                  <c:v>629</c:v>
                </c:pt>
                <c:pt idx="7">
                  <c:v>365</c:v>
                </c:pt>
                <c:pt idx="8">
                  <c:v>324</c:v>
                </c:pt>
                <c:pt idx="9">
                  <c:v>278</c:v>
                </c:pt>
                <c:pt idx="10">
                  <c:v>260.75</c:v>
                </c:pt>
                <c:pt idx="11">
                  <c:v>237.25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'WestBay_Stn1_1999-2016'!$BO$36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'WestBay_Stn1_1999-2016'!$BK$37:$BK$48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'WestBay_Stn1_1999-2016'!$BO$37:$BO$48</c:f>
              <c:numCache>
                <c:formatCode>_(* #,##0_);_(* \(#,##0\);_(* "-"??_);_(@_)</c:formatCode>
                <c:ptCount val="12"/>
                <c:pt idx="0">
                  <c:v>179</c:v>
                </c:pt>
                <c:pt idx="1">
                  <c:v>156</c:v>
                </c:pt>
                <c:pt idx="2">
                  <c:v>175</c:v>
                </c:pt>
                <c:pt idx="3">
                  <c:v>182</c:v>
                </c:pt>
                <c:pt idx="4">
                  <c:v>179</c:v>
                </c:pt>
                <c:pt idx="5">
                  <c:v>651</c:v>
                </c:pt>
                <c:pt idx="6">
                  <c:v>465</c:v>
                </c:pt>
                <c:pt idx="7">
                  <c:v>212</c:v>
                </c:pt>
                <c:pt idx="8">
                  <c:v>208</c:v>
                </c:pt>
                <c:pt idx="9">
                  <c:v>217</c:v>
                </c:pt>
                <c:pt idx="10">
                  <c:v>215.5</c:v>
                </c:pt>
                <c:pt idx="11">
                  <c:v>193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'WestBay_Stn1_1999-2016'!$BP$36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'WestBay_Stn1_1999-2016'!$BK$37:$BK$48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'WestBay_Stn1_1999-2016'!$BP$37:$BP$48</c:f>
              <c:numCache>
                <c:formatCode>General</c:formatCode>
                <c:ptCount val="12"/>
                <c:pt idx="0">
                  <c:v>60</c:v>
                </c:pt>
                <c:pt idx="1">
                  <c:v>71</c:v>
                </c:pt>
                <c:pt idx="2">
                  <c:v>71</c:v>
                </c:pt>
                <c:pt idx="3">
                  <c:v>135</c:v>
                </c:pt>
                <c:pt idx="4">
                  <c:v>134</c:v>
                </c:pt>
                <c:pt idx="5">
                  <c:v>132</c:v>
                </c:pt>
                <c:pt idx="6">
                  <c:v>128</c:v>
                </c:pt>
                <c:pt idx="7">
                  <c:v>84</c:v>
                </c:pt>
                <c:pt idx="8">
                  <c:v>104</c:v>
                </c:pt>
                <c:pt idx="9">
                  <c:v>86.5</c:v>
                </c:pt>
                <c:pt idx="10">
                  <c:v>57.75</c:v>
                </c:pt>
                <c:pt idx="11">
                  <c:v>59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'WestBay_Stn1_1999-2016'!$BQ$36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'WestBay_Stn1_1999-2016'!$BK$37:$BK$48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'WestBay_Stn1_1999-2016'!$BQ$37:$BQ$48</c:f>
              <c:numCache>
                <c:formatCode>_(* #,##0_);_(* \(#,##0\);_(* "-"??_);_(@_)</c:formatCode>
                <c:ptCount val="12"/>
                <c:pt idx="0">
                  <c:v>20.8</c:v>
                </c:pt>
                <c:pt idx="1">
                  <c:v>18.3</c:v>
                </c:pt>
                <c:pt idx="2">
                  <c:v>33</c:v>
                </c:pt>
                <c:pt idx="3">
                  <c:v>37</c:v>
                </c:pt>
                <c:pt idx="4">
                  <c:v>45</c:v>
                </c:pt>
                <c:pt idx="5">
                  <c:v>54</c:v>
                </c:pt>
                <c:pt idx="6">
                  <c:v>56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33104"/>
        <c:axId val="467535064"/>
      </c:scatterChart>
      <c:valAx>
        <c:axId val="46753310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7535064"/>
        <c:crosses val="autoZero"/>
        <c:crossBetween val="midCat"/>
      </c:valAx>
      <c:valAx>
        <c:axId val="467535064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7533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'WestBay_Stn1_1999-2016'!$BM$53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'WestBay_Stn1_1999-2016'!$BK$54:$BK$65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'WestBay_Stn1_1999-2016'!$BM$54:$BM$65</c:f>
              <c:numCache>
                <c:formatCode>0.000</c:formatCode>
                <c:ptCount val="12"/>
                <c:pt idx="0">
                  <c:v>0.74</c:v>
                </c:pt>
                <c:pt idx="1">
                  <c:v>0.41699999999999998</c:v>
                </c:pt>
                <c:pt idx="2">
                  <c:v>0.71879999999999999</c:v>
                </c:pt>
                <c:pt idx="3">
                  <c:v>0.60980000000000001</c:v>
                </c:pt>
                <c:pt idx="4">
                  <c:v>0.23</c:v>
                </c:pt>
                <c:pt idx="5">
                  <c:v>0.41949999999999998</c:v>
                </c:pt>
                <c:pt idx="6">
                  <c:v>0.86629999999999996</c:v>
                </c:pt>
                <c:pt idx="7">
                  <c:v>0.70320000000000005</c:v>
                </c:pt>
                <c:pt idx="8">
                  <c:v>0.39929999999999999</c:v>
                </c:pt>
                <c:pt idx="9">
                  <c:v>0.78969999999999996</c:v>
                </c:pt>
                <c:pt idx="10">
                  <c:v>0.64229999999999998</c:v>
                </c:pt>
                <c:pt idx="11">
                  <c:v>0.80030000000000001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'WestBay_Stn1_1999-2016'!$BN$53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'WestBay_Stn1_1999-2016'!$BK$54:$BK$65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'WestBay_Stn1_1999-2016'!$BN$54:$BN$65</c:f>
              <c:numCache>
                <c:formatCode>General</c:formatCode>
                <c:ptCount val="12"/>
                <c:pt idx="0">
                  <c:v>0.21510000000000001</c:v>
                </c:pt>
                <c:pt idx="1">
                  <c:v>0.1002</c:v>
                </c:pt>
                <c:pt idx="2">
                  <c:v>8.3900000000000002E-2</c:v>
                </c:pt>
                <c:pt idx="3">
                  <c:v>9.0375000000000011E-2</c:v>
                </c:pt>
                <c:pt idx="4">
                  <c:v>0.17130000000000001</c:v>
                </c:pt>
                <c:pt idx="5">
                  <c:v>0.13489999999999999</c:v>
                </c:pt>
                <c:pt idx="6">
                  <c:v>0.12645000000000001</c:v>
                </c:pt>
                <c:pt idx="7">
                  <c:v>0.24829999999999999</c:v>
                </c:pt>
                <c:pt idx="8">
                  <c:v>0.1326</c:v>
                </c:pt>
                <c:pt idx="9">
                  <c:v>0.12690000000000001</c:v>
                </c:pt>
                <c:pt idx="10">
                  <c:v>0.1908</c:v>
                </c:pt>
                <c:pt idx="11">
                  <c:v>0.268675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'WestBay_Stn1_1999-2016'!$BO$53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'WestBay_Stn1_1999-2016'!$BK$54:$BK$65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'WestBay_Stn1_1999-2016'!$BO$54:$BO$65</c:f>
              <c:numCache>
                <c:formatCode>0.000</c:formatCode>
                <c:ptCount val="12"/>
                <c:pt idx="0">
                  <c:v>9.1899999999999996E-2</c:v>
                </c:pt>
                <c:pt idx="1">
                  <c:v>6.4000000000000001E-2</c:v>
                </c:pt>
                <c:pt idx="2">
                  <c:v>2.4400000000000002E-2</c:v>
                </c:pt>
                <c:pt idx="3">
                  <c:v>3.6000000000000004E-2</c:v>
                </c:pt>
                <c:pt idx="4">
                  <c:v>9.9699999999999997E-2</c:v>
                </c:pt>
                <c:pt idx="5">
                  <c:v>4.5699999999999998E-2</c:v>
                </c:pt>
                <c:pt idx="6">
                  <c:v>6.4100000000000004E-2</c:v>
                </c:pt>
                <c:pt idx="7">
                  <c:v>0.1179</c:v>
                </c:pt>
                <c:pt idx="8">
                  <c:v>4.48E-2</c:v>
                </c:pt>
                <c:pt idx="9">
                  <c:v>7.46E-2</c:v>
                </c:pt>
                <c:pt idx="10">
                  <c:v>3.8800000000000001E-2</c:v>
                </c:pt>
                <c:pt idx="11">
                  <c:v>5.8649999999999994E-2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'WestBay_Stn1_1999-2016'!$BP$53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'WestBay_Stn1_1999-2016'!$BK$54:$BK$65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'WestBay_Stn1_1999-2016'!$BP$54:$BP$65</c:f>
              <c:numCache>
                <c:formatCode>General</c:formatCode>
                <c:ptCount val="12"/>
                <c:pt idx="0">
                  <c:v>1.6400000000000001E-2</c:v>
                </c:pt>
                <c:pt idx="1">
                  <c:v>3.9300000000000002E-2</c:v>
                </c:pt>
                <c:pt idx="2">
                  <c:v>1.2999999999999999E-2</c:v>
                </c:pt>
                <c:pt idx="3">
                  <c:v>7.45E-3</c:v>
                </c:pt>
                <c:pt idx="4">
                  <c:v>3.6700000000000003E-2</c:v>
                </c:pt>
                <c:pt idx="5">
                  <c:v>5.0000000000000001E-3</c:v>
                </c:pt>
                <c:pt idx="6">
                  <c:v>3.5900000000000001E-2</c:v>
                </c:pt>
                <c:pt idx="7">
                  <c:v>4.7800000000000002E-2</c:v>
                </c:pt>
                <c:pt idx="8">
                  <c:v>4.0000000000000001E-3</c:v>
                </c:pt>
                <c:pt idx="9">
                  <c:v>3.6400000000000002E-2</c:v>
                </c:pt>
                <c:pt idx="10">
                  <c:v>5.3500000000000006E-3</c:v>
                </c:pt>
                <c:pt idx="11">
                  <c:v>1.5975E-2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'WestBay_Stn1_1999-2016'!$BQ$53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'WestBay_Stn1_1999-2016'!$BK$54:$BK$65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'WestBay_Stn1_1999-2016'!$BQ$54:$BQ$65</c:f>
              <c:numCache>
                <c:formatCode>0.000</c:formatCode>
                <c:ptCount val="12"/>
                <c:pt idx="0">
                  <c:v>1.9E-3</c:v>
                </c:pt>
                <c:pt idx="1">
                  <c:v>2.0500000000000001E-2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32320"/>
        <c:axId val="467534672"/>
      </c:scatterChart>
      <c:valAx>
        <c:axId val="46753232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7534672"/>
        <c:crosses val="autoZero"/>
        <c:crossBetween val="midCat"/>
      </c:valAx>
      <c:valAx>
        <c:axId val="467534672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753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'WestBay_Stn1_1999-2016'!$BM$70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'WestBay_Stn1_1999-2016'!$BK$71:$BK$82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'WestBay_Stn1_1999-2016'!$BM$71:$BM$82</c:f>
              <c:numCache>
                <c:formatCode>0.000</c:formatCode>
                <c:ptCount val="12"/>
                <c:pt idx="0">
                  <c:v>0.20300000000000001</c:v>
                </c:pt>
                <c:pt idx="1">
                  <c:v>0.17</c:v>
                </c:pt>
                <c:pt idx="2">
                  <c:v>0.3</c:v>
                </c:pt>
                <c:pt idx="3">
                  <c:v>0.2858</c:v>
                </c:pt>
                <c:pt idx="4">
                  <c:v>0.30299999999999999</c:v>
                </c:pt>
                <c:pt idx="5">
                  <c:v>0.56799999999999995</c:v>
                </c:pt>
                <c:pt idx="6">
                  <c:v>0.22</c:v>
                </c:pt>
                <c:pt idx="7">
                  <c:v>0.16</c:v>
                </c:pt>
                <c:pt idx="8">
                  <c:v>0.20080000000000001</c:v>
                </c:pt>
                <c:pt idx="9">
                  <c:v>0.16650000000000001</c:v>
                </c:pt>
                <c:pt idx="10">
                  <c:v>0.13869999999999999</c:v>
                </c:pt>
                <c:pt idx="11">
                  <c:v>0.56899999999999995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'WestBay_Stn1_1999-2016'!$BN$70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'WestBay_Stn1_1999-2016'!$BK$71:$BK$82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'WestBay_Stn1_1999-2016'!$BN$71:$BN$82</c:f>
              <c:numCache>
                <c:formatCode>General</c:formatCode>
                <c:ptCount val="12"/>
                <c:pt idx="0">
                  <c:v>0.14630000000000001</c:v>
                </c:pt>
                <c:pt idx="1">
                  <c:v>6.6799999999999998E-2</c:v>
                </c:pt>
                <c:pt idx="2">
                  <c:v>0.11219999999999999</c:v>
                </c:pt>
                <c:pt idx="3">
                  <c:v>0.08</c:v>
                </c:pt>
                <c:pt idx="4">
                  <c:v>9.4E-2</c:v>
                </c:pt>
                <c:pt idx="5">
                  <c:v>0.19769999999999999</c:v>
                </c:pt>
                <c:pt idx="6">
                  <c:v>0.14885000000000001</c:v>
                </c:pt>
                <c:pt idx="7">
                  <c:v>0.11360000000000001</c:v>
                </c:pt>
                <c:pt idx="8">
                  <c:v>8.72E-2</c:v>
                </c:pt>
                <c:pt idx="9">
                  <c:v>9.9000000000000005E-2</c:v>
                </c:pt>
                <c:pt idx="10">
                  <c:v>6.4750000000000002E-2</c:v>
                </c:pt>
                <c:pt idx="11">
                  <c:v>9.9600000000000008E-2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'WestBay_Stn1_1999-2016'!$BO$70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'WestBay_Stn1_1999-2016'!$BK$71:$BK$82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'WestBay_Stn1_1999-2016'!$BO$71:$BO$82</c:f>
              <c:numCache>
                <c:formatCode>0.000</c:formatCode>
                <c:ptCount val="12"/>
                <c:pt idx="0">
                  <c:v>6.8900000000000003E-2</c:v>
                </c:pt>
                <c:pt idx="1">
                  <c:v>5.3499999999999999E-2</c:v>
                </c:pt>
                <c:pt idx="2">
                  <c:v>4.53E-2</c:v>
                </c:pt>
                <c:pt idx="3">
                  <c:v>4.7399999999999998E-2</c:v>
                </c:pt>
                <c:pt idx="4">
                  <c:v>5.57E-2</c:v>
                </c:pt>
                <c:pt idx="5">
                  <c:v>8.9099999999999999E-2</c:v>
                </c:pt>
                <c:pt idx="6">
                  <c:v>8.4199999999999997E-2</c:v>
                </c:pt>
                <c:pt idx="7">
                  <c:v>9.1399999999999995E-2</c:v>
                </c:pt>
                <c:pt idx="8">
                  <c:v>4.9700000000000001E-2</c:v>
                </c:pt>
                <c:pt idx="9">
                  <c:v>4.9399999999999999E-2</c:v>
                </c:pt>
                <c:pt idx="10">
                  <c:v>3.4849999999999999E-2</c:v>
                </c:pt>
                <c:pt idx="11">
                  <c:v>7.8100000000000003E-2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'WestBay_Stn1_1999-2016'!$BP$70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'WestBay_Stn1_1999-2016'!$BK$71:$BK$82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'WestBay_Stn1_1999-2016'!$BP$71:$BP$82</c:f>
              <c:numCache>
                <c:formatCode>General</c:formatCode>
                <c:ptCount val="12"/>
                <c:pt idx="0">
                  <c:v>2.1100000000000001E-2</c:v>
                </c:pt>
                <c:pt idx="1">
                  <c:v>2.7099999999999999E-2</c:v>
                </c:pt>
                <c:pt idx="2">
                  <c:v>3.9E-2</c:v>
                </c:pt>
                <c:pt idx="3">
                  <c:v>3.9199999999999999E-2</c:v>
                </c:pt>
                <c:pt idx="4">
                  <c:v>1.3599999999999999E-2</c:v>
                </c:pt>
                <c:pt idx="5">
                  <c:v>6.1400000000000003E-2</c:v>
                </c:pt>
                <c:pt idx="6">
                  <c:v>4.4950000000000004E-2</c:v>
                </c:pt>
                <c:pt idx="7">
                  <c:v>1.2500000000000001E-2</c:v>
                </c:pt>
                <c:pt idx="8">
                  <c:v>0.02</c:v>
                </c:pt>
                <c:pt idx="9">
                  <c:v>1.6E-2</c:v>
                </c:pt>
                <c:pt idx="10">
                  <c:v>7.0499999999999998E-3</c:v>
                </c:pt>
                <c:pt idx="11">
                  <c:v>3.5924999999999999E-2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'WestBay_Stn1_1999-2016'!$BQ$70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'WestBay_Stn1_1999-2016'!$BK$71:$BK$82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'WestBay_Stn1_1999-2016'!$BQ$71:$BQ$82</c:f>
              <c:numCache>
                <c:formatCode>0.000</c:formatCode>
                <c:ptCount val="12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7.6E-3</c:v>
                </c:pt>
                <c:pt idx="6">
                  <c:v>2E-3</c:v>
                </c:pt>
                <c:pt idx="7">
                  <c:v>2E-3</c:v>
                </c:pt>
                <c:pt idx="8">
                  <c:v>1.5E-3</c:v>
                </c:pt>
                <c:pt idx="9">
                  <c:v>2E-3</c:v>
                </c:pt>
                <c:pt idx="10">
                  <c:v>2.3E-3</c:v>
                </c:pt>
                <c:pt idx="11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33888"/>
        <c:axId val="467531928"/>
      </c:scatterChart>
      <c:valAx>
        <c:axId val="46753388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7531928"/>
        <c:crosses val="autoZero"/>
        <c:crossBetween val="midCat"/>
      </c:valAx>
      <c:valAx>
        <c:axId val="467531928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75338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'WestBay_Stn1_1999-2016'!$BM$87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'WestBay_Stn1_1999-2016'!$BK$88:$BK$99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'WestBay_Stn1_1999-2016'!$BM$88:$BM$99</c:f>
              <c:numCache>
                <c:formatCode>0.000</c:formatCode>
                <c:ptCount val="12"/>
                <c:pt idx="0">
                  <c:v>0.36799999999999999</c:v>
                </c:pt>
                <c:pt idx="1">
                  <c:v>0.75600000000000001</c:v>
                </c:pt>
                <c:pt idx="2">
                  <c:v>0.13400000000000001</c:v>
                </c:pt>
                <c:pt idx="3">
                  <c:v>0.13500000000000001</c:v>
                </c:pt>
                <c:pt idx="4">
                  <c:v>0.128</c:v>
                </c:pt>
                <c:pt idx="5">
                  <c:v>0.1022</c:v>
                </c:pt>
                <c:pt idx="6">
                  <c:v>0.23119999999999999</c:v>
                </c:pt>
                <c:pt idx="7">
                  <c:v>0.33410000000000001</c:v>
                </c:pt>
                <c:pt idx="8">
                  <c:v>0.74639999999999995</c:v>
                </c:pt>
                <c:pt idx="9">
                  <c:v>0.20119999999999999</c:v>
                </c:pt>
                <c:pt idx="10">
                  <c:v>0.37809999999999999</c:v>
                </c:pt>
                <c:pt idx="11">
                  <c:v>0.39529999999999998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'WestBay_Stn1_1999-2016'!$BN$87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'WestBay_Stn1_1999-2016'!$BK$88:$BK$99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'WestBay_Stn1_1999-2016'!$BN$88:$BN$99</c:f>
              <c:numCache>
                <c:formatCode>General</c:formatCode>
                <c:ptCount val="12"/>
                <c:pt idx="0">
                  <c:v>0.08</c:v>
                </c:pt>
                <c:pt idx="1">
                  <c:v>8.2000000000000003E-2</c:v>
                </c:pt>
                <c:pt idx="2">
                  <c:v>0.1003</c:v>
                </c:pt>
                <c:pt idx="3">
                  <c:v>0.09</c:v>
                </c:pt>
                <c:pt idx="4">
                  <c:v>6.8199999999999997E-2</c:v>
                </c:pt>
                <c:pt idx="5">
                  <c:v>7.7899999999999997E-2</c:v>
                </c:pt>
                <c:pt idx="6">
                  <c:v>7.8149999999999997E-2</c:v>
                </c:pt>
                <c:pt idx="7">
                  <c:v>8.5500000000000007E-2</c:v>
                </c:pt>
                <c:pt idx="8">
                  <c:v>0.18060000000000001</c:v>
                </c:pt>
                <c:pt idx="9">
                  <c:v>5.6000000000000001E-2</c:v>
                </c:pt>
                <c:pt idx="10">
                  <c:v>5.2699999999999997E-2</c:v>
                </c:pt>
                <c:pt idx="11">
                  <c:v>9.2425000000000007E-2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'WestBay_Stn1_1999-2016'!$BO$87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'WestBay_Stn1_1999-2016'!$BK$88:$BK$99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'WestBay_Stn1_1999-2016'!$BO$88:$BO$99</c:f>
              <c:numCache>
                <c:formatCode>0.000</c:formatCode>
                <c:ptCount val="12"/>
                <c:pt idx="0">
                  <c:v>4.4600000000000001E-2</c:v>
                </c:pt>
                <c:pt idx="1">
                  <c:v>3.2800000000000003E-2</c:v>
                </c:pt>
                <c:pt idx="2">
                  <c:v>5.5E-2</c:v>
                </c:pt>
                <c:pt idx="3">
                  <c:v>3.8899999999999997E-2</c:v>
                </c:pt>
                <c:pt idx="4">
                  <c:v>2.9499999999999998E-2</c:v>
                </c:pt>
                <c:pt idx="5">
                  <c:v>0.03</c:v>
                </c:pt>
                <c:pt idx="6">
                  <c:v>3.6900000000000002E-2</c:v>
                </c:pt>
                <c:pt idx="7">
                  <c:v>4.02E-2</c:v>
                </c:pt>
                <c:pt idx="8">
                  <c:v>3.5000000000000003E-2</c:v>
                </c:pt>
                <c:pt idx="9">
                  <c:v>3.4500000000000003E-2</c:v>
                </c:pt>
                <c:pt idx="10">
                  <c:v>3.4549999999999997E-2</c:v>
                </c:pt>
                <c:pt idx="11">
                  <c:v>6.9550000000000001E-2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'WestBay_Stn1_1999-2016'!$BP$87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'WestBay_Stn1_1999-2016'!$BK$88:$BK$99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'WestBay_Stn1_1999-2016'!$BP$88:$BP$99</c:f>
              <c:numCache>
                <c:formatCode>General</c:formatCode>
                <c:ptCount val="12"/>
                <c:pt idx="0">
                  <c:v>2.3800000000000002E-2</c:v>
                </c:pt>
                <c:pt idx="1">
                  <c:v>2.92E-2</c:v>
                </c:pt>
                <c:pt idx="2">
                  <c:v>3.8300000000000001E-2</c:v>
                </c:pt>
                <c:pt idx="3">
                  <c:v>1.8200000000000001E-2</c:v>
                </c:pt>
                <c:pt idx="4">
                  <c:v>1.3299999999999999E-2</c:v>
                </c:pt>
                <c:pt idx="5">
                  <c:v>1.43E-2</c:v>
                </c:pt>
                <c:pt idx="6">
                  <c:v>1.8450000000000001E-2</c:v>
                </c:pt>
                <c:pt idx="7">
                  <c:v>0.02</c:v>
                </c:pt>
                <c:pt idx="8">
                  <c:v>2.7199999999999998E-2</c:v>
                </c:pt>
                <c:pt idx="9">
                  <c:v>2.6200000000000001E-2</c:v>
                </c:pt>
                <c:pt idx="10">
                  <c:v>8.4749999999999999E-3</c:v>
                </c:pt>
                <c:pt idx="11">
                  <c:v>4.4475000000000001E-2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'WestBay_Stn1_1999-2016'!$BQ$87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'WestBay_Stn1_1999-2016'!$BK$88:$BK$99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'WestBay_Stn1_1999-2016'!$BQ$88:$BQ$99</c:f>
              <c:numCache>
                <c:formatCode>0.000</c:formatCode>
                <c:ptCount val="12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54152"/>
        <c:axId val="460555720"/>
      </c:scatterChart>
      <c:valAx>
        <c:axId val="46055415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0555720"/>
        <c:crosses val="autoZero"/>
        <c:crossBetween val="midCat"/>
      </c:valAx>
      <c:valAx>
        <c:axId val="460555720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05541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'WestBay_Stn1_1999-2016'!$BM$104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'WestBay_Stn1_1999-2016'!$BK$105:$BK$116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'WestBay_Stn1_1999-2016'!$BM$105:$BM$116</c:f>
              <c:numCache>
                <c:formatCode>0.000</c:formatCode>
                <c:ptCount val="12"/>
                <c:pt idx="0">
                  <c:v>8.1999999999999993</c:v>
                </c:pt>
                <c:pt idx="1">
                  <c:v>8.4</c:v>
                </c:pt>
                <c:pt idx="2">
                  <c:v>9.1</c:v>
                </c:pt>
                <c:pt idx="3">
                  <c:v>8.8000000000000007</c:v>
                </c:pt>
                <c:pt idx="4">
                  <c:v>9.1999999999999993</c:v>
                </c:pt>
                <c:pt idx="5">
                  <c:v>9.6</c:v>
                </c:pt>
                <c:pt idx="6">
                  <c:v>9.6</c:v>
                </c:pt>
                <c:pt idx="7">
                  <c:v>9</c:v>
                </c:pt>
                <c:pt idx="8">
                  <c:v>9.3000000000000007</c:v>
                </c:pt>
                <c:pt idx="9">
                  <c:v>9</c:v>
                </c:pt>
                <c:pt idx="10">
                  <c:v>8.6</c:v>
                </c:pt>
                <c:pt idx="11">
                  <c:v>8.6999999999999993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'WestBay_Stn1_1999-2016'!$BN$104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'WestBay_Stn1_1999-2016'!$BK$105:$BK$116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'WestBay_Stn1_1999-2016'!$BN$105:$BN$116</c:f>
              <c:numCache>
                <c:formatCode>General</c:formatCode>
                <c:ptCount val="12"/>
                <c:pt idx="0">
                  <c:v>7.9</c:v>
                </c:pt>
                <c:pt idx="1">
                  <c:v>8.1999999999999993</c:v>
                </c:pt>
                <c:pt idx="2">
                  <c:v>8.3000000000000007</c:v>
                </c:pt>
                <c:pt idx="3">
                  <c:v>8.4</c:v>
                </c:pt>
                <c:pt idx="4">
                  <c:v>8.5</c:v>
                </c:pt>
                <c:pt idx="5">
                  <c:v>8.9</c:v>
                </c:pt>
                <c:pt idx="6">
                  <c:v>8.35</c:v>
                </c:pt>
                <c:pt idx="7">
                  <c:v>8.6</c:v>
                </c:pt>
                <c:pt idx="8">
                  <c:v>8.6999999999999993</c:v>
                </c:pt>
                <c:pt idx="9">
                  <c:v>8.375</c:v>
                </c:pt>
                <c:pt idx="10">
                  <c:v>8.375</c:v>
                </c:pt>
                <c:pt idx="11">
                  <c:v>8.1999999999999993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'WestBay_Stn1_1999-2016'!$BO$104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'WestBay_Stn1_1999-2016'!$BK$105:$BK$116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'WestBay_Stn1_1999-2016'!$BO$105:$BO$116</c:f>
              <c:numCache>
                <c:formatCode>0.000</c:formatCode>
                <c:ptCount val="12"/>
                <c:pt idx="0">
                  <c:v>7.6</c:v>
                </c:pt>
                <c:pt idx="1">
                  <c:v>8</c:v>
                </c:pt>
                <c:pt idx="2">
                  <c:v>8</c:v>
                </c:pt>
                <c:pt idx="3">
                  <c:v>7.8</c:v>
                </c:pt>
                <c:pt idx="4">
                  <c:v>8.3000000000000007</c:v>
                </c:pt>
                <c:pt idx="5">
                  <c:v>8.5</c:v>
                </c:pt>
                <c:pt idx="6">
                  <c:v>8</c:v>
                </c:pt>
                <c:pt idx="7">
                  <c:v>7.9</c:v>
                </c:pt>
                <c:pt idx="8">
                  <c:v>8.5</c:v>
                </c:pt>
                <c:pt idx="9">
                  <c:v>8</c:v>
                </c:pt>
                <c:pt idx="10">
                  <c:v>8.1</c:v>
                </c:pt>
                <c:pt idx="11">
                  <c:v>8.0500000000000007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'WestBay_Stn1_1999-2016'!$BP$104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'WestBay_Stn1_1999-2016'!$BK$105:$BK$116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'WestBay_Stn1_1999-2016'!$BP$105:$BP$116</c:f>
              <c:numCache>
                <c:formatCode>General</c:formatCode>
                <c:ptCount val="12"/>
                <c:pt idx="0">
                  <c:v>7.5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8.1999999999999993</c:v>
                </c:pt>
                <c:pt idx="5">
                  <c:v>8.1</c:v>
                </c:pt>
                <c:pt idx="6">
                  <c:v>7.8</c:v>
                </c:pt>
                <c:pt idx="7">
                  <c:v>7.8</c:v>
                </c:pt>
                <c:pt idx="8">
                  <c:v>8.4</c:v>
                </c:pt>
                <c:pt idx="9">
                  <c:v>7.75</c:v>
                </c:pt>
                <c:pt idx="10">
                  <c:v>7.625</c:v>
                </c:pt>
                <c:pt idx="11">
                  <c:v>7.7249999999999996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'WestBay_Stn1_1999-2016'!$BQ$104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'WestBay_Stn1_1999-2016'!$BK$105:$BK$116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'WestBay_Stn1_1999-2016'!$BQ$105:$BQ$116</c:f>
              <c:numCache>
                <c:formatCode>0.000</c:formatCode>
                <c:ptCount val="12"/>
                <c:pt idx="0">
                  <c:v>6.4</c:v>
                </c:pt>
                <c:pt idx="1">
                  <c:v>6.9</c:v>
                </c:pt>
                <c:pt idx="2">
                  <c:v>7</c:v>
                </c:pt>
                <c:pt idx="3">
                  <c:v>7.2</c:v>
                </c:pt>
                <c:pt idx="4">
                  <c:v>7.1</c:v>
                </c:pt>
                <c:pt idx="5">
                  <c:v>6.7</c:v>
                </c:pt>
                <c:pt idx="6">
                  <c:v>7.1</c:v>
                </c:pt>
                <c:pt idx="7">
                  <c:v>6.9</c:v>
                </c:pt>
                <c:pt idx="8">
                  <c:v>7.6</c:v>
                </c:pt>
                <c:pt idx="9">
                  <c:v>7.3</c:v>
                </c:pt>
                <c:pt idx="10">
                  <c:v>7.5</c:v>
                </c:pt>
                <c:pt idx="11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54544"/>
        <c:axId val="460555328"/>
      </c:scatterChart>
      <c:valAx>
        <c:axId val="46055454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0555328"/>
        <c:crosses val="autoZero"/>
        <c:crossBetween val="midCat"/>
      </c:valAx>
      <c:valAx>
        <c:axId val="460555328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0554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'WestBay_Stn1_1999-2016'!$BM$121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'WestBay_Stn1_1999-2016'!$BK$122:$BK$133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'WestBay_Stn1_1999-2016'!$BM$122:$BM$133</c:f>
              <c:numCache>
                <c:formatCode>0.000</c:formatCode>
                <c:ptCount val="12"/>
                <c:pt idx="0">
                  <c:v>124</c:v>
                </c:pt>
                <c:pt idx="1">
                  <c:v>131</c:v>
                </c:pt>
                <c:pt idx="2">
                  <c:v>156</c:v>
                </c:pt>
                <c:pt idx="3">
                  <c:v>146</c:v>
                </c:pt>
                <c:pt idx="4">
                  <c:v>85</c:v>
                </c:pt>
                <c:pt idx="5">
                  <c:v>60</c:v>
                </c:pt>
                <c:pt idx="6">
                  <c:v>86</c:v>
                </c:pt>
                <c:pt idx="7">
                  <c:v>73</c:v>
                </c:pt>
                <c:pt idx="8">
                  <c:v>46</c:v>
                </c:pt>
                <c:pt idx="9">
                  <c:v>96</c:v>
                </c:pt>
                <c:pt idx="10">
                  <c:v>142</c:v>
                </c:pt>
                <c:pt idx="11">
                  <c:v>142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'WestBay_Stn1_1999-2016'!$BN$121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'WestBay_Stn1_1999-2016'!$BK$122:$BK$133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'WestBay_Stn1_1999-2016'!$BN$122:$BN$133</c:f>
              <c:numCache>
                <c:formatCode>General</c:formatCode>
                <c:ptCount val="12"/>
                <c:pt idx="0">
                  <c:v>65</c:v>
                </c:pt>
                <c:pt idx="1">
                  <c:v>56</c:v>
                </c:pt>
                <c:pt idx="2">
                  <c:v>57</c:v>
                </c:pt>
                <c:pt idx="3">
                  <c:v>60</c:v>
                </c:pt>
                <c:pt idx="4">
                  <c:v>50</c:v>
                </c:pt>
                <c:pt idx="5">
                  <c:v>28</c:v>
                </c:pt>
                <c:pt idx="6">
                  <c:v>60.5</c:v>
                </c:pt>
                <c:pt idx="7">
                  <c:v>44</c:v>
                </c:pt>
                <c:pt idx="8">
                  <c:v>28</c:v>
                </c:pt>
                <c:pt idx="9">
                  <c:v>23.75</c:v>
                </c:pt>
                <c:pt idx="10">
                  <c:v>28</c:v>
                </c:pt>
                <c:pt idx="11">
                  <c:v>32.25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'WestBay_Stn1_1999-2016'!$BO$121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'WestBay_Stn1_1999-2016'!$BK$122:$BK$133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'WestBay_Stn1_1999-2016'!$BO$122:$BO$133</c:f>
              <c:numCache>
                <c:formatCode>0.000</c:formatCode>
                <c:ptCount val="12"/>
                <c:pt idx="0">
                  <c:v>40</c:v>
                </c:pt>
                <c:pt idx="1">
                  <c:v>39</c:v>
                </c:pt>
                <c:pt idx="2">
                  <c:v>46</c:v>
                </c:pt>
                <c:pt idx="3">
                  <c:v>44</c:v>
                </c:pt>
                <c:pt idx="4">
                  <c:v>31</c:v>
                </c:pt>
                <c:pt idx="5">
                  <c:v>22</c:v>
                </c:pt>
                <c:pt idx="6">
                  <c:v>25</c:v>
                </c:pt>
                <c:pt idx="7">
                  <c:v>21</c:v>
                </c:pt>
                <c:pt idx="8">
                  <c:v>22</c:v>
                </c:pt>
                <c:pt idx="9">
                  <c:v>19.5</c:v>
                </c:pt>
                <c:pt idx="10">
                  <c:v>18.5</c:v>
                </c:pt>
                <c:pt idx="11">
                  <c:v>22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'WestBay_Stn1_1999-2016'!$BP$121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'WestBay_Stn1_1999-2016'!$BK$122:$BK$133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'WestBay_Stn1_1999-2016'!$BP$122:$BP$133</c:f>
              <c:numCache>
                <c:formatCode>General</c:formatCode>
                <c:ptCount val="12"/>
                <c:pt idx="0">
                  <c:v>33</c:v>
                </c:pt>
                <c:pt idx="1">
                  <c:v>35</c:v>
                </c:pt>
                <c:pt idx="2">
                  <c:v>25</c:v>
                </c:pt>
                <c:pt idx="3">
                  <c:v>33</c:v>
                </c:pt>
                <c:pt idx="4">
                  <c:v>26</c:v>
                </c:pt>
                <c:pt idx="5">
                  <c:v>18</c:v>
                </c:pt>
                <c:pt idx="6">
                  <c:v>13</c:v>
                </c:pt>
                <c:pt idx="7">
                  <c:v>16</c:v>
                </c:pt>
                <c:pt idx="8">
                  <c:v>15</c:v>
                </c:pt>
                <c:pt idx="9">
                  <c:v>10.25</c:v>
                </c:pt>
                <c:pt idx="10">
                  <c:v>10.5</c:v>
                </c:pt>
                <c:pt idx="11">
                  <c:v>14.5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'WestBay_Stn1_1999-2016'!$BQ$121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'WestBay_Stn1_1999-2016'!$BK$122:$BK$133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'WestBay_Stn1_1999-2016'!$BQ$122:$BQ$133</c:f>
              <c:numCache>
                <c:formatCode>0.000</c:formatCode>
                <c:ptCount val="12"/>
                <c:pt idx="0">
                  <c:v>22</c:v>
                </c:pt>
                <c:pt idx="1">
                  <c:v>12</c:v>
                </c:pt>
                <c:pt idx="2">
                  <c:v>14</c:v>
                </c:pt>
                <c:pt idx="3">
                  <c:v>19</c:v>
                </c:pt>
                <c:pt idx="4">
                  <c:v>14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56896"/>
        <c:axId val="460554936"/>
      </c:scatterChart>
      <c:valAx>
        <c:axId val="46055689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0554936"/>
        <c:crosses val="autoZero"/>
        <c:crossBetween val="midCat"/>
      </c:valAx>
      <c:valAx>
        <c:axId val="460554936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0556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'WestBay_Stn1_1999-2016'!$BM$138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'WestBay_Stn1_1999-2016'!$BK$139:$BK$150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'WestBay_Stn1_1999-2016'!$BM$139:$BM$150</c:f>
              <c:numCache>
                <c:formatCode>0.000</c:formatCode>
                <c:ptCount val="12"/>
                <c:pt idx="0">
                  <c:v>114</c:v>
                </c:pt>
                <c:pt idx="1">
                  <c:v>222</c:v>
                </c:pt>
                <c:pt idx="2">
                  <c:v>178</c:v>
                </c:pt>
                <c:pt idx="3">
                  <c:v>125</c:v>
                </c:pt>
                <c:pt idx="4">
                  <c:v>89</c:v>
                </c:pt>
                <c:pt idx="5">
                  <c:v>44</c:v>
                </c:pt>
                <c:pt idx="6">
                  <c:v>69</c:v>
                </c:pt>
                <c:pt idx="7">
                  <c:v>84</c:v>
                </c:pt>
                <c:pt idx="8">
                  <c:v>43</c:v>
                </c:pt>
                <c:pt idx="9">
                  <c:v>107</c:v>
                </c:pt>
                <c:pt idx="10">
                  <c:v>92</c:v>
                </c:pt>
                <c:pt idx="11">
                  <c:v>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'WestBay_Stn1_1999-2016'!$BN$138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'WestBay_Stn1_1999-2016'!$BK$139:$BK$150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'WestBay_Stn1_1999-2016'!$BN$139:$BN$150</c:f>
              <c:numCache>
                <c:formatCode>General</c:formatCode>
                <c:ptCount val="12"/>
                <c:pt idx="0">
                  <c:v>78.75</c:v>
                </c:pt>
                <c:pt idx="1">
                  <c:v>61.5</c:v>
                </c:pt>
                <c:pt idx="2">
                  <c:v>73.25</c:v>
                </c:pt>
                <c:pt idx="3">
                  <c:v>73.5</c:v>
                </c:pt>
                <c:pt idx="4">
                  <c:v>39</c:v>
                </c:pt>
                <c:pt idx="5">
                  <c:v>22.5</c:v>
                </c:pt>
                <c:pt idx="6">
                  <c:v>55</c:v>
                </c:pt>
                <c:pt idx="7">
                  <c:v>52.5</c:v>
                </c:pt>
                <c:pt idx="8">
                  <c:v>32</c:v>
                </c:pt>
                <c:pt idx="9">
                  <c:v>28.75</c:v>
                </c:pt>
                <c:pt idx="10">
                  <c:v>36.5</c:v>
                </c:pt>
                <c:pt idx="11">
                  <c:v>59.5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'WestBay_Stn1_1999-2016'!$BO$138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'WestBay_Stn1_1999-2016'!$BK$139:$BK$150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'WestBay_Stn1_1999-2016'!$BO$139:$BO$150</c:f>
              <c:numCache>
                <c:formatCode>0.000</c:formatCode>
                <c:ptCount val="12"/>
                <c:pt idx="0">
                  <c:v>32</c:v>
                </c:pt>
                <c:pt idx="1">
                  <c:v>51</c:v>
                </c:pt>
                <c:pt idx="2">
                  <c:v>42.5</c:v>
                </c:pt>
                <c:pt idx="3">
                  <c:v>41</c:v>
                </c:pt>
                <c:pt idx="4">
                  <c:v>25</c:v>
                </c:pt>
                <c:pt idx="5">
                  <c:v>19</c:v>
                </c:pt>
                <c:pt idx="6">
                  <c:v>26</c:v>
                </c:pt>
                <c:pt idx="7">
                  <c:v>31</c:v>
                </c:pt>
                <c:pt idx="8">
                  <c:v>27.5</c:v>
                </c:pt>
                <c:pt idx="9">
                  <c:v>19.5</c:v>
                </c:pt>
                <c:pt idx="10">
                  <c:v>26</c:v>
                </c:pt>
                <c:pt idx="11">
                  <c:v>32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'WestBay_Stn1_1999-2016'!$BP$138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'WestBay_Stn1_1999-2016'!$BK$139:$BK$150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'WestBay_Stn1_1999-2016'!$BP$139:$BP$150</c:f>
              <c:numCache>
                <c:formatCode>General</c:formatCode>
                <c:ptCount val="12"/>
                <c:pt idx="0">
                  <c:v>27.25</c:v>
                </c:pt>
                <c:pt idx="1">
                  <c:v>33.5</c:v>
                </c:pt>
                <c:pt idx="2">
                  <c:v>36.5</c:v>
                </c:pt>
                <c:pt idx="3">
                  <c:v>25.25</c:v>
                </c:pt>
                <c:pt idx="4">
                  <c:v>15.25</c:v>
                </c:pt>
                <c:pt idx="5">
                  <c:v>12.25</c:v>
                </c:pt>
                <c:pt idx="6">
                  <c:v>25</c:v>
                </c:pt>
                <c:pt idx="7">
                  <c:v>25</c:v>
                </c:pt>
                <c:pt idx="8">
                  <c:v>17.25</c:v>
                </c:pt>
                <c:pt idx="9">
                  <c:v>16.25</c:v>
                </c:pt>
                <c:pt idx="10">
                  <c:v>18</c:v>
                </c:pt>
                <c:pt idx="11">
                  <c:v>21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'WestBay_Stn1_1999-2016'!$BQ$138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'WestBay_Stn1_1999-2016'!$BK$139:$BK$150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'WestBay_Stn1_1999-2016'!$BQ$139:$BQ$150</c:f>
              <c:numCache>
                <c:formatCode>0.000</c:formatCode>
                <c:ptCount val="12"/>
                <c:pt idx="0">
                  <c:v>-99.99</c:v>
                </c:pt>
                <c:pt idx="1">
                  <c:v>22</c:v>
                </c:pt>
                <c:pt idx="2">
                  <c:v>17</c:v>
                </c:pt>
                <c:pt idx="3">
                  <c:v>16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13</c:v>
                </c:pt>
                <c:pt idx="9">
                  <c:v>0.5</c:v>
                </c:pt>
                <c:pt idx="10">
                  <c:v>15</c:v>
                </c:pt>
                <c:pt idx="1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0520"/>
        <c:axId val="464960128"/>
      </c:scatterChart>
      <c:valAx>
        <c:axId val="46496052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64960128"/>
        <c:crosses val="autoZero"/>
        <c:crossBetween val="midCat"/>
      </c:valAx>
      <c:valAx>
        <c:axId val="464960128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4960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'CentralBayStn4_1999-2016'!$AG$2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'CentralBayStn4_1999-2016'!$AE$3:$AE$16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'CentralBayStn4_1999-2016'!$AG$3:$AG$16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'CentralBayStn4_1999-2016'!$AH$2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'CentralBayStn4_1999-2016'!$AE$3:$AE$16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'CentralBayStn4_1999-2016'!$AH$3:$AH$16</c:f>
              <c:numCache>
                <c:formatCode>General</c:formatCode>
                <c:ptCount val="14"/>
                <c:pt idx="0">
                  <c:v>2.25</c:v>
                </c:pt>
                <c:pt idx="1">
                  <c:v>2</c:v>
                </c:pt>
                <c:pt idx="2">
                  <c:v>1</c:v>
                </c:pt>
                <c:pt idx="3">
                  <c:v>2.25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3.25</c:v>
                </c:pt>
                <c:pt idx="8">
                  <c:v>1.25</c:v>
                </c:pt>
                <c:pt idx="9">
                  <c:v>1</c:v>
                </c:pt>
                <c:pt idx="10">
                  <c:v>1</c:v>
                </c:pt>
                <c:pt idx="11">
                  <c:v>4.5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'CentralBayStn4_1999-2016'!$AI$2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'CentralBayStn4_1999-2016'!$AE$3:$AE$16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'CentralBayStn4_1999-2016'!$AI$3:$AI$16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2.5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'CentralBayStn4_1999-2016'!$AJ$2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'CentralBayStn4_1999-2016'!$AE$3:$AE$16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'CentralBayStn4_1999-2016'!$AJ$3:$AJ$16</c:f>
              <c:numCache>
                <c:formatCode>General</c:formatCode>
                <c:ptCount val="14"/>
                <c:pt idx="0">
                  <c:v>1</c:v>
                </c:pt>
                <c:pt idx="1">
                  <c:v>0.88749999999999996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2.75</c:v>
                </c:pt>
                <c:pt idx="12">
                  <c:v>1.9</c:v>
                </c:pt>
                <c:pt idx="13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'CentralBayStn4_1999-2016'!$AK$2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'CentralBayStn4_1999-2016'!$AE$3:$AE$16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'CentralBayStn4_1999-2016'!$AK$3:$AK$16</c:f>
              <c:numCache>
                <c:formatCode>General</c:formatCode>
                <c:ptCount val="14"/>
                <c:pt idx="0">
                  <c:v>0.7</c:v>
                </c:pt>
                <c:pt idx="1">
                  <c:v>0.4</c:v>
                </c:pt>
                <c:pt idx="2">
                  <c:v>0.5</c:v>
                </c:pt>
                <c:pt idx="3">
                  <c:v>0.9</c:v>
                </c:pt>
                <c:pt idx="4">
                  <c:v>1</c:v>
                </c:pt>
                <c:pt idx="5">
                  <c:v>0.7</c:v>
                </c:pt>
                <c:pt idx="6">
                  <c:v>1</c:v>
                </c:pt>
                <c:pt idx="7">
                  <c:v>0.7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59736"/>
        <c:axId val="464958168"/>
      </c:scatterChart>
      <c:valAx>
        <c:axId val="46495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958168"/>
        <c:crosses val="autoZero"/>
        <c:crossBetween val="midCat"/>
      </c:valAx>
      <c:valAx>
        <c:axId val="46495816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464959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'CentralBayStn4_1999-2016'!$AG$19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'CentralBayStn4_1999-2016'!$AE$20:$AE$33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'CentralBayStn4_1999-2016'!$AG$20:$AG$33</c:f>
              <c:numCache>
                <c:formatCode>0.0</c:formatCode>
                <c:ptCount val="14"/>
                <c:pt idx="0">
                  <c:v>11.4</c:v>
                </c:pt>
                <c:pt idx="1">
                  <c:v>10.199999999999999</c:v>
                </c:pt>
                <c:pt idx="2">
                  <c:v>10.5</c:v>
                </c:pt>
                <c:pt idx="3">
                  <c:v>12</c:v>
                </c:pt>
                <c:pt idx="4">
                  <c:v>9.1999999999999993</c:v>
                </c:pt>
                <c:pt idx="5">
                  <c:v>12.4</c:v>
                </c:pt>
                <c:pt idx="6">
                  <c:v>11.6</c:v>
                </c:pt>
                <c:pt idx="7">
                  <c:v>11</c:v>
                </c:pt>
                <c:pt idx="8">
                  <c:v>12.9</c:v>
                </c:pt>
                <c:pt idx="9">
                  <c:v>9.9</c:v>
                </c:pt>
                <c:pt idx="10">
                  <c:v>10.91</c:v>
                </c:pt>
                <c:pt idx="11">
                  <c:v>12.4</c:v>
                </c:pt>
                <c:pt idx="12">
                  <c:v>11.4</c:v>
                </c:pt>
                <c:pt idx="13">
                  <c:v>10.6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'CentralBayStn4_1999-2016'!$AH$19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'CentralBayStn4_1999-2016'!$AE$20:$AE$33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'CentralBayStn4_1999-2016'!$AH$20:$AH$33</c:f>
              <c:numCache>
                <c:formatCode>General</c:formatCode>
                <c:ptCount val="14"/>
                <c:pt idx="0">
                  <c:v>8.3000000000000007</c:v>
                </c:pt>
                <c:pt idx="1">
                  <c:v>8.5</c:v>
                </c:pt>
                <c:pt idx="2">
                  <c:v>8.3000000000000007</c:v>
                </c:pt>
                <c:pt idx="3">
                  <c:v>8.625</c:v>
                </c:pt>
                <c:pt idx="4">
                  <c:v>8.6000000000000014</c:v>
                </c:pt>
                <c:pt idx="5">
                  <c:v>9.6</c:v>
                </c:pt>
                <c:pt idx="6">
                  <c:v>10</c:v>
                </c:pt>
                <c:pt idx="7">
                  <c:v>9.125</c:v>
                </c:pt>
                <c:pt idx="8">
                  <c:v>9.3000000000000007</c:v>
                </c:pt>
                <c:pt idx="9">
                  <c:v>9.0500000000000007</c:v>
                </c:pt>
                <c:pt idx="10">
                  <c:v>8.1</c:v>
                </c:pt>
                <c:pt idx="11">
                  <c:v>8.8000000000000007</c:v>
                </c:pt>
                <c:pt idx="12">
                  <c:v>8.8999999999999986</c:v>
                </c:pt>
                <c:pt idx="13">
                  <c:v>8.5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'CentralBayStn4_1999-2016'!$AI$19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'CentralBayStn4_1999-2016'!$AE$20:$AE$33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'CentralBayStn4_1999-2016'!$AI$20:$AI$33</c:f>
              <c:numCache>
                <c:formatCode>0.0</c:formatCode>
                <c:ptCount val="14"/>
                <c:pt idx="0">
                  <c:v>8.1499999999999986</c:v>
                </c:pt>
                <c:pt idx="1">
                  <c:v>7.5749999999999993</c:v>
                </c:pt>
                <c:pt idx="2">
                  <c:v>8</c:v>
                </c:pt>
                <c:pt idx="3">
                  <c:v>7.8000000000000007</c:v>
                </c:pt>
                <c:pt idx="4">
                  <c:v>7.6</c:v>
                </c:pt>
                <c:pt idx="5">
                  <c:v>8.5</c:v>
                </c:pt>
                <c:pt idx="6">
                  <c:v>8.8000000000000007</c:v>
                </c:pt>
                <c:pt idx="7">
                  <c:v>8</c:v>
                </c:pt>
                <c:pt idx="8">
                  <c:v>8.5500000000000007</c:v>
                </c:pt>
                <c:pt idx="9">
                  <c:v>8.3000000000000007</c:v>
                </c:pt>
                <c:pt idx="10">
                  <c:v>7.8</c:v>
                </c:pt>
                <c:pt idx="11">
                  <c:v>8.1</c:v>
                </c:pt>
                <c:pt idx="12">
                  <c:v>8.4499999999999993</c:v>
                </c:pt>
                <c:pt idx="13">
                  <c:v>7.95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'CentralBayStn4_1999-2016'!$AJ$19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'CentralBayStn4_1999-2016'!$AE$20:$AE$33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'CentralBayStn4_1999-2016'!$AJ$20:$AJ$33</c:f>
              <c:numCache>
                <c:formatCode>General</c:formatCode>
                <c:ptCount val="14"/>
                <c:pt idx="0">
                  <c:v>7.65</c:v>
                </c:pt>
                <c:pt idx="1">
                  <c:v>6.95</c:v>
                </c:pt>
                <c:pt idx="2">
                  <c:v>7.6999999999999993</c:v>
                </c:pt>
                <c:pt idx="3">
                  <c:v>7.375</c:v>
                </c:pt>
                <c:pt idx="4">
                  <c:v>7.5</c:v>
                </c:pt>
                <c:pt idx="5">
                  <c:v>7.8250000000000002</c:v>
                </c:pt>
                <c:pt idx="6">
                  <c:v>8.1499999999999986</c:v>
                </c:pt>
                <c:pt idx="7">
                  <c:v>7.4749999999999996</c:v>
                </c:pt>
                <c:pt idx="8">
                  <c:v>8.1749999999999989</c:v>
                </c:pt>
                <c:pt idx="9">
                  <c:v>7.65</c:v>
                </c:pt>
                <c:pt idx="10">
                  <c:v>7.4</c:v>
                </c:pt>
                <c:pt idx="11">
                  <c:v>7.85</c:v>
                </c:pt>
                <c:pt idx="12">
                  <c:v>7.2</c:v>
                </c:pt>
                <c:pt idx="13">
                  <c:v>7.5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'CentralBayStn4_1999-2016'!$AK$19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'CentralBayStn4_1999-2016'!$AE$20:$AE$33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'CentralBayStn4_1999-2016'!$AK$20:$AK$33</c:f>
              <c:numCache>
                <c:formatCode>0.0</c:formatCode>
                <c:ptCount val="14"/>
                <c:pt idx="0">
                  <c:v>6.7</c:v>
                </c:pt>
                <c:pt idx="1">
                  <c:v>6.6</c:v>
                </c:pt>
                <c:pt idx="2">
                  <c:v>6.8</c:v>
                </c:pt>
                <c:pt idx="3">
                  <c:v>6.4</c:v>
                </c:pt>
                <c:pt idx="4">
                  <c:v>6.6</c:v>
                </c:pt>
                <c:pt idx="5">
                  <c:v>6</c:v>
                </c:pt>
                <c:pt idx="6">
                  <c:v>7.2</c:v>
                </c:pt>
                <c:pt idx="7">
                  <c:v>6.1</c:v>
                </c:pt>
                <c:pt idx="8">
                  <c:v>6.9</c:v>
                </c:pt>
                <c:pt idx="9">
                  <c:v>6.9</c:v>
                </c:pt>
                <c:pt idx="10">
                  <c:v>7.29</c:v>
                </c:pt>
                <c:pt idx="11">
                  <c:v>7.1</c:v>
                </c:pt>
                <c:pt idx="12">
                  <c:v>6.6</c:v>
                </c:pt>
                <c:pt idx="13">
                  <c:v>5.9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60912"/>
        <c:axId val="464961304"/>
      </c:scatterChart>
      <c:valAx>
        <c:axId val="46496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4961304"/>
        <c:crosses val="autoZero"/>
        <c:crossBetween val="midCat"/>
      </c:valAx>
      <c:valAx>
        <c:axId val="46496130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496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'CentralBayStn4_1999-2016'!$AG$36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'CentralBayStn4_1999-2016'!$AE$37:$AE$50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'CentralBayStn4_1999-2016'!$AG$37:$AG$50</c:f>
              <c:numCache>
                <c:formatCode>0.0</c:formatCode>
                <c:ptCount val="14"/>
                <c:pt idx="0">
                  <c:v>673</c:v>
                </c:pt>
                <c:pt idx="1">
                  <c:v>182</c:v>
                </c:pt>
                <c:pt idx="2">
                  <c:v>39</c:v>
                </c:pt>
                <c:pt idx="3">
                  <c:v>1105</c:v>
                </c:pt>
                <c:pt idx="4">
                  <c:v>919</c:v>
                </c:pt>
                <c:pt idx="5">
                  <c:v>2046</c:v>
                </c:pt>
                <c:pt idx="6">
                  <c:v>1581</c:v>
                </c:pt>
                <c:pt idx="7">
                  <c:v>487</c:v>
                </c:pt>
                <c:pt idx="8">
                  <c:v>707</c:v>
                </c:pt>
                <c:pt idx="9">
                  <c:v>157</c:v>
                </c:pt>
                <c:pt idx="10">
                  <c:v>63</c:v>
                </c:pt>
                <c:pt idx="11">
                  <c:v>618</c:v>
                </c:pt>
                <c:pt idx="12">
                  <c:v>212</c:v>
                </c:pt>
                <c:pt idx="13">
                  <c:v>67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'CentralBayStn4_1999-2016'!$AH$36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'CentralBayStn4_1999-2016'!$AE$37:$AE$50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'CentralBayStn4_1999-2016'!$AH$37:$AH$50</c:f>
              <c:numCache>
                <c:formatCode>General</c:formatCode>
                <c:ptCount val="14"/>
                <c:pt idx="0">
                  <c:v>571.5</c:v>
                </c:pt>
                <c:pt idx="1">
                  <c:v>145</c:v>
                </c:pt>
                <c:pt idx="2">
                  <c:v>34</c:v>
                </c:pt>
                <c:pt idx="3">
                  <c:v>363</c:v>
                </c:pt>
                <c:pt idx="4">
                  <c:v>656.25</c:v>
                </c:pt>
                <c:pt idx="5">
                  <c:v>1051</c:v>
                </c:pt>
                <c:pt idx="6">
                  <c:v>876</c:v>
                </c:pt>
                <c:pt idx="7">
                  <c:v>349</c:v>
                </c:pt>
                <c:pt idx="8">
                  <c:v>388.25</c:v>
                </c:pt>
                <c:pt idx="9">
                  <c:v>148</c:v>
                </c:pt>
                <c:pt idx="10">
                  <c:v>58</c:v>
                </c:pt>
                <c:pt idx="11">
                  <c:v>346.75</c:v>
                </c:pt>
                <c:pt idx="12">
                  <c:v>193</c:v>
                </c:pt>
                <c:pt idx="13">
                  <c:v>63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'CentralBayStn4_1999-2016'!$AI$36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'CentralBayStn4_1999-2016'!$AE$37:$AE$50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'CentralBayStn4_1999-2016'!$AI$37:$AI$50</c:f>
              <c:numCache>
                <c:formatCode>0.0</c:formatCode>
                <c:ptCount val="14"/>
                <c:pt idx="0">
                  <c:v>457.5</c:v>
                </c:pt>
                <c:pt idx="1">
                  <c:v>122.5</c:v>
                </c:pt>
                <c:pt idx="2">
                  <c:v>33</c:v>
                </c:pt>
                <c:pt idx="3">
                  <c:v>256.5</c:v>
                </c:pt>
                <c:pt idx="4">
                  <c:v>535.5</c:v>
                </c:pt>
                <c:pt idx="5">
                  <c:v>833.5</c:v>
                </c:pt>
                <c:pt idx="6">
                  <c:v>522.5</c:v>
                </c:pt>
                <c:pt idx="7">
                  <c:v>312.5</c:v>
                </c:pt>
                <c:pt idx="8">
                  <c:v>305.5</c:v>
                </c:pt>
                <c:pt idx="9">
                  <c:v>142</c:v>
                </c:pt>
                <c:pt idx="10">
                  <c:v>56</c:v>
                </c:pt>
                <c:pt idx="11">
                  <c:v>241.5</c:v>
                </c:pt>
                <c:pt idx="12">
                  <c:v>182.5</c:v>
                </c:pt>
                <c:pt idx="13">
                  <c:v>56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'CentralBayStn4_1999-2016'!$AJ$36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'CentralBayStn4_1999-2016'!$AE$37:$AE$50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'CentralBayStn4_1999-2016'!$AJ$37:$AJ$50</c:f>
              <c:numCache>
                <c:formatCode>General</c:formatCode>
                <c:ptCount val="14"/>
                <c:pt idx="0">
                  <c:v>283.25</c:v>
                </c:pt>
                <c:pt idx="1">
                  <c:v>82</c:v>
                </c:pt>
                <c:pt idx="2">
                  <c:v>24.2</c:v>
                </c:pt>
                <c:pt idx="3">
                  <c:v>37</c:v>
                </c:pt>
                <c:pt idx="4">
                  <c:v>225</c:v>
                </c:pt>
                <c:pt idx="5">
                  <c:v>721</c:v>
                </c:pt>
                <c:pt idx="6">
                  <c:v>495.25</c:v>
                </c:pt>
                <c:pt idx="7">
                  <c:v>257</c:v>
                </c:pt>
                <c:pt idx="8">
                  <c:v>209.75</c:v>
                </c:pt>
                <c:pt idx="9">
                  <c:v>120</c:v>
                </c:pt>
                <c:pt idx="10">
                  <c:v>22</c:v>
                </c:pt>
                <c:pt idx="11">
                  <c:v>32</c:v>
                </c:pt>
                <c:pt idx="12">
                  <c:v>110.5</c:v>
                </c:pt>
                <c:pt idx="13">
                  <c:v>37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'CentralBayStn4_1999-2016'!$AK$36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'CentralBayStn4_1999-2016'!$AE$37:$AE$50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'CentralBayStn4_1999-2016'!$AK$37:$AK$50</c:f>
              <c:numCache>
                <c:formatCode>0.0</c:formatCode>
                <c:ptCount val="14"/>
                <c:pt idx="0">
                  <c:v>216</c:v>
                </c:pt>
                <c:pt idx="1">
                  <c:v>56</c:v>
                </c:pt>
                <c:pt idx="2">
                  <c:v>17</c:v>
                </c:pt>
                <c:pt idx="3">
                  <c:v>28</c:v>
                </c:pt>
                <c:pt idx="4">
                  <c:v>214</c:v>
                </c:pt>
                <c:pt idx="5">
                  <c:v>629</c:v>
                </c:pt>
                <c:pt idx="6">
                  <c:v>435</c:v>
                </c:pt>
                <c:pt idx="7">
                  <c:v>208</c:v>
                </c:pt>
                <c:pt idx="8">
                  <c:v>167</c:v>
                </c:pt>
                <c:pt idx="9">
                  <c:v>80</c:v>
                </c:pt>
                <c:pt idx="10">
                  <c:v>18</c:v>
                </c:pt>
                <c:pt idx="11">
                  <c:v>18.899999999999999</c:v>
                </c:pt>
                <c:pt idx="12">
                  <c:v>78</c:v>
                </c:pt>
                <c:pt idx="13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58952"/>
        <c:axId val="505226496"/>
      </c:scatterChart>
      <c:valAx>
        <c:axId val="46495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226496"/>
        <c:crosses val="autoZero"/>
        <c:crossBetween val="midCat"/>
      </c:valAx>
      <c:valAx>
        <c:axId val="505226496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4958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'WestBayStn5_1999-2016'!$AG$69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'WestBayStn5_1999-2016'!$AE$70:$AE$83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'WestBayStn5_1999-2016'!$AG$70:$AG$83</c:f>
              <c:numCache>
                <c:formatCode>0.0</c:formatCode>
                <c:ptCount val="14"/>
                <c:pt idx="0">
                  <c:v>8.3500000000000005E-2</c:v>
                </c:pt>
                <c:pt idx="1">
                  <c:v>0.77769999999999995</c:v>
                </c:pt>
                <c:pt idx="2">
                  <c:v>6.5000000000000002E-2</c:v>
                </c:pt>
                <c:pt idx="3">
                  <c:v>0.57299999999999995</c:v>
                </c:pt>
                <c:pt idx="4">
                  <c:v>7.3200000000000001E-2</c:v>
                </c:pt>
                <c:pt idx="5">
                  <c:v>0.33639999999999998</c:v>
                </c:pt>
                <c:pt idx="6">
                  <c:v>0.38900000000000001</c:v>
                </c:pt>
                <c:pt idx="7">
                  <c:v>1.2830999999999999</c:v>
                </c:pt>
                <c:pt idx="8">
                  <c:v>0.27639999999999998</c:v>
                </c:pt>
                <c:pt idx="9">
                  <c:v>0.85870000000000002</c:v>
                </c:pt>
                <c:pt idx="10">
                  <c:v>2.1</c:v>
                </c:pt>
                <c:pt idx="11">
                  <c:v>1.6</c:v>
                </c:pt>
                <c:pt idx="12">
                  <c:v>0.57189999999999996</c:v>
                </c:pt>
                <c:pt idx="13">
                  <c:v>0.68500000000000005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'WestBayStn5_1999-2016'!$AH$69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'WestBayStn5_1999-2016'!$AE$70:$AE$83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'WestBayStn5_1999-2016'!$AH$70:$AH$83</c:f>
              <c:numCache>
                <c:formatCode>General</c:formatCode>
                <c:ptCount val="14"/>
                <c:pt idx="0">
                  <c:v>4.2499999999999996E-2</c:v>
                </c:pt>
                <c:pt idx="1">
                  <c:v>0.32037499999999997</c:v>
                </c:pt>
                <c:pt idx="2">
                  <c:v>4.58E-2</c:v>
                </c:pt>
                <c:pt idx="3">
                  <c:v>0.15040000000000001</c:v>
                </c:pt>
                <c:pt idx="4">
                  <c:v>3.5299999999999998E-2</c:v>
                </c:pt>
                <c:pt idx="5">
                  <c:v>0.17355000000000001</c:v>
                </c:pt>
                <c:pt idx="6">
                  <c:v>9.6450000000000008E-2</c:v>
                </c:pt>
                <c:pt idx="7">
                  <c:v>0.49220000000000003</c:v>
                </c:pt>
                <c:pt idx="8">
                  <c:v>7.9749999999999988E-2</c:v>
                </c:pt>
                <c:pt idx="9">
                  <c:v>0.219</c:v>
                </c:pt>
                <c:pt idx="10">
                  <c:v>0.43</c:v>
                </c:pt>
                <c:pt idx="11">
                  <c:v>0.55249999999999999</c:v>
                </c:pt>
                <c:pt idx="12">
                  <c:v>0.3281</c:v>
                </c:pt>
                <c:pt idx="13">
                  <c:v>0.15049999999999999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'WestBayStn5_1999-2016'!$AI$69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'WestBayStn5_1999-2016'!$AE$70:$AE$83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'WestBayStn5_1999-2016'!$AI$70:$AI$83</c:f>
              <c:numCache>
                <c:formatCode>0.0</c:formatCode>
                <c:ptCount val="14"/>
                <c:pt idx="0">
                  <c:v>1.8499999999999999E-2</c:v>
                </c:pt>
                <c:pt idx="1">
                  <c:v>0.19700000000000001</c:v>
                </c:pt>
                <c:pt idx="2">
                  <c:v>2.3099999999999999E-2</c:v>
                </c:pt>
                <c:pt idx="3">
                  <c:v>7.0899999999999991E-2</c:v>
                </c:pt>
                <c:pt idx="4">
                  <c:v>9.7999999999999997E-3</c:v>
                </c:pt>
                <c:pt idx="5">
                  <c:v>0.13935</c:v>
                </c:pt>
                <c:pt idx="6">
                  <c:v>6.4600000000000005E-2</c:v>
                </c:pt>
                <c:pt idx="7">
                  <c:v>0.10245</c:v>
                </c:pt>
                <c:pt idx="8">
                  <c:v>2.81E-2</c:v>
                </c:pt>
                <c:pt idx="9">
                  <c:v>0.11410000000000001</c:v>
                </c:pt>
                <c:pt idx="10">
                  <c:v>8.3799999999999999E-2</c:v>
                </c:pt>
                <c:pt idx="11">
                  <c:v>1.1699999999999999E-2</c:v>
                </c:pt>
                <c:pt idx="12">
                  <c:v>5.2699999999999997E-2</c:v>
                </c:pt>
                <c:pt idx="13">
                  <c:v>2.9000000000000001E-2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'WestBayStn5_1999-2016'!$AJ$69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'WestBayStn5_1999-2016'!$AE$70:$AE$83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'WestBayStn5_1999-2016'!$AJ$70:$AJ$83</c:f>
              <c:numCache>
                <c:formatCode>General</c:formatCode>
                <c:ptCount val="14"/>
                <c:pt idx="0">
                  <c:v>3.9500000000000004E-3</c:v>
                </c:pt>
                <c:pt idx="1">
                  <c:v>6.6375000000000003E-2</c:v>
                </c:pt>
                <c:pt idx="2">
                  <c:v>1.12E-2</c:v>
                </c:pt>
                <c:pt idx="3">
                  <c:v>1.8475000000000002E-2</c:v>
                </c:pt>
                <c:pt idx="4">
                  <c:v>1E-3</c:v>
                </c:pt>
                <c:pt idx="5">
                  <c:v>7.5700000000000003E-2</c:v>
                </c:pt>
                <c:pt idx="6">
                  <c:v>1.8000000000000002E-2</c:v>
                </c:pt>
                <c:pt idx="7">
                  <c:v>4.7100000000000003E-2</c:v>
                </c:pt>
                <c:pt idx="8">
                  <c:v>1.12E-2</c:v>
                </c:pt>
                <c:pt idx="9">
                  <c:v>3.0875E-2</c:v>
                </c:pt>
                <c:pt idx="10">
                  <c:v>2.5100000000000001E-2</c:v>
                </c:pt>
                <c:pt idx="11">
                  <c:v>5.0000000000000001E-3</c:v>
                </c:pt>
                <c:pt idx="12">
                  <c:v>2.3949999999999999E-2</c:v>
                </c:pt>
                <c:pt idx="13">
                  <c:v>2.5500000000000002E-2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'WestBayStn5_1999-2016'!$AK$69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'WestBayStn5_1999-2016'!$AE$70:$AE$83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'WestBayStn5_1999-2016'!$AK$70:$AK$83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3.2000000000000002E-3</c:v>
                </c:pt>
                <c:pt idx="13">
                  <c:v>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69544"/>
        <c:axId val="462664448"/>
      </c:scatterChart>
      <c:valAx>
        <c:axId val="46266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664448"/>
        <c:crosses val="autoZero"/>
        <c:crossBetween val="midCat"/>
      </c:valAx>
      <c:valAx>
        <c:axId val="46266444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669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'CentralBayStn4_1999-2016'!$AG$53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'CentralBayStn4_1999-2016'!$AE$54:$AE$67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'CentralBayStn4_1999-2016'!$AG$54:$AG$67</c:f>
              <c:numCache>
                <c:formatCode>0.0</c:formatCode>
                <c:ptCount val="14"/>
                <c:pt idx="0">
                  <c:v>0.18909999999999999</c:v>
                </c:pt>
                <c:pt idx="1">
                  <c:v>0.66930000000000001</c:v>
                </c:pt>
                <c:pt idx="2">
                  <c:v>7.5999999999999998E-2</c:v>
                </c:pt>
                <c:pt idx="3">
                  <c:v>0.26840000000000003</c:v>
                </c:pt>
                <c:pt idx="4">
                  <c:v>0.10539999999999999</c:v>
                </c:pt>
                <c:pt idx="5">
                  <c:v>0.20810000000000001</c:v>
                </c:pt>
                <c:pt idx="6">
                  <c:v>0.154</c:v>
                </c:pt>
                <c:pt idx="7">
                  <c:v>0.64700000000000002</c:v>
                </c:pt>
                <c:pt idx="8">
                  <c:v>9.64E-2</c:v>
                </c:pt>
                <c:pt idx="9">
                  <c:v>0.1193</c:v>
                </c:pt>
                <c:pt idx="10">
                  <c:v>0.5</c:v>
                </c:pt>
                <c:pt idx="11">
                  <c:v>0.77</c:v>
                </c:pt>
                <c:pt idx="12">
                  <c:v>0.8579</c:v>
                </c:pt>
                <c:pt idx="13">
                  <c:v>0.58599999999999997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'CentralBayStn4_1999-2016'!$AH$53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'CentralBayStn4_1999-2016'!$AE$54:$AE$67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'CentralBayStn4_1999-2016'!$AH$54:$AH$67</c:f>
              <c:numCache>
                <c:formatCode>General</c:formatCode>
                <c:ptCount val="14"/>
                <c:pt idx="0">
                  <c:v>4.725E-2</c:v>
                </c:pt>
                <c:pt idx="1">
                  <c:v>0.36209999999999998</c:v>
                </c:pt>
                <c:pt idx="2">
                  <c:v>6.7100000000000007E-2</c:v>
                </c:pt>
                <c:pt idx="3">
                  <c:v>0.10115</c:v>
                </c:pt>
                <c:pt idx="4">
                  <c:v>8.405E-2</c:v>
                </c:pt>
                <c:pt idx="5">
                  <c:v>0.17472499999999999</c:v>
                </c:pt>
                <c:pt idx="6">
                  <c:v>0.11135</c:v>
                </c:pt>
                <c:pt idx="7">
                  <c:v>0.23744999999999999</c:v>
                </c:pt>
                <c:pt idx="8">
                  <c:v>5.4474999999999996E-2</c:v>
                </c:pt>
                <c:pt idx="9">
                  <c:v>5.9050000000000005E-2</c:v>
                </c:pt>
                <c:pt idx="10">
                  <c:v>0.1759</c:v>
                </c:pt>
                <c:pt idx="11">
                  <c:v>0.15000000000000002</c:v>
                </c:pt>
                <c:pt idx="12">
                  <c:v>0.23175000000000001</c:v>
                </c:pt>
                <c:pt idx="13">
                  <c:v>0.29400000000000004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'CentralBayStn4_1999-2016'!$AI$53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'CentralBayStn4_1999-2016'!$AE$54:$AE$67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'CentralBayStn4_1999-2016'!$AI$54:$AI$67</c:f>
              <c:numCache>
                <c:formatCode>0.0</c:formatCode>
                <c:ptCount val="14"/>
                <c:pt idx="0">
                  <c:v>2.35E-2</c:v>
                </c:pt>
                <c:pt idx="1">
                  <c:v>0.20605000000000001</c:v>
                </c:pt>
                <c:pt idx="2">
                  <c:v>5.7200000000000001E-2</c:v>
                </c:pt>
                <c:pt idx="3">
                  <c:v>6.5199999999999994E-2</c:v>
                </c:pt>
                <c:pt idx="4">
                  <c:v>4.2200000000000001E-2</c:v>
                </c:pt>
                <c:pt idx="5">
                  <c:v>0.10700000000000001</c:v>
                </c:pt>
                <c:pt idx="6">
                  <c:v>8.6699999999999999E-2</c:v>
                </c:pt>
                <c:pt idx="7">
                  <c:v>9.5600000000000004E-2</c:v>
                </c:pt>
                <c:pt idx="8">
                  <c:v>1.12E-2</c:v>
                </c:pt>
                <c:pt idx="9">
                  <c:v>4.02E-2</c:v>
                </c:pt>
                <c:pt idx="10">
                  <c:v>0.15479999999999999</c:v>
                </c:pt>
                <c:pt idx="11">
                  <c:v>5.0000000000000001E-3</c:v>
                </c:pt>
                <c:pt idx="12">
                  <c:v>7.8200000000000006E-2</c:v>
                </c:pt>
                <c:pt idx="13">
                  <c:v>7.350000000000001E-2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'CentralBayStn4_1999-2016'!$AJ$53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'CentralBayStn4_1999-2016'!$AE$54:$AE$67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'CentralBayStn4_1999-2016'!$AJ$54:$AJ$67</c:f>
              <c:numCache>
                <c:formatCode>General</c:formatCode>
                <c:ptCount val="14"/>
                <c:pt idx="0">
                  <c:v>2E-3</c:v>
                </c:pt>
                <c:pt idx="1">
                  <c:v>3.3450000000000001E-2</c:v>
                </c:pt>
                <c:pt idx="2">
                  <c:v>6.7000000000000002E-3</c:v>
                </c:pt>
                <c:pt idx="3">
                  <c:v>3.39E-2</c:v>
                </c:pt>
                <c:pt idx="4">
                  <c:v>1E-3</c:v>
                </c:pt>
                <c:pt idx="5">
                  <c:v>5.2250000000000005E-2</c:v>
                </c:pt>
                <c:pt idx="6">
                  <c:v>4.4175000000000006E-2</c:v>
                </c:pt>
                <c:pt idx="7">
                  <c:v>3.8850000000000003E-2</c:v>
                </c:pt>
                <c:pt idx="8">
                  <c:v>1E-3</c:v>
                </c:pt>
                <c:pt idx="9">
                  <c:v>9.049999999999999E-3</c:v>
                </c:pt>
                <c:pt idx="10">
                  <c:v>1.4E-2</c:v>
                </c:pt>
                <c:pt idx="11">
                  <c:v>5.0000000000000001E-3</c:v>
                </c:pt>
                <c:pt idx="12">
                  <c:v>4.6600000000000003E-2</c:v>
                </c:pt>
                <c:pt idx="13">
                  <c:v>2.1000000000000001E-2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'CentralBayStn4_1999-2016'!$AK$53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'CentralBayStn4_1999-2016'!$AE$54:$AE$67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'CentralBayStn4_1999-2016'!$AK$54:$AK$67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6.4999999999999997E-3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2.8999999999999998E-3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1.8200000000000001E-2</c:v>
                </c:pt>
                <c:pt idx="13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25712"/>
        <c:axId val="505226104"/>
      </c:scatterChart>
      <c:valAx>
        <c:axId val="50522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226104"/>
        <c:crosses val="autoZero"/>
        <c:crossBetween val="midCat"/>
      </c:valAx>
      <c:valAx>
        <c:axId val="505226104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5225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'CentralBayStn4_1999-2016'!$AG$70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'CentralBayStn4_1999-2016'!$AE$71:$AE$84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'CentralBayStn4_1999-2016'!$AG$71:$AG$84</c:f>
              <c:numCache>
                <c:formatCode>0.0</c:formatCode>
                <c:ptCount val="14"/>
                <c:pt idx="0">
                  <c:v>7.1400000000000005E-2</c:v>
                </c:pt>
                <c:pt idx="1">
                  <c:v>0.35310000000000002</c:v>
                </c:pt>
                <c:pt idx="2">
                  <c:v>0.1305</c:v>
                </c:pt>
                <c:pt idx="3">
                  <c:v>0.17100000000000001</c:v>
                </c:pt>
                <c:pt idx="4">
                  <c:v>6.5299999999999997E-2</c:v>
                </c:pt>
                <c:pt idx="5">
                  <c:v>4.6899999999999997E-2</c:v>
                </c:pt>
                <c:pt idx="6">
                  <c:v>9.3299999999999994E-2</c:v>
                </c:pt>
                <c:pt idx="7">
                  <c:v>0.1996</c:v>
                </c:pt>
                <c:pt idx="8">
                  <c:v>0.20180000000000001</c:v>
                </c:pt>
                <c:pt idx="9">
                  <c:v>5.5800000000000002E-2</c:v>
                </c:pt>
                <c:pt idx="10">
                  <c:v>0.13</c:v>
                </c:pt>
                <c:pt idx="11">
                  <c:v>0.32</c:v>
                </c:pt>
                <c:pt idx="12">
                  <c:v>0.1114</c:v>
                </c:pt>
                <c:pt idx="13">
                  <c:v>0.186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'CentralBayStn4_1999-2016'!$AH$70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'CentralBayStn4_1999-2016'!$AE$71:$AE$84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'CentralBayStn4_1999-2016'!$AH$71:$AH$84</c:f>
              <c:numCache>
                <c:formatCode>General</c:formatCode>
                <c:ptCount val="14"/>
                <c:pt idx="0">
                  <c:v>6.4749999999999999E-3</c:v>
                </c:pt>
                <c:pt idx="1">
                  <c:v>0.23044999999999999</c:v>
                </c:pt>
                <c:pt idx="2">
                  <c:v>0.12239999999999999</c:v>
                </c:pt>
                <c:pt idx="3">
                  <c:v>0.118425</c:v>
                </c:pt>
                <c:pt idx="4">
                  <c:v>3.925E-2</c:v>
                </c:pt>
                <c:pt idx="5">
                  <c:v>3.3500000000000002E-2</c:v>
                </c:pt>
                <c:pt idx="6">
                  <c:v>7.5924999999999992E-2</c:v>
                </c:pt>
                <c:pt idx="7">
                  <c:v>8.5100000000000009E-2</c:v>
                </c:pt>
                <c:pt idx="8">
                  <c:v>0.10602500000000001</c:v>
                </c:pt>
                <c:pt idx="9">
                  <c:v>4.4450000000000003E-2</c:v>
                </c:pt>
                <c:pt idx="10">
                  <c:v>0.1</c:v>
                </c:pt>
                <c:pt idx="11">
                  <c:v>0.14250000000000002</c:v>
                </c:pt>
                <c:pt idx="12">
                  <c:v>5.1650000000000001E-2</c:v>
                </c:pt>
                <c:pt idx="13">
                  <c:v>0.12425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'CentralBayStn4_1999-2016'!$AI$70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'CentralBayStn4_1999-2016'!$AE$71:$AE$84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'CentralBayStn4_1999-2016'!$AI$71:$AI$84</c:f>
              <c:numCache>
                <c:formatCode>0.0</c:formatCode>
                <c:ptCount val="14"/>
                <c:pt idx="0">
                  <c:v>2E-3</c:v>
                </c:pt>
                <c:pt idx="1">
                  <c:v>0.157</c:v>
                </c:pt>
                <c:pt idx="2">
                  <c:v>0.1173</c:v>
                </c:pt>
                <c:pt idx="3">
                  <c:v>7.4700000000000003E-2</c:v>
                </c:pt>
                <c:pt idx="4">
                  <c:v>2.5700000000000001E-2</c:v>
                </c:pt>
                <c:pt idx="5">
                  <c:v>2.3300000000000001E-2</c:v>
                </c:pt>
                <c:pt idx="6">
                  <c:v>5.2699999999999997E-2</c:v>
                </c:pt>
                <c:pt idx="7">
                  <c:v>5.0849999999999999E-2</c:v>
                </c:pt>
                <c:pt idx="8">
                  <c:v>6.4850000000000005E-2</c:v>
                </c:pt>
                <c:pt idx="9">
                  <c:v>3.8699999999999998E-2</c:v>
                </c:pt>
                <c:pt idx="10">
                  <c:v>8.8700000000000001E-2</c:v>
                </c:pt>
                <c:pt idx="11">
                  <c:v>5.4150000000000004E-2</c:v>
                </c:pt>
                <c:pt idx="12">
                  <c:v>3.6200000000000003E-2</c:v>
                </c:pt>
                <c:pt idx="13">
                  <c:v>0.1065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'CentralBayStn4_1999-2016'!$AJ$70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'CentralBayStn4_1999-2016'!$AE$71:$AE$84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'CentralBayStn4_1999-2016'!$AJ$71:$AJ$84</c:f>
              <c:numCache>
                <c:formatCode>General</c:formatCode>
                <c:ptCount val="14"/>
                <c:pt idx="0">
                  <c:v>2E-3</c:v>
                </c:pt>
                <c:pt idx="1">
                  <c:v>5.5474999999999997E-2</c:v>
                </c:pt>
                <c:pt idx="2">
                  <c:v>0.1074</c:v>
                </c:pt>
                <c:pt idx="3">
                  <c:v>4.7975000000000004E-2</c:v>
                </c:pt>
                <c:pt idx="4">
                  <c:v>5.7000000000000002E-3</c:v>
                </c:pt>
                <c:pt idx="5">
                  <c:v>1.1025E-2</c:v>
                </c:pt>
                <c:pt idx="6">
                  <c:v>2.3324999999999999E-2</c:v>
                </c:pt>
                <c:pt idx="7">
                  <c:v>2.6700000000000002E-2</c:v>
                </c:pt>
                <c:pt idx="8">
                  <c:v>5.3100000000000001E-2</c:v>
                </c:pt>
                <c:pt idx="9">
                  <c:v>3.1399999999999997E-2</c:v>
                </c:pt>
                <c:pt idx="10">
                  <c:v>7.6100000000000001E-2</c:v>
                </c:pt>
                <c:pt idx="11">
                  <c:v>5.0000000000000001E-3</c:v>
                </c:pt>
                <c:pt idx="12">
                  <c:v>3.2899999999999999E-2</c:v>
                </c:pt>
                <c:pt idx="13">
                  <c:v>9.6000000000000002E-2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'CentralBayStn4_1999-2016'!$AK$70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'CentralBayStn4_1999-2016'!$AE$71:$AE$84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'CentralBayStn4_1999-2016'!$AK$71:$AK$84</c:f>
              <c:numCache>
                <c:formatCode>0.0</c:formatCode>
                <c:ptCount val="14"/>
                <c:pt idx="0">
                  <c:v>2E-3</c:v>
                </c:pt>
                <c:pt idx="1">
                  <c:v>2.6200000000000001E-2</c:v>
                </c:pt>
                <c:pt idx="2">
                  <c:v>0.1032</c:v>
                </c:pt>
                <c:pt idx="3">
                  <c:v>2.7900000000000001E-2</c:v>
                </c:pt>
                <c:pt idx="4">
                  <c:v>1E-3</c:v>
                </c:pt>
                <c:pt idx="5">
                  <c:v>2.7000000000000001E-3</c:v>
                </c:pt>
                <c:pt idx="6">
                  <c:v>1.4500000000000001E-2</c:v>
                </c:pt>
                <c:pt idx="7">
                  <c:v>1E-3</c:v>
                </c:pt>
                <c:pt idx="8">
                  <c:v>3.0499999999999999E-2</c:v>
                </c:pt>
                <c:pt idx="9">
                  <c:v>2.81E-2</c:v>
                </c:pt>
                <c:pt idx="10">
                  <c:v>0.06</c:v>
                </c:pt>
                <c:pt idx="11">
                  <c:v>2E-3</c:v>
                </c:pt>
                <c:pt idx="12">
                  <c:v>1.04E-2</c:v>
                </c:pt>
                <c:pt idx="13">
                  <c:v>5.6000000000000001E-2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27672"/>
        <c:axId val="505228064"/>
      </c:scatterChart>
      <c:valAx>
        <c:axId val="50522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228064"/>
        <c:crosses val="autoZero"/>
        <c:crossBetween val="midCat"/>
      </c:valAx>
      <c:valAx>
        <c:axId val="505228064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52276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'CentralBayStn4_1999-2016'!$AG$87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'CentralBayStn4_1999-2016'!$AE$88:$AE$101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'CentralBayStn4_1999-2016'!$AG$88:$AG$101</c:f>
              <c:numCache>
                <c:formatCode>0.0</c:formatCode>
                <c:ptCount val="14"/>
                <c:pt idx="0">
                  <c:v>2.52E-2</c:v>
                </c:pt>
                <c:pt idx="1">
                  <c:v>4.8899999999999999E-2</c:v>
                </c:pt>
                <c:pt idx="2">
                  <c:v>1.01E-2</c:v>
                </c:pt>
                <c:pt idx="3">
                  <c:v>0.13689999999999999</c:v>
                </c:pt>
                <c:pt idx="4">
                  <c:v>0.15359999999999999</c:v>
                </c:pt>
                <c:pt idx="5">
                  <c:v>0.44700000000000001</c:v>
                </c:pt>
                <c:pt idx="6">
                  <c:v>9.2700000000000005E-2</c:v>
                </c:pt>
                <c:pt idx="7">
                  <c:v>7.7600000000000002E-2</c:v>
                </c:pt>
                <c:pt idx="8">
                  <c:v>0.128</c:v>
                </c:pt>
                <c:pt idx="9">
                  <c:v>2.3800000000000002E-2</c:v>
                </c:pt>
                <c:pt idx="10">
                  <c:v>7.0000000000000007E-2</c:v>
                </c:pt>
                <c:pt idx="11">
                  <c:v>0.10580000000000001</c:v>
                </c:pt>
                <c:pt idx="12">
                  <c:v>0.17430000000000001</c:v>
                </c:pt>
                <c:pt idx="13">
                  <c:v>9.4E-2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'CentralBayStn4_1999-2016'!$AH$87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'CentralBayStn4_1999-2016'!$AE$88:$AE$101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'CentralBayStn4_1999-2016'!$AH$88:$AH$101</c:f>
              <c:numCache>
                <c:formatCode>General</c:formatCode>
                <c:ptCount val="14"/>
                <c:pt idx="0">
                  <c:v>2E-3</c:v>
                </c:pt>
                <c:pt idx="1">
                  <c:v>7.4749999999999999E-3</c:v>
                </c:pt>
                <c:pt idx="2">
                  <c:v>7.1999999999999998E-3</c:v>
                </c:pt>
                <c:pt idx="3">
                  <c:v>4.8924999999999996E-2</c:v>
                </c:pt>
                <c:pt idx="4">
                  <c:v>0.108125</c:v>
                </c:pt>
                <c:pt idx="5">
                  <c:v>0.11384999999999999</c:v>
                </c:pt>
                <c:pt idx="6">
                  <c:v>3.4500000000000003E-2</c:v>
                </c:pt>
                <c:pt idx="7">
                  <c:v>4.8500000000000001E-2</c:v>
                </c:pt>
                <c:pt idx="8">
                  <c:v>6.0675E-2</c:v>
                </c:pt>
                <c:pt idx="9">
                  <c:v>1.8950000000000002E-2</c:v>
                </c:pt>
                <c:pt idx="10">
                  <c:v>3.9800000000000002E-2</c:v>
                </c:pt>
                <c:pt idx="11">
                  <c:v>5.4899999999999997E-2</c:v>
                </c:pt>
                <c:pt idx="12">
                  <c:v>9.5950000000000008E-2</c:v>
                </c:pt>
                <c:pt idx="13">
                  <c:v>6.3750000000000001E-2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'CentralBayStn4_1999-2016'!$AI$87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'CentralBayStn4_1999-2016'!$AE$88:$AE$101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'CentralBayStn4_1999-2016'!$AI$88:$AI$101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2.9950000000000001E-2</c:v>
                </c:pt>
                <c:pt idx="4">
                  <c:v>4.4999999999999998E-2</c:v>
                </c:pt>
                <c:pt idx="5">
                  <c:v>3.6400000000000002E-2</c:v>
                </c:pt>
                <c:pt idx="6">
                  <c:v>2.6599999999999999E-2</c:v>
                </c:pt>
                <c:pt idx="7">
                  <c:v>3.3099999999999997E-2</c:v>
                </c:pt>
                <c:pt idx="8">
                  <c:v>4.6800000000000001E-2</c:v>
                </c:pt>
                <c:pt idx="9">
                  <c:v>1.09E-2</c:v>
                </c:pt>
                <c:pt idx="10">
                  <c:v>1.8700000000000001E-2</c:v>
                </c:pt>
                <c:pt idx="11">
                  <c:v>0.04</c:v>
                </c:pt>
                <c:pt idx="12">
                  <c:v>2.5899999999999999E-2</c:v>
                </c:pt>
                <c:pt idx="13">
                  <c:v>4.2000000000000003E-2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'CentralBayStn4_1999-2016'!$AJ$87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'CentralBayStn4_1999-2016'!$AE$88:$AE$101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'CentralBayStn4_1999-2016'!$AJ$88:$AJ$101</c:f>
              <c:numCache>
                <c:formatCode>General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1.9874999999999997E-2</c:v>
                </c:pt>
                <c:pt idx="4">
                  <c:v>1.7950000000000001E-2</c:v>
                </c:pt>
                <c:pt idx="5">
                  <c:v>2.6075000000000001E-2</c:v>
                </c:pt>
                <c:pt idx="6">
                  <c:v>1.0500000000000001E-2</c:v>
                </c:pt>
                <c:pt idx="7">
                  <c:v>2.0725E-2</c:v>
                </c:pt>
                <c:pt idx="8">
                  <c:v>2.35E-2</c:v>
                </c:pt>
                <c:pt idx="9">
                  <c:v>5.1000000000000004E-3</c:v>
                </c:pt>
                <c:pt idx="10">
                  <c:v>5.0000000000000001E-3</c:v>
                </c:pt>
                <c:pt idx="11">
                  <c:v>1.7500000000000002E-2</c:v>
                </c:pt>
                <c:pt idx="12">
                  <c:v>1.9299999999999998E-2</c:v>
                </c:pt>
                <c:pt idx="13">
                  <c:v>1.6500000000000001E-2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'CentralBayStn4_1999-2016'!$AK$87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'CentralBayStn4_1999-2016'!$AE$88:$AE$101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'CentralBayStn4_1999-2016'!$AK$88:$AK$101</c:f>
              <c:numCache>
                <c:formatCode>0.0</c:formatCode>
                <c:ptCount val="14"/>
                <c:pt idx="0">
                  <c:v>1.2999999999999999E-3</c:v>
                </c:pt>
                <c:pt idx="1">
                  <c:v>2E-3</c:v>
                </c:pt>
                <c:pt idx="2">
                  <c:v>1E-3</c:v>
                </c:pt>
                <c:pt idx="3">
                  <c:v>5.4999999999999997E-3</c:v>
                </c:pt>
                <c:pt idx="4">
                  <c:v>1E-3</c:v>
                </c:pt>
                <c:pt idx="5">
                  <c:v>4.8999999999999998E-3</c:v>
                </c:pt>
                <c:pt idx="6">
                  <c:v>1E-3</c:v>
                </c:pt>
                <c:pt idx="7">
                  <c:v>4.4999999999999997E-3</c:v>
                </c:pt>
                <c:pt idx="8">
                  <c:v>1.5900000000000001E-2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1.4999999999999999E-2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25320"/>
        <c:axId val="505228848"/>
      </c:scatterChart>
      <c:valAx>
        <c:axId val="50522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228848"/>
        <c:crosses val="autoZero"/>
        <c:crossBetween val="midCat"/>
      </c:valAx>
      <c:valAx>
        <c:axId val="505228848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52253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'CentralBayStn4_1999-2016'!$AG$104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'CentralBayStn4_1999-2016'!$AE$105:$AE$118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'CentralBayStn4_1999-2016'!$AG$105:$AG$118</c:f>
              <c:numCache>
                <c:formatCode>0.0</c:formatCode>
                <c:ptCount val="14"/>
                <c:pt idx="0">
                  <c:v>9.3000000000000007</c:v>
                </c:pt>
                <c:pt idx="1">
                  <c:v>9</c:v>
                </c:pt>
                <c:pt idx="2">
                  <c:v>8.6999999999999993</c:v>
                </c:pt>
                <c:pt idx="3">
                  <c:v>9.5</c:v>
                </c:pt>
                <c:pt idx="4">
                  <c:v>8.4</c:v>
                </c:pt>
                <c:pt idx="5">
                  <c:v>8.5</c:v>
                </c:pt>
                <c:pt idx="6">
                  <c:v>8.9</c:v>
                </c:pt>
                <c:pt idx="7">
                  <c:v>8.9</c:v>
                </c:pt>
                <c:pt idx="8">
                  <c:v>9.4</c:v>
                </c:pt>
                <c:pt idx="9">
                  <c:v>9.5</c:v>
                </c:pt>
                <c:pt idx="10">
                  <c:v>8.8000000000000007</c:v>
                </c:pt>
                <c:pt idx="11">
                  <c:v>9.1</c:v>
                </c:pt>
                <c:pt idx="12">
                  <c:v>9</c:v>
                </c:pt>
                <c:pt idx="13">
                  <c:v>9.1999999999999993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'CentralBayStn4_1999-2016'!$AH$104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'CentralBayStn4_1999-2016'!$AE$105:$AE$118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'CentralBayStn4_1999-2016'!$AH$105:$AH$118</c:f>
              <c:numCache>
                <c:formatCode>General</c:formatCode>
                <c:ptCount val="14"/>
                <c:pt idx="0">
                  <c:v>8.6</c:v>
                </c:pt>
                <c:pt idx="1">
                  <c:v>8.3500000000000014</c:v>
                </c:pt>
                <c:pt idx="2">
                  <c:v>8.5</c:v>
                </c:pt>
                <c:pt idx="3">
                  <c:v>8.9499999999999993</c:v>
                </c:pt>
                <c:pt idx="4">
                  <c:v>8.125</c:v>
                </c:pt>
                <c:pt idx="5">
                  <c:v>8.15</c:v>
                </c:pt>
                <c:pt idx="6">
                  <c:v>8.5500000000000007</c:v>
                </c:pt>
                <c:pt idx="7">
                  <c:v>8.15</c:v>
                </c:pt>
                <c:pt idx="8">
                  <c:v>9.0250000000000004</c:v>
                </c:pt>
                <c:pt idx="9">
                  <c:v>8.4499999999999993</c:v>
                </c:pt>
                <c:pt idx="10">
                  <c:v>8.5</c:v>
                </c:pt>
                <c:pt idx="11">
                  <c:v>8.65</c:v>
                </c:pt>
                <c:pt idx="12">
                  <c:v>8.2749999999999986</c:v>
                </c:pt>
                <c:pt idx="13">
                  <c:v>8.7249999999999996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'CentralBayStn4_1999-2016'!$AI$104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'CentralBayStn4_1999-2016'!$AE$105:$AE$118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'CentralBayStn4_1999-2016'!$AI$105:$AI$118</c:f>
              <c:numCache>
                <c:formatCode>0.0</c:formatCode>
                <c:ptCount val="14"/>
                <c:pt idx="0">
                  <c:v>8</c:v>
                </c:pt>
                <c:pt idx="1">
                  <c:v>7.9</c:v>
                </c:pt>
                <c:pt idx="2">
                  <c:v>8.5</c:v>
                </c:pt>
                <c:pt idx="3">
                  <c:v>8.35</c:v>
                </c:pt>
                <c:pt idx="4">
                  <c:v>8</c:v>
                </c:pt>
                <c:pt idx="5">
                  <c:v>8</c:v>
                </c:pt>
                <c:pt idx="6">
                  <c:v>7.95</c:v>
                </c:pt>
                <c:pt idx="7">
                  <c:v>7.8</c:v>
                </c:pt>
                <c:pt idx="8">
                  <c:v>8.1499999999999986</c:v>
                </c:pt>
                <c:pt idx="9">
                  <c:v>8.1999999999999993</c:v>
                </c:pt>
                <c:pt idx="10">
                  <c:v>8.1</c:v>
                </c:pt>
                <c:pt idx="11">
                  <c:v>8.4499999999999993</c:v>
                </c:pt>
                <c:pt idx="12">
                  <c:v>7.85</c:v>
                </c:pt>
                <c:pt idx="13">
                  <c:v>8.5500000000000007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'CentralBayStn4_1999-2016'!$AJ$104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'CentralBayStn4_1999-2016'!$AE$105:$AE$118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'CentralBayStn4_1999-2016'!$AJ$105:$AJ$118</c:f>
              <c:numCache>
                <c:formatCode>General</c:formatCode>
                <c:ptCount val="14"/>
                <c:pt idx="0">
                  <c:v>7.8</c:v>
                </c:pt>
                <c:pt idx="1">
                  <c:v>7.6</c:v>
                </c:pt>
                <c:pt idx="2">
                  <c:v>8.3000000000000007</c:v>
                </c:pt>
                <c:pt idx="3">
                  <c:v>7.9</c:v>
                </c:pt>
                <c:pt idx="4">
                  <c:v>7.55</c:v>
                </c:pt>
                <c:pt idx="5">
                  <c:v>7.7</c:v>
                </c:pt>
                <c:pt idx="6">
                  <c:v>7.7750000000000004</c:v>
                </c:pt>
                <c:pt idx="7">
                  <c:v>7.7</c:v>
                </c:pt>
                <c:pt idx="8">
                  <c:v>7.95</c:v>
                </c:pt>
                <c:pt idx="9">
                  <c:v>8.0500000000000007</c:v>
                </c:pt>
                <c:pt idx="10">
                  <c:v>7.9</c:v>
                </c:pt>
                <c:pt idx="11">
                  <c:v>8.125</c:v>
                </c:pt>
                <c:pt idx="12">
                  <c:v>7.6749999999999998</c:v>
                </c:pt>
                <c:pt idx="13">
                  <c:v>8.2750000000000004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'CentralBayStn4_1999-2016'!$AK$104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'CentralBayStn4_1999-2016'!$AE$105:$AE$118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'CentralBayStn4_1999-2016'!$AK$105:$AK$118</c:f>
              <c:numCache>
                <c:formatCode>0.0</c:formatCode>
                <c:ptCount val="14"/>
                <c:pt idx="0">
                  <c:v>7.4</c:v>
                </c:pt>
                <c:pt idx="1">
                  <c:v>7.4</c:v>
                </c:pt>
                <c:pt idx="2">
                  <c:v>7.7</c:v>
                </c:pt>
                <c:pt idx="3">
                  <c:v>7.6</c:v>
                </c:pt>
                <c:pt idx="4">
                  <c:v>7.1</c:v>
                </c:pt>
                <c:pt idx="5">
                  <c:v>7.3</c:v>
                </c:pt>
                <c:pt idx="6">
                  <c:v>7.2</c:v>
                </c:pt>
                <c:pt idx="7">
                  <c:v>7.1</c:v>
                </c:pt>
                <c:pt idx="8">
                  <c:v>7.5</c:v>
                </c:pt>
                <c:pt idx="9">
                  <c:v>7.1</c:v>
                </c:pt>
                <c:pt idx="10">
                  <c:v>7.8</c:v>
                </c:pt>
                <c:pt idx="11">
                  <c:v>7.5</c:v>
                </c:pt>
                <c:pt idx="12">
                  <c:v>7.2</c:v>
                </c:pt>
                <c:pt idx="13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30208"/>
        <c:axId val="505231776"/>
      </c:scatterChart>
      <c:valAx>
        <c:axId val="5052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231776"/>
        <c:crosses val="autoZero"/>
        <c:crossBetween val="midCat"/>
      </c:valAx>
      <c:valAx>
        <c:axId val="505231776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5230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'CentralBayStn4_1999-2016'!$AG$121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'CentralBayStn4_1999-2016'!$AE$122:$AE$135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'CentralBayStn4_1999-2016'!$AG$122:$AG$135</c:f>
              <c:numCache>
                <c:formatCode>0.0</c:formatCode>
                <c:ptCount val="14"/>
                <c:pt idx="0">
                  <c:v>36</c:v>
                </c:pt>
                <c:pt idx="1">
                  <c:v>118</c:v>
                </c:pt>
                <c:pt idx="2">
                  <c:v>20</c:v>
                </c:pt>
                <c:pt idx="3">
                  <c:v>45</c:v>
                </c:pt>
                <c:pt idx="4">
                  <c:v>39</c:v>
                </c:pt>
                <c:pt idx="5">
                  <c:v>37</c:v>
                </c:pt>
                <c:pt idx="6">
                  <c:v>97</c:v>
                </c:pt>
                <c:pt idx="7">
                  <c:v>61</c:v>
                </c:pt>
                <c:pt idx="8">
                  <c:v>120</c:v>
                </c:pt>
                <c:pt idx="9">
                  <c:v>92</c:v>
                </c:pt>
                <c:pt idx="10">
                  <c:v>199</c:v>
                </c:pt>
                <c:pt idx="11">
                  <c:v>28</c:v>
                </c:pt>
                <c:pt idx="12">
                  <c:v>58</c:v>
                </c:pt>
                <c:pt idx="13">
                  <c:v>142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'CentralBayStn4_1999-2016'!$AH$121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'CentralBayStn4_1999-2016'!$AE$122:$AE$135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'CentralBayStn4_1999-2016'!$AH$122:$AH$135</c:f>
              <c:numCache>
                <c:formatCode>General</c:formatCode>
                <c:ptCount val="14"/>
                <c:pt idx="0">
                  <c:v>31</c:v>
                </c:pt>
                <c:pt idx="1">
                  <c:v>87.75</c:v>
                </c:pt>
                <c:pt idx="2">
                  <c:v>14</c:v>
                </c:pt>
                <c:pt idx="3">
                  <c:v>29.5</c:v>
                </c:pt>
                <c:pt idx="4">
                  <c:v>19.5</c:v>
                </c:pt>
                <c:pt idx="5">
                  <c:v>28.25</c:v>
                </c:pt>
                <c:pt idx="6">
                  <c:v>51</c:v>
                </c:pt>
                <c:pt idx="7">
                  <c:v>38</c:v>
                </c:pt>
                <c:pt idx="8">
                  <c:v>20.25</c:v>
                </c:pt>
                <c:pt idx="9">
                  <c:v>19</c:v>
                </c:pt>
                <c:pt idx="10">
                  <c:v>48</c:v>
                </c:pt>
                <c:pt idx="11">
                  <c:v>18.5</c:v>
                </c:pt>
                <c:pt idx="12">
                  <c:v>32.25</c:v>
                </c:pt>
                <c:pt idx="13">
                  <c:v>50.5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'CentralBayStn4_1999-2016'!$AI$121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'CentralBayStn4_1999-2016'!$AE$122:$AE$135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'CentralBayStn4_1999-2016'!$AI$122:$AI$135</c:f>
              <c:numCache>
                <c:formatCode>0.0</c:formatCode>
                <c:ptCount val="14"/>
                <c:pt idx="0">
                  <c:v>28</c:v>
                </c:pt>
                <c:pt idx="1">
                  <c:v>41.5</c:v>
                </c:pt>
                <c:pt idx="2">
                  <c:v>9</c:v>
                </c:pt>
                <c:pt idx="3">
                  <c:v>21.5</c:v>
                </c:pt>
                <c:pt idx="4">
                  <c:v>8</c:v>
                </c:pt>
                <c:pt idx="5">
                  <c:v>21.5</c:v>
                </c:pt>
                <c:pt idx="6">
                  <c:v>30.5</c:v>
                </c:pt>
                <c:pt idx="7">
                  <c:v>28</c:v>
                </c:pt>
                <c:pt idx="8">
                  <c:v>9.5</c:v>
                </c:pt>
                <c:pt idx="9">
                  <c:v>11</c:v>
                </c:pt>
                <c:pt idx="10">
                  <c:v>28</c:v>
                </c:pt>
                <c:pt idx="11">
                  <c:v>13</c:v>
                </c:pt>
                <c:pt idx="12">
                  <c:v>20.5</c:v>
                </c:pt>
                <c:pt idx="13">
                  <c:v>25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'CentralBayStn4_1999-2016'!$AJ$121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'CentralBayStn4_1999-2016'!$AE$122:$AE$135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'CentralBayStn4_1999-2016'!$AJ$122:$AJ$135</c:f>
              <c:numCache>
                <c:formatCode>General</c:formatCode>
                <c:ptCount val="14"/>
                <c:pt idx="0">
                  <c:v>18</c:v>
                </c:pt>
                <c:pt idx="1">
                  <c:v>32.25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18.25</c:v>
                </c:pt>
                <c:pt idx="6">
                  <c:v>17.75</c:v>
                </c:pt>
                <c:pt idx="7">
                  <c:v>23.75</c:v>
                </c:pt>
                <c:pt idx="8">
                  <c:v>5.75</c:v>
                </c:pt>
                <c:pt idx="9">
                  <c:v>7.5</c:v>
                </c:pt>
                <c:pt idx="10">
                  <c:v>22</c:v>
                </c:pt>
                <c:pt idx="11">
                  <c:v>9.5</c:v>
                </c:pt>
                <c:pt idx="12">
                  <c:v>12.75</c:v>
                </c:pt>
                <c:pt idx="13">
                  <c:v>15.5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'CentralBayStn4_1999-2016'!$AK$121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'CentralBayStn4_1999-2016'!$AE$122:$AE$135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'CentralBayStn4_1999-2016'!$AK$122:$AK$135</c:f>
              <c:numCache>
                <c:formatCode>0.0</c:formatCode>
                <c:ptCount val="14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0.05</c:v>
                </c:pt>
                <c:pt idx="4">
                  <c:v>0.5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3</c:v>
                </c:pt>
                <c:pt idx="9">
                  <c:v>1</c:v>
                </c:pt>
                <c:pt idx="10">
                  <c:v>13</c:v>
                </c:pt>
                <c:pt idx="11">
                  <c:v>3</c:v>
                </c:pt>
                <c:pt idx="12">
                  <c:v>2</c:v>
                </c:pt>
                <c:pt idx="13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31384"/>
        <c:axId val="505230600"/>
      </c:scatterChart>
      <c:valAx>
        <c:axId val="50523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230600"/>
        <c:crosses val="autoZero"/>
        <c:crossBetween val="midCat"/>
      </c:valAx>
      <c:valAx>
        <c:axId val="50523060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5231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'CentralBayStn4_1999-2016'!$AG$138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'CentralBayStn4_1999-2016'!$AE$139:$AE$152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'CentralBayStn4_1999-2016'!$AG$139:$AG$152</c:f>
              <c:numCache>
                <c:formatCode>0.0</c:formatCode>
                <c:ptCount val="14"/>
                <c:pt idx="0">
                  <c:v>49</c:v>
                </c:pt>
                <c:pt idx="1">
                  <c:v>140</c:v>
                </c:pt>
                <c:pt idx="2">
                  <c:v>36</c:v>
                </c:pt>
                <c:pt idx="3">
                  <c:v>85</c:v>
                </c:pt>
                <c:pt idx="4">
                  <c:v>113</c:v>
                </c:pt>
                <c:pt idx="6">
                  <c:v>81</c:v>
                </c:pt>
                <c:pt idx="7">
                  <c:v>83</c:v>
                </c:pt>
                <c:pt idx="8">
                  <c:v>103</c:v>
                </c:pt>
                <c:pt idx="9">
                  <c:v>205</c:v>
                </c:pt>
                <c:pt idx="10">
                  <c:v>63</c:v>
                </c:pt>
                <c:pt idx="11">
                  <c:v>18</c:v>
                </c:pt>
                <c:pt idx="12">
                  <c:v>45</c:v>
                </c:pt>
                <c:pt idx="13">
                  <c:v>85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'CentralBayStn4_1999-2016'!$AH$138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'CentralBayStn4_1999-2016'!$AE$139:$AE$152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'CentralBayStn4_1999-2016'!$AH$139:$AH$152</c:f>
              <c:numCache>
                <c:formatCode>General</c:formatCode>
                <c:ptCount val="14"/>
                <c:pt idx="0">
                  <c:v>23.75</c:v>
                </c:pt>
                <c:pt idx="1">
                  <c:v>81</c:v>
                </c:pt>
                <c:pt idx="2">
                  <c:v>19</c:v>
                </c:pt>
                <c:pt idx="3">
                  <c:v>44.75</c:v>
                </c:pt>
                <c:pt idx="4">
                  <c:v>60</c:v>
                </c:pt>
                <c:pt idx="6">
                  <c:v>40.5</c:v>
                </c:pt>
                <c:pt idx="7">
                  <c:v>52</c:v>
                </c:pt>
                <c:pt idx="8">
                  <c:v>29</c:v>
                </c:pt>
                <c:pt idx="9">
                  <c:v>23.5</c:v>
                </c:pt>
                <c:pt idx="10">
                  <c:v>59.75</c:v>
                </c:pt>
                <c:pt idx="11">
                  <c:v>15</c:v>
                </c:pt>
                <c:pt idx="12">
                  <c:v>37.5</c:v>
                </c:pt>
                <c:pt idx="13">
                  <c:v>68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'CentralBayStn4_1999-2016'!$AI$138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'CentralBayStn4_1999-2016'!$AE$139:$AE$152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'CentralBayStn4_1999-2016'!$AI$139:$AI$152</c:f>
              <c:numCache>
                <c:formatCode>0.0</c:formatCode>
                <c:ptCount val="14"/>
                <c:pt idx="0">
                  <c:v>16</c:v>
                </c:pt>
                <c:pt idx="1">
                  <c:v>50</c:v>
                </c:pt>
                <c:pt idx="2">
                  <c:v>15</c:v>
                </c:pt>
                <c:pt idx="3">
                  <c:v>21</c:v>
                </c:pt>
                <c:pt idx="4">
                  <c:v>38</c:v>
                </c:pt>
                <c:pt idx="6">
                  <c:v>25</c:v>
                </c:pt>
                <c:pt idx="7">
                  <c:v>32</c:v>
                </c:pt>
                <c:pt idx="8">
                  <c:v>21</c:v>
                </c:pt>
                <c:pt idx="9">
                  <c:v>19</c:v>
                </c:pt>
                <c:pt idx="10">
                  <c:v>39</c:v>
                </c:pt>
                <c:pt idx="11">
                  <c:v>11.5</c:v>
                </c:pt>
                <c:pt idx="12">
                  <c:v>28.5</c:v>
                </c:pt>
                <c:pt idx="13">
                  <c:v>27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'CentralBayStn4_1999-2016'!$AJ$138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'CentralBayStn4_1999-2016'!$AE$139:$AE$152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'CentralBayStn4_1999-2016'!$AJ$139:$AJ$152</c:f>
              <c:numCache>
                <c:formatCode>General</c:formatCode>
                <c:ptCount val="14"/>
                <c:pt idx="0">
                  <c:v>12</c:v>
                </c:pt>
                <c:pt idx="1">
                  <c:v>13.5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6">
                  <c:v>22</c:v>
                </c:pt>
                <c:pt idx="7">
                  <c:v>19.25</c:v>
                </c:pt>
                <c:pt idx="8">
                  <c:v>18</c:v>
                </c:pt>
                <c:pt idx="9">
                  <c:v>10.5</c:v>
                </c:pt>
                <c:pt idx="10">
                  <c:v>16</c:v>
                </c:pt>
                <c:pt idx="11">
                  <c:v>7.75</c:v>
                </c:pt>
                <c:pt idx="12">
                  <c:v>19.5</c:v>
                </c:pt>
                <c:pt idx="13">
                  <c:v>18.5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'CentralBayStn4_1999-2016'!$AK$138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'CentralBayStn4_1999-2016'!$AE$139:$AE$152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'CentralBayStn4_1999-2016'!$AK$139:$AK$152</c:f>
              <c:numCache>
                <c:formatCode>0.0</c:formatCode>
                <c:ptCount val="14"/>
                <c:pt idx="0">
                  <c:v>5</c:v>
                </c:pt>
                <c:pt idx="1">
                  <c:v>0.5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16</c:v>
                </c:pt>
                <c:pt idx="13">
                  <c:v>15.5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29424"/>
        <c:axId val="505230992"/>
      </c:scatterChart>
      <c:valAx>
        <c:axId val="50522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230992"/>
        <c:crosses val="autoZero"/>
        <c:crossBetween val="midCat"/>
      </c:valAx>
      <c:valAx>
        <c:axId val="50523099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5229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'CentralBayStn4_1999-2016'!$BM$2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'CentralBayStn4_1999-2016'!$BK$3:$BK$14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'CentralBayStn4_1999-2016'!$BM$3:$BM$14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'CentralBayStn4_1999-2016'!$BN$2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'CentralBayStn4_1999-2016'!$BK$3:$BK$14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'CentralBayStn4_1999-2016'!$BN$3:$BN$14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4.25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'CentralBayStn4_1999-2016'!$BO$2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'CentralBayStn4_1999-2016'!$BK$3:$BK$14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'CentralBayStn4_1999-2016'!$BO$3:$BO$14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'CentralBayStn4_1999-2016'!$BP$2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'CentralBayStn4_1999-2016'!$BK$3:$BK$14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'CentralBayStn4_1999-2016'!$BP$3:$BP$14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1.55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'CentralBayStn4_1999-2016'!$BQ$2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'CentralBayStn4_1999-2016'!$BK$3:$BK$14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'CentralBayStn4_1999-2016'!$BQ$3:$BQ$14</c:f>
              <c:numCache>
                <c:formatCode>General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0.9</c:v>
                </c:pt>
                <c:pt idx="3">
                  <c:v>0.4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12832"/>
        <c:axId val="499517536"/>
      </c:scatterChart>
      <c:valAx>
        <c:axId val="49951283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99517536"/>
        <c:crosses val="autoZero"/>
        <c:crossBetween val="midCat"/>
      </c:valAx>
      <c:valAx>
        <c:axId val="49951753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499512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'CentralBayStn4_1999-2016'!$BM$19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'CentralBayStn4_1999-2016'!$BK$20:$BK$31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'CentralBayStn4_1999-2016'!$BM$20:$BM$31</c:f>
              <c:numCache>
                <c:formatCode>0.0</c:formatCode>
                <c:ptCount val="12"/>
                <c:pt idx="0">
                  <c:v>9.1999999999999993</c:v>
                </c:pt>
                <c:pt idx="1">
                  <c:v>8.6</c:v>
                </c:pt>
                <c:pt idx="2">
                  <c:v>10.199999999999999</c:v>
                </c:pt>
                <c:pt idx="3">
                  <c:v>10.5</c:v>
                </c:pt>
                <c:pt idx="4">
                  <c:v>11.6</c:v>
                </c:pt>
                <c:pt idx="5">
                  <c:v>10.7</c:v>
                </c:pt>
                <c:pt idx="6">
                  <c:v>12.4</c:v>
                </c:pt>
                <c:pt idx="7">
                  <c:v>12.2</c:v>
                </c:pt>
                <c:pt idx="8">
                  <c:v>12.9</c:v>
                </c:pt>
                <c:pt idx="9">
                  <c:v>11.3</c:v>
                </c:pt>
                <c:pt idx="10">
                  <c:v>12.4</c:v>
                </c:pt>
                <c:pt idx="11">
                  <c:v>8.5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'CentralBayStn4_1999-2016'!$BN$19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'CentralBayStn4_1999-2016'!$BK$20:$BK$31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'CentralBayStn4_1999-2016'!$BN$20:$BN$31</c:f>
              <c:numCache>
                <c:formatCode>General</c:formatCode>
                <c:ptCount val="12"/>
                <c:pt idx="0">
                  <c:v>8.6999999999999993</c:v>
                </c:pt>
                <c:pt idx="1">
                  <c:v>8.2750000000000004</c:v>
                </c:pt>
                <c:pt idx="2">
                  <c:v>8.3000000000000007</c:v>
                </c:pt>
                <c:pt idx="3">
                  <c:v>8.4</c:v>
                </c:pt>
                <c:pt idx="4">
                  <c:v>8.3000000000000007</c:v>
                </c:pt>
                <c:pt idx="5">
                  <c:v>9.3249999999999993</c:v>
                </c:pt>
                <c:pt idx="6">
                  <c:v>10</c:v>
                </c:pt>
                <c:pt idx="7">
                  <c:v>8.6999999999999993</c:v>
                </c:pt>
                <c:pt idx="8">
                  <c:v>10.199999999999999</c:v>
                </c:pt>
                <c:pt idx="9">
                  <c:v>9.6</c:v>
                </c:pt>
                <c:pt idx="10">
                  <c:v>9.4250000000000007</c:v>
                </c:pt>
                <c:pt idx="11">
                  <c:v>8.1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'CentralBayStn4_1999-2016'!$BO$19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'CentralBayStn4_1999-2016'!$BK$20:$BK$31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'CentralBayStn4_1999-2016'!$BO$20:$BO$31</c:f>
              <c:numCache>
                <c:formatCode>0.0</c:formatCode>
                <c:ptCount val="12"/>
                <c:pt idx="0">
                  <c:v>8.1</c:v>
                </c:pt>
                <c:pt idx="1">
                  <c:v>8.1999999999999993</c:v>
                </c:pt>
                <c:pt idx="2">
                  <c:v>8</c:v>
                </c:pt>
                <c:pt idx="3">
                  <c:v>7.9</c:v>
                </c:pt>
                <c:pt idx="4">
                  <c:v>8</c:v>
                </c:pt>
                <c:pt idx="5">
                  <c:v>8.6</c:v>
                </c:pt>
                <c:pt idx="6">
                  <c:v>9.1999999999999993</c:v>
                </c:pt>
                <c:pt idx="7">
                  <c:v>8.1999999999999993</c:v>
                </c:pt>
                <c:pt idx="8">
                  <c:v>8.9</c:v>
                </c:pt>
                <c:pt idx="9">
                  <c:v>7.95</c:v>
                </c:pt>
                <c:pt idx="10">
                  <c:v>7.8</c:v>
                </c:pt>
                <c:pt idx="11">
                  <c:v>7.6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'CentralBayStn4_1999-2016'!$BP$19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'CentralBayStn4_1999-2016'!$BK$20:$BK$31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'CentralBayStn4_1999-2016'!$BP$20:$BP$31</c:f>
              <c:numCache>
                <c:formatCode>General</c:formatCode>
                <c:ptCount val="12"/>
                <c:pt idx="0">
                  <c:v>7.32</c:v>
                </c:pt>
                <c:pt idx="1">
                  <c:v>8</c:v>
                </c:pt>
                <c:pt idx="2">
                  <c:v>7.6</c:v>
                </c:pt>
                <c:pt idx="3">
                  <c:v>7.4</c:v>
                </c:pt>
                <c:pt idx="4">
                  <c:v>7.6499999999999995</c:v>
                </c:pt>
                <c:pt idx="5">
                  <c:v>7.85</c:v>
                </c:pt>
                <c:pt idx="6">
                  <c:v>8.6</c:v>
                </c:pt>
                <c:pt idx="7">
                  <c:v>7.3</c:v>
                </c:pt>
                <c:pt idx="8">
                  <c:v>8.1</c:v>
                </c:pt>
                <c:pt idx="9">
                  <c:v>6.9250000000000007</c:v>
                </c:pt>
                <c:pt idx="10">
                  <c:v>6.95</c:v>
                </c:pt>
                <c:pt idx="11">
                  <c:v>7.31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'CentralBayStn4_1999-2016'!$BQ$19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'CentralBayStn4_1999-2016'!$BK$20:$BK$31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'CentralBayStn4_1999-2016'!$BQ$20:$BQ$31</c:f>
              <c:numCache>
                <c:formatCode>0.0</c:formatCode>
                <c:ptCount val="12"/>
                <c:pt idx="0">
                  <c:v>6.8</c:v>
                </c:pt>
                <c:pt idx="1">
                  <c:v>7.55</c:v>
                </c:pt>
                <c:pt idx="2">
                  <c:v>6</c:v>
                </c:pt>
                <c:pt idx="3">
                  <c:v>7.1</c:v>
                </c:pt>
                <c:pt idx="4">
                  <c:v>6.6</c:v>
                </c:pt>
                <c:pt idx="5">
                  <c:v>7</c:v>
                </c:pt>
                <c:pt idx="6">
                  <c:v>7.6</c:v>
                </c:pt>
                <c:pt idx="7">
                  <c:v>5.9</c:v>
                </c:pt>
                <c:pt idx="8">
                  <c:v>7.3</c:v>
                </c:pt>
                <c:pt idx="9">
                  <c:v>6.1</c:v>
                </c:pt>
                <c:pt idx="10">
                  <c:v>6.4</c:v>
                </c:pt>
                <c:pt idx="11">
                  <c:v>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13224"/>
        <c:axId val="499513616"/>
      </c:scatterChart>
      <c:valAx>
        <c:axId val="49951322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99513616"/>
        <c:crosses val="autoZero"/>
        <c:crossBetween val="midCat"/>
      </c:valAx>
      <c:valAx>
        <c:axId val="4995136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99513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'CentralBayStn4_1999-2016'!$BM$36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'CentralBayStn4_1999-2016'!$BK$37:$BK$48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'CentralBayStn4_1999-2016'!$BM$37:$BM$48</c:f>
              <c:numCache>
                <c:formatCode>_(* #,##0_);_(* \(#,##0\);_(* "-"??_);_(@_)</c:formatCode>
                <c:ptCount val="12"/>
                <c:pt idx="0">
                  <c:v>826</c:v>
                </c:pt>
                <c:pt idx="1">
                  <c:v>841</c:v>
                </c:pt>
                <c:pt idx="2">
                  <c:v>939</c:v>
                </c:pt>
                <c:pt idx="3">
                  <c:v>1069</c:v>
                </c:pt>
                <c:pt idx="4">
                  <c:v>2046</c:v>
                </c:pt>
                <c:pt idx="5">
                  <c:v>1581</c:v>
                </c:pt>
                <c:pt idx="6">
                  <c:v>1194</c:v>
                </c:pt>
                <c:pt idx="7">
                  <c:v>1045</c:v>
                </c:pt>
                <c:pt idx="8">
                  <c:v>722</c:v>
                </c:pt>
                <c:pt idx="9">
                  <c:v>647</c:v>
                </c:pt>
                <c:pt idx="10">
                  <c:v>718</c:v>
                </c:pt>
                <c:pt idx="11">
                  <c:v>919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'CentralBayStn4_1999-2016'!$BN$36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'CentralBayStn4_1999-2016'!$BK$37:$BK$48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'CentralBayStn4_1999-2016'!$BN$37:$BN$48</c:f>
              <c:numCache>
                <c:formatCode>General</c:formatCode>
                <c:ptCount val="12"/>
                <c:pt idx="0">
                  <c:v>331</c:v>
                </c:pt>
                <c:pt idx="1">
                  <c:v>335</c:v>
                </c:pt>
                <c:pt idx="2">
                  <c:v>316</c:v>
                </c:pt>
                <c:pt idx="3">
                  <c:v>350</c:v>
                </c:pt>
                <c:pt idx="4">
                  <c:v>532</c:v>
                </c:pt>
                <c:pt idx="5">
                  <c:v>625</c:v>
                </c:pt>
                <c:pt idx="6">
                  <c:v>732</c:v>
                </c:pt>
                <c:pt idx="7">
                  <c:v>482</c:v>
                </c:pt>
                <c:pt idx="8">
                  <c:v>361</c:v>
                </c:pt>
                <c:pt idx="9">
                  <c:v>286.25</c:v>
                </c:pt>
                <c:pt idx="10">
                  <c:v>256.5</c:v>
                </c:pt>
                <c:pt idx="11">
                  <c:v>249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'CentralBayStn4_1999-2016'!$BO$36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'CentralBayStn4_1999-2016'!$BK$37:$BK$48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'CentralBayStn4_1999-2016'!$BO$37:$BO$48</c:f>
              <c:numCache>
                <c:formatCode>_(* #,##0_);_(* \(#,##0\);_(* "-"??_);_(@_)</c:formatCode>
                <c:ptCount val="12"/>
                <c:pt idx="0">
                  <c:v>182</c:v>
                </c:pt>
                <c:pt idx="1">
                  <c:v>167</c:v>
                </c:pt>
                <c:pt idx="2">
                  <c:v>175</c:v>
                </c:pt>
                <c:pt idx="3">
                  <c:v>190</c:v>
                </c:pt>
                <c:pt idx="4">
                  <c:v>193</c:v>
                </c:pt>
                <c:pt idx="5">
                  <c:v>391</c:v>
                </c:pt>
                <c:pt idx="6">
                  <c:v>536</c:v>
                </c:pt>
                <c:pt idx="7">
                  <c:v>391</c:v>
                </c:pt>
                <c:pt idx="8">
                  <c:v>286</c:v>
                </c:pt>
                <c:pt idx="9">
                  <c:v>236</c:v>
                </c:pt>
                <c:pt idx="10">
                  <c:v>218.5</c:v>
                </c:pt>
                <c:pt idx="11">
                  <c:v>216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'CentralBayStn4_1999-2016'!$BP$36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'CentralBayStn4_1999-2016'!$BK$37:$BK$48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'CentralBayStn4_1999-2016'!$BP$37:$BP$48</c:f>
              <c:numCache>
                <c:formatCode>General</c:formatCode>
                <c:ptCount val="12"/>
                <c:pt idx="0">
                  <c:v>63</c:v>
                </c:pt>
                <c:pt idx="1">
                  <c:v>63</c:v>
                </c:pt>
                <c:pt idx="2">
                  <c:v>67</c:v>
                </c:pt>
                <c:pt idx="3">
                  <c:v>60</c:v>
                </c:pt>
                <c:pt idx="4">
                  <c:v>62</c:v>
                </c:pt>
                <c:pt idx="5">
                  <c:v>148</c:v>
                </c:pt>
                <c:pt idx="6">
                  <c:v>166.25</c:v>
                </c:pt>
                <c:pt idx="7">
                  <c:v>130</c:v>
                </c:pt>
                <c:pt idx="8">
                  <c:v>104</c:v>
                </c:pt>
                <c:pt idx="9">
                  <c:v>80.5</c:v>
                </c:pt>
                <c:pt idx="10">
                  <c:v>67.25</c:v>
                </c:pt>
                <c:pt idx="11">
                  <c:v>56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'CentralBayStn4_1999-2016'!$BQ$36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'CentralBayStn4_1999-2016'!$BK$37:$BK$48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'CentralBayStn4_1999-2016'!$BQ$37:$BQ$48</c:f>
              <c:numCache>
                <c:formatCode>_(* #,##0_);_(* \(#,##0\);_(* "-"??_);_(@_)</c:formatCode>
                <c:ptCount val="12"/>
                <c:pt idx="0">
                  <c:v>20.3</c:v>
                </c:pt>
                <c:pt idx="1">
                  <c:v>18.899999999999999</c:v>
                </c:pt>
                <c:pt idx="2">
                  <c:v>29</c:v>
                </c:pt>
                <c:pt idx="3">
                  <c:v>37</c:v>
                </c:pt>
                <c:pt idx="4">
                  <c:v>33</c:v>
                </c:pt>
                <c:pt idx="5">
                  <c:v>58</c:v>
                </c:pt>
                <c:pt idx="6">
                  <c:v>63</c:v>
                </c:pt>
                <c:pt idx="7">
                  <c:v>24.2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14008"/>
        <c:axId val="499515576"/>
      </c:scatterChart>
      <c:valAx>
        <c:axId val="49951400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99515576"/>
        <c:crosses val="autoZero"/>
        <c:crossBetween val="midCat"/>
      </c:valAx>
      <c:valAx>
        <c:axId val="499515576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99514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'CentralBayStn4_1999-2016'!$BM$53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'CentralBayStn4_1999-2016'!$BK$54:$BK$65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'CentralBayStn4_1999-2016'!$BM$54:$BM$65</c:f>
              <c:numCache>
                <c:formatCode>0.000</c:formatCode>
                <c:ptCount val="12"/>
                <c:pt idx="0">
                  <c:v>0.58599999999999997</c:v>
                </c:pt>
                <c:pt idx="1">
                  <c:v>0.43</c:v>
                </c:pt>
                <c:pt idx="2">
                  <c:v>0.65049999999999997</c:v>
                </c:pt>
                <c:pt idx="3">
                  <c:v>0.66930000000000001</c:v>
                </c:pt>
                <c:pt idx="4">
                  <c:v>0.23280000000000001</c:v>
                </c:pt>
                <c:pt idx="5">
                  <c:v>0.26840000000000003</c:v>
                </c:pt>
                <c:pt idx="6">
                  <c:v>8.9300000000000004E-2</c:v>
                </c:pt>
                <c:pt idx="7">
                  <c:v>0.5524</c:v>
                </c:pt>
                <c:pt idx="8">
                  <c:v>0.36599999999999999</c:v>
                </c:pt>
                <c:pt idx="9">
                  <c:v>0.77</c:v>
                </c:pt>
                <c:pt idx="10">
                  <c:v>0.56740000000000002</c:v>
                </c:pt>
                <c:pt idx="11">
                  <c:v>0.8579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'CentralBayStn4_1999-2016'!$BN$53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'CentralBayStn4_1999-2016'!$BK$54:$BK$65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'CentralBayStn4_1999-2016'!$BN$54:$BN$65</c:f>
              <c:numCache>
                <c:formatCode>General</c:formatCode>
                <c:ptCount val="12"/>
                <c:pt idx="0">
                  <c:v>0.1759</c:v>
                </c:pt>
                <c:pt idx="1">
                  <c:v>0.1739</c:v>
                </c:pt>
                <c:pt idx="2">
                  <c:v>9.0499999999999997E-2</c:v>
                </c:pt>
                <c:pt idx="3">
                  <c:v>0.112</c:v>
                </c:pt>
                <c:pt idx="4">
                  <c:v>6.1400000000000003E-2</c:v>
                </c:pt>
                <c:pt idx="5">
                  <c:v>4.5999999999999999E-2</c:v>
                </c:pt>
                <c:pt idx="6">
                  <c:v>7.6649999999999996E-2</c:v>
                </c:pt>
                <c:pt idx="7">
                  <c:v>0.1106</c:v>
                </c:pt>
                <c:pt idx="8">
                  <c:v>0.10539999999999999</c:v>
                </c:pt>
                <c:pt idx="9">
                  <c:v>0.12470000000000001</c:v>
                </c:pt>
                <c:pt idx="10">
                  <c:v>0.19779999999999998</c:v>
                </c:pt>
                <c:pt idx="11">
                  <c:v>0.21629999999999999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'CentralBayStn4_1999-2016'!$BO$53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'CentralBayStn4_1999-2016'!$BK$54:$BK$65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'CentralBayStn4_1999-2016'!$BO$54:$BO$65</c:f>
              <c:numCache>
                <c:formatCode>0.000</c:formatCode>
                <c:ptCount val="12"/>
                <c:pt idx="0">
                  <c:v>0.1003</c:v>
                </c:pt>
                <c:pt idx="1">
                  <c:v>0.10489999999999999</c:v>
                </c:pt>
                <c:pt idx="2">
                  <c:v>3.3000000000000002E-2</c:v>
                </c:pt>
                <c:pt idx="3">
                  <c:v>1.4E-2</c:v>
                </c:pt>
                <c:pt idx="4">
                  <c:v>3.7499999999999999E-2</c:v>
                </c:pt>
                <c:pt idx="5">
                  <c:v>2.4799999999999999E-2</c:v>
                </c:pt>
                <c:pt idx="6">
                  <c:v>2.1899999999999999E-2</c:v>
                </c:pt>
                <c:pt idx="7">
                  <c:v>3.9300000000000002E-2</c:v>
                </c:pt>
                <c:pt idx="8">
                  <c:v>5.7200000000000001E-2</c:v>
                </c:pt>
                <c:pt idx="9">
                  <c:v>3.9899999999999998E-2</c:v>
                </c:pt>
                <c:pt idx="10">
                  <c:v>8.4949999999999998E-2</c:v>
                </c:pt>
                <c:pt idx="11">
                  <c:v>0.09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'CentralBayStn4_1999-2016'!$BP$53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'CentralBayStn4_1999-2016'!$BK$54:$BK$65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'CentralBayStn4_1999-2016'!$BP$54:$BP$65</c:f>
              <c:numCache>
                <c:formatCode>General</c:formatCode>
                <c:ptCount val="12"/>
                <c:pt idx="0">
                  <c:v>7.3999999999999996E-2</c:v>
                </c:pt>
                <c:pt idx="1">
                  <c:v>5.0999999999999997E-2</c:v>
                </c:pt>
                <c:pt idx="2">
                  <c:v>5.0000000000000001E-3</c:v>
                </c:pt>
                <c:pt idx="3">
                  <c:v>3.7000000000000002E-3</c:v>
                </c:pt>
                <c:pt idx="4">
                  <c:v>1.4E-2</c:v>
                </c:pt>
                <c:pt idx="5">
                  <c:v>5.0000000000000001E-3</c:v>
                </c:pt>
                <c:pt idx="6">
                  <c:v>4.2500000000000003E-3</c:v>
                </c:pt>
                <c:pt idx="7">
                  <c:v>0.01</c:v>
                </c:pt>
                <c:pt idx="8">
                  <c:v>1.24E-2</c:v>
                </c:pt>
                <c:pt idx="9">
                  <c:v>1.6E-2</c:v>
                </c:pt>
                <c:pt idx="10">
                  <c:v>2.4475E-2</c:v>
                </c:pt>
                <c:pt idx="11">
                  <c:v>5.9299999999999999E-2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'CentralBayStn4_1999-2016'!$BQ$53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'CentralBayStn4_1999-2016'!$BK$54:$BK$65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'CentralBayStn4_1999-2016'!$BQ$54:$BQ$65</c:f>
              <c:numCache>
                <c:formatCode>0.000</c:formatCode>
                <c:ptCount val="12"/>
                <c:pt idx="0">
                  <c:v>2E-3</c:v>
                </c:pt>
                <c:pt idx="1">
                  <c:v>2.3199999999999998E-2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1.34E-2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14400"/>
        <c:axId val="499511264"/>
      </c:scatterChart>
      <c:valAx>
        <c:axId val="49951440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99511264"/>
        <c:crosses val="autoZero"/>
        <c:crossBetween val="midCat"/>
      </c:valAx>
      <c:valAx>
        <c:axId val="499511264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99514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'WestBayStn5_1999-2016'!$AG$92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'WestBayStn5_1999-2016'!$AE$93:$AE$106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'WestBayStn5_1999-2016'!$AG$93:$AG$106</c:f>
              <c:numCache>
                <c:formatCode>0.0</c:formatCode>
                <c:ptCount val="14"/>
                <c:pt idx="0">
                  <c:v>7.5499999999999998E-2</c:v>
                </c:pt>
                <c:pt idx="1">
                  <c:v>0.34410000000000002</c:v>
                </c:pt>
                <c:pt idx="2">
                  <c:v>0.13589999999999999</c:v>
                </c:pt>
                <c:pt idx="3">
                  <c:v>0.14330000000000001</c:v>
                </c:pt>
                <c:pt idx="4">
                  <c:v>0.28839999999999999</c:v>
                </c:pt>
                <c:pt idx="5">
                  <c:v>0.17019999999999999</c:v>
                </c:pt>
                <c:pt idx="6">
                  <c:v>0.37040000000000001</c:v>
                </c:pt>
                <c:pt idx="7">
                  <c:v>0.19589999999999999</c:v>
                </c:pt>
                <c:pt idx="8">
                  <c:v>0.27689999999999998</c:v>
                </c:pt>
                <c:pt idx="9">
                  <c:v>9.8699999999999996E-2</c:v>
                </c:pt>
                <c:pt idx="10">
                  <c:v>0.12</c:v>
                </c:pt>
                <c:pt idx="11">
                  <c:v>0.77</c:v>
                </c:pt>
                <c:pt idx="12">
                  <c:v>0.1726</c:v>
                </c:pt>
                <c:pt idx="13">
                  <c:v>0.38700000000000001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'WestBayStn5_1999-2016'!$AH$92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'WestBayStn5_1999-2016'!$AE$93:$AE$106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'WestBayStn5_1999-2016'!$AH$93:$AH$106</c:f>
              <c:numCache>
                <c:formatCode>General</c:formatCode>
                <c:ptCount val="14"/>
                <c:pt idx="0">
                  <c:v>1.23E-2</c:v>
                </c:pt>
                <c:pt idx="1">
                  <c:v>0.24754999999999999</c:v>
                </c:pt>
                <c:pt idx="2">
                  <c:v>0.112</c:v>
                </c:pt>
                <c:pt idx="3">
                  <c:v>0.114275</c:v>
                </c:pt>
                <c:pt idx="4">
                  <c:v>4.6275000000000004E-2</c:v>
                </c:pt>
                <c:pt idx="5">
                  <c:v>0.11065</c:v>
                </c:pt>
                <c:pt idx="6">
                  <c:v>8.9950000000000002E-2</c:v>
                </c:pt>
                <c:pt idx="7">
                  <c:v>0.11812500000000001</c:v>
                </c:pt>
                <c:pt idx="8">
                  <c:v>0.11575000000000001</c:v>
                </c:pt>
                <c:pt idx="9">
                  <c:v>7.1899999999999992E-2</c:v>
                </c:pt>
                <c:pt idx="10">
                  <c:v>0.10630000000000001</c:v>
                </c:pt>
                <c:pt idx="11">
                  <c:v>0.21250000000000002</c:v>
                </c:pt>
                <c:pt idx="12">
                  <c:v>6.8750000000000006E-2</c:v>
                </c:pt>
                <c:pt idx="13">
                  <c:v>0.17299999999999999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'WestBayStn5_1999-2016'!$AI$92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'WestBayStn5_1999-2016'!$AE$93:$AE$106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'WestBayStn5_1999-2016'!$AI$93:$AI$106</c:f>
              <c:numCache>
                <c:formatCode>0.0</c:formatCode>
                <c:ptCount val="14"/>
                <c:pt idx="0">
                  <c:v>2E-3</c:v>
                </c:pt>
                <c:pt idx="1">
                  <c:v>8.7499999999999994E-2</c:v>
                </c:pt>
                <c:pt idx="2">
                  <c:v>9.7900000000000001E-2</c:v>
                </c:pt>
                <c:pt idx="3">
                  <c:v>9.3549999999999994E-2</c:v>
                </c:pt>
                <c:pt idx="4">
                  <c:v>1.7000000000000001E-2</c:v>
                </c:pt>
                <c:pt idx="5">
                  <c:v>4.4999999999999998E-2</c:v>
                </c:pt>
                <c:pt idx="6">
                  <c:v>4.7300000000000002E-2</c:v>
                </c:pt>
                <c:pt idx="7">
                  <c:v>5.3600000000000002E-2</c:v>
                </c:pt>
                <c:pt idx="8">
                  <c:v>6.6000000000000003E-2</c:v>
                </c:pt>
                <c:pt idx="9">
                  <c:v>6.3450000000000006E-2</c:v>
                </c:pt>
                <c:pt idx="10">
                  <c:v>9.0800000000000006E-2</c:v>
                </c:pt>
                <c:pt idx="11">
                  <c:v>0.125</c:v>
                </c:pt>
                <c:pt idx="12">
                  <c:v>5.33E-2</c:v>
                </c:pt>
                <c:pt idx="13">
                  <c:v>0.11799999999999999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'WestBayStn5_1999-2016'!$AJ$92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'WestBayStn5_1999-2016'!$AE$93:$AE$106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'WestBayStn5_1999-2016'!$AJ$93:$AJ$106</c:f>
              <c:numCache>
                <c:formatCode>General</c:formatCode>
                <c:ptCount val="14"/>
                <c:pt idx="0">
                  <c:v>2E-3</c:v>
                </c:pt>
                <c:pt idx="1">
                  <c:v>3.6574999999999996E-2</c:v>
                </c:pt>
                <c:pt idx="2">
                  <c:v>8.6699999999999999E-2</c:v>
                </c:pt>
                <c:pt idx="3">
                  <c:v>5.5999999999999994E-2</c:v>
                </c:pt>
                <c:pt idx="4">
                  <c:v>1.3025E-2</c:v>
                </c:pt>
                <c:pt idx="5">
                  <c:v>1.9674999999999998E-2</c:v>
                </c:pt>
                <c:pt idx="6">
                  <c:v>3.175E-2</c:v>
                </c:pt>
                <c:pt idx="7">
                  <c:v>3.3475000000000005E-2</c:v>
                </c:pt>
                <c:pt idx="8">
                  <c:v>4.7574999999999999E-2</c:v>
                </c:pt>
                <c:pt idx="9">
                  <c:v>5.5650000000000005E-2</c:v>
                </c:pt>
                <c:pt idx="10">
                  <c:v>7.6899999999999996E-2</c:v>
                </c:pt>
                <c:pt idx="11">
                  <c:v>3.1150000000000001E-2</c:v>
                </c:pt>
                <c:pt idx="12">
                  <c:v>3.5099999999999999E-2</c:v>
                </c:pt>
                <c:pt idx="13">
                  <c:v>6.7500000000000004E-2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'WestBayStn5_1999-2016'!$AK$92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'WestBayStn5_1999-2016'!$AE$93:$AE$106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'WestBayStn5_1999-2016'!$AK$93:$AK$106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7.1099999999999997E-2</c:v>
                </c:pt>
                <c:pt idx="3">
                  <c:v>2.12E-2</c:v>
                </c:pt>
                <c:pt idx="4">
                  <c:v>9.2999999999999992E-3</c:v>
                </c:pt>
                <c:pt idx="5">
                  <c:v>8.3000000000000001E-3</c:v>
                </c:pt>
                <c:pt idx="6">
                  <c:v>1.2E-2</c:v>
                </c:pt>
                <c:pt idx="7">
                  <c:v>1E-3</c:v>
                </c:pt>
                <c:pt idx="8">
                  <c:v>8.0999999999999996E-3</c:v>
                </c:pt>
                <c:pt idx="9">
                  <c:v>4.1000000000000002E-2</c:v>
                </c:pt>
                <c:pt idx="10">
                  <c:v>0.06</c:v>
                </c:pt>
                <c:pt idx="11">
                  <c:v>5.0000000000000001E-3</c:v>
                </c:pt>
                <c:pt idx="12">
                  <c:v>8.5000000000000006E-3</c:v>
                </c:pt>
                <c:pt idx="13">
                  <c:v>5.6000000000000001E-2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66408"/>
        <c:axId val="462669152"/>
      </c:scatterChart>
      <c:valAx>
        <c:axId val="46266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669152"/>
        <c:crosses val="autoZero"/>
        <c:crossBetween val="midCat"/>
      </c:valAx>
      <c:valAx>
        <c:axId val="462669152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6664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'CentralBayStn4_1999-2016'!$BM$70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'CentralBayStn4_1999-2016'!$BK$71:$BK$82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'CentralBayStn4_1999-2016'!$BM$71:$BM$82</c:f>
              <c:numCache>
                <c:formatCode>0.000</c:formatCode>
                <c:ptCount val="12"/>
                <c:pt idx="0">
                  <c:v>0.186</c:v>
                </c:pt>
                <c:pt idx="1">
                  <c:v>0.20549999999999999</c:v>
                </c:pt>
                <c:pt idx="2">
                  <c:v>0.2324</c:v>
                </c:pt>
                <c:pt idx="3">
                  <c:v>0.3</c:v>
                </c:pt>
                <c:pt idx="4">
                  <c:v>0.35310000000000002</c:v>
                </c:pt>
                <c:pt idx="5">
                  <c:v>0.22459999999999999</c:v>
                </c:pt>
                <c:pt idx="6">
                  <c:v>0.32</c:v>
                </c:pt>
                <c:pt idx="7">
                  <c:v>0.19739999999999999</c:v>
                </c:pt>
                <c:pt idx="8">
                  <c:v>0.17100000000000001</c:v>
                </c:pt>
                <c:pt idx="9">
                  <c:v>0.13650000000000001</c:v>
                </c:pt>
                <c:pt idx="10">
                  <c:v>0.1305</c:v>
                </c:pt>
                <c:pt idx="11">
                  <c:v>0.1996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'CentralBayStn4_1999-2016'!$BN$70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'CentralBayStn4_1999-2016'!$BK$71:$BK$82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'CentralBayStn4_1999-2016'!$BN$71:$BN$82</c:f>
              <c:numCache>
                <c:formatCode>General</c:formatCode>
                <c:ptCount val="12"/>
                <c:pt idx="0">
                  <c:v>7.4200000000000002E-2</c:v>
                </c:pt>
                <c:pt idx="1">
                  <c:v>8.0799999999999997E-2</c:v>
                </c:pt>
                <c:pt idx="2">
                  <c:v>0.1071</c:v>
                </c:pt>
                <c:pt idx="3">
                  <c:v>0.08</c:v>
                </c:pt>
                <c:pt idx="4">
                  <c:v>7.5200000000000003E-2</c:v>
                </c:pt>
                <c:pt idx="5">
                  <c:v>0.10299999999999999</c:v>
                </c:pt>
                <c:pt idx="6">
                  <c:v>0.14607500000000001</c:v>
                </c:pt>
                <c:pt idx="7">
                  <c:v>0.1085</c:v>
                </c:pt>
                <c:pt idx="8">
                  <c:v>0.1114</c:v>
                </c:pt>
                <c:pt idx="9">
                  <c:v>8.2900000000000001E-2</c:v>
                </c:pt>
                <c:pt idx="10">
                  <c:v>9.5625000000000002E-2</c:v>
                </c:pt>
                <c:pt idx="11">
                  <c:v>8.8999999999999996E-2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'CentralBayStn4_1999-2016'!$BO$70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'CentralBayStn4_1999-2016'!$BK$71:$BK$82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'CentralBayStn4_1999-2016'!$BO$71:$BO$82</c:f>
              <c:numCache>
                <c:formatCode>0.000</c:formatCode>
                <c:ptCount val="12"/>
                <c:pt idx="0">
                  <c:v>3.9199999999999999E-2</c:v>
                </c:pt>
                <c:pt idx="1">
                  <c:v>4.6699999999999998E-2</c:v>
                </c:pt>
                <c:pt idx="2">
                  <c:v>4.6899999999999997E-2</c:v>
                </c:pt>
                <c:pt idx="3">
                  <c:v>5.4699999999999999E-2</c:v>
                </c:pt>
                <c:pt idx="4">
                  <c:v>3.2899999999999999E-2</c:v>
                </c:pt>
                <c:pt idx="5">
                  <c:v>6.6799999999999998E-2</c:v>
                </c:pt>
                <c:pt idx="6">
                  <c:v>6.3299999999999995E-2</c:v>
                </c:pt>
                <c:pt idx="7">
                  <c:v>4.7199999999999999E-2</c:v>
                </c:pt>
                <c:pt idx="8">
                  <c:v>6.2399999999999997E-2</c:v>
                </c:pt>
                <c:pt idx="9">
                  <c:v>3.85E-2</c:v>
                </c:pt>
                <c:pt idx="10">
                  <c:v>5.7349999999999998E-2</c:v>
                </c:pt>
                <c:pt idx="11">
                  <c:v>4.6800000000000001E-2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'CentralBayStn4_1999-2016'!$BP$70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'CentralBayStn4_1999-2016'!$BK$71:$BK$82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'CentralBayStn4_1999-2016'!$BP$71:$BP$82</c:f>
              <c:numCache>
                <c:formatCode>General</c:formatCode>
                <c:ptCount val="12"/>
                <c:pt idx="0">
                  <c:v>2.7E-2</c:v>
                </c:pt>
                <c:pt idx="1">
                  <c:v>2.76E-2</c:v>
                </c:pt>
                <c:pt idx="2">
                  <c:v>2.9499999999999998E-2</c:v>
                </c:pt>
                <c:pt idx="3">
                  <c:v>3.49E-2</c:v>
                </c:pt>
                <c:pt idx="4">
                  <c:v>7.0000000000000001E-3</c:v>
                </c:pt>
                <c:pt idx="5">
                  <c:v>3.1300000000000001E-2</c:v>
                </c:pt>
                <c:pt idx="6">
                  <c:v>3.5025000000000001E-2</c:v>
                </c:pt>
                <c:pt idx="7">
                  <c:v>5.0000000000000001E-3</c:v>
                </c:pt>
                <c:pt idx="8">
                  <c:v>3.0499999999999999E-2</c:v>
                </c:pt>
                <c:pt idx="9">
                  <c:v>3.0800000000000001E-2</c:v>
                </c:pt>
                <c:pt idx="10">
                  <c:v>3.3649999999999999E-2</c:v>
                </c:pt>
                <c:pt idx="11">
                  <c:v>2.8000000000000001E-2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'CentralBayStn4_1999-2016'!$BQ$70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'CentralBayStn4_1999-2016'!$BK$71:$BK$82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'CentralBayStn4_1999-2016'!$BQ$71:$BQ$82</c:f>
              <c:numCache>
                <c:formatCode>0.000</c:formatCode>
                <c:ptCount val="12"/>
                <c:pt idx="0">
                  <c:v>5.0000000000000001E-3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1.8E-3</c:v>
                </c:pt>
                <c:pt idx="8">
                  <c:v>2E-3</c:v>
                </c:pt>
                <c:pt idx="9">
                  <c:v>3.3E-3</c:v>
                </c:pt>
                <c:pt idx="10">
                  <c:v>8.9999999999999993E-3</c:v>
                </c:pt>
                <c:pt idx="11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12048"/>
        <c:axId val="499515184"/>
      </c:scatterChart>
      <c:valAx>
        <c:axId val="49951204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99515184"/>
        <c:crosses val="autoZero"/>
        <c:crossBetween val="midCat"/>
      </c:valAx>
      <c:valAx>
        <c:axId val="499515184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995120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'CentralBayStn4_1999-2016'!$BM$87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'CentralBayStn4_1999-2016'!$BK$88:$BK$99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'CentralBayStn4_1999-2016'!$BM$88:$BM$99</c:f>
              <c:numCache>
                <c:formatCode>0.000</c:formatCode>
                <c:ptCount val="12"/>
                <c:pt idx="0">
                  <c:v>0.13830000000000001</c:v>
                </c:pt>
                <c:pt idx="1">
                  <c:v>0.128</c:v>
                </c:pt>
                <c:pt idx="2">
                  <c:v>9.69E-2</c:v>
                </c:pt>
                <c:pt idx="3">
                  <c:v>9.2700000000000005E-2</c:v>
                </c:pt>
                <c:pt idx="4">
                  <c:v>0.05</c:v>
                </c:pt>
                <c:pt idx="5">
                  <c:v>0.44700000000000001</c:v>
                </c:pt>
                <c:pt idx="6">
                  <c:v>8.8999999999999996E-2</c:v>
                </c:pt>
                <c:pt idx="7">
                  <c:v>6.9199999999999998E-2</c:v>
                </c:pt>
                <c:pt idx="8">
                  <c:v>0.14729999999999999</c:v>
                </c:pt>
                <c:pt idx="9">
                  <c:v>0.1774</c:v>
                </c:pt>
                <c:pt idx="10">
                  <c:v>0.15359999999999999</c:v>
                </c:pt>
                <c:pt idx="11">
                  <c:v>0.17430000000000001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'CentralBayStn4_1999-2016'!$BN$87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'CentralBayStn4_1999-2016'!$BK$88:$BK$99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'CentralBayStn4_1999-2016'!$BN$88:$BN$99</c:f>
              <c:numCache>
                <c:formatCode>General</c:formatCode>
                <c:ptCount val="12"/>
                <c:pt idx="0">
                  <c:v>4.1099999999999998E-2</c:v>
                </c:pt>
                <c:pt idx="1">
                  <c:v>0.04</c:v>
                </c:pt>
                <c:pt idx="2">
                  <c:v>5.0799999999999998E-2</c:v>
                </c:pt>
                <c:pt idx="3">
                  <c:v>4.3799999999999999E-2</c:v>
                </c:pt>
                <c:pt idx="4">
                  <c:v>0.04</c:v>
                </c:pt>
                <c:pt idx="5">
                  <c:v>5.7500000000000002E-2</c:v>
                </c:pt>
                <c:pt idx="6">
                  <c:v>3.3024999999999999E-2</c:v>
                </c:pt>
                <c:pt idx="7">
                  <c:v>2.9499999999999998E-2</c:v>
                </c:pt>
                <c:pt idx="8">
                  <c:v>2.87E-2</c:v>
                </c:pt>
                <c:pt idx="9">
                  <c:v>0.05</c:v>
                </c:pt>
                <c:pt idx="10">
                  <c:v>5.8775000000000001E-2</c:v>
                </c:pt>
                <c:pt idx="11">
                  <c:v>0.1027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'CentralBayStn4_1999-2016'!$BO$87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'CentralBayStn4_1999-2016'!$BK$88:$BK$99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'CentralBayStn4_1999-2016'!$BO$88:$BO$99</c:f>
              <c:numCache>
                <c:formatCode>0.000</c:formatCode>
                <c:ptCount val="12"/>
                <c:pt idx="0">
                  <c:v>2.5399999999999999E-2</c:v>
                </c:pt>
                <c:pt idx="1">
                  <c:v>2.8899999999999999E-2</c:v>
                </c:pt>
                <c:pt idx="2">
                  <c:v>2.8299999999999999E-2</c:v>
                </c:pt>
                <c:pt idx="3">
                  <c:v>2.3300000000000001E-2</c:v>
                </c:pt>
                <c:pt idx="4">
                  <c:v>1.8700000000000001E-2</c:v>
                </c:pt>
                <c:pt idx="5">
                  <c:v>0.02</c:v>
                </c:pt>
                <c:pt idx="6">
                  <c:v>1.805E-2</c:v>
                </c:pt>
                <c:pt idx="7">
                  <c:v>2.1100000000000001E-2</c:v>
                </c:pt>
                <c:pt idx="8">
                  <c:v>1.6400000000000001E-2</c:v>
                </c:pt>
                <c:pt idx="9">
                  <c:v>1.7399999999999999E-2</c:v>
                </c:pt>
                <c:pt idx="10">
                  <c:v>2.64E-2</c:v>
                </c:pt>
                <c:pt idx="11">
                  <c:v>0.06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'CentralBayStn4_1999-2016'!$BP$87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'CentralBayStn4_1999-2016'!$BK$88:$BK$99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'CentralBayStn4_1999-2016'!$BP$88:$BP$99</c:f>
              <c:numCache>
                <c:formatCode>General</c:formatCode>
                <c:ptCount val="12"/>
                <c:pt idx="0">
                  <c:v>1.0500000000000001E-2</c:v>
                </c:pt>
                <c:pt idx="1">
                  <c:v>1.9099999999999999E-2</c:v>
                </c:pt>
                <c:pt idx="2">
                  <c:v>1.7999999999999999E-2</c:v>
                </c:pt>
                <c:pt idx="3">
                  <c:v>5.0000000000000001E-3</c:v>
                </c:pt>
                <c:pt idx="4">
                  <c:v>5.4999999999999997E-3</c:v>
                </c:pt>
                <c:pt idx="5">
                  <c:v>2E-3</c:v>
                </c:pt>
                <c:pt idx="6">
                  <c:v>4.4000000000000003E-3</c:v>
                </c:pt>
                <c:pt idx="7">
                  <c:v>4.8999999999999998E-3</c:v>
                </c:pt>
                <c:pt idx="8">
                  <c:v>4.4999999999999997E-3</c:v>
                </c:pt>
                <c:pt idx="9">
                  <c:v>6.1999999999999998E-3</c:v>
                </c:pt>
                <c:pt idx="10">
                  <c:v>8.0499999999999999E-3</c:v>
                </c:pt>
                <c:pt idx="11">
                  <c:v>2.52E-2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'CentralBayStn4_1999-2016'!$BQ$87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'CentralBayStn4_1999-2016'!$BK$88:$BK$99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'CentralBayStn4_1999-2016'!$BQ$88:$BQ$99</c:f>
              <c:numCache>
                <c:formatCode>0.000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1.01E-2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16360"/>
        <c:axId val="499512440"/>
      </c:scatterChart>
      <c:valAx>
        <c:axId val="49951636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99512440"/>
        <c:crosses val="autoZero"/>
        <c:crossBetween val="midCat"/>
      </c:valAx>
      <c:valAx>
        <c:axId val="499512440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995163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'CentralBayStn4_1999-2016'!$BM$104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'CentralBayStn4_1999-2016'!$BK$105:$BK$116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'CentralBayStn4_1999-2016'!$BM$105:$BM$116</c:f>
              <c:numCache>
                <c:formatCode>0.000</c:formatCode>
                <c:ptCount val="12"/>
                <c:pt idx="0">
                  <c:v>8.4</c:v>
                </c:pt>
                <c:pt idx="1">
                  <c:v>8.3000000000000007</c:v>
                </c:pt>
                <c:pt idx="2">
                  <c:v>8.6999999999999993</c:v>
                </c:pt>
                <c:pt idx="3">
                  <c:v>8.5</c:v>
                </c:pt>
                <c:pt idx="4">
                  <c:v>9.1</c:v>
                </c:pt>
                <c:pt idx="5">
                  <c:v>9.5</c:v>
                </c:pt>
                <c:pt idx="6">
                  <c:v>9.4</c:v>
                </c:pt>
                <c:pt idx="7">
                  <c:v>9.3000000000000007</c:v>
                </c:pt>
                <c:pt idx="8">
                  <c:v>9</c:v>
                </c:pt>
                <c:pt idx="9">
                  <c:v>9.5</c:v>
                </c:pt>
                <c:pt idx="10">
                  <c:v>8.6999999999999993</c:v>
                </c:pt>
                <c:pt idx="11">
                  <c:v>8.8000000000000007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'CentralBayStn4_1999-2016'!$BN$104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'CentralBayStn4_1999-2016'!$BK$105:$BK$116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'CentralBayStn4_1999-2016'!$BN$105:$BN$116</c:f>
              <c:numCache>
                <c:formatCode>General</c:formatCode>
                <c:ptCount val="12"/>
                <c:pt idx="0">
                  <c:v>8</c:v>
                </c:pt>
                <c:pt idx="1">
                  <c:v>8.1</c:v>
                </c:pt>
                <c:pt idx="2">
                  <c:v>8.1999999999999993</c:v>
                </c:pt>
                <c:pt idx="3">
                  <c:v>8.4</c:v>
                </c:pt>
                <c:pt idx="4">
                  <c:v>8.6</c:v>
                </c:pt>
                <c:pt idx="5">
                  <c:v>8.9</c:v>
                </c:pt>
                <c:pt idx="6">
                  <c:v>9.125</c:v>
                </c:pt>
                <c:pt idx="7">
                  <c:v>9</c:v>
                </c:pt>
                <c:pt idx="8">
                  <c:v>8.9</c:v>
                </c:pt>
                <c:pt idx="9">
                  <c:v>8.5250000000000004</c:v>
                </c:pt>
                <c:pt idx="10">
                  <c:v>8.4499999999999993</c:v>
                </c:pt>
                <c:pt idx="11">
                  <c:v>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'CentralBayStn4_1999-2016'!$BO$104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'CentralBayStn4_1999-2016'!$BK$105:$BK$116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'CentralBayStn4_1999-2016'!$BO$105:$BO$116</c:f>
              <c:numCache>
                <c:formatCode>0.000</c:formatCode>
                <c:ptCount val="12"/>
                <c:pt idx="0">
                  <c:v>7.8</c:v>
                </c:pt>
                <c:pt idx="1">
                  <c:v>7.9</c:v>
                </c:pt>
                <c:pt idx="2">
                  <c:v>8</c:v>
                </c:pt>
                <c:pt idx="3">
                  <c:v>8</c:v>
                </c:pt>
                <c:pt idx="4">
                  <c:v>8.1</c:v>
                </c:pt>
                <c:pt idx="5">
                  <c:v>8.5</c:v>
                </c:pt>
                <c:pt idx="6">
                  <c:v>8.6</c:v>
                </c:pt>
                <c:pt idx="7">
                  <c:v>8.5</c:v>
                </c:pt>
                <c:pt idx="8">
                  <c:v>8.6</c:v>
                </c:pt>
                <c:pt idx="9">
                  <c:v>8.0500000000000007</c:v>
                </c:pt>
                <c:pt idx="10">
                  <c:v>8</c:v>
                </c:pt>
                <c:pt idx="11">
                  <c:v>7.9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'CentralBayStn4_1999-2016'!$BP$104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'CentralBayStn4_1999-2016'!$BK$105:$BK$116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'CentralBayStn4_1999-2016'!$BP$105:$BP$116</c:f>
              <c:numCache>
                <c:formatCode>General</c:formatCode>
                <c:ptCount val="12"/>
                <c:pt idx="0">
                  <c:v>7.7</c:v>
                </c:pt>
                <c:pt idx="1">
                  <c:v>7.7</c:v>
                </c:pt>
                <c:pt idx="2">
                  <c:v>7.8</c:v>
                </c:pt>
                <c:pt idx="3">
                  <c:v>7.8</c:v>
                </c:pt>
                <c:pt idx="4">
                  <c:v>7.9</c:v>
                </c:pt>
                <c:pt idx="5">
                  <c:v>8.3000000000000007</c:v>
                </c:pt>
                <c:pt idx="6">
                  <c:v>8.4749999999999996</c:v>
                </c:pt>
                <c:pt idx="7">
                  <c:v>7.7</c:v>
                </c:pt>
                <c:pt idx="8">
                  <c:v>8.4</c:v>
                </c:pt>
                <c:pt idx="9">
                  <c:v>7.75</c:v>
                </c:pt>
                <c:pt idx="10">
                  <c:v>7.7249999999999996</c:v>
                </c:pt>
                <c:pt idx="11">
                  <c:v>7.5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'CentralBayStn4_1999-2016'!$BQ$104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'CentralBayStn4_1999-2016'!$BK$105:$BK$116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'CentralBayStn4_1999-2016'!$BQ$105:$BQ$116</c:f>
              <c:numCache>
                <c:formatCode>0.000</c:formatCode>
                <c:ptCount val="12"/>
                <c:pt idx="0">
                  <c:v>7.2</c:v>
                </c:pt>
                <c:pt idx="1">
                  <c:v>7.2</c:v>
                </c:pt>
                <c:pt idx="2">
                  <c:v>7.1</c:v>
                </c:pt>
                <c:pt idx="3">
                  <c:v>7.3</c:v>
                </c:pt>
                <c:pt idx="4">
                  <c:v>7.1</c:v>
                </c:pt>
                <c:pt idx="5">
                  <c:v>7.9</c:v>
                </c:pt>
                <c:pt idx="6">
                  <c:v>7.7</c:v>
                </c:pt>
                <c:pt idx="7">
                  <c:v>7.2</c:v>
                </c:pt>
                <c:pt idx="8">
                  <c:v>8.1</c:v>
                </c:pt>
                <c:pt idx="9">
                  <c:v>7.3</c:v>
                </c:pt>
                <c:pt idx="10">
                  <c:v>7.4</c:v>
                </c:pt>
                <c:pt idx="11">
                  <c:v>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17144"/>
        <c:axId val="499517928"/>
      </c:scatterChart>
      <c:valAx>
        <c:axId val="49951714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99517928"/>
        <c:crosses val="autoZero"/>
        <c:crossBetween val="midCat"/>
      </c:valAx>
      <c:valAx>
        <c:axId val="499517928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99517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'CentralBayStn4_1999-2016'!$BM$121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'CentralBayStn4_1999-2016'!$BK$122:$BK$133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'CentralBayStn4_1999-2016'!$BM$122:$BM$133</c:f>
              <c:numCache>
                <c:formatCode>0.000</c:formatCode>
                <c:ptCount val="12"/>
                <c:pt idx="0">
                  <c:v>120</c:v>
                </c:pt>
                <c:pt idx="1">
                  <c:v>118</c:v>
                </c:pt>
                <c:pt idx="2">
                  <c:v>142</c:v>
                </c:pt>
                <c:pt idx="3">
                  <c:v>93</c:v>
                </c:pt>
                <c:pt idx="4">
                  <c:v>57</c:v>
                </c:pt>
                <c:pt idx="5">
                  <c:v>41</c:v>
                </c:pt>
                <c:pt idx="6">
                  <c:v>92</c:v>
                </c:pt>
                <c:pt idx="7">
                  <c:v>97</c:v>
                </c:pt>
                <c:pt idx="8">
                  <c:v>45</c:v>
                </c:pt>
                <c:pt idx="9">
                  <c:v>199</c:v>
                </c:pt>
                <c:pt idx="10">
                  <c:v>86</c:v>
                </c:pt>
                <c:pt idx="11">
                  <c:v>54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'CentralBayStn4_1999-2016'!$BN$121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'CentralBayStn4_1999-2016'!$BK$122:$BK$133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'CentralBayStn4_1999-2016'!$BN$122:$BN$133</c:f>
              <c:numCache>
                <c:formatCode>General</c:formatCode>
                <c:ptCount val="12"/>
                <c:pt idx="0">
                  <c:v>61.5</c:v>
                </c:pt>
                <c:pt idx="1">
                  <c:v>53</c:v>
                </c:pt>
                <c:pt idx="2">
                  <c:v>41</c:v>
                </c:pt>
                <c:pt idx="3">
                  <c:v>51</c:v>
                </c:pt>
                <c:pt idx="4">
                  <c:v>27</c:v>
                </c:pt>
                <c:pt idx="5">
                  <c:v>24</c:v>
                </c:pt>
                <c:pt idx="6">
                  <c:v>29.25</c:v>
                </c:pt>
                <c:pt idx="7">
                  <c:v>34</c:v>
                </c:pt>
                <c:pt idx="8">
                  <c:v>21</c:v>
                </c:pt>
                <c:pt idx="9">
                  <c:v>21.5</c:v>
                </c:pt>
                <c:pt idx="10">
                  <c:v>21.5</c:v>
                </c:pt>
                <c:pt idx="11">
                  <c:v>23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'CentralBayStn4_1999-2016'!$BO$121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'CentralBayStn4_1999-2016'!$BK$122:$BK$133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'CentralBayStn4_1999-2016'!$BO$122:$BO$133</c:f>
              <c:numCache>
                <c:formatCode>0.000</c:formatCode>
                <c:ptCount val="12"/>
                <c:pt idx="0">
                  <c:v>31</c:v>
                </c:pt>
                <c:pt idx="1">
                  <c:v>32</c:v>
                </c:pt>
                <c:pt idx="2">
                  <c:v>36</c:v>
                </c:pt>
                <c:pt idx="3">
                  <c:v>29</c:v>
                </c:pt>
                <c:pt idx="4">
                  <c:v>22</c:v>
                </c:pt>
                <c:pt idx="5">
                  <c:v>16</c:v>
                </c:pt>
                <c:pt idx="6">
                  <c:v>18</c:v>
                </c:pt>
                <c:pt idx="7">
                  <c:v>13</c:v>
                </c:pt>
                <c:pt idx="8">
                  <c:v>11</c:v>
                </c:pt>
                <c:pt idx="9">
                  <c:v>14.5</c:v>
                </c:pt>
                <c:pt idx="10">
                  <c:v>15.5</c:v>
                </c:pt>
                <c:pt idx="11">
                  <c:v>20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'CentralBayStn4_1999-2016'!$BP$121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'CentralBayStn4_1999-2016'!$BK$122:$BK$133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'CentralBayStn4_1999-2016'!$BP$122:$BP$133</c:f>
              <c:numCache>
                <c:formatCode>General</c:formatCode>
                <c:ptCount val="12"/>
                <c:pt idx="0">
                  <c:v>25.5</c:v>
                </c:pt>
                <c:pt idx="1">
                  <c:v>22</c:v>
                </c:pt>
                <c:pt idx="2">
                  <c:v>28</c:v>
                </c:pt>
                <c:pt idx="3">
                  <c:v>21</c:v>
                </c:pt>
                <c:pt idx="4">
                  <c:v>14</c:v>
                </c:pt>
                <c:pt idx="5">
                  <c:v>11</c:v>
                </c:pt>
                <c:pt idx="6">
                  <c:v>7.25</c:v>
                </c:pt>
                <c:pt idx="7">
                  <c:v>9</c:v>
                </c:pt>
                <c:pt idx="8">
                  <c:v>10</c:v>
                </c:pt>
                <c:pt idx="9">
                  <c:v>8.25</c:v>
                </c:pt>
                <c:pt idx="10">
                  <c:v>4</c:v>
                </c:pt>
                <c:pt idx="11">
                  <c:v>18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'CentralBayStn4_1999-2016'!$BQ$121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'CentralBayStn4_1999-2016'!$BK$122:$BK$133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'CentralBayStn4_1999-2016'!$BQ$122:$BQ$133</c:f>
              <c:numCache>
                <c:formatCode>0.000</c:formatCode>
                <c:ptCount val="12"/>
                <c:pt idx="0">
                  <c:v>19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3</c:v>
                </c:pt>
                <c:pt idx="5">
                  <c:v>4</c:v>
                </c:pt>
                <c:pt idx="6">
                  <c:v>0.05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0.5</c:v>
                </c:pt>
                <c:pt idx="1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0632"/>
        <c:axId val="504797104"/>
      </c:scatterChart>
      <c:valAx>
        <c:axId val="50480063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04797104"/>
        <c:crosses val="autoZero"/>
        <c:crossBetween val="midCat"/>
      </c:valAx>
      <c:valAx>
        <c:axId val="504797104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800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'CentralBayStn4_1999-2016'!$BM$138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'CentralBayStn4_1999-2016'!$BK$139:$BK$150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'CentralBayStn4_1999-2016'!$BM$139:$BM$150</c:f>
              <c:numCache>
                <c:formatCode>0.000</c:formatCode>
                <c:ptCount val="12"/>
                <c:pt idx="0">
                  <c:v>140</c:v>
                </c:pt>
                <c:pt idx="1">
                  <c:v>113</c:v>
                </c:pt>
                <c:pt idx="2">
                  <c:v>102</c:v>
                </c:pt>
                <c:pt idx="3">
                  <c:v>85</c:v>
                </c:pt>
                <c:pt idx="4">
                  <c:v>54</c:v>
                </c:pt>
                <c:pt idx="5">
                  <c:v>26</c:v>
                </c:pt>
                <c:pt idx="6">
                  <c:v>205</c:v>
                </c:pt>
                <c:pt idx="7">
                  <c:v>81</c:v>
                </c:pt>
                <c:pt idx="8">
                  <c:v>31</c:v>
                </c:pt>
                <c:pt idx="9">
                  <c:v>83</c:v>
                </c:pt>
                <c:pt idx="10">
                  <c:v>90</c:v>
                </c:pt>
                <c:pt idx="11">
                  <c:v>79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'CentralBayStn4_1999-2016'!$BN$138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'CentralBayStn4_1999-2016'!$BK$139:$BK$150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'CentralBayStn4_1999-2016'!$BN$139:$BN$150</c:f>
              <c:numCache>
                <c:formatCode>General</c:formatCode>
                <c:ptCount val="12"/>
                <c:pt idx="0">
                  <c:v>59</c:v>
                </c:pt>
                <c:pt idx="1">
                  <c:v>77</c:v>
                </c:pt>
                <c:pt idx="2">
                  <c:v>63.75</c:v>
                </c:pt>
                <c:pt idx="3">
                  <c:v>49.25</c:v>
                </c:pt>
                <c:pt idx="4">
                  <c:v>25</c:v>
                </c:pt>
                <c:pt idx="5">
                  <c:v>21.5</c:v>
                </c:pt>
                <c:pt idx="6">
                  <c:v>24</c:v>
                </c:pt>
                <c:pt idx="7">
                  <c:v>22</c:v>
                </c:pt>
                <c:pt idx="8">
                  <c:v>19.5</c:v>
                </c:pt>
                <c:pt idx="9">
                  <c:v>21</c:v>
                </c:pt>
                <c:pt idx="10">
                  <c:v>37</c:v>
                </c:pt>
                <c:pt idx="11">
                  <c:v>48.25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'CentralBayStn4_1999-2016'!$BO$138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'CentralBayStn4_1999-2016'!$BK$139:$BK$150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'CentralBayStn4_1999-2016'!$BO$139:$BO$150</c:f>
              <c:numCache>
                <c:formatCode>0.000</c:formatCode>
                <c:ptCount val="12"/>
                <c:pt idx="0">
                  <c:v>45</c:v>
                </c:pt>
                <c:pt idx="1">
                  <c:v>52</c:v>
                </c:pt>
                <c:pt idx="2">
                  <c:v>38</c:v>
                </c:pt>
                <c:pt idx="3">
                  <c:v>35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18</c:v>
                </c:pt>
                <c:pt idx="10">
                  <c:v>21</c:v>
                </c:pt>
                <c:pt idx="11">
                  <c:v>38.5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'CentralBayStn4_1999-2016'!$BP$138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'CentralBayStn4_1999-2016'!$BK$139:$BK$150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'CentralBayStn4_1999-2016'!$BP$139:$BP$150</c:f>
              <c:numCache>
                <c:formatCode>General</c:formatCode>
                <c:ptCount val="12"/>
                <c:pt idx="0">
                  <c:v>23</c:v>
                </c:pt>
                <c:pt idx="1">
                  <c:v>25.5</c:v>
                </c:pt>
                <c:pt idx="2">
                  <c:v>28.5</c:v>
                </c:pt>
                <c:pt idx="3">
                  <c:v>18.75</c:v>
                </c:pt>
                <c:pt idx="4">
                  <c:v>15.25</c:v>
                </c:pt>
                <c:pt idx="5">
                  <c:v>11.5</c:v>
                </c:pt>
                <c:pt idx="6">
                  <c:v>14</c:v>
                </c:pt>
                <c:pt idx="7">
                  <c:v>12</c:v>
                </c:pt>
                <c:pt idx="8">
                  <c:v>14.25</c:v>
                </c:pt>
                <c:pt idx="9">
                  <c:v>12.25</c:v>
                </c:pt>
                <c:pt idx="10">
                  <c:v>16</c:v>
                </c:pt>
                <c:pt idx="11">
                  <c:v>18.75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'CentralBayStn4_1999-2016'!$BQ$138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'CentralBayStn4_1999-2016'!$BK$139:$BK$150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'CentralBayStn4_1999-2016'!$BQ$139:$BQ$150</c:f>
              <c:numCache>
                <c:formatCode>0.000</c:formatCode>
                <c:ptCount val="12"/>
                <c:pt idx="0">
                  <c:v>12</c:v>
                </c:pt>
                <c:pt idx="1">
                  <c:v>16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0.5</c:v>
                </c:pt>
                <c:pt idx="10">
                  <c:v>10</c:v>
                </c:pt>
                <c:pt idx="11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2592"/>
        <c:axId val="504799456"/>
      </c:scatterChart>
      <c:valAx>
        <c:axId val="50480259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04799456"/>
        <c:crosses val="autoZero"/>
        <c:crossBetween val="midCat"/>
      </c:valAx>
      <c:valAx>
        <c:axId val="504799456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80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'EastBayStn2_1999-2016'!$AG$2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'EastBayStn2_1999-2016'!$AE$3:$AE$16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'EastBayStn2_1999-2016'!$AG$3:$AG$16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12</c:v>
                </c:pt>
                <c:pt idx="12">
                  <c:v>4</c:v>
                </c:pt>
                <c:pt idx="13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'EastBayStn2_1999-2016'!$AH$2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'EastBayStn2_1999-2016'!$AE$3:$AE$16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'EastBayStn2_1999-2016'!$AH$3:$AH$16</c:f>
              <c:numCache>
                <c:formatCode>General</c:formatCode>
                <c:ptCount val="14"/>
                <c:pt idx="0">
                  <c:v>2</c:v>
                </c:pt>
                <c:pt idx="1">
                  <c:v>1.25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2.25</c:v>
                </c:pt>
                <c:pt idx="8">
                  <c:v>2</c:v>
                </c:pt>
                <c:pt idx="9">
                  <c:v>1.5</c:v>
                </c:pt>
                <c:pt idx="10">
                  <c:v>2</c:v>
                </c:pt>
                <c:pt idx="11">
                  <c:v>6.5</c:v>
                </c:pt>
                <c:pt idx="12">
                  <c:v>2.4749999999999996</c:v>
                </c:pt>
                <c:pt idx="13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'EastBayStn2_1999-2016'!$AI$2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'EastBayStn2_1999-2016'!$AE$3:$AE$16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'EastBayStn2_1999-2016'!$AI$3:$AI$16</c:f>
              <c:numCache>
                <c:formatCode>General</c:formatCode>
                <c:ptCount val="14"/>
                <c:pt idx="0">
                  <c:v>1</c:v>
                </c:pt>
                <c:pt idx="1">
                  <c:v>0.95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'EastBayStn2_1999-2016'!$AJ$2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'EastBayStn2_1999-2016'!$AE$3:$AE$16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'EastBayStn2_1999-2016'!$AJ$3:$AJ$16</c:f>
              <c:numCache>
                <c:formatCode>General</c:formatCode>
                <c:ptCount val="14"/>
                <c:pt idx="0">
                  <c:v>1</c:v>
                </c:pt>
                <c:pt idx="1">
                  <c:v>0.75</c:v>
                </c:pt>
                <c:pt idx="2">
                  <c:v>0.9</c:v>
                </c:pt>
                <c:pt idx="3">
                  <c:v>0.98750000000000004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'EastBayStn2_1999-2016'!$AK$2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'EastBayStn2_1999-2016'!$AE$3:$AE$16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'EastBayStn2_1999-2016'!$AK$3:$AK$16</c:f>
              <c:numCache>
                <c:formatCode>General</c:formatCode>
                <c:ptCount val="14"/>
                <c:pt idx="0">
                  <c:v>0.2</c:v>
                </c:pt>
                <c:pt idx="1">
                  <c:v>0.45</c:v>
                </c:pt>
                <c:pt idx="2">
                  <c:v>0.8</c:v>
                </c:pt>
                <c:pt idx="3">
                  <c:v>0.9</c:v>
                </c:pt>
                <c:pt idx="4">
                  <c:v>0.6</c:v>
                </c:pt>
                <c:pt idx="5">
                  <c:v>0.05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99848"/>
        <c:axId val="504797888"/>
      </c:scatterChart>
      <c:valAx>
        <c:axId val="50479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797888"/>
        <c:crosses val="autoZero"/>
        <c:crossBetween val="midCat"/>
      </c:valAx>
      <c:valAx>
        <c:axId val="50479788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504799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'EastBayStn2_1999-2016'!$AG$19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'EastBayStn2_1999-2016'!$AE$20:$AE$33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'EastBayStn2_1999-2016'!$AG$20:$AG$33</c:f>
              <c:numCache>
                <c:formatCode>0.0</c:formatCode>
                <c:ptCount val="14"/>
                <c:pt idx="0">
                  <c:v>8.1999999999999993</c:v>
                </c:pt>
                <c:pt idx="1">
                  <c:v>10.6</c:v>
                </c:pt>
                <c:pt idx="2">
                  <c:v>8.6</c:v>
                </c:pt>
                <c:pt idx="3">
                  <c:v>12.7</c:v>
                </c:pt>
                <c:pt idx="4">
                  <c:v>9</c:v>
                </c:pt>
                <c:pt idx="5">
                  <c:v>10.8</c:v>
                </c:pt>
                <c:pt idx="6">
                  <c:v>10</c:v>
                </c:pt>
                <c:pt idx="7">
                  <c:v>9.3000000000000007</c:v>
                </c:pt>
                <c:pt idx="8">
                  <c:v>10.199999999999999</c:v>
                </c:pt>
                <c:pt idx="9">
                  <c:v>9.1999999999999993</c:v>
                </c:pt>
                <c:pt idx="10">
                  <c:v>11.28</c:v>
                </c:pt>
                <c:pt idx="11">
                  <c:v>9.3000000000000007</c:v>
                </c:pt>
                <c:pt idx="12">
                  <c:v>10</c:v>
                </c:pt>
                <c:pt idx="13">
                  <c:v>10.199999999999999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'EastBayStn2_1999-2016'!$AH$19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'EastBayStn2_1999-2016'!$AE$20:$AE$33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'EastBayStn2_1999-2016'!$AH$20:$AH$33</c:f>
              <c:numCache>
                <c:formatCode>General</c:formatCode>
                <c:ptCount val="14"/>
                <c:pt idx="0">
                  <c:v>7.9250000000000007</c:v>
                </c:pt>
                <c:pt idx="1">
                  <c:v>7.97</c:v>
                </c:pt>
                <c:pt idx="2">
                  <c:v>8.1</c:v>
                </c:pt>
                <c:pt idx="3">
                  <c:v>8.3249999999999993</c:v>
                </c:pt>
                <c:pt idx="4">
                  <c:v>7.95</c:v>
                </c:pt>
                <c:pt idx="5">
                  <c:v>8</c:v>
                </c:pt>
                <c:pt idx="6">
                  <c:v>8.4</c:v>
                </c:pt>
                <c:pt idx="7">
                  <c:v>8.2249999999999996</c:v>
                </c:pt>
                <c:pt idx="8">
                  <c:v>8.7249999999999996</c:v>
                </c:pt>
                <c:pt idx="9">
                  <c:v>8.1999999999999993</c:v>
                </c:pt>
                <c:pt idx="10">
                  <c:v>9</c:v>
                </c:pt>
                <c:pt idx="11">
                  <c:v>8.3999999999999986</c:v>
                </c:pt>
                <c:pt idx="12">
                  <c:v>8.2999999999999989</c:v>
                </c:pt>
                <c:pt idx="13">
                  <c:v>8.15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'EastBayStn2_1999-2016'!$AI$19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'EastBayStn2_1999-2016'!$AE$20:$AE$33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'EastBayStn2_1999-2016'!$AI$20:$AI$33</c:f>
              <c:numCache>
                <c:formatCode>0.0</c:formatCode>
                <c:ptCount val="14"/>
                <c:pt idx="0">
                  <c:v>7.6999999999999993</c:v>
                </c:pt>
                <c:pt idx="1">
                  <c:v>7.75</c:v>
                </c:pt>
                <c:pt idx="2">
                  <c:v>8</c:v>
                </c:pt>
                <c:pt idx="3">
                  <c:v>8.1</c:v>
                </c:pt>
                <c:pt idx="4">
                  <c:v>7.55</c:v>
                </c:pt>
                <c:pt idx="5">
                  <c:v>7.65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8</c:v>
                </c:pt>
                <c:pt idx="10">
                  <c:v>7.95</c:v>
                </c:pt>
                <c:pt idx="11">
                  <c:v>8.1</c:v>
                </c:pt>
                <c:pt idx="12">
                  <c:v>8.1499999999999986</c:v>
                </c:pt>
                <c:pt idx="13">
                  <c:v>7.85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'EastBayStn2_1999-2016'!$AJ$19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'EastBayStn2_1999-2016'!$AE$20:$AE$33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'EastBayStn2_1999-2016'!$AJ$20:$AJ$33</c:f>
              <c:numCache>
                <c:formatCode>General</c:formatCode>
                <c:ptCount val="14"/>
                <c:pt idx="0">
                  <c:v>7.3500000000000005</c:v>
                </c:pt>
                <c:pt idx="1">
                  <c:v>7.3875000000000002</c:v>
                </c:pt>
                <c:pt idx="2">
                  <c:v>7.6</c:v>
                </c:pt>
                <c:pt idx="3">
                  <c:v>7.2</c:v>
                </c:pt>
                <c:pt idx="4">
                  <c:v>6.95</c:v>
                </c:pt>
                <c:pt idx="5">
                  <c:v>7.05</c:v>
                </c:pt>
                <c:pt idx="6">
                  <c:v>7.15</c:v>
                </c:pt>
                <c:pt idx="7">
                  <c:v>7.1</c:v>
                </c:pt>
                <c:pt idx="8">
                  <c:v>7.625</c:v>
                </c:pt>
                <c:pt idx="9">
                  <c:v>7</c:v>
                </c:pt>
                <c:pt idx="10">
                  <c:v>7.8</c:v>
                </c:pt>
                <c:pt idx="11">
                  <c:v>7.75</c:v>
                </c:pt>
                <c:pt idx="12">
                  <c:v>7.8250000000000002</c:v>
                </c:pt>
                <c:pt idx="13">
                  <c:v>7.55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'EastBayStn2_1999-2016'!$AK$19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'EastBayStn2_1999-2016'!$AE$20:$AE$33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'EastBayStn2_1999-2016'!$AK$20:$AK$33</c:f>
              <c:numCache>
                <c:formatCode>0.0</c:formatCode>
                <c:ptCount val="14"/>
                <c:pt idx="0">
                  <c:v>6.9</c:v>
                </c:pt>
                <c:pt idx="1">
                  <c:v>7.2</c:v>
                </c:pt>
                <c:pt idx="2">
                  <c:v>6.6</c:v>
                </c:pt>
                <c:pt idx="3">
                  <c:v>6.2</c:v>
                </c:pt>
                <c:pt idx="4">
                  <c:v>6.7</c:v>
                </c:pt>
                <c:pt idx="5">
                  <c:v>5.9</c:v>
                </c:pt>
                <c:pt idx="6">
                  <c:v>6</c:v>
                </c:pt>
                <c:pt idx="7">
                  <c:v>6.9</c:v>
                </c:pt>
                <c:pt idx="8">
                  <c:v>6</c:v>
                </c:pt>
                <c:pt idx="9">
                  <c:v>6.6</c:v>
                </c:pt>
                <c:pt idx="10">
                  <c:v>7.3</c:v>
                </c:pt>
                <c:pt idx="11">
                  <c:v>6</c:v>
                </c:pt>
                <c:pt idx="12">
                  <c:v>7.2</c:v>
                </c:pt>
                <c:pt idx="13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95928"/>
        <c:axId val="504795144"/>
      </c:scatterChart>
      <c:valAx>
        <c:axId val="50479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795144"/>
        <c:crosses val="autoZero"/>
        <c:crossBetween val="midCat"/>
      </c:valAx>
      <c:valAx>
        <c:axId val="5047951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795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'EastBayStn2_1999-2016'!$AG$36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'EastBayStn2_1999-2016'!$AE$37:$AE$50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'EastBayStn2_1999-2016'!$AG$37:$AG$50</c:f>
              <c:numCache>
                <c:formatCode>0.0</c:formatCode>
                <c:ptCount val="14"/>
                <c:pt idx="0">
                  <c:v>394</c:v>
                </c:pt>
                <c:pt idx="1">
                  <c:v>130</c:v>
                </c:pt>
                <c:pt idx="2">
                  <c:v>26</c:v>
                </c:pt>
                <c:pt idx="3">
                  <c:v>246</c:v>
                </c:pt>
                <c:pt idx="4">
                  <c:v>673</c:v>
                </c:pt>
                <c:pt idx="5">
                  <c:v>2046</c:v>
                </c:pt>
                <c:pt idx="6">
                  <c:v>1302</c:v>
                </c:pt>
                <c:pt idx="7">
                  <c:v>379</c:v>
                </c:pt>
                <c:pt idx="8">
                  <c:v>350</c:v>
                </c:pt>
                <c:pt idx="9">
                  <c:v>140</c:v>
                </c:pt>
                <c:pt idx="10">
                  <c:v>56</c:v>
                </c:pt>
                <c:pt idx="11">
                  <c:v>257</c:v>
                </c:pt>
                <c:pt idx="12">
                  <c:v>208</c:v>
                </c:pt>
                <c:pt idx="13">
                  <c:v>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'EastBayStn2_1999-2016'!$AH$36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'EastBayStn2_1999-2016'!$AE$37:$AE$50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'EastBayStn2_1999-2016'!$AH$37:$AH$50</c:f>
              <c:numCache>
                <c:formatCode>General</c:formatCode>
                <c:ptCount val="14"/>
                <c:pt idx="0">
                  <c:v>359</c:v>
                </c:pt>
                <c:pt idx="1">
                  <c:v>123</c:v>
                </c:pt>
                <c:pt idx="2">
                  <c:v>22.3</c:v>
                </c:pt>
                <c:pt idx="3">
                  <c:v>218.75</c:v>
                </c:pt>
                <c:pt idx="4">
                  <c:v>589.5</c:v>
                </c:pt>
                <c:pt idx="5">
                  <c:v>923.25</c:v>
                </c:pt>
                <c:pt idx="6">
                  <c:v>511.5</c:v>
                </c:pt>
                <c:pt idx="7">
                  <c:v>264.75</c:v>
                </c:pt>
                <c:pt idx="8">
                  <c:v>218.75</c:v>
                </c:pt>
                <c:pt idx="9">
                  <c:v>133</c:v>
                </c:pt>
                <c:pt idx="10">
                  <c:v>52</c:v>
                </c:pt>
                <c:pt idx="11">
                  <c:v>154.5</c:v>
                </c:pt>
                <c:pt idx="12">
                  <c:v>176.75</c:v>
                </c:pt>
                <c:pt idx="13">
                  <c:v>52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'EastBayStn2_1999-2016'!$AI$36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'EastBayStn2_1999-2016'!$AE$37:$AE$50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'EastBayStn2_1999-2016'!$AI$37:$AI$50</c:f>
              <c:numCache>
                <c:formatCode>0.0</c:formatCode>
                <c:ptCount val="14"/>
                <c:pt idx="0">
                  <c:v>286</c:v>
                </c:pt>
                <c:pt idx="1">
                  <c:v>91.5</c:v>
                </c:pt>
                <c:pt idx="2">
                  <c:v>17</c:v>
                </c:pt>
                <c:pt idx="3">
                  <c:v>175.5</c:v>
                </c:pt>
                <c:pt idx="4">
                  <c:v>324</c:v>
                </c:pt>
                <c:pt idx="5">
                  <c:v>737</c:v>
                </c:pt>
                <c:pt idx="6">
                  <c:v>431.5</c:v>
                </c:pt>
                <c:pt idx="7">
                  <c:v>214</c:v>
                </c:pt>
                <c:pt idx="8">
                  <c:v>182.5</c:v>
                </c:pt>
                <c:pt idx="9">
                  <c:v>113</c:v>
                </c:pt>
                <c:pt idx="10">
                  <c:v>50</c:v>
                </c:pt>
                <c:pt idx="11">
                  <c:v>108</c:v>
                </c:pt>
                <c:pt idx="12">
                  <c:v>141</c:v>
                </c:pt>
                <c:pt idx="13">
                  <c:v>45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'EastBayStn2_1999-2016'!$AJ$36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'EastBayStn2_1999-2016'!$AE$37:$AE$50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'EastBayStn2_1999-2016'!$AJ$37:$AJ$50</c:f>
              <c:numCache>
                <c:formatCode>General</c:formatCode>
                <c:ptCount val="14"/>
                <c:pt idx="0">
                  <c:v>183.25</c:v>
                </c:pt>
                <c:pt idx="1">
                  <c:v>57</c:v>
                </c:pt>
                <c:pt idx="2">
                  <c:v>14</c:v>
                </c:pt>
                <c:pt idx="3">
                  <c:v>36.5</c:v>
                </c:pt>
                <c:pt idx="4">
                  <c:v>219.5</c:v>
                </c:pt>
                <c:pt idx="5">
                  <c:v>531.75</c:v>
                </c:pt>
                <c:pt idx="6">
                  <c:v>318.25</c:v>
                </c:pt>
                <c:pt idx="7">
                  <c:v>186.25</c:v>
                </c:pt>
                <c:pt idx="8">
                  <c:v>163</c:v>
                </c:pt>
                <c:pt idx="9">
                  <c:v>80</c:v>
                </c:pt>
                <c:pt idx="10">
                  <c:v>15</c:v>
                </c:pt>
                <c:pt idx="11">
                  <c:v>29</c:v>
                </c:pt>
                <c:pt idx="12">
                  <c:v>66</c:v>
                </c:pt>
                <c:pt idx="13">
                  <c:v>30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'EastBayStn2_1999-2016'!$AK$36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'EastBayStn2_1999-2016'!$AE$37:$AE$50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'EastBayStn2_1999-2016'!$AK$37:$AK$50</c:f>
              <c:numCache>
                <c:formatCode>0.0</c:formatCode>
                <c:ptCount val="14"/>
                <c:pt idx="0">
                  <c:v>102</c:v>
                </c:pt>
                <c:pt idx="1">
                  <c:v>37</c:v>
                </c:pt>
                <c:pt idx="2">
                  <c:v>8</c:v>
                </c:pt>
                <c:pt idx="3">
                  <c:v>24</c:v>
                </c:pt>
                <c:pt idx="4">
                  <c:v>195</c:v>
                </c:pt>
                <c:pt idx="5">
                  <c:v>231</c:v>
                </c:pt>
                <c:pt idx="6">
                  <c:v>246</c:v>
                </c:pt>
                <c:pt idx="7">
                  <c:v>134</c:v>
                </c:pt>
                <c:pt idx="8">
                  <c:v>112</c:v>
                </c:pt>
                <c:pt idx="9">
                  <c:v>52</c:v>
                </c:pt>
                <c:pt idx="10">
                  <c:v>7.0000000000000007E-2</c:v>
                </c:pt>
                <c:pt idx="11">
                  <c:v>13.9</c:v>
                </c:pt>
                <c:pt idx="12">
                  <c:v>30</c:v>
                </c:pt>
                <c:pt idx="13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1024"/>
        <c:axId val="504795536"/>
      </c:scatterChart>
      <c:valAx>
        <c:axId val="5048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795536"/>
        <c:crosses val="autoZero"/>
        <c:crossBetween val="midCat"/>
      </c:valAx>
      <c:valAx>
        <c:axId val="504795536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801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'EastBayStn2_1999-2016'!$AG$53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'EastBayStn2_1999-2016'!$AE$54:$AE$67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'EastBayStn2_1999-2016'!$AG$54:$AG$67</c:f>
              <c:numCache>
                <c:formatCode>0.0</c:formatCode>
                <c:ptCount val="14"/>
                <c:pt idx="0">
                  <c:v>0.13039999999999999</c:v>
                </c:pt>
                <c:pt idx="1">
                  <c:v>0.59360000000000002</c:v>
                </c:pt>
                <c:pt idx="2">
                  <c:v>5.1299999999999998E-2</c:v>
                </c:pt>
                <c:pt idx="3">
                  <c:v>0.20910000000000001</c:v>
                </c:pt>
                <c:pt idx="4">
                  <c:v>0.24030000000000001</c:v>
                </c:pt>
                <c:pt idx="5">
                  <c:v>0.31809999999999999</c:v>
                </c:pt>
                <c:pt idx="6">
                  <c:v>0.2092</c:v>
                </c:pt>
                <c:pt idx="7">
                  <c:v>0.54459999999999997</c:v>
                </c:pt>
                <c:pt idx="8">
                  <c:v>8.5699999999999998E-2</c:v>
                </c:pt>
                <c:pt idx="9">
                  <c:v>0.25669999999999998</c:v>
                </c:pt>
                <c:pt idx="10">
                  <c:v>0.66</c:v>
                </c:pt>
                <c:pt idx="11">
                  <c:v>1.2</c:v>
                </c:pt>
                <c:pt idx="12">
                  <c:v>0.48130000000000001</c:v>
                </c:pt>
                <c:pt idx="13">
                  <c:v>0.6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'EastBayStn2_1999-2016'!$AH$53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'EastBayStn2_1999-2016'!$AE$54:$AE$67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'EastBayStn2_1999-2016'!$AH$54:$AH$67</c:f>
              <c:numCache>
                <c:formatCode>General</c:formatCode>
                <c:ptCount val="14"/>
                <c:pt idx="0">
                  <c:v>7.2374999999999995E-2</c:v>
                </c:pt>
                <c:pt idx="1">
                  <c:v>0.25177499999999997</c:v>
                </c:pt>
                <c:pt idx="2">
                  <c:v>4.5699999999999998E-2</c:v>
                </c:pt>
                <c:pt idx="3">
                  <c:v>8.09E-2</c:v>
                </c:pt>
                <c:pt idx="4">
                  <c:v>7.644999999999999E-2</c:v>
                </c:pt>
                <c:pt idx="5">
                  <c:v>0.15024999999999999</c:v>
                </c:pt>
                <c:pt idx="6">
                  <c:v>0.114775</c:v>
                </c:pt>
                <c:pt idx="7">
                  <c:v>0.18737500000000001</c:v>
                </c:pt>
                <c:pt idx="8">
                  <c:v>5.7275000000000006E-2</c:v>
                </c:pt>
                <c:pt idx="9">
                  <c:v>0.15625</c:v>
                </c:pt>
                <c:pt idx="10">
                  <c:v>0.20169999999999999</c:v>
                </c:pt>
                <c:pt idx="11">
                  <c:v>0.19999999999999998</c:v>
                </c:pt>
                <c:pt idx="12">
                  <c:v>9.0049999999999991E-2</c:v>
                </c:pt>
                <c:pt idx="13">
                  <c:v>9.6500000000000002E-2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'EastBayStn2_1999-2016'!$AI$53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'EastBayStn2_1999-2016'!$AE$54:$AE$67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'EastBayStn2_1999-2016'!$AI$54:$AI$67</c:f>
              <c:numCache>
                <c:formatCode>0.0</c:formatCode>
                <c:ptCount val="14"/>
                <c:pt idx="0">
                  <c:v>1.7399999999999999E-2</c:v>
                </c:pt>
                <c:pt idx="1">
                  <c:v>0.15934999999999999</c:v>
                </c:pt>
                <c:pt idx="2">
                  <c:v>3.1399999999999997E-2</c:v>
                </c:pt>
                <c:pt idx="3">
                  <c:v>3.6600000000000001E-2</c:v>
                </c:pt>
                <c:pt idx="4">
                  <c:v>2.64E-2</c:v>
                </c:pt>
                <c:pt idx="5">
                  <c:v>8.8249999999999995E-2</c:v>
                </c:pt>
                <c:pt idx="6">
                  <c:v>8.4949999999999998E-2</c:v>
                </c:pt>
                <c:pt idx="7">
                  <c:v>6.6650000000000001E-2</c:v>
                </c:pt>
                <c:pt idx="8">
                  <c:v>1.2299999999999998E-2</c:v>
                </c:pt>
                <c:pt idx="9">
                  <c:v>5.5100000000000003E-2</c:v>
                </c:pt>
                <c:pt idx="10">
                  <c:v>0.1096</c:v>
                </c:pt>
                <c:pt idx="11">
                  <c:v>2.1600000000000001E-2</c:v>
                </c:pt>
                <c:pt idx="12">
                  <c:v>5.6099999999999997E-2</c:v>
                </c:pt>
                <c:pt idx="13">
                  <c:v>5.7999999999999996E-2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'EastBayStn2_1999-2016'!$AJ$53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'EastBayStn2_1999-2016'!$AE$54:$AE$67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'EastBayStn2_1999-2016'!$AJ$54:$AJ$67</c:f>
              <c:numCache>
                <c:formatCode>General</c:formatCode>
                <c:ptCount val="14"/>
                <c:pt idx="0">
                  <c:v>7.6750000000000004E-3</c:v>
                </c:pt>
                <c:pt idx="1">
                  <c:v>2.0000000000000004E-2</c:v>
                </c:pt>
                <c:pt idx="2">
                  <c:v>2.8500000000000001E-2</c:v>
                </c:pt>
                <c:pt idx="3">
                  <c:v>1.9224999999999999E-2</c:v>
                </c:pt>
                <c:pt idx="4">
                  <c:v>2.35E-2</c:v>
                </c:pt>
                <c:pt idx="5">
                  <c:v>4.3075000000000002E-2</c:v>
                </c:pt>
                <c:pt idx="6">
                  <c:v>6.1525000000000003E-2</c:v>
                </c:pt>
                <c:pt idx="7">
                  <c:v>1.9599999999999999E-2</c:v>
                </c:pt>
                <c:pt idx="8">
                  <c:v>1E-3</c:v>
                </c:pt>
                <c:pt idx="9">
                  <c:v>3.1600000000000003E-2</c:v>
                </c:pt>
                <c:pt idx="10">
                  <c:v>0.05</c:v>
                </c:pt>
                <c:pt idx="11">
                  <c:v>5.0000000000000001E-3</c:v>
                </c:pt>
                <c:pt idx="12">
                  <c:v>3.1399999999999997E-2</c:v>
                </c:pt>
                <c:pt idx="13">
                  <c:v>1.375E-2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'EastBayStn2_1999-2016'!$AK$53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'EastBayStn2_1999-2016'!$AE$54:$AE$67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'EastBayStn2_1999-2016'!$AK$54:$AK$67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2.52E-2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1.55E-2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01416"/>
        <c:axId val="504796320"/>
      </c:scatterChart>
      <c:valAx>
        <c:axId val="50480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796320"/>
        <c:crosses val="autoZero"/>
        <c:crossBetween val="midCat"/>
      </c:valAx>
      <c:valAx>
        <c:axId val="504796320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801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'EastBayStn2_1999-2016'!$AG$70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'EastBayStn2_1999-2016'!$AE$71:$AE$84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'EastBayStn2_1999-2016'!$AG$71:$AG$84</c:f>
              <c:numCache>
                <c:formatCode>0.0</c:formatCode>
                <c:ptCount val="14"/>
                <c:pt idx="0">
                  <c:v>1.6E-2</c:v>
                </c:pt>
                <c:pt idx="1">
                  <c:v>0.2291</c:v>
                </c:pt>
                <c:pt idx="2">
                  <c:v>0.114</c:v>
                </c:pt>
                <c:pt idx="3">
                  <c:v>8.9499999999999996E-2</c:v>
                </c:pt>
                <c:pt idx="4">
                  <c:v>7.9899999999999999E-2</c:v>
                </c:pt>
                <c:pt idx="5">
                  <c:v>0.223</c:v>
                </c:pt>
                <c:pt idx="6">
                  <c:v>9.1600000000000001E-2</c:v>
                </c:pt>
                <c:pt idx="7">
                  <c:v>0.1429</c:v>
                </c:pt>
                <c:pt idx="8">
                  <c:v>9.2200000000000004E-2</c:v>
                </c:pt>
                <c:pt idx="9">
                  <c:v>7.46E-2</c:v>
                </c:pt>
                <c:pt idx="10">
                  <c:v>0.22</c:v>
                </c:pt>
                <c:pt idx="11">
                  <c:v>0.27</c:v>
                </c:pt>
                <c:pt idx="12">
                  <c:v>0.1211</c:v>
                </c:pt>
                <c:pt idx="13">
                  <c:v>0.74399999999999999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'EastBayStn2_1999-2016'!$AH$70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'EastBayStn2_1999-2016'!$AE$71:$AE$84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'EastBayStn2_1999-2016'!$AH$71:$AH$84</c:f>
              <c:numCache>
                <c:formatCode>General</c:formatCode>
                <c:ptCount val="14"/>
                <c:pt idx="0">
                  <c:v>2E-3</c:v>
                </c:pt>
                <c:pt idx="1">
                  <c:v>0.11357500000000001</c:v>
                </c:pt>
                <c:pt idx="2">
                  <c:v>0.1016</c:v>
                </c:pt>
                <c:pt idx="3">
                  <c:v>6.7250000000000004E-2</c:v>
                </c:pt>
                <c:pt idx="4">
                  <c:v>5.2650000000000002E-2</c:v>
                </c:pt>
                <c:pt idx="5">
                  <c:v>4.2075000000000001E-2</c:v>
                </c:pt>
                <c:pt idx="6">
                  <c:v>5.7624999999999996E-2</c:v>
                </c:pt>
                <c:pt idx="7">
                  <c:v>8.564999999999999E-2</c:v>
                </c:pt>
                <c:pt idx="8">
                  <c:v>7.1750000000000008E-2</c:v>
                </c:pt>
                <c:pt idx="9">
                  <c:v>4.795E-2</c:v>
                </c:pt>
                <c:pt idx="10">
                  <c:v>8.0100000000000005E-2</c:v>
                </c:pt>
                <c:pt idx="11">
                  <c:v>9.2499999999999999E-2</c:v>
                </c:pt>
                <c:pt idx="12">
                  <c:v>4.24E-2</c:v>
                </c:pt>
                <c:pt idx="13">
                  <c:v>9.6500000000000002E-2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'EastBayStn2_1999-2016'!$AI$70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'EastBayStn2_1999-2016'!$AE$71:$AE$84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'EastBayStn2_1999-2016'!$AI$71:$AI$84</c:f>
              <c:numCache>
                <c:formatCode>0.0</c:formatCode>
                <c:ptCount val="14"/>
                <c:pt idx="0">
                  <c:v>2E-3</c:v>
                </c:pt>
                <c:pt idx="1">
                  <c:v>4.9850000000000005E-2</c:v>
                </c:pt>
                <c:pt idx="2">
                  <c:v>8.3000000000000004E-2</c:v>
                </c:pt>
                <c:pt idx="3">
                  <c:v>6.0899999999999996E-2</c:v>
                </c:pt>
                <c:pt idx="4">
                  <c:v>3.6999999999999998E-2</c:v>
                </c:pt>
                <c:pt idx="5">
                  <c:v>2.6450000000000001E-2</c:v>
                </c:pt>
                <c:pt idx="6">
                  <c:v>4.2799999999999998E-2</c:v>
                </c:pt>
                <c:pt idx="7">
                  <c:v>4.4999999999999998E-2</c:v>
                </c:pt>
                <c:pt idx="8">
                  <c:v>5.8099999999999999E-2</c:v>
                </c:pt>
                <c:pt idx="9">
                  <c:v>4.0800000000000003E-2</c:v>
                </c:pt>
                <c:pt idx="10">
                  <c:v>6.4399999999999999E-2</c:v>
                </c:pt>
                <c:pt idx="11">
                  <c:v>5.5349999999999996E-2</c:v>
                </c:pt>
                <c:pt idx="12">
                  <c:v>2.3E-2</c:v>
                </c:pt>
                <c:pt idx="13">
                  <c:v>6.8500000000000005E-2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'EastBayStn2_1999-2016'!$AJ$70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'EastBayStn2_1999-2016'!$AE$71:$AE$84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'EastBayStn2_1999-2016'!$AJ$71:$AJ$84</c:f>
              <c:numCache>
                <c:formatCode>General</c:formatCode>
                <c:ptCount val="14"/>
                <c:pt idx="0">
                  <c:v>2E-3</c:v>
                </c:pt>
                <c:pt idx="1">
                  <c:v>3.175E-2</c:v>
                </c:pt>
                <c:pt idx="2">
                  <c:v>7.8E-2</c:v>
                </c:pt>
                <c:pt idx="3">
                  <c:v>2.3875E-2</c:v>
                </c:pt>
                <c:pt idx="4">
                  <c:v>1.9450000000000002E-2</c:v>
                </c:pt>
                <c:pt idx="5">
                  <c:v>2.3549999999999998E-2</c:v>
                </c:pt>
                <c:pt idx="6">
                  <c:v>2.325E-2</c:v>
                </c:pt>
                <c:pt idx="7">
                  <c:v>3.6250000000000004E-2</c:v>
                </c:pt>
                <c:pt idx="8">
                  <c:v>4.3999999999999997E-2</c:v>
                </c:pt>
                <c:pt idx="9">
                  <c:v>3.5099999999999999E-2</c:v>
                </c:pt>
                <c:pt idx="10">
                  <c:v>5.2400000000000002E-2</c:v>
                </c:pt>
                <c:pt idx="11">
                  <c:v>3.875E-2</c:v>
                </c:pt>
                <c:pt idx="12">
                  <c:v>1.3849999999999999E-2</c:v>
                </c:pt>
                <c:pt idx="13">
                  <c:v>5.525E-2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'EastBayStn2_1999-2016'!$AK$70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'EastBayStn2_1999-2016'!$AE$71:$AE$84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'EastBayStn2_1999-2016'!$AK$71:$AK$84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6.54E-2</c:v>
                </c:pt>
                <c:pt idx="3">
                  <c:v>8.6999999999999994E-3</c:v>
                </c:pt>
                <c:pt idx="4">
                  <c:v>4.3E-3</c:v>
                </c:pt>
                <c:pt idx="5">
                  <c:v>3.3999999999999998E-3</c:v>
                </c:pt>
                <c:pt idx="6">
                  <c:v>8.8000000000000005E-3</c:v>
                </c:pt>
                <c:pt idx="7">
                  <c:v>1.8800000000000001E-2</c:v>
                </c:pt>
                <c:pt idx="8">
                  <c:v>1.04E-2</c:v>
                </c:pt>
                <c:pt idx="9">
                  <c:v>1.66E-2</c:v>
                </c:pt>
                <c:pt idx="10">
                  <c:v>1.17E-2</c:v>
                </c:pt>
                <c:pt idx="11">
                  <c:v>5.0000000000000001E-3</c:v>
                </c:pt>
                <c:pt idx="12">
                  <c:v>2.7000000000000001E-3</c:v>
                </c:pt>
                <c:pt idx="13">
                  <c:v>2.1999999999999999E-2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97496"/>
        <c:axId val="507386624"/>
      </c:scatterChart>
      <c:valAx>
        <c:axId val="50479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386624"/>
        <c:crosses val="autoZero"/>
        <c:crossBetween val="midCat"/>
      </c:valAx>
      <c:valAx>
        <c:axId val="507386624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4797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'WestBayStn5_1999-2016'!$AG$115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'WestBayStn5_1999-2016'!$AE$116:$AE$129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'WestBayStn5_1999-2016'!$AG$116:$AG$129</c:f>
              <c:numCache>
                <c:formatCode>0.0</c:formatCode>
                <c:ptCount val="14"/>
                <c:pt idx="0">
                  <c:v>0.28439999999999999</c:v>
                </c:pt>
                <c:pt idx="1">
                  <c:v>0.29870000000000002</c:v>
                </c:pt>
                <c:pt idx="2">
                  <c:v>1.41E-2</c:v>
                </c:pt>
                <c:pt idx="3">
                  <c:v>0.31759999999999999</c:v>
                </c:pt>
                <c:pt idx="4">
                  <c:v>1.1352</c:v>
                </c:pt>
                <c:pt idx="5">
                  <c:v>0.61550000000000005</c:v>
                </c:pt>
                <c:pt idx="6">
                  <c:v>0.48459999999999998</c:v>
                </c:pt>
                <c:pt idx="7">
                  <c:v>0.107</c:v>
                </c:pt>
                <c:pt idx="8">
                  <c:v>0.1749</c:v>
                </c:pt>
                <c:pt idx="9">
                  <c:v>9.7900000000000001E-2</c:v>
                </c:pt>
                <c:pt idx="10">
                  <c:v>0.08</c:v>
                </c:pt>
                <c:pt idx="11">
                  <c:v>0.23</c:v>
                </c:pt>
                <c:pt idx="12">
                  <c:v>0.85560000000000003</c:v>
                </c:pt>
                <c:pt idx="13">
                  <c:v>1.8879999999999999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'WestBayStn5_1999-2016'!$AH$115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'WestBayStn5_1999-2016'!$AE$116:$AE$129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'WestBayStn5_1999-2016'!$AH$116:$AH$129</c:f>
              <c:numCache>
                <c:formatCode>General</c:formatCode>
                <c:ptCount val="14"/>
                <c:pt idx="0">
                  <c:v>3.0499999999999999E-2</c:v>
                </c:pt>
                <c:pt idx="1">
                  <c:v>2.3924999999999998E-2</c:v>
                </c:pt>
                <c:pt idx="2">
                  <c:v>1.12E-2</c:v>
                </c:pt>
                <c:pt idx="3">
                  <c:v>0.11135</c:v>
                </c:pt>
                <c:pt idx="4">
                  <c:v>6.5250000000000002E-2</c:v>
                </c:pt>
                <c:pt idx="5">
                  <c:v>0.23025000000000001</c:v>
                </c:pt>
                <c:pt idx="6">
                  <c:v>5.4499999999999993E-2</c:v>
                </c:pt>
                <c:pt idx="7">
                  <c:v>5.0075000000000001E-2</c:v>
                </c:pt>
                <c:pt idx="8">
                  <c:v>7.1649999999999991E-2</c:v>
                </c:pt>
                <c:pt idx="9">
                  <c:v>2.5950000000000001E-2</c:v>
                </c:pt>
                <c:pt idx="10">
                  <c:v>2.6700000000000002E-2</c:v>
                </c:pt>
                <c:pt idx="11">
                  <c:v>7.3325000000000001E-2</c:v>
                </c:pt>
                <c:pt idx="12">
                  <c:v>0.1406</c:v>
                </c:pt>
                <c:pt idx="13">
                  <c:v>0.1295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'WestBayStn5_1999-2016'!$AI$115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'WestBayStn5_1999-2016'!$AE$116:$AE$129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'WestBayStn5_1999-2016'!$AI$116:$AI$129</c:f>
              <c:numCache>
                <c:formatCode>0.0</c:formatCode>
                <c:ptCount val="14"/>
                <c:pt idx="0">
                  <c:v>1.0750000000000001E-2</c:v>
                </c:pt>
                <c:pt idx="1">
                  <c:v>5.4999999999999997E-3</c:v>
                </c:pt>
                <c:pt idx="2">
                  <c:v>9.7999999999999997E-3</c:v>
                </c:pt>
                <c:pt idx="3">
                  <c:v>3.3649999999999999E-2</c:v>
                </c:pt>
                <c:pt idx="4">
                  <c:v>5.5750000000000001E-2</c:v>
                </c:pt>
                <c:pt idx="5">
                  <c:v>0.13255</c:v>
                </c:pt>
                <c:pt idx="6">
                  <c:v>3.1399999999999997E-2</c:v>
                </c:pt>
                <c:pt idx="7">
                  <c:v>2.98E-2</c:v>
                </c:pt>
                <c:pt idx="8">
                  <c:v>2.8299999999999999E-2</c:v>
                </c:pt>
                <c:pt idx="9">
                  <c:v>1.3850000000000001E-2</c:v>
                </c:pt>
                <c:pt idx="10">
                  <c:v>0.02</c:v>
                </c:pt>
                <c:pt idx="11">
                  <c:v>0.03</c:v>
                </c:pt>
                <c:pt idx="12">
                  <c:v>8.2900000000000001E-2</c:v>
                </c:pt>
                <c:pt idx="13">
                  <c:v>4.1000000000000002E-2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'WestBayStn5_1999-2016'!$AJ$115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'WestBayStn5_1999-2016'!$AE$116:$AE$129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'WestBayStn5_1999-2016'!$AJ$116:$AJ$129</c:f>
              <c:numCache>
                <c:formatCode>General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2.0475E-2</c:v>
                </c:pt>
                <c:pt idx="4">
                  <c:v>2.4849999999999997E-2</c:v>
                </c:pt>
                <c:pt idx="5">
                  <c:v>4.7625000000000001E-2</c:v>
                </c:pt>
                <c:pt idx="6">
                  <c:v>1.7250000000000001E-2</c:v>
                </c:pt>
                <c:pt idx="7">
                  <c:v>2.3199999999999998E-2</c:v>
                </c:pt>
                <c:pt idx="8">
                  <c:v>1.8525E-2</c:v>
                </c:pt>
                <c:pt idx="9">
                  <c:v>1.1025E-2</c:v>
                </c:pt>
                <c:pt idx="10">
                  <c:v>8.6999999999999994E-3</c:v>
                </c:pt>
                <c:pt idx="11">
                  <c:v>1.7500000000000002E-2</c:v>
                </c:pt>
                <c:pt idx="12">
                  <c:v>4.1499999999999995E-2</c:v>
                </c:pt>
                <c:pt idx="13">
                  <c:v>2.1499999999999998E-2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'WestBayStn5_1999-2016'!$AK$115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'WestBayStn5_1999-2016'!$AE$116:$AE$129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'WestBayStn5_1999-2016'!$AK$116:$AK$129</c:f>
              <c:numCache>
                <c:formatCode>0.0</c:formatCode>
                <c:ptCount val="14"/>
                <c:pt idx="0">
                  <c:v>2E-3</c:v>
                </c:pt>
                <c:pt idx="1">
                  <c:v>1.8E-3</c:v>
                </c:pt>
                <c:pt idx="2">
                  <c:v>1E-3</c:v>
                </c:pt>
                <c:pt idx="3">
                  <c:v>1E-3</c:v>
                </c:pt>
                <c:pt idx="4">
                  <c:v>1.7899999999999999E-2</c:v>
                </c:pt>
                <c:pt idx="5">
                  <c:v>1.2999999999999999E-2</c:v>
                </c:pt>
                <c:pt idx="6">
                  <c:v>2.5999999999999999E-3</c:v>
                </c:pt>
                <c:pt idx="7">
                  <c:v>1.26E-2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1E-4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69936"/>
        <c:axId val="462667584"/>
      </c:scatterChart>
      <c:valAx>
        <c:axId val="4626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667584"/>
        <c:crosses val="autoZero"/>
        <c:crossBetween val="midCat"/>
      </c:valAx>
      <c:valAx>
        <c:axId val="462667584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6699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'EastBayStn2_1999-2016'!$AG$87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'EastBayStn2_1999-2016'!$AE$88:$AE$101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'EastBayStn2_1999-2016'!$AG$88:$AG$101</c:f>
              <c:numCache>
                <c:formatCode>0.0</c:formatCode>
                <c:ptCount val="14"/>
                <c:pt idx="0">
                  <c:v>1.6199999999999999E-2</c:v>
                </c:pt>
                <c:pt idx="1">
                  <c:v>4.4600000000000001E-2</c:v>
                </c:pt>
                <c:pt idx="2">
                  <c:v>7.4000000000000003E-3</c:v>
                </c:pt>
                <c:pt idx="3">
                  <c:v>0.19980000000000001</c:v>
                </c:pt>
                <c:pt idx="4">
                  <c:v>0.13250000000000001</c:v>
                </c:pt>
                <c:pt idx="5">
                  <c:v>7.17E-2</c:v>
                </c:pt>
                <c:pt idx="6">
                  <c:v>0.1101</c:v>
                </c:pt>
                <c:pt idx="7">
                  <c:v>8.5000000000000006E-2</c:v>
                </c:pt>
                <c:pt idx="8">
                  <c:v>0.13769999999999999</c:v>
                </c:pt>
                <c:pt idx="9">
                  <c:v>6.5000000000000002E-2</c:v>
                </c:pt>
                <c:pt idx="10">
                  <c:v>0.04</c:v>
                </c:pt>
                <c:pt idx="11">
                  <c:v>0.12</c:v>
                </c:pt>
                <c:pt idx="12">
                  <c:v>0.13500000000000001</c:v>
                </c:pt>
                <c:pt idx="13">
                  <c:v>1.0880000000000001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'EastBayStn2_1999-2016'!$AH$87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'EastBayStn2_1999-2016'!$AE$88:$AE$101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'EastBayStn2_1999-2016'!$AH$88:$AH$101</c:f>
              <c:numCache>
                <c:formatCode>General</c:formatCode>
                <c:ptCount val="14"/>
                <c:pt idx="0">
                  <c:v>2.7499999999999998E-3</c:v>
                </c:pt>
                <c:pt idx="1">
                  <c:v>3.8449999999999998E-2</c:v>
                </c:pt>
                <c:pt idx="2">
                  <c:v>7.1000000000000004E-3</c:v>
                </c:pt>
                <c:pt idx="3">
                  <c:v>9.1850000000000001E-2</c:v>
                </c:pt>
                <c:pt idx="4">
                  <c:v>9.8799999999999999E-2</c:v>
                </c:pt>
                <c:pt idx="5">
                  <c:v>6.5475000000000005E-2</c:v>
                </c:pt>
                <c:pt idx="6">
                  <c:v>5.0549999999999998E-2</c:v>
                </c:pt>
                <c:pt idx="7">
                  <c:v>4.1924999999999997E-2</c:v>
                </c:pt>
                <c:pt idx="8">
                  <c:v>4.5100000000000001E-2</c:v>
                </c:pt>
                <c:pt idx="9">
                  <c:v>2.1100000000000001E-2</c:v>
                </c:pt>
                <c:pt idx="10">
                  <c:v>1.8149999999999999E-2</c:v>
                </c:pt>
                <c:pt idx="11">
                  <c:v>5.5649999999999998E-2</c:v>
                </c:pt>
                <c:pt idx="12">
                  <c:v>4.5450000000000004E-2</c:v>
                </c:pt>
                <c:pt idx="13">
                  <c:v>0.10550000000000001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'EastBayStn2_1999-2016'!$AI$87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'EastBayStn2_1999-2016'!$AE$88:$AE$101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'EastBayStn2_1999-2016'!$AI$88:$AI$101</c:f>
              <c:numCache>
                <c:formatCode>0.0</c:formatCode>
                <c:ptCount val="14"/>
                <c:pt idx="0">
                  <c:v>2E-3</c:v>
                </c:pt>
                <c:pt idx="1">
                  <c:v>5.5500000000000002E-3</c:v>
                </c:pt>
                <c:pt idx="2">
                  <c:v>1E-3</c:v>
                </c:pt>
                <c:pt idx="3">
                  <c:v>2.2749999999999999E-2</c:v>
                </c:pt>
                <c:pt idx="4">
                  <c:v>7.0199999999999999E-2</c:v>
                </c:pt>
                <c:pt idx="5">
                  <c:v>3.5000000000000003E-2</c:v>
                </c:pt>
                <c:pt idx="6">
                  <c:v>2.6049999999999997E-2</c:v>
                </c:pt>
                <c:pt idx="7">
                  <c:v>3.0699999999999998E-2</c:v>
                </c:pt>
                <c:pt idx="8">
                  <c:v>2.5250000000000002E-2</c:v>
                </c:pt>
                <c:pt idx="9">
                  <c:v>1.55E-2</c:v>
                </c:pt>
                <c:pt idx="10">
                  <c:v>9.6499999999999989E-3</c:v>
                </c:pt>
                <c:pt idx="11">
                  <c:v>0.02</c:v>
                </c:pt>
                <c:pt idx="12">
                  <c:v>2.18E-2</c:v>
                </c:pt>
                <c:pt idx="13">
                  <c:v>4.3999999999999997E-2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'EastBayStn2_1999-2016'!$AJ$87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'EastBayStn2_1999-2016'!$AE$88:$AE$101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'EastBayStn2_1999-2016'!$AJ$88:$AJ$101</c:f>
              <c:numCache>
                <c:formatCode>General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1.2550000000000002E-2</c:v>
                </c:pt>
                <c:pt idx="4">
                  <c:v>2.8499999999999998E-2</c:v>
                </c:pt>
                <c:pt idx="5">
                  <c:v>3.015E-2</c:v>
                </c:pt>
                <c:pt idx="6">
                  <c:v>1.5275E-2</c:v>
                </c:pt>
                <c:pt idx="7">
                  <c:v>2.4274999999999998E-2</c:v>
                </c:pt>
                <c:pt idx="8">
                  <c:v>1.7049999999999999E-2</c:v>
                </c:pt>
                <c:pt idx="9">
                  <c:v>5.6500000000000005E-3</c:v>
                </c:pt>
                <c:pt idx="10">
                  <c:v>2.9499999999999999E-3</c:v>
                </c:pt>
                <c:pt idx="11">
                  <c:v>8.7500000000000008E-3</c:v>
                </c:pt>
                <c:pt idx="12">
                  <c:v>3.5000000000000001E-3</c:v>
                </c:pt>
                <c:pt idx="13">
                  <c:v>2.0250000000000001E-2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'EastBayStn2_1999-2016'!$AK$87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'EastBayStn2_1999-2016'!$AE$88:$AE$101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'EastBayStn2_1999-2016'!$AK$88:$AK$101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1.3899999999999999E-2</c:v>
                </c:pt>
                <c:pt idx="5">
                  <c:v>1E-3</c:v>
                </c:pt>
                <c:pt idx="6">
                  <c:v>5.5999999999999999E-3</c:v>
                </c:pt>
                <c:pt idx="7">
                  <c:v>3.8999999999999998E-3</c:v>
                </c:pt>
                <c:pt idx="8">
                  <c:v>5.4999999999999997E-3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1E-4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6232"/>
        <c:axId val="507388976"/>
      </c:scatterChart>
      <c:valAx>
        <c:axId val="50738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388976"/>
        <c:crosses val="autoZero"/>
        <c:crossBetween val="midCat"/>
      </c:valAx>
      <c:valAx>
        <c:axId val="507388976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73862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'EastBayStn2_1999-2016'!$AG$104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'EastBayStn2_1999-2016'!$AE$105:$AE$118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'EastBayStn2_1999-2016'!$AG$105:$AG$118</c:f>
              <c:numCache>
                <c:formatCode>0.0</c:formatCode>
                <c:ptCount val="14"/>
                <c:pt idx="0">
                  <c:v>8.8000000000000007</c:v>
                </c:pt>
                <c:pt idx="1">
                  <c:v>8.9</c:v>
                </c:pt>
                <c:pt idx="2">
                  <c:v>8.8000000000000007</c:v>
                </c:pt>
                <c:pt idx="3">
                  <c:v>9.6999999999999993</c:v>
                </c:pt>
                <c:pt idx="4">
                  <c:v>8.1999999999999993</c:v>
                </c:pt>
                <c:pt idx="5">
                  <c:v>8.8000000000000007</c:v>
                </c:pt>
                <c:pt idx="6">
                  <c:v>8.6</c:v>
                </c:pt>
                <c:pt idx="7">
                  <c:v>8.6</c:v>
                </c:pt>
                <c:pt idx="8">
                  <c:v>9.3000000000000007</c:v>
                </c:pt>
                <c:pt idx="9">
                  <c:v>8.8000000000000007</c:v>
                </c:pt>
                <c:pt idx="10">
                  <c:v>9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9.1999999999999993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'EastBayStn2_1999-2016'!$AH$104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'EastBayStn2_1999-2016'!$AE$105:$AE$118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'EastBayStn2_1999-2016'!$AH$105:$AH$118</c:f>
              <c:numCache>
                <c:formatCode>General</c:formatCode>
                <c:ptCount val="14"/>
                <c:pt idx="0">
                  <c:v>8</c:v>
                </c:pt>
                <c:pt idx="1">
                  <c:v>8.3250000000000011</c:v>
                </c:pt>
                <c:pt idx="2">
                  <c:v>8.5</c:v>
                </c:pt>
                <c:pt idx="3">
                  <c:v>8.7249999999999996</c:v>
                </c:pt>
                <c:pt idx="4">
                  <c:v>7.95</c:v>
                </c:pt>
                <c:pt idx="5">
                  <c:v>8.125</c:v>
                </c:pt>
                <c:pt idx="6">
                  <c:v>8.2249999999999996</c:v>
                </c:pt>
                <c:pt idx="7">
                  <c:v>8.2249999999999996</c:v>
                </c:pt>
                <c:pt idx="8">
                  <c:v>8.625</c:v>
                </c:pt>
                <c:pt idx="9">
                  <c:v>8.6000000000000014</c:v>
                </c:pt>
                <c:pt idx="10">
                  <c:v>8.6</c:v>
                </c:pt>
                <c:pt idx="11">
                  <c:v>8.4250000000000007</c:v>
                </c:pt>
                <c:pt idx="12">
                  <c:v>8.0500000000000007</c:v>
                </c:pt>
                <c:pt idx="13">
                  <c:v>8.8500000000000014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'EastBayStn2_1999-2016'!$AI$104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'EastBayStn2_1999-2016'!$AE$105:$AE$118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'EastBayStn2_1999-2016'!$AI$105:$AI$118</c:f>
              <c:numCache>
                <c:formatCode>0.0</c:formatCode>
                <c:ptCount val="14"/>
                <c:pt idx="0">
                  <c:v>7.8</c:v>
                </c:pt>
                <c:pt idx="1">
                  <c:v>8.0500000000000007</c:v>
                </c:pt>
                <c:pt idx="2">
                  <c:v>8.3000000000000007</c:v>
                </c:pt>
                <c:pt idx="3">
                  <c:v>8.1999999999999993</c:v>
                </c:pt>
                <c:pt idx="4">
                  <c:v>7.7</c:v>
                </c:pt>
                <c:pt idx="5">
                  <c:v>7.65</c:v>
                </c:pt>
                <c:pt idx="6">
                  <c:v>7.75</c:v>
                </c:pt>
                <c:pt idx="7">
                  <c:v>7.7</c:v>
                </c:pt>
                <c:pt idx="8">
                  <c:v>8.4</c:v>
                </c:pt>
                <c:pt idx="9">
                  <c:v>8.1</c:v>
                </c:pt>
                <c:pt idx="10">
                  <c:v>8.3000000000000007</c:v>
                </c:pt>
                <c:pt idx="11">
                  <c:v>8.1999999999999993</c:v>
                </c:pt>
                <c:pt idx="12">
                  <c:v>7.6</c:v>
                </c:pt>
                <c:pt idx="13">
                  <c:v>8.5500000000000007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'EastBayStn2_1999-2016'!$AJ$104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'EastBayStn2_1999-2016'!$AE$105:$AE$118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'EastBayStn2_1999-2016'!$AJ$105:$AJ$118</c:f>
              <c:numCache>
                <c:formatCode>General</c:formatCode>
                <c:ptCount val="14"/>
                <c:pt idx="0">
                  <c:v>7.6749999999999998</c:v>
                </c:pt>
                <c:pt idx="1">
                  <c:v>7.6</c:v>
                </c:pt>
                <c:pt idx="2">
                  <c:v>8.1999999999999993</c:v>
                </c:pt>
                <c:pt idx="3">
                  <c:v>8</c:v>
                </c:pt>
                <c:pt idx="4">
                  <c:v>7.3</c:v>
                </c:pt>
                <c:pt idx="5">
                  <c:v>7.375</c:v>
                </c:pt>
                <c:pt idx="6">
                  <c:v>7.4</c:v>
                </c:pt>
                <c:pt idx="7">
                  <c:v>7.4749999999999996</c:v>
                </c:pt>
                <c:pt idx="8">
                  <c:v>7.7</c:v>
                </c:pt>
                <c:pt idx="9">
                  <c:v>7.85</c:v>
                </c:pt>
                <c:pt idx="10">
                  <c:v>8</c:v>
                </c:pt>
                <c:pt idx="11">
                  <c:v>7.9749999999999996</c:v>
                </c:pt>
                <c:pt idx="12">
                  <c:v>7.375</c:v>
                </c:pt>
                <c:pt idx="13">
                  <c:v>8.2750000000000004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'EastBayStn2_1999-2016'!$AK$104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'EastBayStn2_1999-2016'!$AE$105:$AE$118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'EastBayStn2_1999-2016'!$AK$105:$AK$118</c:f>
              <c:numCache>
                <c:formatCode>0.0</c:formatCode>
                <c:ptCount val="14"/>
                <c:pt idx="0">
                  <c:v>7.4</c:v>
                </c:pt>
                <c:pt idx="1">
                  <c:v>7.4</c:v>
                </c:pt>
                <c:pt idx="2">
                  <c:v>7.8</c:v>
                </c:pt>
                <c:pt idx="3">
                  <c:v>7.6</c:v>
                </c:pt>
                <c:pt idx="4">
                  <c:v>7</c:v>
                </c:pt>
                <c:pt idx="5">
                  <c:v>7.3</c:v>
                </c:pt>
                <c:pt idx="6">
                  <c:v>7.2</c:v>
                </c:pt>
                <c:pt idx="7">
                  <c:v>7.2</c:v>
                </c:pt>
                <c:pt idx="8">
                  <c:v>7.6</c:v>
                </c:pt>
                <c:pt idx="9">
                  <c:v>7.4</c:v>
                </c:pt>
                <c:pt idx="10">
                  <c:v>7.8</c:v>
                </c:pt>
                <c:pt idx="11">
                  <c:v>7.6</c:v>
                </c:pt>
                <c:pt idx="12">
                  <c:v>7.2</c:v>
                </c:pt>
                <c:pt idx="13">
                  <c:v>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9760"/>
        <c:axId val="507390152"/>
      </c:scatterChart>
      <c:valAx>
        <c:axId val="50738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390152"/>
        <c:crosses val="autoZero"/>
        <c:crossBetween val="midCat"/>
      </c:valAx>
      <c:valAx>
        <c:axId val="507390152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7389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'EastBayStn2_1999-2016'!$AG$121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'EastBayStn2_1999-2016'!$AE$122:$AE$135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'EastBayStn2_1999-2016'!$AG$122:$AG$135</c:f>
              <c:numCache>
                <c:formatCode>0.0</c:formatCode>
                <c:ptCount val="14"/>
                <c:pt idx="0">
                  <c:v>68</c:v>
                </c:pt>
                <c:pt idx="1">
                  <c:v>109</c:v>
                </c:pt>
                <c:pt idx="2">
                  <c:v>13</c:v>
                </c:pt>
                <c:pt idx="3">
                  <c:v>252</c:v>
                </c:pt>
                <c:pt idx="4">
                  <c:v>34</c:v>
                </c:pt>
                <c:pt idx="5">
                  <c:v>166</c:v>
                </c:pt>
                <c:pt idx="6">
                  <c:v>112</c:v>
                </c:pt>
                <c:pt idx="7">
                  <c:v>170</c:v>
                </c:pt>
                <c:pt idx="8">
                  <c:v>142</c:v>
                </c:pt>
                <c:pt idx="9">
                  <c:v>42</c:v>
                </c:pt>
                <c:pt idx="10">
                  <c:v>86</c:v>
                </c:pt>
                <c:pt idx="11">
                  <c:v>132</c:v>
                </c:pt>
                <c:pt idx="12">
                  <c:v>83</c:v>
                </c:pt>
                <c:pt idx="13">
                  <c:v>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'EastBayStn2_1999-2016'!$AH$121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'EastBayStn2_1999-2016'!$AE$122:$AE$135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'EastBayStn2_1999-2016'!$AH$122:$AH$135</c:f>
              <c:numCache>
                <c:formatCode>General</c:formatCode>
                <c:ptCount val="14"/>
                <c:pt idx="0">
                  <c:v>55.5</c:v>
                </c:pt>
                <c:pt idx="1">
                  <c:v>75.25</c:v>
                </c:pt>
                <c:pt idx="2">
                  <c:v>12</c:v>
                </c:pt>
                <c:pt idx="3">
                  <c:v>32</c:v>
                </c:pt>
                <c:pt idx="4">
                  <c:v>23.5</c:v>
                </c:pt>
                <c:pt idx="5">
                  <c:v>42</c:v>
                </c:pt>
                <c:pt idx="6">
                  <c:v>67.5</c:v>
                </c:pt>
                <c:pt idx="7">
                  <c:v>62.75</c:v>
                </c:pt>
                <c:pt idx="8">
                  <c:v>39.75</c:v>
                </c:pt>
                <c:pt idx="9">
                  <c:v>21.5</c:v>
                </c:pt>
                <c:pt idx="10">
                  <c:v>45</c:v>
                </c:pt>
                <c:pt idx="11">
                  <c:v>42.5</c:v>
                </c:pt>
                <c:pt idx="12">
                  <c:v>53</c:v>
                </c:pt>
                <c:pt idx="13">
                  <c:v>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'EastBayStn2_1999-2016'!$AI$121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'EastBayStn2_1999-2016'!$AE$122:$AE$135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'EastBayStn2_1999-2016'!$AI$122:$AI$135</c:f>
              <c:numCache>
                <c:formatCode>0.0</c:formatCode>
                <c:ptCount val="14"/>
                <c:pt idx="0">
                  <c:v>33.5</c:v>
                </c:pt>
                <c:pt idx="1">
                  <c:v>37.5</c:v>
                </c:pt>
                <c:pt idx="2">
                  <c:v>10</c:v>
                </c:pt>
                <c:pt idx="3">
                  <c:v>21.5</c:v>
                </c:pt>
                <c:pt idx="4">
                  <c:v>15</c:v>
                </c:pt>
                <c:pt idx="5">
                  <c:v>36.5</c:v>
                </c:pt>
                <c:pt idx="6">
                  <c:v>40.5</c:v>
                </c:pt>
                <c:pt idx="7">
                  <c:v>35.5</c:v>
                </c:pt>
                <c:pt idx="8">
                  <c:v>23</c:v>
                </c:pt>
                <c:pt idx="9">
                  <c:v>18</c:v>
                </c:pt>
                <c:pt idx="10">
                  <c:v>40</c:v>
                </c:pt>
                <c:pt idx="11">
                  <c:v>26</c:v>
                </c:pt>
                <c:pt idx="12">
                  <c:v>38.5</c:v>
                </c:pt>
                <c:pt idx="13">
                  <c:v>27.5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'EastBayStn2_1999-2016'!$AJ$121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'EastBayStn2_1999-2016'!$AE$122:$AE$135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'EastBayStn2_1999-2016'!$AJ$122:$AJ$135</c:f>
              <c:numCache>
                <c:formatCode>General</c:formatCode>
                <c:ptCount val="14"/>
                <c:pt idx="0">
                  <c:v>20</c:v>
                </c:pt>
                <c:pt idx="1">
                  <c:v>24.75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26.5</c:v>
                </c:pt>
                <c:pt idx="6">
                  <c:v>28.25</c:v>
                </c:pt>
                <c:pt idx="7">
                  <c:v>27</c:v>
                </c:pt>
                <c:pt idx="8">
                  <c:v>14</c:v>
                </c:pt>
                <c:pt idx="9">
                  <c:v>12.5</c:v>
                </c:pt>
                <c:pt idx="10">
                  <c:v>28</c:v>
                </c:pt>
                <c:pt idx="11">
                  <c:v>21</c:v>
                </c:pt>
                <c:pt idx="12">
                  <c:v>23.75</c:v>
                </c:pt>
                <c:pt idx="13">
                  <c:v>18.5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'EastBayStn2_1999-2016'!$AK$121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'EastBayStn2_1999-2016'!$AE$122:$AE$135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'EastBayStn2_1999-2016'!$AK$122:$AK$135</c:f>
              <c:numCache>
                <c:formatCode>0.0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3</c:v>
                </c:pt>
                <c:pt idx="4">
                  <c:v>0.5</c:v>
                </c:pt>
                <c:pt idx="5">
                  <c:v>9</c:v>
                </c:pt>
                <c:pt idx="6">
                  <c:v>17</c:v>
                </c:pt>
                <c:pt idx="7">
                  <c:v>13</c:v>
                </c:pt>
                <c:pt idx="8">
                  <c:v>4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90544"/>
        <c:axId val="507385448"/>
      </c:scatterChart>
      <c:valAx>
        <c:axId val="50739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385448"/>
        <c:crosses val="autoZero"/>
        <c:crossBetween val="midCat"/>
      </c:valAx>
      <c:valAx>
        <c:axId val="507385448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739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'EastBayStn2_1999-2016'!$AG$138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'EastBayStn2_1999-2016'!$AE$139:$AE$152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'EastBayStn2_1999-2016'!$AG$139:$AG$152</c:f>
              <c:numCache>
                <c:formatCode>0.0</c:formatCode>
                <c:ptCount val="14"/>
                <c:pt idx="0">
                  <c:v>60</c:v>
                </c:pt>
                <c:pt idx="1">
                  <c:v>82</c:v>
                </c:pt>
                <c:pt idx="2">
                  <c:v>45</c:v>
                </c:pt>
                <c:pt idx="3">
                  <c:v>165</c:v>
                </c:pt>
                <c:pt idx="4">
                  <c:v>83</c:v>
                </c:pt>
                <c:pt idx="6">
                  <c:v>81</c:v>
                </c:pt>
                <c:pt idx="7">
                  <c:v>102</c:v>
                </c:pt>
                <c:pt idx="8">
                  <c:v>129</c:v>
                </c:pt>
                <c:pt idx="9">
                  <c:v>58</c:v>
                </c:pt>
                <c:pt idx="10">
                  <c:v>77</c:v>
                </c:pt>
                <c:pt idx="11">
                  <c:v>79</c:v>
                </c:pt>
                <c:pt idx="12">
                  <c:v>49</c:v>
                </c:pt>
                <c:pt idx="13">
                  <c:v>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'EastBayStn2_1999-2016'!$AH$138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'EastBayStn2_1999-2016'!$AE$139:$AE$152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'EastBayStn2_1999-2016'!$AH$139:$AH$152</c:f>
              <c:numCache>
                <c:formatCode>General</c:formatCode>
                <c:ptCount val="14"/>
                <c:pt idx="0">
                  <c:v>40.5</c:v>
                </c:pt>
                <c:pt idx="1">
                  <c:v>71</c:v>
                </c:pt>
                <c:pt idx="2">
                  <c:v>20</c:v>
                </c:pt>
                <c:pt idx="3">
                  <c:v>57</c:v>
                </c:pt>
                <c:pt idx="4">
                  <c:v>66</c:v>
                </c:pt>
                <c:pt idx="6">
                  <c:v>61</c:v>
                </c:pt>
                <c:pt idx="7">
                  <c:v>74.5</c:v>
                </c:pt>
                <c:pt idx="8">
                  <c:v>58</c:v>
                </c:pt>
                <c:pt idx="9">
                  <c:v>43</c:v>
                </c:pt>
                <c:pt idx="10">
                  <c:v>53</c:v>
                </c:pt>
                <c:pt idx="11">
                  <c:v>28.75</c:v>
                </c:pt>
                <c:pt idx="12">
                  <c:v>39.75</c:v>
                </c:pt>
                <c:pt idx="13">
                  <c:v>51.5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'EastBayStn2_1999-2016'!$AI$138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'EastBayStn2_1999-2016'!$AE$139:$AE$152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'EastBayStn2_1999-2016'!$AI$139:$AI$152</c:f>
              <c:numCache>
                <c:formatCode>0.0</c:formatCode>
                <c:ptCount val="14"/>
                <c:pt idx="0">
                  <c:v>25.5</c:v>
                </c:pt>
                <c:pt idx="1">
                  <c:v>40</c:v>
                </c:pt>
                <c:pt idx="2">
                  <c:v>18</c:v>
                </c:pt>
                <c:pt idx="3">
                  <c:v>28.5</c:v>
                </c:pt>
                <c:pt idx="4">
                  <c:v>44</c:v>
                </c:pt>
                <c:pt idx="6">
                  <c:v>39</c:v>
                </c:pt>
                <c:pt idx="7">
                  <c:v>53.5</c:v>
                </c:pt>
                <c:pt idx="8">
                  <c:v>32</c:v>
                </c:pt>
                <c:pt idx="9">
                  <c:v>29</c:v>
                </c:pt>
                <c:pt idx="10">
                  <c:v>34</c:v>
                </c:pt>
                <c:pt idx="11">
                  <c:v>16</c:v>
                </c:pt>
                <c:pt idx="12">
                  <c:v>37</c:v>
                </c:pt>
                <c:pt idx="13">
                  <c:v>21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'EastBayStn2_1999-2016'!$AJ$138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'EastBayStn2_1999-2016'!$AE$139:$AE$152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'EastBayStn2_1999-2016'!$AJ$139:$AJ$152</c:f>
              <c:numCache>
                <c:formatCode>General</c:formatCode>
                <c:ptCount val="14"/>
                <c:pt idx="0">
                  <c:v>22.75</c:v>
                </c:pt>
                <c:pt idx="1">
                  <c:v>17.5</c:v>
                </c:pt>
                <c:pt idx="2">
                  <c:v>15</c:v>
                </c:pt>
                <c:pt idx="3">
                  <c:v>19.5</c:v>
                </c:pt>
                <c:pt idx="4">
                  <c:v>38</c:v>
                </c:pt>
                <c:pt idx="6">
                  <c:v>34</c:v>
                </c:pt>
                <c:pt idx="7">
                  <c:v>30</c:v>
                </c:pt>
                <c:pt idx="8">
                  <c:v>20</c:v>
                </c:pt>
                <c:pt idx="9">
                  <c:v>17.5</c:v>
                </c:pt>
                <c:pt idx="10">
                  <c:v>18</c:v>
                </c:pt>
                <c:pt idx="11">
                  <c:v>15</c:v>
                </c:pt>
                <c:pt idx="12">
                  <c:v>30.25</c:v>
                </c:pt>
                <c:pt idx="13">
                  <c:v>18.05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'EastBayStn2_1999-2016'!$AK$138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'EastBayStn2_1999-2016'!$AE$139:$AE$152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'EastBayStn2_1999-2016'!$AK$139:$AK$152</c:f>
              <c:numCache>
                <c:formatCode>0.0</c:formatCode>
                <c:ptCount val="14"/>
                <c:pt idx="0">
                  <c:v>9</c:v>
                </c:pt>
                <c:pt idx="1">
                  <c:v>0.5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6">
                  <c:v>24</c:v>
                </c:pt>
                <c:pt idx="7">
                  <c:v>21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4</c:v>
                </c:pt>
                <c:pt idx="12">
                  <c:v>25</c:v>
                </c:pt>
                <c:pt idx="1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7016"/>
        <c:axId val="507391720"/>
      </c:scatterChart>
      <c:valAx>
        <c:axId val="50738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7391720"/>
        <c:crosses val="autoZero"/>
        <c:crossBetween val="midCat"/>
      </c:valAx>
      <c:valAx>
        <c:axId val="50739172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7387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'EastBayStn2_1999-2016'!$BM$2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'EastBayStn2_1999-2016'!$BK$3:$BK$14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'EastBayStn2_1999-2016'!$BM$3:$BM$14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'EastBayStn2_1999-2016'!$BN$2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'EastBayStn2_1999-2016'!$BK$3:$BK$14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'EastBayStn2_1999-2016'!$BN$3:$BN$14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2.25</c:v>
                </c:pt>
                <c:pt idx="6">
                  <c:v>3.25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'EastBayStn2_1999-2016'!$BO$2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'EastBayStn2_1999-2016'!$BK$3:$BK$14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'EastBayStn2_1999-2016'!$BO$3:$BO$14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'EastBayStn2_1999-2016'!$BP$2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'EastBayStn2_1999-2016'!$BK$3:$BK$14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'EastBayStn2_1999-2016'!$BP$3:$BP$14</c:f>
              <c:numCache>
                <c:formatCode>General</c:formatCode>
                <c:ptCount val="12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'EastBayStn2_1999-2016'!$BQ$2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'EastBayStn2_1999-2016'!$BK$3:$BK$14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'EastBayStn2_1999-2016'!$BQ$3:$BQ$14</c:f>
              <c:numCache>
                <c:formatCode>General</c:formatCode>
                <c:ptCount val="12"/>
                <c:pt idx="0">
                  <c:v>0.3</c:v>
                </c:pt>
                <c:pt idx="1">
                  <c:v>0.8</c:v>
                </c:pt>
                <c:pt idx="2">
                  <c:v>0.05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0.9</c:v>
                </c:pt>
                <c:pt idx="9">
                  <c:v>0.45</c:v>
                </c:pt>
                <c:pt idx="10">
                  <c:v>0.5</c:v>
                </c:pt>
                <c:pt idx="11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4272"/>
        <c:axId val="507384664"/>
      </c:scatterChart>
      <c:valAx>
        <c:axId val="50738427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07384664"/>
        <c:crosses val="autoZero"/>
        <c:crossBetween val="midCat"/>
      </c:valAx>
      <c:valAx>
        <c:axId val="50738466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507384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'EastBayStn2_1999-2016'!$BM$19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'EastBayStn2_1999-2016'!$BK$20:$BK$31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'EastBayStn2_1999-2016'!$BM$20:$BM$31</c:f>
              <c:numCache>
                <c:formatCode>0.0</c:formatCode>
                <c:ptCount val="12"/>
                <c:pt idx="0">
                  <c:v>9.5</c:v>
                </c:pt>
                <c:pt idx="1">
                  <c:v>8.1999999999999993</c:v>
                </c:pt>
                <c:pt idx="2">
                  <c:v>9.1999999999999993</c:v>
                </c:pt>
                <c:pt idx="3">
                  <c:v>8.6</c:v>
                </c:pt>
                <c:pt idx="4">
                  <c:v>10.199999999999999</c:v>
                </c:pt>
                <c:pt idx="5">
                  <c:v>10.1</c:v>
                </c:pt>
                <c:pt idx="6">
                  <c:v>12.7</c:v>
                </c:pt>
                <c:pt idx="7">
                  <c:v>8.8000000000000007</c:v>
                </c:pt>
                <c:pt idx="8">
                  <c:v>10.8</c:v>
                </c:pt>
                <c:pt idx="9">
                  <c:v>10.199999999999999</c:v>
                </c:pt>
                <c:pt idx="10">
                  <c:v>11.28</c:v>
                </c:pt>
                <c:pt idx="11">
                  <c:v>8.1999999999999993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'EastBayStn2_1999-2016'!$BN$19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'EastBayStn2_1999-2016'!$BK$20:$BK$31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'EastBayStn2_1999-2016'!$BN$20:$BN$31</c:f>
              <c:numCache>
                <c:formatCode>General</c:formatCode>
                <c:ptCount val="12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7.9</c:v>
                </c:pt>
                <c:pt idx="4">
                  <c:v>8.0749999999999993</c:v>
                </c:pt>
                <c:pt idx="5">
                  <c:v>8.6999999999999993</c:v>
                </c:pt>
                <c:pt idx="6">
                  <c:v>10</c:v>
                </c:pt>
                <c:pt idx="7">
                  <c:v>8</c:v>
                </c:pt>
                <c:pt idx="8">
                  <c:v>8.6</c:v>
                </c:pt>
                <c:pt idx="9">
                  <c:v>8.2250000000000014</c:v>
                </c:pt>
                <c:pt idx="10">
                  <c:v>8.25</c:v>
                </c:pt>
                <c:pt idx="11">
                  <c:v>7.9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'EastBayStn2_1999-2016'!$BO$19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'EastBayStn2_1999-2016'!$BK$20:$BK$31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'EastBayStn2_1999-2016'!$BO$20:$BO$31</c:f>
              <c:numCache>
                <c:formatCode>0.0</c:formatCode>
                <c:ptCount val="12"/>
                <c:pt idx="0">
                  <c:v>8.1999999999999993</c:v>
                </c:pt>
                <c:pt idx="1">
                  <c:v>8</c:v>
                </c:pt>
                <c:pt idx="2">
                  <c:v>7.8</c:v>
                </c:pt>
                <c:pt idx="3">
                  <c:v>7.7</c:v>
                </c:pt>
                <c:pt idx="4">
                  <c:v>7.6</c:v>
                </c:pt>
                <c:pt idx="5">
                  <c:v>8.1</c:v>
                </c:pt>
                <c:pt idx="6">
                  <c:v>8.1999999999999993</c:v>
                </c:pt>
                <c:pt idx="7">
                  <c:v>7.5</c:v>
                </c:pt>
                <c:pt idx="8">
                  <c:v>8.3000000000000007</c:v>
                </c:pt>
                <c:pt idx="9">
                  <c:v>7.6999999999999993</c:v>
                </c:pt>
                <c:pt idx="10">
                  <c:v>7.85</c:v>
                </c:pt>
                <c:pt idx="11">
                  <c:v>7.6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'EastBayStn2_1999-2016'!$BP$19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'EastBayStn2_1999-2016'!$BK$20:$BK$31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'EastBayStn2_1999-2016'!$BP$20:$BP$31</c:f>
              <c:numCache>
                <c:formatCode>General</c:formatCode>
                <c:ptCount val="12"/>
                <c:pt idx="0">
                  <c:v>7.8</c:v>
                </c:pt>
                <c:pt idx="1">
                  <c:v>7.7249999999999996</c:v>
                </c:pt>
                <c:pt idx="2">
                  <c:v>7.2</c:v>
                </c:pt>
                <c:pt idx="3">
                  <c:v>7.2</c:v>
                </c:pt>
                <c:pt idx="4">
                  <c:v>6.9750000000000005</c:v>
                </c:pt>
                <c:pt idx="5">
                  <c:v>7.7</c:v>
                </c:pt>
                <c:pt idx="6">
                  <c:v>7.8</c:v>
                </c:pt>
                <c:pt idx="7">
                  <c:v>6.9</c:v>
                </c:pt>
                <c:pt idx="8">
                  <c:v>7.6</c:v>
                </c:pt>
                <c:pt idx="9">
                  <c:v>7.4250000000000007</c:v>
                </c:pt>
                <c:pt idx="10">
                  <c:v>7.6</c:v>
                </c:pt>
                <c:pt idx="11">
                  <c:v>7.4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'EastBayStn2_1999-2016'!$BQ$19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'EastBayStn2_1999-2016'!$BK$20:$BK$31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'EastBayStn2_1999-2016'!$BQ$20:$BQ$31</c:f>
              <c:numCache>
                <c:formatCode>0.0</c:formatCode>
                <c:ptCount val="12"/>
                <c:pt idx="0">
                  <c:v>7.35</c:v>
                </c:pt>
                <c:pt idx="1">
                  <c:v>7</c:v>
                </c:pt>
                <c:pt idx="2">
                  <c:v>5.9</c:v>
                </c:pt>
                <c:pt idx="3">
                  <c:v>6.4</c:v>
                </c:pt>
                <c:pt idx="4">
                  <c:v>6</c:v>
                </c:pt>
                <c:pt idx="5">
                  <c:v>6.6</c:v>
                </c:pt>
                <c:pt idx="6">
                  <c:v>7.1</c:v>
                </c:pt>
                <c:pt idx="7">
                  <c:v>6</c:v>
                </c:pt>
                <c:pt idx="8">
                  <c:v>6</c:v>
                </c:pt>
                <c:pt idx="9">
                  <c:v>6.8</c:v>
                </c:pt>
                <c:pt idx="10">
                  <c:v>6.7</c:v>
                </c:pt>
                <c:pt idx="11">
                  <c:v>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7800"/>
        <c:axId val="507388192"/>
      </c:scatterChart>
      <c:valAx>
        <c:axId val="50738780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507388192"/>
        <c:crosses val="autoZero"/>
        <c:crossBetween val="midCat"/>
      </c:valAx>
      <c:valAx>
        <c:axId val="50738819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507387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'EastBayStn2_1999-2016'!$BM$36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'EastBayStn2_1999-2016'!$BK$37:$BK$48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'EastBayStn2_1999-2016'!$BM$37:$BM$48</c:f>
              <c:numCache>
                <c:formatCode>_(* #,##0_);_(* \(#,##0\);_(* "-"??_);_(@_)</c:formatCode>
                <c:ptCount val="12"/>
                <c:pt idx="0">
                  <c:v>781</c:v>
                </c:pt>
                <c:pt idx="1">
                  <c:v>722</c:v>
                </c:pt>
                <c:pt idx="2">
                  <c:v>921</c:v>
                </c:pt>
                <c:pt idx="3">
                  <c:v>930</c:v>
                </c:pt>
                <c:pt idx="4">
                  <c:v>2046</c:v>
                </c:pt>
                <c:pt idx="5">
                  <c:v>1302</c:v>
                </c:pt>
                <c:pt idx="6">
                  <c:v>837</c:v>
                </c:pt>
                <c:pt idx="7">
                  <c:v>1160</c:v>
                </c:pt>
                <c:pt idx="8">
                  <c:v>591</c:v>
                </c:pt>
                <c:pt idx="9">
                  <c:v>543</c:v>
                </c:pt>
                <c:pt idx="10">
                  <c:v>539</c:v>
                </c:pt>
                <c:pt idx="11">
                  <c:v>673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'EastBayStn2_1999-2016'!$BN$36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'EastBayStn2_1999-2016'!$BK$37:$BK$48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'EastBayStn2_1999-2016'!$BN$37:$BN$48</c:f>
              <c:numCache>
                <c:formatCode>General</c:formatCode>
                <c:ptCount val="12"/>
                <c:pt idx="0">
                  <c:v>216</c:v>
                </c:pt>
                <c:pt idx="1">
                  <c:v>223</c:v>
                </c:pt>
                <c:pt idx="2">
                  <c:v>246</c:v>
                </c:pt>
                <c:pt idx="3">
                  <c:v>324</c:v>
                </c:pt>
                <c:pt idx="4">
                  <c:v>283</c:v>
                </c:pt>
                <c:pt idx="5">
                  <c:v>328.25</c:v>
                </c:pt>
                <c:pt idx="6">
                  <c:v>382.75</c:v>
                </c:pt>
                <c:pt idx="7">
                  <c:v>257</c:v>
                </c:pt>
                <c:pt idx="8">
                  <c:v>245</c:v>
                </c:pt>
                <c:pt idx="9">
                  <c:v>226</c:v>
                </c:pt>
                <c:pt idx="10">
                  <c:v>209.5</c:v>
                </c:pt>
                <c:pt idx="11">
                  <c:v>231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'EastBayStn2_1999-2016'!$BO$36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'EastBayStn2_1999-2016'!$BK$37:$BK$48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'EastBayStn2_1999-2016'!$BO$37:$BO$48</c:f>
              <c:numCache>
                <c:formatCode>_(* #,##0_);_(* \(#,##0\);_(* "-"??_);_(@_)</c:formatCode>
                <c:ptCount val="12"/>
                <c:pt idx="0">
                  <c:v>175</c:v>
                </c:pt>
                <c:pt idx="1">
                  <c:v>134</c:v>
                </c:pt>
                <c:pt idx="2">
                  <c:v>160</c:v>
                </c:pt>
                <c:pt idx="3">
                  <c:v>186</c:v>
                </c:pt>
                <c:pt idx="4">
                  <c:v>175</c:v>
                </c:pt>
                <c:pt idx="5">
                  <c:v>178.5</c:v>
                </c:pt>
                <c:pt idx="6">
                  <c:v>243.5</c:v>
                </c:pt>
                <c:pt idx="7">
                  <c:v>175</c:v>
                </c:pt>
                <c:pt idx="8">
                  <c:v>190</c:v>
                </c:pt>
                <c:pt idx="9">
                  <c:v>162</c:v>
                </c:pt>
                <c:pt idx="10">
                  <c:v>112</c:v>
                </c:pt>
                <c:pt idx="11">
                  <c:v>164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'EastBayStn2_1999-2016'!$BP$36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'EastBayStn2_1999-2016'!$BK$37:$BK$48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'EastBayStn2_1999-2016'!$BP$37:$BP$48</c:f>
              <c:numCache>
                <c:formatCode>General</c:formatCode>
                <c:ptCount val="12"/>
                <c:pt idx="0">
                  <c:v>52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52</c:v>
                </c:pt>
                <c:pt idx="5">
                  <c:v>113.25</c:v>
                </c:pt>
                <c:pt idx="6">
                  <c:v>110</c:v>
                </c:pt>
                <c:pt idx="7">
                  <c:v>74</c:v>
                </c:pt>
                <c:pt idx="8">
                  <c:v>67</c:v>
                </c:pt>
                <c:pt idx="9">
                  <c:v>60</c:v>
                </c:pt>
                <c:pt idx="10">
                  <c:v>31.75</c:v>
                </c:pt>
                <c:pt idx="11">
                  <c:v>33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'EastBayStn2_1999-2016'!$BQ$36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'EastBayStn2_1999-2016'!$BK$37:$BK$48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'EastBayStn2_1999-2016'!$BQ$37:$BQ$48</c:f>
              <c:numCache>
                <c:formatCode>_(* #,##0_);_(* \(#,##0\);_(* "-"??_);_(@_)</c:formatCode>
                <c:ptCount val="12"/>
                <c:pt idx="0">
                  <c:v>20.100000000000001</c:v>
                </c:pt>
                <c:pt idx="1">
                  <c:v>13.9</c:v>
                </c:pt>
                <c:pt idx="2">
                  <c:v>29</c:v>
                </c:pt>
                <c:pt idx="3">
                  <c:v>29</c:v>
                </c:pt>
                <c:pt idx="4">
                  <c:v>33</c:v>
                </c:pt>
                <c:pt idx="5">
                  <c:v>45</c:v>
                </c:pt>
                <c:pt idx="6">
                  <c:v>52</c:v>
                </c:pt>
                <c:pt idx="7">
                  <c:v>22.3</c:v>
                </c:pt>
                <c:pt idx="8">
                  <c:v>17</c:v>
                </c:pt>
                <c:pt idx="9">
                  <c:v>7.0000000000000007E-2</c:v>
                </c:pt>
                <c:pt idx="10">
                  <c:v>8</c:v>
                </c:pt>
                <c:pt idx="11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26480"/>
        <c:axId val="455233928"/>
      </c:scatterChart>
      <c:valAx>
        <c:axId val="45522648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55233928"/>
        <c:crosses val="autoZero"/>
        <c:crossBetween val="midCat"/>
      </c:valAx>
      <c:valAx>
        <c:axId val="455233928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55226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'EastBayStn2_1999-2016'!$BM$53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'EastBayStn2_1999-2016'!$BK$54:$BK$65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'EastBayStn2_1999-2016'!$BM$54:$BM$65</c:f>
              <c:numCache>
                <c:formatCode>0.000</c:formatCode>
                <c:ptCount val="12"/>
                <c:pt idx="0">
                  <c:v>0.6</c:v>
                </c:pt>
                <c:pt idx="1">
                  <c:v>0.39500000000000002</c:v>
                </c:pt>
                <c:pt idx="2">
                  <c:v>0.59360000000000002</c:v>
                </c:pt>
                <c:pt idx="3">
                  <c:v>0.68</c:v>
                </c:pt>
                <c:pt idx="4">
                  <c:v>0.1714</c:v>
                </c:pt>
                <c:pt idx="5">
                  <c:v>0.20169999999999999</c:v>
                </c:pt>
                <c:pt idx="6">
                  <c:v>0.14799999999999999</c:v>
                </c:pt>
                <c:pt idx="7">
                  <c:v>1.2</c:v>
                </c:pt>
                <c:pt idx="8">
                  <c:v>0.1366</c:v>
                </c:pt>
                <c:pt idx="9">
                  <c:v>0.53</c:v>
                </c:pt>
                <c:pt idx="10">
                  <c:v>0.6</c:v>
                </c:pt>
                <c:pt idx="11">
                  <c:v>0.66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'EastBayStn2_1999-2016'!$BN$53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'EastBayStn2_1999-2016'!$BK$54:$BK$65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'EastBayStn2_1999-2016'!$BN$54:$BN$65</c:f>
              <c:numCache>
                <c:formatCode>General</c:formatCode>
                <c:ptCount val="12"/>
                <c:pt idx="0">
                  <c:v>0.1096</c:v>
                </c:pt>
                <c:pt idx="1">
                  <c:v>0.17019999999999999</c:v>
                </c:pt>
                <c:pt idx="2">
                  <c:v>7.2800000000000004E-2</c:v>
                </c:pt>
                <c:pt idx="3">
                  <c:v>9.2999999999999999E-2</c:v>
                </c:pt>
                <c:pt idx="4">
                  <c:v>6.5799999999999997E-2</c:v>
                </c:pt>
                <c:pt idx="5">
                  <c:v>8.8624999999999995E-2</c:v>
                </c:pt>
                <c:pt idx="6">
                  <c:v>2.8275000000000002E-2</c:v>
                </c:pt>
                <c:pt idx="7">
                  <c:v>0.13500000000000001</c:v>
                </c:pt>
                <c:pt idx="8">
                  <c:v>5.6099999999999997E-2</c:v>
                </c:pt>
                <c:pt idx="9">
                  <c:v>0.11169999999999999</c:v>
                </c:pt>
                <c:pt idx="10">
                  <c:v>0.13619999999999999</c:v>
                </c:pt>
                <c:pt idx="11">
                  <c:v>0.31809999999999999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'EastBayStn2_1999-2016'!$BO$53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'EastBayStn2_1999-2016'!$BK$54:$BK$65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'EastBayStn2_1999-2016'!$BO$54:$BO$65</c:f>
              <c:numCache>
                <c:formatCode>0.000</c:formatCode>
                <c:ptCount val="12"/>
                <c:pt idx="0">
                  <c:v>3.9E-2</c:v>
                </c:pt>
                <c:pt idx="1">
                  <c:v>8.5999999999999993E-2</c:v>
                </c:pt>
                <c:pt idx="2">
                  <c:v>5.5100000000000003E-2</c:v>
                </c:pt>
                <c:pt idx="3">
                  <c:v>3.4700000000000002E-2</c:v>
                </c:pt>
                <c:pt idx="4">
                  <c:v>3.49E-2</c:v>
                </c:pt>
                <c:pt idx="5">
                  <c:v>4.2549999999999998E-2</c:v>
                </c:pt>
                <c:pt idx="6">
                  <c:v>9.9999999999999985E-3</c:v>
                </c:pt>
                <c:pt idx="7">
                  <c:v>0.10100000000000001</c:v>
                </c:pt>
                <c:pt idx="8">
                  <c:v>2.52E-2</c:v>
                </c:pt>
                <c:pt idx="9">
                  <c:v>0.05</c:v>
                </c:pt>
                <c:pt idx="10">
                  <c:v>7.2450000000000001E-2</c:v>
                </c:pt>
                <c:pt idx="11">
                  <c:v>0.20910000000000001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'EastBayStn2_1999-2016'!$BP$53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'EastBayStn2_1999-2016'!$BK$54:$BK$65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'EastBayStn2_1999-2016'!$BP$54:$BP$65</c:f>
              <c:numCache>
                <c:formatCode>General</c:formatCode>
                <c:ptCount val="12"/>
                <c:pt idx="0">
                  <c:v>1.9E-2</c:v>
                </c:pt>
                <c:pt idx="1">
                  <c:v>7.2099999999999997E-2</c:v>
                </c:pt>
                <c:pt idx="2">
                  <c:v>1.9E-2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9.4999999999999998E-3</c:v>
                </c:pt>
                <c:pt idx="6">
                  <c:v>1.75E-3</c:v>
                </c:pt>
                <c:pt idx="7">
                  <c:v>2.8500000000000001E-2</c:v>
                </c:pt>
                <c:pt idx="8">
                  <c:v>2E-3</c:v>
                </c:pt>
                <c:pt idx="9">
                  <c:v>3.04E-2</c:v>
                </c:pt>
                <c:pt idx="10">
                  <c:v>2.8499999999999998E-2</c:v>
                </c:pt>
                <c:pt idx="11">
                  <c:v>7.9100000000000004E-2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'EastBayStn2_1999-2016'!$BQ$53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'EastBayStn2_1999-2016'!$BK$54:$BK$65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'EastBayStn2_1999-2016'!$BQ$54:$BQ$65</c:f>
              <c:numCache>
                <c:formatCode>0.000</c:formatCode>
                <c:ptCount val="12"/>
                <c:pt idx="0">
                  <c:v>1E-3</c:v>
                </c:pt>
                <c:pt idx="1">
                  <c:v>2.63E-2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2.3E-2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30792"/>
        <c:axId val="455233536"/>
      </c:scatterChart>
      <c:valAx>
        <c:axId val="45523079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55233536"/>
        <c:crosses val="autoZero"/>
        <c:crossBetween val="midCat"/>
      </c:valAx>
      <c:valAx>
        <c:axId val="455233536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55230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'EastBayStn2_1999-2016'!$BM$70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'EastBayStn2_1999-2016'!$BK$71:$BK$82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'EastBayStn2_1999-2016'!$BM$71:$BM$82</c:f>
              <c:numCache>
                <c:formatCode>0.000</c:formatCode>
                <c:ptCount val="12"/>
                <c:pt idx="0">
                  <c:v>0.13600000000000001</c:v>
                </c:pt>
                <c:pt idx="1">
                  <c:v>0.74399999999999999</c:v>
                </c:pt>
                <c:pt idx="2">
                  <c:v>0.13389999999999999</c:v>
                </c:pt>
                <c:pt idx="3">
                  <c:v>0.2024</c:v>
                </c:pt>
                <c:pt idx="4">
                  <c:v>0.2291</c:v>
                </c:pt>
                <c:pt idx="5">
                  <c:v>0.23</c:v>
                </c:pt>
                <c:pt idx="6">
                  <c:v>9.0999999999999998E-2</c:v>
                </c:pt>
                <c:pt idx="7">
                  <c:v>0.27</c:v>
                </c:pt>
                <c:pt idx="8">
                  <c:v>0.1211</c:v>
                </c:pt>
                <c:pt idx="9">
                  <c:v>0.129</c:v>
                </c:pt>
                <c:pt idx="10">
                  <c:v>0.22</c:v>
                </c:pt>
                <c:pt idx="11">
                  <c:v>0.15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'EastBayStn2_1999-2016'!$BN$70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'EastBayStn2_1999-2016'!$BK$71:$BK$82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'EastBayStn2_1999-2016'!$BN$71:$BN$82</c:f>
              <c:numCache>
                <c:formatCode>General</c:formatCode>
                <c:ptCount val="12"/>
                <c:pt idx="0">
                  <c:v>7.46E-2</c:v>
                </c:pt>
                <c:pt idx="1">
                  <c:v>9.1499999999999998E-2</c:v>
                </c:pt>
                <c:pt idx="2">
                  <c:v>7.2700000000000001E-2</c:v>
                </c:pt>
                <c:pt idx="3">
                  <c:v>5.2400000000000002E-2</c:v>
                </c:pt>
                <c:pt idx="4">
                  <c:v>7.1800000000000003E-2</c:v>
                </c:pt>
                <c:pt idx="5">
                  <c:v>7.3675000000000004E-2</c:v>
                </c:pt>
                <c:pt idx="6">
                  <c:v>6.737499999999999E-2</c:v>
                </c:pt>
                <c:pt idx="7">
                  <c:v>6.4500000000000002E-2</c:v>
                </c:pt>
                <c:pt idx="8">
                  <c:v>6.7400000000000002E-2</c:v>
                </c:pt>
                <c:pt idx="9">
                  <c:v>0.08</c:v>
                </c:pt>
                <c:pt idx="10">
                  <c:v>6.1599999999999995E-2</c:v>
                </c:pt>
                <c:pt idx="11">
                  <c:v>8.3000000000000004E-2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'EastBayStn2_1999-2016'!$BO$70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'EastBayStn2_1999-2016'!$BK$71:$BK$82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'EastBayStn2_1999-2016'!$BO$71:$BO$82</c:f>
              <c:numCache>
                <c:formatCode>0.000</c:formatCode>
                <c:ptCount val="12"/>
                <c:pt idx="0">
                  <c:v>3.3700000000000001E-2</c:v>
                </c:pt>
                <c:pt idx="1">
                  <c:v>5.2299999999999999E-2</c:v>
                </c:pt>
                <c:pt idx="2">
                  <c:v>4.2799999999999998E-2</c:v>
                </c:pt>
                <c:pt idx="3">
                  <c:v>4.5900000000000003E-2</c:v>
                </c:pt>
                <c:pt idx="4">
                  <c:v>4.0800000000000003E-2</c:v>
                </c:pt>
                <c:pt idx="5">
                  <c:v>5.4449999999999998E-2</c:v>
                </c:pt>
                <c:pt idx="6">
                  <c:v>4.6899999999999997E-2</c:v>
                </c:pt>
                <c:pt idx="7">
                  <c:v>5.33E-2</c:v>
                </c:pt>
                <c:pt idx="8">
                  <c:v>2.4500000000000001E-2</c:v>
                </c:pt>
                <c:pt idx="9">
                  <c:v>3.5799999999999998E-2</c:v>
                </c:pt>
                <c:pt idx="10">
                  <c:v>4.8250000000000001E-2</c:v>
                </c:pt>
                <c:pt idx="11">
                  <c:v>5.8400000000000001E-2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'EastBayStn2_1999-2016'!$BP$70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'EastBayStn2_1999-2016'!$BK$71:$BK$82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'EastBayStn2_1999-2016'!$BP$71:$BP$82</c:f>
              <c:numCache>
                <c:formatCode>General</c:formatCode>
                <c:ptCount val="12"/>
                <c:pt idx="0">
                  <c:v>2.3400000000000001E-2</c:v>
                </c:pt>
                <c:pt idx="1">
                  <c:v>2.1899999999999999E-2</c:v>
                </c:pt>
                <c:pt idx="2">
                  <c:v>3.44E-2</c:v>
                </c:pt>
                <c:pt idx="3">
                  <c:v>3.6999999999999998E-2</c:v>
                </c:pt>
                <c:pt idx="4">
                  <c:v>1.8800000000000001E-2</c:v>
                </c:pt>
                <c:pt idx="5">
                  <c:v>3.6975000000000001E-2</c:v>
                </c:pt>
                <c:pt idx="6">
                  <c:v>2.435E-2</c:v>
                </c:pt>
                <c:pt idx="7">
                  <c:v>1.66E-2</c:v>
                </c:pt>
                <c:pt idx="8">
                  <c:v>0.01</c:v>
                </c:pt>
                <c:pt idx="9">
                  <c:v>1.9900000000000001E-2</c:v>
                </c:pt>
                <c:pt idx="10">
                  <c:v>3.8375000000000006E-2</c:v>
                </c:pt>
                <c:pt idx="11">
                  <c:v>3.5000000000000003E-2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'EastBayStn2_1999-2016'!$BQ$70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'EastBayStn2_1999-2016'!$BK$71:$BK$82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'EastBayStn2_1999-2016'!$BQ$71:$BQ$82</c:f>
              <c:numCache>
                <c:formatCode>0.000</c:formatCode>
                <c:ptCount val="12"/>
                <c:pt idx="0">
                  <c:v>5.0000000000000001E-3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26872"/>
        <c:axId val="455231184"/>
      </c:scatterChart>
      <c:valAx>
        <c:axId val="45522687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55231184"/>
        <c:crosses val="autoZero"/>
        <c:crossBetween val="midCat"/>
      </c:valAx>
      <c:valAx>
        <c:axId val="455231184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552268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'EastBayStn2_1999-2016'!$BM$87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'EastBayStn2_1999-2016'!$BK$88:$BK$99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'EastBayStn2_1999-2016'!$BM$88:$BM$99</c:f>
              <c:numCache>
                <c:formatCode>0.000</c:formatCode>
                <c:ptCount val="12"/>
                <c:pt idx="0">
                  <c:v>0.14000000000000001</c:v>
                </c:pt>
                <c:pt idx="1">
                  <c:v>1.0880000000000001</c:v>
                </c:pt>
                <c:pt idx="2">
                  <c:v>0.1101</c:v>
                </c:pt>
                <c:pt idx="3">
                  <c:v>9.1999999999999998E-2</c:v>
                </c:pt>
                <c:pt idx="4">
                  <c:v>9.6000000000000002E-2</c:v>
                </c:pt>
                <c:pt idx="5">
                  <c:v>0.186</c:v>
                </c:pt>
                <c:pt idx="6">
                  <c:v>9.4E-2</c:v>
                </c:pt>
                <c:pt idx="7">
                  <c:v>0.19980000000000001</c:v>
                </c:pt>
                <c:pt idx="8">
                  <c:v>0.12670000000000001</c:v>
                </c:pt>
                <c:pt idx="9">
                  <c:v>0.13250000000000001</c:v>
                </c:pt>
                <c:pt idx="10">
                  <c:v>0.1946</c:v>
                </c:pt>
                <c:pt idx="11">
                  <c:v>0.13500000000000001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'EastBayStn2_1999-2016'!$BN$87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'EastBayStn2_1999-2016'!$BK$88:$BK$99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'EastBayStn2_1999-2016'!$BN$88:$BN$99</c:f>
              <c:numCache>
                <c:formatCode>General</c:formatCode>
                <c:ptCount val="12"/>
                <c:pt idx="0">
                  <c:v>6.5000000000000002E-2</c:v>
                </c:pt>
                <c:pt idx="1">
                  <c:v>0.04</c:v>
                </c:pt>
                <c:pt idx="2">
                  <c:v>7.17E-2</c:v>
                </c:pt>
                <c:pt idx="3">
                  <c:v>3.4599999999999999E-2</c:v>
                </c:pt>
                <c:pt idx="4">
                  <c:v>1.9400000000000001E-2</c:v>
                </c:pt>
                <c:pt idx="5">
                  <c:v>3.2225000000000004E-2</c:v>
                </c:pt>
                <c:pt idx="6">
                  <c:v>3.5874999999999997E-2</c:v>
                </c:pt>
                <c:pt idx="7">
                  <c:v>5.3100000000000001E-2</c:v>
                </c:pt>
                <c:pt idx="8">
                  <c:v>3.2399999999999998E-2</c:v>
                </c:pt>
                <c:pt idx="9">
                  <c:v>3.5000000000000003E-2</c:v>
                </c:pt>
                <c:pt idx="10">
                  <c:v>5.5599999999999997E-2</c:v>
                </c:pt>
                <c:pt idx="11">
                  <c:v>7.0199999999999999E-2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'EastBayStn2_1999-2016'!$BO$87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'EastBayStn2_1999-2016'!$BK$88:$BK$99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'EastBayStn2_1999-2016'!$BO$88:$BO$99</c:f>
              <c:numCache>
                <c:formatCode>0.000</c:formatCode>
                <c:ptCount val="12"/>
                <c:pt idx="0">
                  <c:v>2.4299999999999999E-2</c:v>
                </c:pt>
                <c:pt idx="1">
                  <c:v>2.12E-2</c:v>
                </c:pt>
                <c:pt idx="2">
                  <c:v>3.0099999999999998E-2</c:v>
                </c:pt>
                <c:pt idx="3">
                  <c:v>1.66E-2</c:v>
                </c:pt>
                <c:pt idx="4">
                  <c:v>0.01</c:v>
                </c:pt>
                <c:pt idx="5">
                  <c:v>1.2799999999999999E-2</c:v>
                </c:pt>
                <c:pt idx="6">
                  <c:v>1.7499999999999998E-2</c:v>
                </c:pt>
                <c:pt idx="7">
                  <c:v>2.0500000000000001E-2</c:v>
                </c:pt>
                <c:pt idx="8">
                  <c:v>6.3E-3</c:v>
                </c:pt>
                <c:pt idx="9">
                  <c:v>2.35E-2</c:v>
                </c:pt>
                <c:pt idx="10">
                  <c:v>2.47E-2</c:v>
                </c:pt>
                <c:pt idx="11">
                  <c:v>5.4199999999999998E-2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'EastBayStn2_1999-2016'!$BP$87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'EastBayStn2_1999-2016'!$BK$88:$BK$99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'EastBayStn2_1999-2016'!$BP$88:$BP$99</c:f>
              <c:numCache>
                <c:formatCode>General</c:formatCode>
                <c:ptCount val="12"/>
                <c:pt idx="0">
                  <c:v>0.02</c:v>
                </c:pt>
                <c:pt idx="1">
                  <c:v>1.43E-2</c:v>
                </c:pt>
                <c:pt idx="2">
                  <c:v>1.6299999999999999E-2</c:v>
                </c:pt>
                <c:pt idx="3">
                  <c:v>5.0000000000000001E-3</c:v>
                </c:pt>
                <c:pt idx="4">
                  <c:v>5.5999999999999999E-3</c:v>
                </c:pt>
                <c:pt idx="5">
                  <c:v>2E-3</c:v>
                </c:pt>
                <c:pt idx="6">
                  <c:v>2.4499999999999999E-3</c:v>
                </c:pt>
                <c:pt idx="7">
                  <c:v>1.09E-2</c:v>
                </c:pt>
                <c:pt idx="8">
                  <c:v>3.8999999999999998E-3</c:v>
                </c:pt>
                <c:pt idx="9">
                  <c:v>1.695E-2</c:v>
                </c:pt>
                <c:pt idx="10">
                  <c:v>5.7499999999999999E-3</c:v>
                </c:pt>
                <c:pt idx="11">
                  <c:v>3.2099999999999997E-2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'EastBayStn2_1999-2016'!$BQ$87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'EastBayStn2_1999-2016'!$BK$88:$BK$99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'EastBayStn2_1999-2016'!$BQ$88:$BQ$99</c:f>
              <c:numCache>
                <c:formatCode>0.000</c:formatCode>
                <c:ptCount val="12"/>
                <c:pt idx="0">
                  <c:v>1E-3</c:v>
                </c:pt>
                <c:pt idx="1">
                  <c:v>1E-4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7.1000000000000004E-3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29616"/>
        <c:axId val="455229224"/>
      </c:scatterChart>
      <c:valAx>
        <c:axId val="45522961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55229224"/>
        <c:crosses val="autoZero"/>
        <c:crossBetween val="midCat"/>
      </c:valAx>
      <c:valAx>
        <c:axId val="455229224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552296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'WestBayStn5_1999-2016'!$AG$138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'WestBayStn5_1999-2016'!$AE$139:$AE$152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'WestBayStn5_1999-2016'!$AG$139:$AG$152</c:f>
              <c:numCache>
                <c:formatCode>0.0</c:formatCode>
                <c:ptCount val="14"/>
                <c:pt idx="0">
                  <c:v>9.6</c:v>
                </c:pt>
                <c:pt idx="1">
                  <c:v>8.6</c:v>
                </c:pt>
                <c:pt idx="2">
                  <c:v>8.5</c:v>
                </c:pt>
                <c:pt idx="3">
                  <c:v>10</c:v>
                </c:pt>
                <c:pt idx="4">
                  <c:v>8.9</c:v>
                </c:pt>
                <c:pt idx="5">
                  <c:v>8.6</c:v>
                </c:pt>
                <c:pt idx="6">
                  <c:v>9</c:v>
                </c:pt>
                <c:pt idx="7">
                  <c:v>8.9</c:v>
                </c:pt>
                <c:pt idx="8">
                  <c:v>9.6</c:v>
                </c:pt>
                <c:pt idx="9">
                  <c:v>9.6</c:v>
                </c:pt>
                <c:pt idx="10">
                  <c:v>8.8000000000000007</c:v>
                </c:pt>
                <c:pt idx="11">
                  <c:v>8.9</c:v>
                </c:pt>
                <c:pt idx="12">
                  <c:v>8.9</c:v>
                </c:pt>
                <c:pt idx="13">
                  <c:v>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'WestBayStn5_1999-2016'!$AH$138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'WestBayStn5_1999-2016'!$AE$139:$AE$152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'WestBayStn5_1999-2016'!$AH$139:$AH$152</c:f>
              <c:numCache>
                <c:formatCode>General</c:formatCode>
                <c:ptCount val="14"/>
                <c:pt idx="0">
                  <c:v>8.2249999999999996</c:v>
                </c:pt>
                <c:pt idx="1">
                  <c:v>8.25</c:v>
                </c:pt>
                <c:pt idx="2">
                  <c:v>8.5</c:v>
                </c:pt>
                <c:pt idx="3">
                  <c:v>8.4749999999999996</c:v>
                </c:pt>
                <c:pt idx="4">
                  <c:v>8.2249999999999996</c:v>
                </c:pt>
                <c:pt idx="5">
                  <c:v>8.2249999999999996</c:v>
                </c:pt>
                <c:pt idx="6">
                  <c:v>8.8000000000000007</c:v>
                </c:pt>
                <c:pt idx="7">
                  <c:v>8.4</c:v>
                </c:pt>
                <c:pt idx="8">
                  <c:v>9.0749999999999993</c:v>
                </c:pt>
                <c:pt idx="9">
                  <c:v>8.5250000000000004</c:v>
                </c:pt>
                <c:pt idx="10">
                  <c:v>8.4</c:v>
                </c:pt>
                <c:pt idx="11">
                  <c:v>8.4250000000000007</c:v>
                </c:pt>
                <c:pt idx="12">
                  <c:v>8.0250000000000004</c:v>
                </c:pt>
                <c:pt idx="13">
                  <c:v>8.5500000000000007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'WestBayStn5_1999-2016'!$AI$138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'WestBayStn5_1999-2016'!$AE$139:$AE$152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'WestBayStn5_1999-2016'!$AI$139:$AI$152</c:f>
              <c:numCache>
                <c:formatCode>0.0</c:formatCode>
                <c:ptCount val="14"/>
                <c:pt idx="0">
                  <c:v>8.1</c:v>
                </c:pt>
                <c:pt idx="1">
                  <c:v>8</c:v>
                </c:pt>
                <c:pt idx="2">
                  <c:v>8.3000000000000007</c:v>
                </c:pt>
                <c:pt idx="3">
                  <c:v>8.25</c:v>
                </c:pt>
                <c:pt idx="4">
                  <c:v>7.95</c:v>
                </c:pt>
                <c:pt idx="5">
                  <c:v>7.9</c:v>
                </c:pt>
                <c:pt idx="6">
                  <c:v>8.4</c:v>
                </c:pt>
                <c:pt idx="7">
                  <c:v>8.1499999999999986</c:v>
                </c:pt>
                <c:pt idx="8">
                  <c:v>8.1999999999999993</c:v>
                </c:pt>
                <c:pt idx="9">
                  <c:v>8.1</c:v>
                </c:pt>
                <c:pt idx="10">
                  <c:v>8.1999999999999993</c:v>
                </c:pt>
                <c:pt idx="11">
                  <c:v>8.1499999999999986</c:v>
                </c:pt>
                <c:pt idx="12">
                  <c:v>7.75</c:v>
                </c:pt>
                <c:pt idx="13">
                  <c:v>8.4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'WestBayStn5_1999-2016'!$AJ$138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'WestBayStn5_1999-2016'!$AE$139:$AE$152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'WestBayStn5_1999-2016'!$AJ$139:$AJ$152</c:f>
              <c:numCache>
                <c:formatCode>General</c:formatCode>
                <c:ptCount val="14"/>
                <c:pt idx="0">
                  <c:v>7.75</c:v>
                </c:pt>
                <c:pt idx="1">
                  <c:v>7.5749999999999993</c:v>
                </c:pt>
                <c:pt idx="2">
                  <c:v>8.1999999999999993</c:v>
                </c:pt>
                <c:pt idx="3">
                  <c:v>7.8500000000000005</c:v>
                </c:pt>
                <c:pt idx="4">
                  <c:v>7.5749999999999993</c:v>
                </c:pt>
                <c:pt idx="5">
                  <c:v>7.5</c:v>
                </c:pt>
                <c:pt idx="6">
                  <c:v>8</c:v>
                </c:pt>
                <c:pt idx="7">
                  <c:v>7.9749999999999996</c:v>
                </c:pt>
                <c:pt idx="8">
                  <c:v>7.9</c:v>
                </c:pt>
                <c:pt idx="9">
                  <c:v>8</c:v>
                </c:pt>
                <c:pt idx="10">
                  <c:v>8.1999999999999993</c:v>
                </c:pt>
                <c:pt idx="11">
                  <c:v>7.9749999999999996</c:v>
                </c:pt>
                <c:pt idx="12">
                  <c:v>7.375</c:v>
                </c:pt>
                <c:pt idx="13">
                  <c:v>8.1499999999999986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'WestBayStn5_1999-2016'!$AK$138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'WestBayStn5_1999-2016'!$AE$139:$AE$152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'WestBayStn5_1999-2016'!$AK$139:$AK$152</c:f>
              <c:numCache>
                <c:formatCode>0.0</c:formatCode>
                <c:ptCount val="14"/>
                <c:pt idx="0">
                  <c:v>7.5</c:v>
                </c:pt>
                <c:pt idx="1">
                  <c:v>7.2</c:v>
                </c:pt>
                <c:pt idx="2">
                  <c:v>7.6</c:v>
                </c:pt>
                <c:pt idx="3">
                  <c:v>7.5</c:v>
                </c:pt>
                <c:pt idx="4">
                  <c:v>7.3</c:v>
                </c:pt>
                <c:pt idx="5">
                  <c:v>7.1</c:v>
                </c:pt>
                <c:pt idx="6">
                  <c:v>7.2</c:v>
                </c:pt>
                <c:pt idx="7">
                  <c:v>7.2</c:v>
                </c:pt>
                <c:pt idx="8">
                  <c:v>7.5</c:v>
                </c:pt>
                <c:pt idx="9">
                  <c:v>7.4</c:v>
                </c:pt>
                <c:pt idx="10">
                  <c:v>7.9</c:v>
                </c:pt>
                <c:pt idx="11">
                  <c:v>7.7</c:v>
                </c:pt>
                <c:pt idx="12">
                  <c:v>7.2</c:v>
                </c:pt>
                <c:pt idx="13">
                  <c:v>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66016"/>
        <c:axId val="462670328"/>
      </c:scatterChart>
      <c:valAx>
        <c:axId val="4626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670328"/>
        <c:crosses val="autoZero"/>
        <c:crossBetween val="midCat"/>
      </c:valAx>
      <c:valAx>
        <c:axId val="462670328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666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'EastBayStn2_1999-2016'!$BM$104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'EastBayStn2_1999-2016'!$BK$105:$BK$116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'EastBayStn2_1999-2016'!$BM$105:$BM$116</c:f>
              <c:numCache>
                <c:formatCode>0.000</c:formatCode>
                <c:ptCount val="12"/>
                <c:pt idx="0">
                  <c:v>8.5</c:v>
                </c:pt>
                <c:pt idx="1">
                  <c:v>8.1999999999999993</c:v>
                </c:pt>
                <c:pt idx="2">
                  <c:v>8.5</c:v>
                </c:pt>
                <c:pt idx="3">
                  <c:v>8.6</c:v>
                </c:pt>
                <c:pt idx="4">
                  <c:v>9</c:v>
                </c:pt>
                <c:pt idx="5">
                  <c:v>9.6999999999999993</c:v>
                </c:pt>
                <c:pt idx="6">
                  <c:v>9.1</c:v>
                </c:pt>
                <c:pt idx="7">
                  <c:v>9.1</c:v>
                </c:pt>
                <c:pt idx="8">
                  <c:v>9</c:v>
                </c:pt>
                <c:pt idx="9">
                  <c:v>9</c:v>
                </c:pt>
                <c:pt idx="10">
                  <c:v>8.6</c:v>
                </c:pt>
                <c:pt idx="11">
                  <c:v>8.8000000000000007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'EastBayStn2_1999-2016'!$BN$104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'EastBayStn2_1999-2016'!$BK$105:$BK$116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'EastBayStn2_1999-2016'!$BN$105:$BN$116</c:f>
              <c:numCache>
                <c:formatCode>General</c:formatCode>
                <c:ptCount val="12"/>
                <c:pt idx="0">
                  <c:v>8.1</c:v>
                </c:pt>
                <c:pt idx="1">
                  <c:v>8</c:v>
                </c:pt>
                <c:pt idx="2">
                  <c:v>8.1999999999999993</c:v>
                </c:pt>
                <c:pt idx="3">
                  <c:v>8.1999999999999993</c:v>
                </c:pt>
                <c:pt idx="4">
                  <c:v>8.6</c:v>
                </c:pt>
                <c:pt idx="5">
                  <c:v>8.9749999999999996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8.6</c:v>
                </c:pt>
                <c:pt idx="9">
                  <c:v>8.4749999999999996</c:v>
                </c:pt>
                <c:pt idx="10">
                  <c:v>8.1749999999999989</c:v>
                </c:pt>
                <c:pt idx="11">
                  <c:v>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'EastBayStn2_1999-2016'!$BO$104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'EastBayStn2_1999-2016'!$BK$105:$BK$116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'EastBayStn2_1999-2016'!$BO$105:$BO$116</c:f>
              <c:numCache>
                <c:formatCode>0.000</c:formatCode>
                <c:ptCount val="12"/>
                <c:pt idx="0">
                  <c:v>7.8</c:v>
                </c:pt>
                <c:pt idx="1">
                  <c:v>7.7</c:v>
                </c:pt>
                <c:pt idx="2">
                  <c:v>7.8</c:v>
                </c:pt>
                <c:pt idx="3">
                  <c:v>7.9</c:v>
                </c:pt>
                <c:pt idx="4">
                  <c:v>8.1</c:v>
                </c:pt>
                <c:pt idx="5">
                  <c:v>8.6</c:v>
                </c:pt>
                <c:pt idx="6">
                  <c:v>8.5500000000000007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8.15</c:v>
                </c:pt>
                <c:pt idx="10">
                  <c:v>7.8000000000000007</c:v>
                </c:pt>
                <c:pt idx="11">
                  <c:v>7.8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'EastBayStn2_1999-2016'!$BP$104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'EastBayStn2_1999-2016'!$BK$105:$BK$116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'EastBayStn2_1999-2016'!$BP$105:$BP$116</c:f>
              <c:numCache>
                <c:formatCode>General</c:formatCode>
                <c:ptCount val="12"/>
                <c:pt idx="0">
                  <c:v>7.6</c:v>
                </c:pt>
                <c:pt idx="1">
                  <c:v>7.6</c:v>
                </c:pt>
                <c:pt idx="2">
                  <c:v>7.6</c:v>
                </c:pt>
                <c:pt idx="3">
                  <c:v>7.7</c:v>
                </c:pt>
                <c:pt idx="4">
                  <c:v>7.4</c:v>
                </c:pt>
                <c:pt idx="5">
                  <c:v>8.15</c:v>
                </c:pt>
                <c:pt idx="6">
                  <c:v>8.2750000000000004</c:v>
                </c:pt>
                <c:pt idx="7">
                  <c:v>7.8</c:v>
                </c:pt>
                <c:pt idx="8">
                  <c:v>8.1999999999999993</c:v>
                </c:pt>
                <c:pt idx="9">
                  <c:v>7.7249999999999996</c:v>
                </c:pt>
                <c:pt idx="10">
                  <c:v>7.5250000000000004</c:v>
                </c:pt>
                <c:pt idx="11">
                  <c:v>7.6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'EastBayStn2_1999-2016'!$BQ$104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'EastBayStn2_1999-2016'!$BK$105:$BK$116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'EastBayStn2_1999-2016'!$BQ$105:$BQ$116</c:f>
              <c:numCache>
                <c:formatCode>0.000</c:formatCode>
                <c:ptCount val="12"/>
                <c:pt idx="0">
                  <c:v>7.3</c:v>
                </c:pt>
                <c:pt idx="1">
                  <c:v>7.2</c:v>
                </c:pt>
                <c:pt idx="2">
                  <c:v>7.2</c:v>
                </c:pt>
                <c:pt idx="3">
                  <c:v>7.3</c:v>
                </c:pt>
                <c:pt idx="4">
                  <c:v>7.3</c:v>
                </c:pt>
                <c:pt idx="5">
                  <c:v>7.6</c:v>
                </c:pt>
                <c:pt idx="6">
                  <c:v>7.4</c:v>
                </c:pt>
                <c:pt idx="7">
                  <c:v>7.2</c:v>
                </c:pt>
                <c:pt idx="8">
                  <c:v>7.9</c:v>
                </c:pt>
                <c:pt idx="9">
                  <c:v>7</c:v>
                </c:pt>
                <c:pt idx="10">
                  <c:v>7.2</c:v>
                </c:pt>
                <c:pt idx="11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33144"/>
        <c:axId val="455230008"/>
      </c:scatterChart>
      <c:valAx>
        <c:axId val="45523314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55230008"/>
        <c:crosses val="autoZero"/>
        <c:crossBetween val="midCat"/>
      </c:valAx>
      <c:valAx>
        <c:axId val="455230008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55233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'EastBayStn2_1999-2016'!$BM$121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'EastBayStn2_1999-2016'!$BK$122:$BK$133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'EastBayStn2_1999-2016'!$BM$122:$BM$133</c:f>
              <c:numCache>
                <c:formatCode>0.000</c:formatCode>
                <c:ptCount val="12"/>
                <c:pt idx="0">
                  <c:v>142</c:v>
                </c:pt>
                <c:pt idx="1">
                  <c:v>170</c:v>
                </c:pt>
                <c:pt idx="2">
                  <c:v>84</c:v>
                </c:pt>
                <c:pt idx="3">
                  <c:v>252</c:v>
                </c:pt>
                <c:pt idx="4">
                  <c:v>62</c:v>
                </c:pt>
                <c:pt idx="5">
                  <c:v>42</c:v>
                </c:pt>
                <c:pt idx="6">
                  <c:v>64</c:v>
                </c:pt>
                <c:pt idx="7">
                  <c:v>132</c:v>
                </c:pt>
                <c:pt idx="8">
                  <c:v>48</c:v>
                </c:pt>
                <c:pt idx="9">
                  <c:v>56</c:v>
                </c:pt>
                <c:pt idx="10">
                  <c:v>109</c:v>
                </c:pt>
                <c:pt idx="11">
                  <c:v>166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'EastBayStn2_1999-2016'!$BN$121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'EastBayStn2_1999-2016'!$BK$122:$BK$133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'EastBayStn2_1999-2016'!$BN$122:$BN$133</c:f>
              <c:numCache>
                <c:formatCode>General</c:formatCode>
                <c:ptCount val="12"/>
                <c:pt idx="0">
                  <c:v>57</c:v>
                </c:pt>
                <c:pt idx="1">
                  <c:v>91</c:v>
                </c:pt>
                <c:pt idx="2">
                  <c:v>58</c:v>
                </c:pt>
                <c:pt idx="3">
                  <c:v>68</c:v>
                </c:pt>
                <c:pt idx="4">
                  <c:v>28</c:v>
                </c:pt>
                <c:pt idx="5">
                  <c:v>33.25</c:v>
                </c:pt>
                <c:pt idx="6">
                  <c:v>37.5</c:v>
                </c:pt>
                <c:pt idx="7">
                  <c:v>43</c:v>
                </c:pt>
                <c:pt idx="8">
                  <c:v>29</c:v>
                </c:pt>
                <c:pt idx="9">
                  <c:v>18.5</c:v>
                </c:pt>
                <c:pt idx="10">
                  <c:v>24.75</c:v>
                </c:pt>
                <c:pt idx="11">
                  <c:v>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'EastBayStn2_1999-2016'!$BO$121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'EastBayStn2_1999-2016'!$BK$122:$BK$133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'EastBayStn2_1999-2016'!$BO$122:$BO$133</c:f>
              <c:numCache>
                <c:formatCode>0.000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41</c:v>
                </c:pt>
                <c:pt idx="3">
                  <c:v>47</c:v>
                </c:pt>
                <c:pt idx="4">
                  <c:v>25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20</c:v>
                </c:pt>
                <c:pt idx="9">
                  <c:v>16.5</c:v>
                </c:pt>
                <c:pt idx="10">
                  <c:v>17.5</c:v>
                </c:pt>
                <c:pt idx="11">
                  <c:v>35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'EastBayStn2_1999-2016'!$BP$121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'EastBayStn2_1999-2016'!$BK$122:$BK$133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'EastBayStn2_1999-2016'!$BP$122:$BP$133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28</c:v>
                </c:pt>
                <c:pt idx="3">
                  <c:v>34</c:v>
                </c:pt>
                <c:pt idx="4">
                  <c:v>15</c:v>
                </c:pt>
                <c:pt idx="5">
                  <c:v>19</c:v>
                </c:pt>
                <c:pt idx="6">
                  <c:v>14.5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13.5</c:v>
                </c:pt>
                <c:pt idx="11">
                  <c:v>22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'EastBayStn2_1999-2016'!$BQ$121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'EastBayStn2_1999-2016'!$BK$122:$BK$133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'EastBayStn2_1999-2016'!$BQ$122:$BQ$133</c:f>
              <c:numCache>
                <c:formatCode>0.000</c:formatCode>
                <c:ptCount val="12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6</c:v>
                </c:pt>
                <c:pt idx="5">
                  <c:v>4</c:v>
                </c:pt>
                <c:pt idx="6">
                  <c:v>0.5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32360"/>
        <c:axId val="455228440"/>
      </c:scatterChart>
      <c:valAx>
        <c:axId val="45523236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55228440"/>
        <c:crosses val="autoZero"/>
        <c:crossBetween val="midCat"/>
      </c:valAx>
      <c:valAx>
        <c:axId val="45522844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55232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'EastBayStn2_1999-2016'!$BM$138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'EastBayStn2_1999-2016'!$BK$139:$BK$150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'EastBayStn2_1999-2016'!$BM$139:$BM$150</c:f>
              <c:numCache>
                <c:formatCode>0.000</c:formatCode>
                <c:ptCount val="12"/>
                <c:pt idx="0">
                  <c:v>105</c:v>
                </c:pt>
                <c:pt idx="1">
                  <c:v>129</c:v>
                </c:pt>
                <c:pt idx="2">
                  <c:v>78</c:v>
                </c:pt>
                <c:pt idx="3">
                  <c:v>165</c:v>
                </c:pt>
                <c:pt idx="4">
                  <c:v>42</c:v>
                </c:pt>
                <c:pt idx="5">
                  <c:v>32</c:v>
                </c:pt>
                <c:pt idx="6">
                  <c:v>51</c:v>
                </c:pt>
                <c:pt idx="7">
                  <c:v>79</c:v>
                </c:pt>
                <c:pt idx="8">
                  <c:v>30</c:v>
                </c:pt>
                <c:pt idx="9">
                  <c:v>94</c:v>
                </c:pt>
                <c:pt idx="10">
                  <c:v>68</c:v>
                </c:pt>
                <c:pt idx="11">
                  <c:v>102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'EastBayStn2_1999-2016'!$BN$138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'EastBayStn2_1999-2016'!$BK$139:$BK$150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'EastBayStn2_1999-2016'!$BN$139:$BN$150</c:f>
              <c:numCache>
                <c:formatCode>General</c:formatCode>
                <c:ptCount val="12"/>
                <c:pt idx="0">
                  <c:v>74</c:v>
                </c:pt>
                <c:pt idx="1">
                  <c:v>82</c:v>
                </c:pt>
                <c:pt idx="2">
                  <c:v>53.5</c:v>
                </c:pt>
                <c:pt idx="3">
                  <c:v>73</c:v>
                </c:pt>
                <c:pt idx="4">
                  <c:v>36</c:v>
                </c:pt>
                <c:pt idx="5">
                  <c:v>23.75</c:v>
                </c:pt>
                <c:pt idx="6">
                  <c:v>27</c:v>
                </c:pt>
                <c:pt idx="7">
                  <c:v>52.5</c:v>
                </c:pt>
                <c:pt idx="8">
                  <c:v>24.75</c:v>
                </c:pt>
                <c:pt idx="9">
                  <c:v>22.25</c:v>
                </c:pt>
                <c:pt idx="10">
                  <c:v>39</c:v>
                </c:pt>
                <c:pt idx="11">
                  <c:v>59.5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'EastBayStn2_1999-2016'!$BO$138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'EastBayStn2_1999-2016'!$BK$139:$BK$150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'EastBayStn2_1999-2016'!$BO$139:$BO$150</c:f>
              <c:numCache>
                <c:formatCode>0.000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48</c:v>
                </c:pt>
                <c:pt idx="3">
                  <c:v>47</c:v>
                </c:pt>
                <c:pt idx="4">
                  <c:v>29</c:v>
                </c:pt>
                <c:pt idx="5">
                  <c:v>16</c:v>
                </c:pt>
                <c:pt idx="6">
                  <c:v>25</c:v>
                </c:pt>
                <c:pt idx="7">
                  <c:v>29</c:v>
                </c:pt>
                <c:pt idx="8">
                  <c:v>18</c:v>
                </c:pt>
                <c:pt idx="9">
                  <c:v>15</c:v>
                </c:pt>
                <c:pt idx="10">
                  <c:v>32</c:v>
                </c:pt>
                <c:pt idx="11">
                  <c:v>45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'EastBayStn2_1999-2016'!$BP$138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'EastBayStn2_1999-2016'!$BK$139:$BK$150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'EastBayStn2_1999-2016'!$BP$139:$BP$150</c:f>
              <c:numCache>
                <c:formatCode>General</c:formatCode>
                <c:ptCount val="12"/>
                <c:pt idx="0">
                  <c:v>42</c:v>
                </c:pt>
                <c:pt idx="1">
                  <c:v>50.5</c:v>
                </c:pt>
                <c:pt idx="2">
                  <c:v>39</c:v>
                </c:pt>
                <c:pt idx="3">
                  <c:v>25</c:v>
                </c:pt>
                <c:pt idx="4">
                  <c:v>17.05</c:v>
                </c:pt>
                <c:pt idx="5">
                  <c:v>15.25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24</c:v>
                </c:pt>
                <c:pt idx="11">
                  <c:v>31.75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'EastBayStn2_1999-2016'!$BQ$138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'EastBayStn2_1999-2016'!$BK$139:$BK$150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'EastBayStn2_1999-2016'!$BQ$139:$BQ$150</c:f>
              <c:numCache>
                <c:formatCode>0.000</c:formatCode>
                <c:ptCount val="12"/>
                <c:pt idx="0">
                  <c:v>23</c:v>
                </c:pt>
                <c:pt idx="1">
                  <c:v>34</c:v>
                </c:pt>
                <c:pt idx="2">
                  <c:v>26</c:v>
                </c:pt>
                <c:pt idx="3">
                  <c:v>15</c:v>
                </c:pt>
                <c:pt idx="4">
                  <c:v>9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11</c:v>
                </c:pt>
                <c:pt idx="9">
                  <c:v>0.5</c:v>
                </c:pt>
                <c:pt idx="10">
                  <c:v>12</c:v>
                </c:pt>
                <c:pt idx="11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28832"/>
        <c:axId val="455230400"/>
      </c:scatterChart>
      <c:valAx>
        <c:axId val="45522883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455230400"/>
        <c:crosses val="autoZero"/>
        <c:crossBetween val="midCat"/>
      </c:valAx>
      <c:valAx>
        <c:axId val="45523040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5522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'SouthBayStn8_1999-2016'!$AG$2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'SouthBayStn8_1999-2016'!$AG$3:$AG$16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11</c:v>
                </c:pt>
                <c:pt idx="12">
                  <c:v>5</c:v>
                </c:pt>
                <c:pt idx="13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'SouthBayStn8_1999-2016'!$AH$3:$AH$16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2.25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1.5</c:v>
                </c:pt>
                <c:pt idx="10">
                  <c:v>3</c:v>
                </c:pt>
                <c:pt idx="11">
                  <c:v>6.5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'SouthBayStn8_1999-2016'!$AI$3:$AI$16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'SouthBayStn8_1999-2016'!$AJ$3:$AJ$16</c:f>
              <c:numCache>
                <c:formatCode>General</c:formatCode>
                <c:ptCount val="14"/>
                <c:pt idx="0">
                  <c:v>0.875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  <c:pt idx="6">
                  <c:v>2</c:v>
                </c:pt>
                <c:pt idx="7">
                  <c:v>1.75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'SouthBayStn8_1999-2016'!$AK$3:$AK$16</c:f>
              <c:numCache>
                <c:formatCode>General</c:formatCode>
                <c:ptCount val="14"/>
                <c:pt idx="0">
                  <c:v>0.4</c:v>
                </c:pt>
                <c:pt idx="1">
                  <c:v>0.15</c:v>
                </c:pt>
                <c:pt idx="2">
                  <c:v>0.9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80288"/>
        <c:axId val="622880680"/>
      </c:scatterChart>
      <c:valAx>
        <c:axId val="6228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880680"/>
        <c:crosses val="autoZero"/>
        <c:crossBetween val="midCat"/>
      </c:valAx>
      <c:valAx>
        <c:axId val="6228806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622880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'SouthBayStn8_1999-2016'!$AG$19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'SouthBayStn8_1999-2016'!$AG$20:$AG$33</c:f>
              <c:numCache>
                <c:formatCode>0.0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8.6</c:v>
                </c:pt>
                <c:pt idx="3">
                  <c:v>12.6</c:v>
                </c:pt>
                <c:pt idx="4">
                  <c:v>9.8000000000000007</c:v>
                </c:pt>
                <c:pt idx="5">
                  <c:v>10.199999999999999</c:v>
                </c:pt>
                <c:pt idx="6">
                  <c:v>9.1999999999999993</c:v>
                </c:pt>
                <c:pt idx="7">
                  <c:v>10.5</c:v>
                </c:pt>
                <c:pt idx="8">
                  <c:v>12</c:v>
                </c:pt>
                <c:pt idx="9">
                  <c:v>9</c:v>
                </c:pt>
                <c:pt idx="10">
                  <c:v>9.5</c:v>
                </c:pt>
                <c:pt idx="11">
                  <c:v>9.4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'SouthBayStn8_1999-2016'!$AH$20:$AH$33</c:f>
              <c:numCache>
                <c:formatCode>General</c:formatCode>
                <c:ptCount val="14"/>
                <c:pt idx="0">
                  <c:v>7.9</c:v>
                </c:pt>
                <c:pt idx="1">
                  <c:v>8.0500000000000007</c:v>
                </c:pt>
                <c:pt idx="2">
                  <c:v>8</c:v>
                </c:pt>
                <c:pt idx="3">
                  <c:v>8.75</c:v>
                </c:pt>
                <c:pt idx="4">
                  <c:v>8.8000000000000007</c:v>
                </c:pt>
                <c:pt idx="5">
                  <c:v>9.375</c:v>
                </c:pt>
                <c:pt idx="6">
                  <c:v>8.1</c:v>
                </c:pt>
                <c:pt idx="7">
                  <c:v>8.4499999999999993</c:v>
                </c:pt>
                <c:pt idx="8">
                  <c:v>8.8250000000000011</c:v>
                </c:pt>
                <c:pt idx="9">
                  <c:v>8.5</c:v>
                </c:pt>
                <c:pt idx="10">
                  <c:v>9.1999999999999993</c:v>
                </c:pt>
                <c:pt idx="11">
                  <c:v>8.3999999999999986</c:v>
                </c:pt>
                <c:pt idx="12">
                  <c:v>8.4499999999999993</c:v>
                </c:pt>
                <c:pt idx="13">
                  <c:v>8.0500000000000007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'SouthBayStn8_1999-2016'!$AI$20:$AI$33</c:f>
              <c:numCache>
                <c:formatCode>0.0</c:formatCode>
                <c:ptCount val="14"/>
                <c:pt idx="0">
                  <c:v>7.6</c:v>
                </c:pt>
                <c:pt idx="1">
                  <c:v>7.55</c:v>
                </c:pt>
                <c:pt idx="2">
                  <c:v>7.7</c:v>
                </c:pt>
                <c:pt idx="3">
                  <c:v>8.0500000000000007</c:v>
                </c:pt>
                <c:pt idx="4">
                  <c:v>8.4</c:v>
                </c:pt>
                <c:pt idx="5">
                  <c:v>8.9</c:v>
                </c:pt>
                <c:pt idx="6">
                  <c:v>8</c:v>
                </c:pt>
                <c:pt idx="7">
                  <c:v>7.85</c:v>
                </c:pt>
                <c:pt idx="8">
                  <c:v>8</c:v>
                </c:pt>
                <c:pt idx="9">
                  <c:v>8</c:v>
                </c:pt>
                <c:pt idx="10">
                  <c:v>8.6</c:v>
                </c:pt>
                <c:pt idx="11">
                  <c:v>7.6</c:v>
                </c:pt>
                <c:pt idx="12">
                  <c:v>8.0500000000000007</c:v>
                </c:pt>
                <c:pt idx="13">
                  <c:v>7.6999999999999993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'SouthBayStn8_1999-2016'!$AJ$20:$AJ$33</c:f>
              <c:numCache>
                <c:formatCode>General</c:formatCode>
                <c:ptCount val="14"/>
                <c:pt idx="0">
                  <c:v>6.75</c:v>
                </c:pt>
                <c:pt idx="1">
                  <c:v>7.25</c:v>
                </c:pt>
                <c:pt idx="2">
                  <c:v>7.6</c:v>
                </c:pt>
                <c:pt idx="3">
                  <c:v>7.5249999999999995</c:v>
                </c:pt>
                <c:pt idx="4">
                  <c:v>7.9499999999999993</c:v>
                </c:pt>
                <c:pt idx="5">
                  <c:v>7.95</c:v>
                </c:pt>
                <c:pt idx="6">
                  <c:v>7.5249999999999995</c:v>
                </c:pt>
                <c:pt idx="7">
                  <c:v>7.55</c:v>
                </c:pt>
                <c:pt idx="8">
                  <c:v>7.5</c:v>
                </c:pt>
                <c:pt idx="9">
                  <c:v>7.5</c:v>
                </c:pt>
                <c:pt idx="10">
                  <c:v>8</c:v>
                </c:pt>
                <c:pt idx="11">
                  <c:v>7.45</c:v>
                </c:pt>
                <c:pt idx="12">
                  <c:v>7.75</c:v>
                </c:pt>
                <c:pt idx="13">
                  <c:v>7.3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'SouthBayStn8_1999-2016'!$AK$20:$AK$33</c:f>
              <c:numCache>
                <c:formatCode>0.0</c:formatCode>
                <c:ptCount val="14"/>
                <c:pt idx="0">
                  <c:v>6.1</c:v>
                </c:pt>
                <c:pt idx="1">
                  <c:v>6.5</c:v>
                </c:pt>
                <c:pt idx="2">
                  <c:v>6.9</c:v>
                </c:pt>
                <c:pt idx="3">
                  <c:v>7</c:v>
                </c:pt>
                <c:pt idx="4">
                  <c:v>6.7</c:v>
                </c:pt>
                <c:pt idx="5">
                  <c:v>6.6</c:v>
                </c:pt>
                <c:pt idx="6">
                  <c:v>6.6</c:v>
                </c:pt>
                <c:pt idx="7">
                  <c:v>6.1</c:v>
                </c:pt>
                <c:pt idx="8">
                  <c:v>7</c:v>
                </c:pt>
                <c:pt idx="9">
                  <c:v>4.0999999999999996</c:v>
                </c:pt>
                <c:pt idx="10">
                  <c:v>6.49</c:v>
                </c:pt>
                <c:pt idx="11">
                  <c:v>7</c:v>
                </c:pt>
                <c:pt idx="12">
                  <c:v>6.6</c:v>
                </c:pt>
                <c:pt idx="13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81072"/>
        <c:axId val="622881464"/>
      </c:scatterChart>
      <c:valAx>
        <c:axId val="62288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881464"/>
        <c:crosses val="autoZero"/>
        <c:crossBetween val="midCat"/>
      </c:valAx>
      <c:valAx>
        <c:axId val="62288146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81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'SouthBayStn8_1999-2016'!$AG$37:$AG$50</c:f>
              <c:numCache>
                <c:formatCode>0.0</c:formatCode>
                <c:ptCount val="14"/>
                <c:pt idx="0">
                  <c:v>491</c:v>
                </c:pt>
                <c:pt idx="1">
                  <c:v>130</c:v>
                </c:pt>
                <c:pt idx="2">
                  <c:v>30</c:v>
                </c:pt>
                <c:pt idx="3">
                  <c:v>391</c:v>
                </c:pt>
                <c:pt idx="4">
                  <c:v>589</c:v>
                </c:pt>
                <c:pt idx="5">
                  <c:v>1860</c:v>
                </c:pt>
                <c:pt idx="6">
                  <c:v>1023</c:v>
                </c:pt>
                <c:pt idx="7">
                  <c:v>316</c:v>
                </c:pt>
                <c:pt idx="8">
                  <c:v>350</c:v>
                </c:pt>
                <c:pt idx="9">
                  <c:v>124</c:v>
                </c:pt>
                <c:pt idx="10">
                  <c:v>52</c:v>
                </c:pt>
                <c:pt idx="11">
                  <c:v>234</c:v>
                </c:pt>
                <c:pt idx="12">
                  <c:v>171</c:v>
                </c:pt>
                <c:pt idx="13">
                  <c:v>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'SouthBayStn8_1999-2016'!$AH$37:$AH$50</c:f>
              <c:numCache>
                <c:formatCode>General</c:formatCode>
                <c:ptCount val="14"/>
                <c:pt idx="0">
                  <c:v>439</c:v>
                </c:pt>
                <c:pt idx="1">
                  <c:v>120</c:v>
                </c:pt>
                <c:pt idx="2">
                  <c:v>28</c:v>
                </c:pt>
                <c:pt idx="3">
                  <c:v>225.75</c:v>
                </c:pt>
                <c:pt idx="4">
                  <c:v>454</c:v>
                </c:pt>
                <c:pt idx="5">
                  <c:v>760.5</c:v>
                </c:pt>
                <c:pt idx="6">
                  <c:v>651</c:v>
                </c:pt>
                <c:pt idx="7">
                  <c:v>283.5</c:v>
                </c:pt>
                <c:pt idx="8">
                  <c:v>285.25</c:v>
                </c:pt>
                <c:pt idx="9">
                  <c:v>122</c:v>
                </c:pt>
                <c:pt idx="10">
                  <c:v>45</c:v>
                </c:pt>
                <c:pt idx="11">
                  <c:v>169.25</c:v>
                </c:pt>
                <c:pt idx="12">
                  <c:v>153.75</c:v>
                </c:pt>
                <c:pt idx="13">
                  <c:v>47.75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'SouthBayStn8_1999-2016'!$AI$37:$AI$50</c:f>
              <c:numCache>
                <c:formatCode>0.0</c:formatCode>
                <c:ptCount val="14"/>
                <c:pt idx="0">
                  <c:v>376</c:v>
                </c:pt>
                <c:pt idx="1">
                  <c:v>104.5</c:v>
                </c:pt>
                <c:pt idx="2">
                  <c:v>23</c:v>
                </c:pt>
                <c:pt idx="3">
                  <c:v>129.5</c:v>
                </c:pt>
                <c:pt idx="4">
                  <c:v>368</c:v>
                </c:pt>
                <c:pt idx="5">
                  <c:v>708.5</c:v>
                </c:pt>
                <c:pt idx="6">
                  <c:v>476.5</c:v>
                </c:pt>
                <c:pt idx="7">
                  <c:v>251.5</c:v>
                </c:pt>
                <c:pt idx="8">
                  <c:v>213</c:v>
                </c:pt>
                <c:pt idx="9">
                  <c:v>112</c:v>
                </c:pt>
                <c:pt idx="10">
                  <c:v>41</c:v>
                </c:pt>
                <c:pt idx="11">
                  <c:v>82</c:v>
                </c:pt>
                <c:pt idx="12">
                  <c:v>122.5</c:v>
                </c:pt>
                <c:pt idx="13">
                  <c:v>41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'SouthBayStn8_1999-2016'!$AJ$37:$AJ$50</c:f>
              <c:numCache>
                <c:formatCode>General</c:formatCode>
                <c:ptCount val="14"/>
                <c:pt idx="0">
                  <c:v>281</c:v>
                </c:pt>
                <c:pt idx="1">
                  <c:v>82.5</c:v>
                </c:pt>
                <c:pt idx="2">
                  <c:v>22.3</c:v>
                </c:pt>
                <c:pt idx="3">
                  <c:v>31.75</c:v>
                </c:pt>
                <c:pt idx="4">
                  <c:v>200</c:v>
                </c:pt>
                <c:pt idx="5">
                  <c:v>568.25</c:v>
                </c:pt>
                <c:pt idx="6">
                  <c:v>430.5</c:v>
                </c:pt>
                <c:pt idx="7">
                  <c:v>199.25</c:v>
                </c:pt>
                <c:pt idx="8">
                  <c:v>143.25</c:v>
                </c:pt>
                <c:pt idx="9">
                  <c:v>99</c:v>
                </c:pt>
                <c:pt idx="10">
                  <c:v>20.100000000000001</c:v>
                </c:pt>
                <c:pt idx="11">
                  <c:v>29</c:v>
                </c:pt>
                <c:pt idx="12">
                  <c:v>89.25</c:v>
                </c:pt>
                <c:pt idx="13">
                  <c:v>35.25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'SouthBayStn8_1999-2016'!$AK$37:$AK$50</c:f>
              <c:numCache>
                <c:formatCode>0.0</c:formatCode>
                <c:ptCount val="14"/>
                <c:pt idx="0">
                  <c:v>134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160</c:v>
                </c:pt>
                <c:pt idx="5">
                  <c:v>342</c:v>
                </c:pt>
                <c:pt idx="6">
                  <c:v>272</c:v>
                </c:pt>
                <c:pt idx="7">
                  <c:v>156</c:v>
                </c:pt>
                <c:pt idx="8">
                  <c:v>115</c:v>
                </c:pt>
                <c:pt idx="9">
                  <c:v>60</c:v>
                </c:pt>
                <c:pt idx="10">
                  <c:v>14</c:v>
                </c:pt>
                <c:pt idx="11">
                  <c:v>14.9</c:v>
                </c:pt>
                <c:pt idx="12">
                  <c:v>52</c:v>
                </c:pt>
                <c:pt idx="13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79112"/>
        <c:axId val="622879896"/>
      </c:scatterChart>
      <c:valAx>
        <c:axId val="62287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879896"/>
        <c:crosses val="autoZero"/>
        <c:crossBetween val="midCat"/>
      </c:valAx>
      <c:valAx>
        <c:axId val="622879896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79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'SouthBayStn8_1999-2016'!$AG$54:$AG$67</c:f>
              <c:numCache>
                <c:formatCode>0.0</c:formatCode>
                <c:ptCount val="14"/>
                <c:pt idx="0">
                  <c:v>0.19470000000000001</c:v>
                </c:pt>
                <c:pt idx="1">
                  <c:v>0.60919999999999996</c:v>
                </c:pt>
                <c:pt idx="2">
                  <c:v>7.4200000000000002E-2</c:v>
                </c:pt>
                <c:pt idx="3">
                  <c:v>0.18709999999999999</c:v>
                </c:pt>
                <c:pt idx="4">
                  <c:v>0.30840000000000001</c:v>
                </c:pt>
                <c:pt idx="5">
                  <c:v>0.3009</c:v>
                </c:pt>
                <c:pt idx="6">
                  <c:v>0.2064</c:v>
                </c:pt>
                <c:pt idx="7">
                  <c:v>0.44400000000000001</c:v>
                </c:pt>
                <c:pt idx="8">
                  <c:v>0.29909999999999998</c:v>
                </c:pt>
                <c:pt idx="9">
                  <c:v>0.34920000000000001</c:v>
                </c:pt>
                <c:pt idx="10">
                  <c:v>1.2</c:v>
                </c:pt>
                <c:pt idx="11">
                  <c:v>0.71</c:v>
                </c:pt>
                <c:pt idx="12">
                  <c:v>0.31030000000000002</c:v>
                </c:pt>
                <c:pt idx="13">
                  <c:v>0.58499999999999996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'SouthBayStn8_1999-2016'!$AH$54:$AH$67</c:f>
              <c:numCache>
                <c:formatCode>General</c:formatCode>
                <c:ptCount val="14"/>
                <c:pt idx="0">
                  <c:v>5.7250000000000002E-2</c:v>
                </c:pt>
                <c:pt idx="1">
                  <c:v>0.28842500000000004</c:v>
                </c:pt>
                <c:pt idx="2">
                  <c:v>7.3700000000000002E-2</c:v>
                </c:pt>
                <c:pt idx="3">
                  <c:v>0.11274999999999999</c:v>
                </c:pt>
                <c:pt idx="4">
                  <c:v>6.0050000000000006E-2</c:v>
                </c:pt>
                <c:pt idx="5">
                  <c:v>0.16217500000000001</c:v>
                </c:pt>
                <c:pt idx="6">
                  <c:v>0.101425</c:v>
                </c:pt>
                <c:pt idx="7">
                  <c:v>0.31940000000000002</c:v>
                </c:pt>
                <c:pt idx="8">
                  <c:v>5.6250000000000001E-2</c:v>
                </c:pt>
                <c:pt idx="9">
                  <c:v>0.11649999999999999</c:v>
                </c:pt>
                <c:pt idx="10">
                  <c:v>0.53749999999999998</c:v>
                </c:pt>
                <c:pt idx="11">
                  <c:v>0.24534999999999998</c:v>
                </c:pt>
                <c:pt idx="12">
                  <c:v>0.1623</c:v>
                </c:pt>
                <c:pt idx="13">
                  <c:v>0.18149999999999999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'SouthBayStn8_1999-2016'!$AI$54:$AI$67</c:f>
              <c:numCache>
                <c:formatCode>0.0</c:formatCode>
                <c:ptCount val="14"/>
                <c:pt idx="0">
                  <c:v>2.5999999999999999E-2</c:v>
                </c:pt>
                <c:pt idx="1">
                  <c:v>0.15445</c:v>
                </c:pt>
                <c:pt idx="2">
                  <c:v>6.08E-2</c:v>
                </c:pt>
                <c:pt idx="3">
                  <c:v>4.7899999999999998E-2</c:v>
                </c:pt>
                <c:pt idx="4">
                  <c:v>1.34E-2</c:v>
                </c:pt>
                <c:pt idx="5">
                  <c:v>0.10745</c:v>
                </c:pt>
                <c:pt idx="6">
                  <c:v>9.0900000000000009E-2</c:v>
                </c:pt>
                <c:pt idx="7">
                  <c:v>8.4049999999999986E-2</c:v>
                </c:pt>
                <c:pt idx="8">
                  <c:v>1.49E-2</c:v>
                </c:pt>
                <c:pt idx="9">
                  <c:v>4.0599999999999997E-2</c:v>
                </c:pt>
                <c:pt idx="10">
                  <c:v>0.05</c:v>
                </c:pt>
                <c:pt idx="11">
                  <c:v>8.4999999999999992E-2</c:v>
                </c:pt>
                <c:pt idx="12">
                  <c:v>0.06</c:v>
                </c:pt>
                <c:pt idx="13">
                  <c:v>3.5500000000000004E-2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'SouthBayStn8_1999-2016'!$AJ$54:$AJ$67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3.0025000000000003E-2</c:v>
                </c:pt>
                <c:pt idx="2">
                  <c:v>2.29E-2</c:v>
                </c:pt>
                <c:pt idx="3">
                  <c:v>1.8349999999999998E-2</c:v>
                </c:pt>
                <c:pt idx="4">
                  <c:v>1E-3</c:v>
                </c:pt>
                <c:pt idx="5">
                  <c:v>7.4575000000000002E-2</c:v>
                </c:pt>
                <c:pt idx="6">
                  <c:v>5.4975000000000003E-2</c:v>
                </c:pt>
                <c:pt idx="7">
                  <c:v>4.3749999999999995E-3</c:v>
                </c:pt>
                <c:pt idx="8">
                  <c:v>1E-3</c:v>
                </c:pt>
                <c:pt idx="9">
                  <c:v>2.6499999999999999E-2</c:v>
                </c:pt>
                <c:pt idx="10">
                  <c:v>1.8599999999999998E-2</c:v>
                </c:pt>
                <c:pt idx="11">
                  <c:v>3.0800000000000001E-2</c:v>
                </c:pt>
                <c:pt idx="12">
                  <c:v>2.8749999999999998E-2</c:v>
                </c:pt>
                <c:pt idx="13">
                  <c:v>1.75E-3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'SouthBayStn8_1999-2016'!$AK$54:$AK$67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1.0999999999999999E-2</c:v>
                </c:pt>
                <c:pt idx="3">
                  <c:v>1E-3</c:v>
                </c:pt>
                <c:pt idx="4">
                  <c:v>1E-3</c:v>
                </c:pt>
                <c:pt idx="5">
                  <c:v>5.7999999999999996E-3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4.8999999999999998E-3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78328"/>
        <c:axId val="622874408"/>
      </c:scatterChart>
      <c:valAx>
        <c:axId val="62287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874408"/>
        <c:crosses val="autoZero"/>
        <c:crossBetween val="midCat"/>
      </c:valAx>
      <c:valAx>
        <c:axId val="62287440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78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'SouthBayStn8_1999-2016'!$AG$71:$AG$84</c:f>
              <c:numCache>
                <c:formatCode>0.0</c:formatCode>
                <c:ptCount val="14"/>
                <c:pt idx="0">
                  <c:v>0.1114</c:v>
                </c:pt>
                <c:pt idx="1">
                  <c:v>0.24049999999999999</c:v>
                </c:pt>
                <c:pt idx="2">
                  <c:v>0.13600000000000001</c:v>
                </c:pt>
                <c:pt idx="3">
                  <c:v>0.14410000000000001</c:v>
                </c:pt>
                <c:pt idx="4">
                  <c:v>0.1128</c:v>
                </c:pt>
                <c:pt idx="5">
                  <c:v>9.2999999999999999E-2</c:v>
                </c:pt>
                <c:pt idx="6">
                  <c:v>0.1736</c:v>
                </c:pt>
                <c:pt idx="7">
                  <c:v>0.17280000000000001</c:v>
                </c:pt>
                <c:pt idx="8">
                  <c:v>0.1472</c:v>
                </c:pt>
                <c:pt idx="9">
                  <c:v>9.5299999999999996E-2</c:v>
                </c:pt>
                <c:pt idx="10">
                  <c:v>0.16270000000000001</c:v>
                </c:pt>
                <c:pt idx="11">
                  <c:v>0.16</c:v>
                </c:pt>
                <c:pt idx="12">
                  <c:v>0.23469999999999999</c:v>
                </c:pt>
                <c:pt idx="13">
                  <c:v>0.224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'SouthBayStn8_1999-2016'!$AH$71:$AH$84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0.17230000000000001</c:v>
                </c:pt>
                <c:pt idx="2">
                  <c:v>0.11459999999999999</c:v>
                </c:pt>
                <c:pt idx="3">
                  <c:v>9.9350000000000008E-2</c:v>
                </c:pt>
                <c:pt idx="4">
                  <c:v>5.9400000000000008E-2</c:v>
                </c:pt>
                <c:pt idx="5">
                  <c:v>4.6800000000000001E-2</c:v>
                </c:pt>
                <c:pt idx="6">
                  <c:v>8.5999999999999993E-2</c:v>
                </c:pt>
                <c:pt idx="7">
                  <c:v>0.1002</c:v>
                </c:pt>
                <c:pt idx="8">
                  <c:v>7.6424999999999993E-2</c:v>
                </c:pt>
                <c:pt idx="9">
                  <c:v>8.0199999999999994E-2</c:v>
                </c:pt>
                <c:pt idx="10">
                  <c:v>0.15</c:v>
                </c:pt>
                <c:pt idx="11">
                  <c:v>0.15609999999999999</c:v>
                </c:pt>
                <c:pt idx="12">
                  <c:v>8.9450000000000002E-2</c:v>
                </c:pt>
                <c:pt idx="13">
                  <c:v>0.11874999999999999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'SouthBayStn8_1999-2016'!$AI$71:$AI$84</c:f>
              <c:numCache>
                <c:formatCode>0.0</c:formatCode>
                <c:ptCount val="14"/>
                <c:pt idx="0">
                  <c:v>2E-3</c:v>
                </c:pt>
                <c:pt idx="1">
                  <c:v>0.11474999999999999</c:v>
                </c:pt>
                <c:pt idx="2">
                  <c:v>0.1062</c:v>
                </c:pt>
                <c:pt idx="3">
                  <c:v>7.3899999999999993E-2</c:v>
                </c:pt>
                <c:pt idx="4">
                  <c:v>3.7600000000000001E-2</c:v>
                </c:pt>
                <c:pt idx="5">
                  <c:v>3.7350000000000001E-2</c:v>
                </c:pt>
                <c:pt idx="6">
                  <c:v>6.25E-2</c:v>
                </c:pt>
                <c:pt idx="7">
                  <c:v>6.1700000000000005E-2</c:v>
                </c:pt>
                <c:pt idx="8">
                  <c:v>5.8999999999999997E-2</c:v>
                </c:pt>
                <c:pt idx="9">
                  <c:v>7.0900000000000005E-2</c:v>
                </c:pt>
                <c:pt idx="10">
                  <c:v>7.0999999999999994E-2</c:v>
                </c:pt>
                <c:pt idx="11">
                  <c:v>0.125</c:v>
                </c:pt>
                <c:pt idx="12">
                  <c:v>6.0999999999999999E-2</c:v>
                </c:pt>
                <c:pt idx="13">
                  <c:v>0.10200000000000001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'SouthBayStn8_1999-2016'!$AJ$71:$AJ$84</c:f>
              <c:numCache>
                <c:formatCode>General</c:formatCode>
                <c:ptCount val="14"/>
                <c:pt idx="0">
                  <c:v>2E-3</c:v>
                </c:pt>
                <c:pt idx="1">
                  <c:v>5.1400000000000001E-2</c:v>
                </c:pt>
                <c:pt idx="2">
                  <c:v>0.10050000000000001</c:v>
                </c:pt>
                <c:pt idx="3">
                  <c:v>5.1549999999999999E-2</c:v>
                </c:pt>
                <c:pt idx="4">
                  <c:v>2.1749999999999999E-2</c:v>
                </c:pt>
                <c:pt idx="5">
                  <c:v>2.785E-2</c:v>
                </c:pt>
                <c:pt idx="6">
                  <c:v>4.2849999999999999E-2</c:v>
                </c:pt>
                <c:pt idx="7">
                  <c:v>4.8899999999999999E-2</c:v>
                </c:pt>
                <c:pt idx="8">
                  <c:v>4.5024999999999996E-2</c:v>
                </c:pt>
                <c:pt idx="9">
                  <c:v>3.585E-2</c:v>
                </c:pt>
                <c:pt idx="10">
                  <c:v>5.8799999999999998E-2</c:v>
                </c:pt>
                <c:pt idx="11">
                  <c:v>5.9825000000000003E-2</c:v>
                </c:pt>
                <c:pt idx="12">
                  <c:v>4.3399999999999994E-2</c:v>
                </c:pt>
                <c:pt idx="13">
                  <c:v>0.08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'SouthBayStn8_1999-2016'!$AK$71:$AK$84</c:f>
              <c:numCache>
                <c:formatCode>0.0</c:formatCode>
                <c:ptCount val="14"/>
                <c:pt idx="0">
                  <c:v>2E-3</c:v>
                </c:pt>
                <c:pt idx="1">
                  <c:v>1.8499999999999999E-2</c:v>
                </c:pt>
                <c:pt idx="2">
                  <c:v>5.4100000000000002E-2</c:v>
                </c:pt>
                <c:pt idx="3">
                  <c:v>2.7900000000000001E-2</c:v>
                </c:pt>
                <c:pt idx="4">
                  <c:v>3.3E-3</c:v>
                </c:pt>
                <c:pt idx="5">
                  <c:v>5.1999999999999998E-3</c:v>
                </c:pt>
                <c:pt idx="6">
                  <c:v>1.3899999999999999E-2</c:v>
                </c:pt>
                <c:pt idx="7">
                  <c:v>1.7299999999999999E-2</c:v>
                </c:pt>
                <c:pt idx="8">
                  <c:v>2.5399999999999999E-2</c:v>
                </c:pt>
                <c:pt idx="9">
                  <c:v>3.0099999999999998E-2</c:v>
                </c:pt>
                <c:pt idx="10">
                  <c:v>0.05</c:v>
                </c:pt>
                <c:pt idx="11">
                  <c:v>5.0000000000000001E-3</c:v>
                </c:pt>
                <c:pt idx="12">
                  <c:v>5.4999999999999997E-3</c:v>
                </c:pt>
                <c:pt idx="13">
                  <c:v>5.3999999999999999E-2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75976"/>
        <c:axId val="622871664"/>
      </c:scatterChart>
      <c:valAx>
        <c:axId val="62287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871664"/>
        <c:crosses val="autoZero"/>
        <c:crossBetween val="midCat"/>
      </c:valAx>
      <c:valAx>
        <c:axId val="622871664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7597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'SouthBayStn8_1999-2016'!$AG$88:$AG$101</c:f>
              <c:numCache>
                <c:formatCode>0.0</c:formatCode>
                <c:ptCount val="14"/>
                <c:pt idx="0">
                  <c:v>0.1331</c:v>
                </c:pt>
                <c:pt idx="1">
                  <c:v>2.46E-2</c:v>
                </c:pt>
                <c:pt idx="2">
                  <c:v>1.1299999999999999E-2</c:v>
                </c:pt>
                <c:pt idx="3">
                  <c:v>8.8800000000000004E-2</c:v>
                </c:pt>
                <c:pt idx="4">
                  <c:v>7.4999999999999997E-2</c:v>
                </c:pt>
                <c:pt idx="5">
                  <c:v>5.8599999999999999E-2</c:v>
                </c:pt>
                <c:pt idx="6">
                  <c:v>9.4399999999999998E-2</c:v>
                </c:pt>
                <c:pt idx="7">
                  <c:v>8.5800000000000001E-2</c:v>
                </c:pt>
                <c:pt idx="8">
                  <c:v>0.12479999999999999</c:v>
                </c:pt>
                <c:pt idx="9">
                  <c:v>5.1400000000000001E-2</c:v>
                </c:pt>
                <c:pt idx="10">
                  <c:v>5.4600000000000003E-2</c:v>
                </c:pt>
                <c:pt idx="11">
                  <c:v>0.10290000000000001</c:v>
                </c:pt>
                <c:pt idx="12">
                  <c:v>0.13439999999999999</c:v>
                </c:pt>
                <c:pt idx="13">
                  <c:v>0.28699999999999998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'SouthBayStn8_1999-2016'!$AH$88:$AH$101</c:f>
              <c:numCache>
                <c:formatCode>General</c:formatCode>
                <c:ptCount val="14"/>
                <c:pt idx="0">
                  <c:v>1.1650000000000001E-2</c:v>
                </c:pt>
                <c:pt idx="1">
                  <c:v>2.7000000000000001E-3</c:v>
                </c:pt>
                <c:pt idx="2">
                  <c:v>9.7999999999999997E-3</c:v>
                </c:pt>
                <c:pt idx="3">
                  <c:v>4.2025E-2</c:v>
                </c:pt>
                <c:pt idx="4">
                  <c:v>5.0849999999999999E-2</c:v>
                </c:pt>
                <c:pt idx="5">
                  <c:v>3.2399999999999998E-2</c:v>
                </c:pt>
                <c:pt idx="6">
                  <c:v>3.7699999999999997E-2</c:v>
                </c:pt>
                <c:pt idx="7">
                  <c:v>3.5049999999999998E-2</c:v>
                </c:pt>
                <c:pt idx="8">
                  <c:v>6.5574999999999994E-2</c:v>
                </c:pt>
                <c:pt idx="9">
                  <c:v>1.695E-2</c:v>
                </c:pt>
                <c:pt idx="10">
                  <c:v>0.04</c:v>
                </c:pt>
                <c:pt idx="11">
                  <c:v>4.3099999999999999E-2</c:v>
                </c:pt>
                <c:pt idx="12">
                  <c:v>6.8599999999999994E-2</c:v>
                </c:pt>
                <c:pt idx="13">
                  <c:v>7.1500000000000008E-2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'SouthBayStn8_1999-2016'!$AI$88:$AI$101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2.375E-2</c:v>
                </c:pt>
                <c:pt idx="4">
                  <c:v>3.27E-2</c:v>
                </c:pt>
                <c:pt idx="5">
                  <c:v>2.9100000000000001E-2</c:v>
                </c:pt>
                <c:pt idx="6">
                  <c:v>3.0950000000000002E-2</c:v>
                </c:pt>
                <c:pt idx="7">
                  <c:v>2.2200000000000001E-2</c:v>
                </c:pt>
                <c:pt idx="8">
                  <c:v>3.3649999999999999E-2</c:v>
                </c:pt>
                <c:pt idx="9">
                  <c:v>7.0000000000000001E-3</c:v>
                </c:pt>
                <c:pt idx="10">
                  <c:v>1.9900000000000001E-2</c:v>
                </c:pt>
                <c:pt idx="11">
                  <c:v>0.03</c:v>
                </c:pt>
                <c:pt idx="12">
                  <c:v>3.1E-2</c:v>
                </c:pt>
                <c:pt idx="13">
                  <c:v>3.6500000000000005E-2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'SouthBayStn8_1999-2016'!$AJ$88:$AJ$101</c:f>
              <c:numCache>
                <c:formatCode>General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1.1074999999999998E-2</c:v>
                </c:pt>
                <c:pt idx="4">
                  <c:v>2.4E-2</c:v>
                </c:pt>
                <c:pt idx="5">
                  <c:v>2.4125000000000001E-2</c:v>
                </c:pt>
                <c:pt idx="6">
                  <c:v>1.6300000000000002E-2</c:v>
                </c:pt>
                <c:pt idx="7">
                  <c:v>1.4250000000000001E-2</c:v>
                </c:pt>
                <c:pt idx="8">
                  <c:v>1.5899999999999997E-2</c:v>
                </c:pt>
                <c:pt idx="9">
                  <c:v>3.3500000000000001E-3</c:v>
                </c:pt>
                <c:pt idx="10">
                  <c:v>7.0000000000000001E-3</c:v>
                </c:pt>
                <c:pt idx="11">
                  <c:v>1.6250000000000001E-2</c:v>
                </c:pt>
                <c:pt idx="12">
                  <c:v>1.67E-2</c:v>
                </c:pt>
                <c:pt idx="13">
                  <c:v>2.1499999999999998E-2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'SouthBayStn8_1999-2016'!$AK$88:$AK$101</c:f>
              <c:numCache>
                <c:formatCode>0.0</c:formatCode>
                <c:ptCount val="14"/>
                <c:pt idx="0">
                  <c:v>2E-3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1E-3</c:v>
                </c:pt>
                <c:pt idx="4">
                  <c:v>5.8999999999999999E-3</c:v>
                </c:pt>
                <c:pt idx="5">
                  <c:v>4.0000000000000001E-3</c:v>
                </c:pt>
                <c:pt idx="6">
                  <c:v>1E-3</c:v>
                </c:pt>
                <c:pt idx="7">
                  <c:v>1.4E-3</c:v>
                </c:pt>
                <c:pt idx="8">
                  <c:v>7.1000000000000004E-3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72448"/>
        <c:axId val="622872840"/>
      </c:scatterChart>
      <c:valAx>
        <c:axId val="6228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872840"/>
        <c:crosses val="autoZero"/>
        <c:crossBetween val="midCat"/>
      </c:valAx>
      <c:valAx>
        <c:axId val="622872840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724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'SouthBayStn8_1999-2016'!$AG$105:$AG$118</c:f>
              <c:numCache>
                <c:formatCode>0.0</c:formatCode>
                <c:ptCount val="14"/>
                <c:pt idx="0">
                  <c:v>8.9</c:v>
                </c:pt>
                <c:pt idx="1">
                  <c:v>8.9</c:v>
                </c:pt>
                <c:pt idx="2">
                  <c:v>8.8000000000000007</c:v>
                </c:pt>
                <c:pt idx="3">
                  <c:v>9.6999999999999993</c:v>
                </c:pt>
                <c:pt idx="4">
                  <c:v>8.8000000000000007</c:v>
                </c:pt>
                <c:pt idx="5">
                  <c:v>8.6999999999999993</c:v>
                </c:pt>
                <c:pt idx="6">
                  <c:v>9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9.1</c:v>
                </c:pt>
                <c:pt idx="11">
                  <c:v>8.8000000000000007</c:v>
                </c:pt>
                <c:pt idx="12">
                  <c:v>8.6999999999999993</c:v>
                </c:pt>
                <c:pt idx="13">
                  <c:v>8.9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'SouthBayStn8_1999-2016'!$AH$105:$AH$118</c:f>
              <c:numCache>
                <c:formatCode>General</c:formatCode>
                <c:ptCount val="14"/>
                <c:pt idx="0">
                  <c:v>8.1000000000000014</c:v>
                </c:pt>
                <c:pt idx="1">
                  <c:v>8.5500000000000007</c:v>
                </c:pt>
                <c:pt idx="2">
                  <c:v>8.5</c:v>
                </c:pt>
                <c:pt idx="3">
                  <c:v>8.75</c:v>
                </c:pt>
                <c:pt idx="4">
                  <c:v>8.3000000000000007</c:v>
                </c:pt>
                <c:pt idx="5">
                  <c:v>8.5</c:v>
                </c:pt>
                <c:pt idx="6">
                  <c:v>8.2999999999999989</c:v>
                </c:pt>
                <c:pt idx="7">
                  <c:v>8.125</c:v>
                </c:pt>
                <c:pt idx="8">
                  <c:v>8.9250000000000007</c:v>
                </c:pt>
                <c:pt idx="9">
                  <c:v>8.6</c:v>
                </c:pt>
                <c:pt idx="10">
                  <c:v>8.5</c:v>
                </c:pt>
                <c:pt idx="11">
                  <c:v>8.3250000000000011</c:v>
                </c:pt>
                <c:pt idx="12">
                  <c:v>8.1</c:v>
                </c:pt>
                <c:pt idx="13">
                  <c:v>8.8000000000000007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'SouthBayStn8_1999-2016'!$AI$105:$AI$118</c:f>
              <c:numCache>
                <c:formatCode>0.0</c:formatCode>
                <c:ptCount val="14"/>
                <c:pt idx="0">
                  <c:v>7.8</c:v>
                </c:pt>
                <c:pt idx="1">
                  <c:v>7.9</c:v>
                </c:pt>
                <c:pt idx="2">
                  <c:v>8.5</c:v>
                </c:pt>
                <c:pt idx="3">
                  <c:v>8.4</c:v>
                </c:pt>
                <c:pt idx="4">
                  <c:v>8.1</c:v>
                </c:pt>
                <c:pt idx="5">
                  <c:v>8.1499999999999986</c:v>
                </c:pt>
                <c:pt idx="6">
                  <c:v>7.9</c:v>
                </c:pt>
                <c:pt idx="7">
                  <c:v>7.9</c:v>
                </c:pt>
                <c:pt idx="8">
                  <c:v>8.1999999999999993</c:v>
                </c:pt>
                <c:pt idx="9">
                  <c:v>8.1</c:v>
                </c:pt>
                <c:pt idx="10">
                  <c:v>8.1999999999999993</c:v>
                </c:pt>
                <c:pt idx="11">
                  <c:v>8</c:v>
                </c:pt>
                <c:pt idx="12">
                  <c:v>7.85</c:v>
                </c:pt>
                <c:pt idx="13">
                  <c:v>8.3500000000000014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'SouthBayStn8_1999-2016'!$AJ$105:$AJ$118</c:f>
              <c:numCache>
                <c:formatCode>General</c:formatCode>
                <c:ptCount val="14"/>
                <c:pt idx="0">
                  <c:v>7.65</c:v>
                </c:pt>
                <c:pt idx="1">
                  <c:v>7.6</c:v>
                </c:pt>
                <c:pt idx="2">
                  <c:v>8</c:v>
                </c:pt>
                <c:pt idx="3">
                  <c:v>8</c:v>
                </c:pt>
                <c:pt idx="4">
                  <c:v>7.75</c:v>
                </c:pt>
                <c:pt idx="5">
                  <c:v>7.7750000000000004</c:v>
                </c:pt>
                <c:pt idx="6">
                  <c:v>7.7750000000000004</c:v>
                </c:pt>
                <c:pt idx="7">
                  <c:v>7.8</c:v>
                </c:pt>
                <c:pt idx="8">
                  <c:v>8</c:v>
                </c:pt>
                <c:pt idx="9">
                  <c:v>7.9</c:v>
                </c:pt>
                <c:pt idx="10">
                  <c:v>8.1</c:v>
                </c:pt>
                <c:pt idx="11">
                  <c:v>7.95</c:v>
                </c:pt>
                <c:pt idx="12">
                  <c:v>7.55</c:v>
                </c:pt>
                <c:pt idx="13">
                  <c:v>8.1999999999999993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'SouthBayStn8_1999-2016'!$AK$105:$AK$118</c:f>
              <c:numCache>
                <c:formatCode>0.0</c:formatCode>
                <c:ptCount val="14"/>
                <c:pt idx="0">
                  <c:v>7.4</c:v>
                </c:pt>
                <c:pt idx="1">
                  <c:v>7.4</c:v>
                </c:pt>
                <c:pt idx="2">
                  <c:v>7.5</c:v>
                </c:pt>
                <c:pt idx="3">
                  <c:v>7.7</c:v>
                </c:pt>
                <c:pt idx="4">
                  <c:v>7.3</c:v>
                </c:pt>
                <c:pt idx="5">
                  <c:v>7.5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7.2</c:v>
                </c:pt>
                <c:pt idx="10">
                  <c:v>7.8</c:v>
                </c:pt>
                <c:pt idx="11">
                  <c:v>7.5</c:v>
                </c:pt>
                <c:pt idx="12">
                  <c:v>7.3</c:v>
                </c:pt>
                <c:pt idx="13">
                  <c:v>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69312"/>
        <c:axId val="622869704"/>
      </c:scatterChart>
      <c:valAx>
        <c:axId val="6228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869704"/>
        <c:crosses val="autoZero"/>
        <c:crossBetween val="midCat"/>
      </c:valAx>
      <c:valAx>
        <c:axId val="622869704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6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'WestBayStn5_1999-2016'!$AG$161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'WestBayStn5_1999-2016'!$AE$162:$AE$175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'WestBayStn5_1999-2016'!$AG$162:$AG$175</c:f>
              <c:numCache>
                <c:formatCode>0.0</c:formatCode>
                <c:ptCount val="14"/>
                <c:pt idx="0">
                  <c:v>83</c:v>
                </c:pt>
                <c:pt idx="1">
                  <c:v>221</c:v>
                </c:pt>
                <c:pt idx="2">
                  <c:v>22</c:v>
                </c:pt>
                <c:pt idx="3">
                  <c:v>104</c:v>
                </c:pt>
                <c:pt idx="4">
                  <c:v>75</c:v>
                </c:pt>
                <c:pt idx="5">
                  <c:v>76</c:v>
                </c:pt>
                <c:pt idx="6">
                  <c:v>131</c:v>
                </c:pt>
                <c:pt idx="7">
                  <c:v>92</c:v>
                </c:pt>
                <c:pt idx="8">
                  <c:v>154</c:v>
                </c:pt>
                <c:pt idx="9">
                  <c:v>71</c:v>
                </c:pt>
                <c:pt idx="10">
                  <c:v>83</c:v>
                </c:pt>
                <c:pt idx="11">
                  <c:v>70</c:v>
                </c:pt>
                <c:pt idx="12">
                  <c:v>96</c:v>
                </c:pt>
                <c:pt idx="13">
                  <c:v>81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'WestBayStn5_1999-2016'!$AH$161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'WestBayStn5_1999-2016'!$AE$162:$AE$175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'WestBayStn5_1999-2016'!$AH$162:$AH$175</c:f>
              <c:numCache>
                <c:formatCode>General</c:formatCode>
                <c:ptCount val="14"/>
                <c:pt idx="0">
                  <c:v>44.25</c:v>
                </c:pt>
                <c:pt idx="1">
                  <c:v>85.5</c:v>
                </c:pt>
                <c:pt idx="2">
                  <c:v>20</c:v>
                </c:pt>
                <c:pt idx="3">
                  <c:v>61</c:v>
                </c:pt>
                <c:pt idx="4">
                  <c:v>43.75</c:v>
                </c:pt>
                <c:pt idx="5">
                  <c:v>59.75</c:v>
                </c:pt>
                <c:pt idx="6">
                  <c:v>51.5</c:v>
                </c:pt>
                <c:pt idx="7">
                  <c:v>59.25</c:v>
                </c:pt>
                <c:pt idx="8">
                  <c:v>52</c:v>
                </c:pt>
                <c:pt idx="9">
                  <c:v>34.5</c:v>
                </c:pt>
                <c:pt idx="10">
                  <c:v>57</c:v>
                </c:pt>
                <c:pt idx="11">
                  <c:v>34.5</c:v>
                </c:pt>
                <c:pt idx="12">
                  <c:v>44</c:v>
                </c:pt>
                <c:pt idx="13">
                  <c:v>65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'WestBayStn5_1999-2016'!$AI$161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'WestBayStn5_1999-2016'!$AE$162:$AE$175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'WestBayStn5_1999-2016'!$AI$162:$AI$175</c:f>
              <c:numCache>
                <c:formatCode>0.0</c:formatCode>
                <c:ptCount val="14"/>
                <c:pt idx="0">
                  <c:v>34.5</c:v>
                </c:pt>
                <c:pt idx="1">
                  <c:v>53</c:v>
                </c:pt>
                <c:pt idx="2">
                  <c:v>15</c:v>
                </c:pt>
                <c:pt idx="3">
                  <c:v>37</c:v>
                </c:pt>
                <c:pt idx="4">
                  <c:v>22.5</c:v>
                </c:pt>
                <c:pt idx="5">
                  <c:v>43.5</c:v>
                </c:pt>
                <c:pt idx="6">
                  <c:v>29</c:v>
                </c:pt>
                <c:pt idx="7">
                  <c:v>48</c:v>
                </c:pt>
                <c:pt idx="8">
                  <c:v>34</c:v>
                </c:pt>
                <c:pt idx="9">
                  <c:v>32.5</c:v>
                </c:pt>
                <c:pt idx="10">
                  <c:v>53</c:v>
                </c:pt>
                <c:pt idx="11">
                  <c:v>29</c:v>
                </c:pt>
                <c:pt idx="12">
                  <c:v>31.5</c:v>
                </c:pt>
                <c:pt idx="13">
                  <c:v>54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'WestBayStn5_1999-2016'!$AJ$161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'WestBayStn5_1999-2016'!$AE$162:$AE$175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'WestBayStn5_1999-2016'!$AJ$162:$AJ$175</c:f>
              <c:numCache>
                <c:formatCode>General</c:formatCode>
                <c:ptCount val="14"/>
                <c:pt idx="0">
                  <c:v>33</c:v>
                </c:pt>
                <c:pt idx="1">
                  <c:v>40.25</c:v>
                </c:pt>
                <c:pt idx="2">
                  <c:v>10</c:v>
                </c:pt>
                <c:pt idx="3">
                  <c:v>20.25</c:v>
                </c:pt>
                <c:pt idx="4">
                  <c:v>16</c:v>
                </c:pt>
                <c:pt idx="5">
                  <c:v>30</c:v>
                </c:pt>
                <c:pt idx="6">
                  <c:v>21.5</c:v>
                </c:pt>
                <c:pt idx="7">
                  <c:v>30.25</c:v>
                </c:pt>
                <c:pt idx="8">
                  <c:v>21.5</c:v>
                </c:pt>
                <c:pt idx="9">
                  <c:v>25</c:v>
                </c:pt>
                <c:pt idx="10">
                  <c:v>30</c:v>
                </c:pt>
                <c:pt idx="11">
                  <c:v>19</c:v>
                </c:pt>
                <c:pt idx="12">
                  <c:v>24.25</c:v>
                </c:pt>
                <c:pt idx="13">
                  <c:v>22.5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'WestBayStn5_1999-2016'!$AK$161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'WestBayStn5_1999-2016'!$AE$162:$AE$175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'WestBayStn5_1999-2016'!$AK$162:$AK$175</c:f>
              <c:numCache>
                <c:formatCode>0.0</c:formatCode>
                <c:ptCount val="14"/>
                <c:pt idx="0">
                  <c:v>9</c:v>
                </c:pt>
                <c:pt idx="1">
                  <c:v>22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3</c:v>
                </c:pt>
                <c:pt idx="7">
                  <c:v>23</c:v>
                </c:pt>
                <c:pt idx="8">
                  <c:v>14</c:v>
                </c:pt>
                <c:pt idx="9">
                  <c:v>19</c:v>
                </c:pt>
                <c:pt idx="10">
                  <c:v>21</c:v>
                </c:pt>
                <c:pt idx="11">
                  <c:v>9</c:v>
                </c:pt>
                <c:pt idx="12">
                  <c:v>6</c:v>
                </c:pt>
                <c:pt idx="13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66800"/>
        <c:axId val="462668760"/>
      </c:scatterChart>
      <c:valAx>
        <c:axId val="46266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668760"/>
        <c:crosses val="autoZero"/>
        <c:crossBetween val="midCat"/>
      </c:valAx>
      <c:valAx>
        <c:axId val="46266876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666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'SouthBayStn8_1999-2016'!$AG$122:$AG$135</c:f>
              <c:numCache>
                <c:formatCode>0.0</c:formatCode>
                <c:ptCount val="14"/>
                <c:pt idx="0">
                  <c:v>108</c:v>
                </c:pt>
                <c:pt idx="1">
                  <c:v>114</c:v>
                </c:pt>
                <c:pt idx="2">
                  <c:v>18</c:v>
                </c:pt>
                <c:pt idx="3">
                  <c:v>98</c:v>
                </c:pt>
                <c:pt idx="4">
                  <c:v>54</c:v>
                </c:pt>
                <c:pt idx="5">
                  <c:v>127</c:v>
                </c:pt>
                <c:pt idx="6">
                  <c:v>236</c:v>
                </c:pt>
                <c:pt idx="7">
                  <c:v>298</c:v>
                </c:pt>
                <c:pt idx="8">
                  <c:v>187</c:v>
                </c:pt>
                <c:pt idx="9">
                  <c:v>59</c:v>
                </c:pt>
                <c:pt idx="10">
                  <c:v>175</c:v>
                </c:pt>
                <c:pt idx="11">
                  <c:v>143</c:v>
                </c:pt>
                <c:pt idx="12">
                  <c:v>253</c:v>
                </c:pt>
                <c:pt idx="13">
                  <c:v>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'SouthBayStn8_1999-2016'!$AH$122:$AH$135</c:f>
              <c:numCache>
                <c:formatCode>General</c:formatCode>
                <c:ptCount val="14"/>
                <c:pt idx="0">
                  <c:v>69.5</c:v>
                </c:pt>
                <c:pt idx="1">
                  <c:v>73.5</c:v>
                </c:pt>
                <c:pt idx="2">
                  <c:v>15</c:v>
                </c:pt>
                <c:pt idx="3">
                  <c:v>58.5</c:v>
                </c:pt>
                <c:pt idx="4">
                  <c:v>25</c:v>
                </c:pt>
                <c:pt idx="5">
                  <c:v>50.25</c:v>
                </c:pt>
                <c:pt idx="6">
                  <c:v>53</c:v>
                </c:pt>
                <c:pt idx="7">
                  <c:v>67.25</c:v>
                </c:pt>
                <c:pt idx="8">
                  <c:v>45.5</c:v>
                </c:pt>
                <c:pt idx="9">
                  <c:v>33</c:v>
                </c:pt>
                <c:pt idx="10">
                  <c:v>65</c:v>
                </c:pt>
                <c:pt idx="11">
                  <c:v>78</c:v>
                </c:pt>
                <c:pt idx="12">
                  <c:v>101.5</c:v>
                </c:pt>
                <c:pt idx="13">
                  <c:v>61.75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'SouthBayStn8_1999-2016'!$AI$122:$AI$135</c:f>
              <c:numCache>
                <c:formatCode>0.0</c:formatCode>
                <c:ptCount val="14"/>
                <c:pt idx="0">
                  <c:v>27</c:v>
                </c:pt>
                <c:pt idx="1">
                  <c:v>32</c:v>
                </c:pt>
                <c:pt idx="2">
                  <c:v>15</c:v>
                </c:pt>
                <c:pt idx="3">
                  <c:v>27</c:v>
                </c:pt>
                <c:pt idx="4">
                  <c:v>14</c:v>
                </c:pt>
                <c:pt idx="5">
                  <c:v>32.5</c:v>
                </c:pt>
                <c:pt idx="6">
                  <c:v>35</c:v>
                </c:pt>
                <c:pt idx="7">
                  <c:v>46</c:v>
                </c:pt>
                <c:pt idx="8">
                  <c:v>27.5</c:v>
                </c:pt>
                <c:pt idx="9">
                  <c:v>21</c:v>
                </c:pt>
                <c:pt idx="10">
                  <c:v>50</c:v>
                </c:pt>
                <c:pt idx="11">
                  <c:v>41</c:v>
                </c:pt>
                <c:pt idx="12">
                  <c:v>47</c:v>
                </c:pt>
                <c:pt idx="13">
                  <c:v>28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'SouthBayStn8_1999-2016'!$AJ$122:$AJ$135</c:f>
              <c:numCache>
                <c:formatCode>General</c:formatCode>
                <c:ptCount val="14"/>
                <c:pt idx="0">
                  <c:v>20.5</c:v>
                </c:pt>
                <c:pt idx="1">
                  <c:v>23.25</c:v>
                </c:pt>
                <c:pt idx="2">
                  <c:v>14</c:v>
                </c:pt>
                <c:pt idx="3">
                  <c:v>13.25</c:v>
                </c:pt>
                <c:pt idx="4">
                  <c:v>7</c:v>
                </c:pt>
                <c:pt idx="5">
                  <c:v>20.75</c:v>
                </c:pt>
                <c:pt idx="6">
                  <c:v>27.25</c:v>
                </c:pt>
                <c:pt idx="7">
                  <c:v>29</c:v>
                </c:pt>
                <c:pt idx="8">
                  <c:v>18.25</c:v>
                </c:pt>
                <c:pt idx="9">
                  <c:v>13</c:v>
                </c:pt>
                <c:pt idx="10">
                  <c:v>36</c:v>
                </c:pt>
                <c:pt idx="11">
                  <c:v>20.5</c:v>
                </c:pt>
                <c:pt idx="12">
                  <c:v>23</c:v>
                </c:pt>
                <c:pt idx="13">
                  <c:v>23.75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'SouthBayStn8_1999-2016'!$AK$122:$AK$135</c:f>
              <c:numCache>
                <c:formatCode>0.0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10</c:v>
                </c:pt>
                <c:pt idx="3">
                  <c:v>3</c:v>
                </c:pt>
                <c:pt idx="4">
                  <c:v>4</c:v>
                </c:pt>
                <c:pt idx="5">
                  <c:v>19</c:v>
                </c:pt>
                <c:pt idx="6">
                  <c:v>14</c:v>
                </c:pt>
                <c:pt idx="7">
                  <c:v>16</c:v>
                </c:pt>
                <c:pt idx="8">
                  <c:v>7</c:v>
                </c:pt>
                <c:pt idx="9">
                  <c:v>8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72056"/>
        <c:axId val="622866960"/>
      </c:scatterChart>
      <c:valAx>
        <c:axId val="62287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866960"/>
        <c:crosses val="autoZero"/>
        <c:crossBetween val="midCat"/>
      </c:valAx>
      <c:valAx>
        <c:axId val="62286696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72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'SouthBayStn8_1999-2016'!$AG$139:$AG$152</c:f>
              <c:numCache>
                <c:formatCode>0.0</c:formatCode>
                <c:ptCount val="14"/>
                <c:pt idx="0">
                  <c:v>82</c:v>
                </c:pt>
                <c:pt idx="1">
                  <c:v>90</c:v>
                </c:pt>
                <c:pt idx="2">
                  <c:v>136</c:v>
                </c:pt>
                <c:pt idx="3">
                  <c:v>103</c:v>
                </c:pt>
                <c:pt idx="4">
                  <c:v>141</c:v>
                </c:pt>
                <c:pt idx="6">
                  <c:v>91</c:v>
                </c:pt>
                <c:pt idx="7">
                  <c:v>121</c:v>
                </c:pt>
                <c:pt idx="8">
                  <c:v>157</c:v>
                </c:pt>
                <c:pt idx="9">
                  <c:v>49</c:v>
                </c:pt>
                <c:pt idx="10">
                  <c:v>150</c:v>
                </c:pt>
                <c:pt idx="11">
                  <c:v>69</c:v>
                </c:pt>
                <c:pt idx="12">
                  <c:v>83</c:v>
                </c:pt>
                <c:pt idx="13">
                  <c:v>76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'SouthBayStn8_1999-2016'!$AH$139:$AH$152</c:f>
              <c:numCache>
                <c:formatCode>General</c:formatCode>
                <c:ptCount val="14"/>
                <c:pt idx="0">
                  <c:v>33.5</c:v>
                </c:pt>
                <c:pt idx="1">
                  <c:v>72</c:v>
                </c:pt>
                <c:pt idx="2">
                  <c:v>34</c:v>
                </c:pt>
                <c:pt idx="3">
                  <c:v>60.25</c:v>
                </c:pt>
                <c:pt idx="4">
                  <c:v>60</c:v>
                </c:pt>
                <c:pt idx="6">
                  <c:v>48.5</c:v>
                </c:pt>
                <c:pt idx="7">
                  <c:v>88.75</c:v>
                </c:pt>
                <c:pt idx="8">
                  <c:v>74</c:v>
                </c:pt>
                <c:pt idx="9">
                  <c:v>45</c:v>
                </c:pt>
                <c:pt idx="10">
                  <c:v>59.25</c:v>
                </c:pt>
                <c:pt idx="11">
                  <c:v>32</c:v>
                </c:pt>
                <c:pt idx="12">
                  <c:v>70.75</c:v>
                </c:pt>
                <c:pt idx="13">
                  <c:v>50.5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'SouthBayStn8_1999-2016'!$AI$139:$AI$152</c:f>
              <c:numCache>
                <c:formatCode>0.0</c:formatCode>
                <c:ptCount val="14"/>
                <c:pt idx="0">
                  <c:v>18</c:v>
                </c:pt>
                <c:pt idx="1">
                  <c:v>43</c:v>
                </c:pt>
                <c:pt idx="2">
                  <c:v>17</c:v>
                </c:pt>
                <c:pt idx="3">
                  <c:v>29.5</c:v>
                </c:pt>
                <c:pt idx="4">
                  <c:v>57</c:v>
                </c:pt>
                <c:pt idx="6">
                  <c:v>32</c:v>
                </c:pt>
                <c:pt idx="7">
                  <c:v>39</c:v>
                </c:pt>
                <c:pt idx="8">
                  <c:v>28</c:v>
                </c:pt>
                <c:pt idx="9">
                  <c:v>31</c:v>
                </c:pt>
                <c:pt idx="10">
                  <c:v>41</c:v>
                </c:pt>
                <c:pt idx="11">
                  <c:v>20.5</c:v>
                </c:pt>
                <c:pt idx="12">
                  <c:v>52</c:v>
                </c:pt>
                <c:pt idx="13">
                  <c:v>30.1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'SouthBayStn8_1999-2016'!$AJ$139:$AJ$152</c:f>
              <c:numCache>
                <c:formatCode>General</c:formatCode>
                <c:ptCount val="14"/>
                <c:pt idx="0">
                  <c:v>15.5</c:v>
                </c:pt>
                <c:pt idx="1">
                  <c:v>8.75</c:v>
                </c:pt>
                <c:pt idx="2">
                  <c:v>15</c:v>
                </c:pt>
                <c:pt idx="3">
                  <c:v>14.25</c:v>
                </c:pt>
                <c:pt idx="4">
                  <c:v>50</c:v>
                </c:pt>
                <c:pt idx="6">
                  <c:v>28</c:v>
                </c:pt>
                <c:pt idx="7">
                  <c:v>29</c:v>
                </c:pt>
                <c:pt idx="8">
                  <c:v>18</c:v>
                </c:pt>
                <c:pt idx="9">
                  <c:v>13</c:v>
                </c:pt>
                <c:pt idx="10">
                  <c:v>22</c:v>
                </c:pt>
                <c:pt idx="11">
                  <c:v>15</c:v>
                </c:pt>
                <c:pt idx="12">
                  <c:v>31</c:v>
                </c:pt>
                <c:pt idx="13">
                  <c:v>17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'SouthBayStn8_1999-2016'!$AK$139:$AK$152</c:f>
              <c:numCache>
                <c:formatCode>0.0</c:formatCode>
                <c:ptCount val="14"/>
                <c:pt idx="0">
                  <c:v>5</c:v>
                </c:pt>
                <c:pt idx="1">
                  <c:v>0.5</c:v>
                </c:pt>
                <c:pt idx="2">
                  <c:v>12</c:v>
                </c:pt>
                <c:pt idx="3">
                  <c:v>8</c:v>
                </c:pt>
                <c:pt idx="4">
                  <c:v>36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  <c:pt idx="10">
                  <c:v>15</c:v>
                </c:pt>
                <c:pt idx="11">
                  <c:v>4</c:v>
                </c:pt>
                <c:pt idx="12">
                  <c:v>15</c:v>
                </c:pt>
                <c:pt idx="13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67352"/>
        <c:axId val="622876368"/>
      </c:scatterChart>
      <c:valAx>
        <c:axId val="62286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876368"/>
        <c:crosses val="autoZero"/>
        <c:crossBetween val="midCat"/>
      </c:valAx>
      <c:valAx>
        <c:axId val="62287636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67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'SouthBayStn8_1999-2016'!$BM$2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'SouthBayStn8_1999-2016'!$BM$3:$BM$14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'SouthBayStn8_1999-2016'!$BN$3:$BN$14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3.25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'SouthBayStn8_1999-2016'!$BO$3:$BO$14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'SouthBayStn8_1999-2016'!$BP$3:$BP$14</c:f>
              <c:numCache>
                <c:formatCode>General</c:formatCode>
                <c:ptCount val="12"/>
                <c:pt idx="0">
                  <c:v>0.875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1.875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'SouthBayStn8_1999-2016'!$BK$3:$BK$14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'SouthBayStn8_1999-2016'!$BQ$3:$BQ$14</c:f>
              <c:numCache>
                <c:formatCode>General</c:formatCode>
                <c:ptCount val="12"/>
                <c:pt idx="0">
                  <c:v>0.4</c:v>
                </c:pt>
                <c:pt idx="1">
                  <c:v>0.8</c:v>
                </c:pt>
                <c:pt idx="2">
                  <c:v>0.8</c:v>
                </c:pt>
                <c:pt idx="3">
                  <c:v>0.15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0.9</c:v>
                </c:pt>
                <c:pt idx="10">
                  <c:v>0.8</c:v>
                </c:pt>
                <c:pt idx="1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73624"/>
        <c:axId val="622870880"/>
      </c:scatterChart>
      <c:valAx>
        <c:axId val="62287362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2870880"/>
        <c:crosses val="autoZero"/>
        <c:crossBetween val="midCat"/>
      </c:valAx>
      <c:valAx>
        <c:axId val="6228708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622873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'SouthBayStn8_1999-2016'!$BM$19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'SouthBayStn8_1999-2016'!$BM$20:$BM$31</c:f>
              <c:numCache>
                <c:formatCode>0.0</c:formatCode>
                <c:ptCount val="12"/>
                <c:pt idx="0">
                  <c:v>9.5</c:v>
                </c:pt>
                <c:pt idx="1">
                  <c:v>9.1999999999999993</c:v>
                </c:pt>
                <c:pt idx="2">
                  <c:v>9.4</c:v>
                </c:pt>
                <c:pt idx="3">
                  <c:v>8.8000000000000007</c:v>
                </c:pt>
                <c:pt idx="4">
                  <c:v>9.1999999999999993</c:v>
                </c:pt>
                <c:pt idx="5">
                  <c:v>10</c:v>
                </c:pt>
                <c:pt idx="6">
                  <c:v>12.6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9.1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'SouthBayStn8_1999-2016'!$BN$20:$BN$31</c:f>
              <c:numCache>
                <c:formatCode>General</c:formatCode>
                <c:ptCount val="12"/>
                <c:pt idx="0">
                  <c:v>9</c:v>
                </c:pt>
                <c:pt idx="1">
                  <c:v>8.5500000000000007</c:v>
                </c:pt>
                <c:pt idx="2">
                  <c:v>8.4</c:v>
                </c:pt>
                <c:pt idx="3">
                  <c:v>8.6</c:v>
                </c:pt>
                <c:pt idx="4">
                  <c:v>8.625</c:v>
                </c:pt>
                <c:pt idx="5">
                  <c:v>8.6</c:v>
                </c:pt>
                <c:pt idx="6">
                  <c:v>9.8000000000000007</c:v>
                </c:pt>
                <c:pt idx="7">
                  <c:v>8</c:v>
                </c:pt>
                <c:pt idx="8">
                  <c:v>8.6</c:v>
                </c:pt>
                <c:pt idx="9">
                  <c:v>8.1999999999999993</c:v>
                </c:pt>
                <c:pt idx="10">
                  <c:v>8.6</c:v>
                </c:pt>
                <c:pt idx="11">
                  <c:v>7.6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'SouthBayStn8_1999-2016'!$BO$20:$BO$31</c:f>
              <c:numCache>
                <c:formatCode>0.0</c:formatCode>
                <c:ptCount val="12"/>
                <c:pt idx="0">
                  <c:v>8.3000000000000007</c:v>
                </c:pt>
                <c:pt idx="1">
                  <c:v>8.0500000000000007</c:v>
                </c:pt>
                <c:pt idx="2">
                  <c:v>7.8</c:v>
                </c:pt>
                <c:pt idx="3">
                  <c:v>8.1</c:v>
                </c:pt>
                <c:pt idx="4">
                  <c:v>7.8</c:v>
                </c:pt>
                <c:pt idx="5">
                  <c:v>8.4</c:v>
                </c:pt>
                <c:pt idx="6">
                  <c:v>9</c:v>
                </c:pt>
                <c:pt idx="7">
                  <c:v>7.7</c:v>
                </c:pt>
                <c:pt idx="8">
                  <c:v>8</c:v>
                </c:pt>
                <c:pt idx="9">
                  <c:v>7.6</c:v>
                </c:pt>
                <c:pt idx="10">
                  <c:v>7.8</c:v>
                </c:pt>
                <c:pt idx="11">
                  <c:v>7.41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'SouthBayStn8_1999-2016'!$BP$20:$BP$31</c:f>
              <c:numCache>
                <c:formatCode>General</c:formatCode>
                <c:ptCount val="12"/>
                <c:pt idx="0">
                  <c:v>8</c:v>
                </c:pt>
                <c:pt idx="1">
                  <c:v>7.625</c:v>
                </c:pt>
                <c:pt idx="2">
                  <c:v>7.4</c:v>
                </c:pt>
                <c:pt idx="3">
                  <c:v>7.5</c:v>
                </c:pt>
                <c:pt idx="4">
                  <c:v>7.3250000000000002</c:v>
                </c:pt>
                <c:pt idx="5">
                  <c:v>7.8</c:v>
                </c:pt>
                <c:pt idx="6">
                  <c:v>8</c:v>
                </c:pt>
                <c:pt idx="7">
                  <c:v>7.3</c:v>
                </c:pt>
                <c:pt idx="8">
                  <c:v>7.6</c:v>
                </c:pt>
                <c:pt idx="9">
                  <c:v>6.7750000000000004</c:v>
                </c:pt>
                <c:pt idx="10">
                  <c:v>7.3</c:v>
                </c:pt>
                <c:pt idx="11">
                  <c:v>7.2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'SouthBayStn8_1999-2016'!$BK$20:$BK$31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'SouthBayStn8_1999-2016'!$BQ$20:$BQ$31</c:f>
              <c:numCache>
                <c:formatCode>0.0</c:formatCode>
                <c:ptCount val="12"/>
                <c:pt idx="0">
                  <c:v>7</c:v>
                </c:pt>
                <c:pt idx="1">
                  <c:v>7.4</c:v>
                </c:pt>
                <c:pt idx="2">
                  <c:v>6.6</c:v>
                </c:pt>
                <c:pt idx="3">
                  <c:v>6.2</c:v>
                </c:pt>
                <c:pt idx="4">
                  <c:v>4.0999999999999996</c:v>
                </c:pt>
                <c:pt idx="5">
                  <c:v>7.6</c:v>
                </c:pt>
                <c:pt idx="6">
                  <c:v>7.6</c:v>
                </c:pt>
                <c:pt idx="7">
                  <c:v>6.6</c:v>
                </c:pt>
                <c:pt idx="8">
                  <c:v>6.5</c:v>
                </c:pt>
                <c:pt idx="9">
                  <c:v>6.1</c:v>
                </c:pt>
                <c:pt idx="10">
                  <c:v>6.5</c:v>
                </c:pt>
                <c:pt idx="11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71272"/>
        <c:axId val="622876760"/>
      </c:scatterChart>
      <c:valAx>
        <c:axId val="62287127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2876760"/>
        <c:crosses val="autoZero"/>
        <c:crossBetween val="midCat"/>
      </c:valAx>
      <c:valAx>
        <c:axId val="62287676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71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044111459356667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'SouthBayStn8_1999-2016'!$BM$37:$BM$48</c:f>
              <c:numCache>
                <c:formatCode>_(* #,##0_);_(* \(#,##0\);_(* "-"??_);_(@_)</c:formatCode>
                <c:ptCount val="12"/>
                <c:pt idx="0">
                  <c:v>658</c:v>
                </c:pt>
                <c:pt idx="1">
                  <c:v>755</c:v>
                </c:pt>
                <c:pt idx="2">
                  <c:v>753</c:v>
                </c:pt>
                <c:pt idx="3">
                  <c:v>800</c:v>
                </c:pt>
                <c:pt idx="4">
                  <c:v>1860</c:v>
                </c:pt>
                <c:pt idx="5">
                  <c:v>1023</c:v>
                </c:pt>
                <c:pt idx="6">
                  <c:v>714</c:v>
                </c:pt>
                <c:pt idx="7">
                  <c:v>777</c:v>
                </c:pt>
                <c:pt idx="8">
                  <c:v>703</c:v>
                </c:pt>
                <c:pt idx="9">
                  <c:v>599</c:v>
                </c:pt>
                <c:pt idx="10">
                  <c:v>476</c:v>
                </c:pt>
                <c:pt idx="11">
                  <c:v>536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'SouthBayStn8_1999-2016'!$BN$37:$BN$48</c:f>
              <c:numCache>
                <c:formatCode>General</c:formatCode>
                <c:ptCount val="12"/>
                <c:pt idx="0">
                  <c:v>246</c:v>
                </c:pt>
                <c:pt idx="1">
                  <c:v>205</c:v>
                </c:pt>
                <c:pt idx="2">
                  <c:v>212</c:v>
                </c:pt>
                <c:pt idx="3">
                  <c:v>298</c:v>
                </c:pt>
                <c:pt idx="4">
                  <c:v>350</c:v>
                </c:pt>
                <c:pt idx="5">
                  <c:v>328.75</c:v>
                </c:pt>
                <c:pt idx="6">
                  <c:v>431.75</c:v>
                </c:pt>
                <c:pt idx="7">
                  <c:v>357</c:v>
                </c:pt>
                <c:pt idx="8">
                  <c:v>281</c:v>
                </c:pt>
                <c:pt idx="9">
                  <c:v>248.25</c:v>
                </c:pt>
                <c:pt idx="10">
                  <c:v>190</c:v>
                </c:pt>
                <c:pt idx="11">
                  <c:v>193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'SouthBayStn8_1999-2016'!$BO$37:$BO$48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115</c:v>
                </c:pt>
                <c:pt idx="2">
                  <c:v>145</c:v>
                </c:pt>
                <c:pt idx="3">
                  <c:v>153</c:v>
                </c:pt>
                <c:pt idx="4">
                  <c:v>120</c:v>
                </c:pt>
                <c:pt idx="5">
                  <c:v>142</c:v>
                </c:pt>
                <c:pt idx="6">
                  <c:v>275.5</c:v>
                </c:pt>
                <c:pt idx="7">
                  <c:v>260</c:v>
                </c:pt>
                <c:pt idx="8">
                  <c:v>255</c:v>
                </c:pt>
                <c:pt idx="9">
                  <c:v>184</c:v>
                </c:pt>
                <c:pt idx="10">
                  <c:v>160</c:v>
                </c:pt>
                <c:pt idx="11">
                  <c:v>124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'SouthBayStn8_1999-2016'!$BP$37:$BP$48</c:f>
              <c:numCache>
                <c:formatCode>General</c:formatCode>
                <c:ptCount val="12"/>
                <c:pt idx="0">
                  <c:v>45</c:v>
                </c:pt>
                <c:pt idx="1">
                  <c:v>41</c:v>
                </c:pt>
                <c:pt idx="2">
                  <c:v>52</c:v>
                </c:pt>
                <c:pt idx="3">
                  <c:v>37</c:v>
                </c:pt>
                <c:pt idx="4">
                  <c:v>56</c:v>
                </c:pt>
                <c:pt idx="5">
                  <c:v>92.25</c:v>
                </c:pt>
                <c:pt idx="6">
                  <c:v>122.75</c:v>
                </c:pt>
                <c:pt idx="7">
                  <c:v>93</c:v>
                </c:pt>
                <c:pt idx="8">
                  <c:v>100</c:v>
                </c:pt>
                <c:pt idx="9">
                  <c:v>68.25</c:v>
                </c:pt>
                <c:pt idx="10">
                  <c:v>45</c:v>
                </c:pt>
                <c:pt idx="11">
                  <c:v>30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'SouthBayStn8_1999-2016'!$BK$37:$BK$48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'SouthBayStn8_1999-2016'!$BQ$37:$BQ$48</c:f>
              <c:numCache>
                <c:formatCode>_(* #,##0_);_(* \(#,##0\);_(* "-"??_);_(@_)</c:formatCode>
                <c:ptCount val="12"/>
                <c:pt idx="0">
                  <c:v>20.3</c:v>
                </c:pt>
                <c:pt idx="1">
                  <c:v>14.9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46</c:v>
                </c:pt>
                <c:pt idx="6">
                  <c:v>56</c:v>
                </c:pt>
                <c:pt idx="7">
                  <c:v>22.3</c:v>
                </c:pt>
                <c:pt idx="8">
                  <c:v>17</c:v>
                </c:pt>
                <c:pt idx="9">
                  <c:v>20.100000000000001</c:v>
                </c:pt>
                <c:pt idx="10">
                  <c:v>14</c:v>
                </c:pt>
                <c:pt idx="1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75584"/>
        <c:axId val="622868528"/>
      </c:scatterChart>
      <c:valAx>
        <c:axId val="62287558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2868528"/>
        <c:crosses val="autoZero"/>
        <c:crossBetween val="midCat"/>
      </c:valAx>
      <c:valAx>
        <c:axId val="622868528"/>
        <c:scaling>
          <c:orientation val="minMax"/>
          <c:max val="14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75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77907364480171"/>
          <c:y val="0.10173319078685189"/>
          <c:w val="0.22041301723521375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'SouthBayStn8_1999-2016'!$BM$54:$BM$65</c:f>
              <c:numCache>
                <c:formatCode>0.000</c:formatCode>
                <c:ptCount val="12"/>
                <c:pt idx="0">
                  <c:v>0.58499999999999996</c:v>
                </c:pt>
                <c:pt idx="1">
                  <c:v>0.57299999999999995</c:v>
                </c:pt>
                <c:pt idx="2">
                  <c:v>0.53759999999999997</c:v>
                </c:pt>
                <c:pt idx="3">
                  <c:v>0.60919999999999996</c:v>
                </c:pt>
                <c:pt idx="4">
                  <c:v>0.19</c:v>
                </c:pt>
                <c:pt idx="5">
                  <c:v>0.24399999999999999</c:v>
                </c:pt>
                <c:pt idx="6">
                  <c:v>0.1258</c:v>
                </c:pt>
                <c:pt idx="7">
                  <c:v>0.31030000000000002</c:v>
                </c:pt>
                <c:pt idx="8">
                  <c:v>0.1651</c:v>
                </c:pt>
                <c:pt idx="9">
                  <c:v>0.71</c:v>
                </c:pt>
                <c:pt idx="10">
                  <c:v>1.2</c:v>
                </c:pt>
                <c:pt idx="11">
                  <c:v>0.68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'SouthBayStn8_1999-2016'!$BN$54:$BN$65</c:f>
              <c:numCache>
                <c:formatCode>General</c:formatCode>
                <c:ptCount val="12"/>
                <c:pt idx="0">
                  <c:v>0.28260000000000002</c:v>
                </c:pt>
                <c:pt idx="1">
                  <c:v>0.30080000000000001</c:v>
                </c:pt>
                <c:pt idx="2">
                  <c:v>0.06</c:v>
                </c:pt>
                <c:pt idx="3">
                  <c:v>0.12640000000000001</c:v>
                </c:pt>
                <c:pt idx="4">
                  <c:v>0.1234</c:v>
                </c:pt>
                <c:pt idx="5">
                  <c:v>8.6699999999999999E-2</c:v>
                </c:pt>
                <c:pt idx="6">
                  <c:v>4.0275000000000005E-2</c:v>
                </c:pt>
                <c:pt idx="7">
                  <c:v>0.1012</c:v>
                </c:pt>
                <c:pt idx="8">
                  <c:v>5.6500000000000002E-2</c:v>
                </c:pt>
                <c:pt idx="9">
                  <c:v>0.10730000000000001</c:v>
                </c:pt>
                <c:pt idx="10">
                  <c:v>0.23469999999999999</c:v>
                </c:pt>
                <c:pt idx="11">
                  <c:v>0.30840000000000001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'SouthBayStn8_1999-2016'!$BO$54:$BO$65</c:f>
              <c:numCache>
                <c:formatCode>0.000</c:formatCode>
                <c:ptCount val="12"/>
                <c:pt idx="0">
                  <c:v>9.3799999999999994E-2</c:v>
                </c:pt>
                <c:pt idx="1">
                  <c:v>9.1800000000000007E-2</c:v>
                </c:pt>
                <c:pt idx="2">
                  <c:v>4.9799999999999997E-2</c:v>
                </c:pt>
                <c:pt idx="3">
                  <c:v>2.8799999999999999E-2</c:v>
                </c:pt>
                <c:pt idx="4">
                  <c:v>6.2700000000000006E-2</c:v>
                </c:pt>
                <c:pt idx="5">
                  <c:v>2.7999999999999997E-2</c:v>
                </c:pt>
                <c:pt idx="6">
                  <c:v>3.5000000000000001E-3</c:v>
                </c:pt>
                <c:pt idx="7">
                  <c:v>0.05</c:v>
                </c:pt>
                <c:pt idx="8">
                  <c:v>8.8000000000000005E-3</c:v>
                </c:pt>
                <c:pt idx="9">
                  <c:v>0.05</c:v>
                </c:pt>
                <c:pt idx="10">
                  <c:v>7.3800000000000004E-2</c:v>
                </c:pt>
                <c:pt idx="11">
                  <c:v>0.19470000000000001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'SouthBayStn8_1999-2016'!$BP$54:$BP$65</c:f>
              <c:numCache>
                <c:formatCode>General</c:formatCode>
                <c:ptCount val="12"/>
                <c:pt idx="0">
                  <c:v>2.98E-2</c:v>
                </c:pt>
                <c:pt idx="1">
                  <c:v>6.3100000000000003E-2</c:v>
                </c:pt>
                <c:pt idx="2">
                  <c:v>5.7999999999999996E-3</c:v>
                </c:pt>
                <c:pt idx="3">
                  <c:v>1.41E-2</c:v>
                </c:pt>
                <c:pt idx="4">
                  <c:v>2.2599999999999999E-2</c:v>
                </c:pt>
                <c:pt idx="5">
                  <c:v>4.6750000000000003E-3</c:v>
                </c:pt>
                <c:pt idx="6">
                  <c:v>1.75E-3</c:v>
                </c:pt>
                <c:pt idx="7">
                  <c:v>9.1999999999999998E-3</c:v>
                </c:pt>
                <c:pt idx="8">
                  <c:v>2E-3</c:v>
                </c:pt>
                <c:pt idx="9">
                  <c:v>1E-3</c:v>
                </c:pt>
                <c:pt idx="10">
                  <c:v>4.0599999999999997E-2</c:v>
                </c:pt>
                <c:pt idx="11">
                  <c:v>0.09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'SouthBayStn8_1999-2016'!$BK$54:$BK$65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'SouthBayStn8_1999-2016'!$BQ$54:$BQ$65</c:f>
              <c:numCache>
                <c:formatCode>0.000</c:formatCode>
                <c:ptCount val="12"/>
                <c:pt idx="0">
                  <c:v>2E-3</c:v>
                </c:pt>
                <c:pt idx="1">
                  <c:v>1.7600000000000001E-2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2.29E-2</c:v>
                </c:pt>
                <c:pt idx="11">
                  <c:v>2.7699999999999999E-2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77152"/>
        <c:axId val="622877544"/>
      </c:scatterChart>
      <c:valAx>
        <c:axId val="62287715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2877544"/>
        <c:crosses val="autoZero"/>
        <c:crossBetween val="midCat"/>
      </c:valAx>
      <c:valAx>
        <c:axId val="622877544"/>
        <c:scaling>
          <c:orientation val="minMax"/>
          <c:max val="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77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'SouthBayStn8_1999-2016'!$BM$71:$BM$82</c:f>
              <c:numCache>
                <c:formatCode>0.000</c:formatCode>
                <c:ptCount val="12"/>
                <c:pt idx="0">
                  <c:v>0.224</c:v>
                </c:pt>
                <c:pt idx="1">
                  <c:v>0.1658</c:v>
                </c:pt>
                <c:pt idx="2">
                  <c:v>0.1978</c:v>
                </c:pt>
                <c:pt idx="3">
                  <c:v>0.24049999999999999</c:v>
                </c:pt>
                <c:pt idx="4">
                  <c:v>0.18970000000000001</c:v>
                </c:pt>
                <c:pt idx="5">
                  <c:v>0.16650000000000001</c:v>
                </c:pt>
                <c:pt idx="6">
                  <c:v>0.14000000000000001</c:v>
                </c:pt>
                <c:pt idx="7">
                  <c:v>0.121</c:v>
                </c:pt>
                <c:pt idx="8">
                  <c:v>0.23469999999999999</c:v>
                </c:pt>
                <c:pt idx="9">
                  <c:v>0.17280000000000001</c:v>
                </c:pt>
                <c:pt idx="10">
                  <c:v>0.15</c:v>
                </c:pt>
                <c:pt idx="11">
                  <c:v>0.1736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'SouthBayStn8_1999-2016'!$BN$71:$BN$82</c:f>
              <c:numCache>
                <c:formatCode>General</c:formatCode>
                <c:ptCount val="12"/>
                <c:pt idx="0">
                  <c:v>0.1</c:v>
                </c:pt>
                <c:pt idx="1">
                  <c:v>0.1128</c:v>
                </c:pt>
                <c:pt idx="2">
                  <c:v>0.14410000000000001</c:v>
                </c:pt>
                <c:pt idx="3">
                  <c:v>8.0399999999999999E-2</c:v>
                </c:pt>
                <c:pt idx="4">
                  <c:v>7.6300000000000007E-2</c:v>
                </c:pt>
                <c:pt idx="5">
                  <c:v>0.10519999999999999</c:v>
                </c:pt>
                <c:pt idx="6">
                  <c:v>0.1028</c:v>
                </c:pt>
                <c:pt idx="7">
                  <c:v>9.4700000000000006E-2</c:v>
                </c:pt>
                <c:pt idx="8">
                  <c:v>8.4199999999999997E-2</c:v>
                </c:pt>
                <c:pt idx="9">
                  <c:v>0.08</c:v>
                </c:pt>
                <c:pt idx="10">
                  <c:v>0.1101</c:v>
                </c:pt>
                <c:pt idx="11">
                  <c:v>0.15479999999999999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'SouthBayStn8_1999-2016'!$BO$71:$BO$82</c:f>
              <c:numCache>
                <c:formatCode>0.000</c:formatCode>
                <c:ptCount val="12"/>
                <c:pt idx="0">
                  <c:v>7.1499999999999994E-2</c:v>
                </c:pt>
                <c:pt idx="1">
                  <c:v>8.5199999999999998E-2</c:v>
                </c:pt>
                <c:pt idx="2">
                  <c:v>7.4999999999999997E-2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5.425E-2</c:v>
                </c:pt>
                <c:pt idx="6">
                  <c:v>6.2799999999999995E-2</c:v>
                </c:pt>
                <c:pt idx="7">
                  <c:v>6.7900000000000002E-2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7.1499999999999994E-2</c:v>
                </c:pt>
                <c:pt idx="11">
                  <c:v>8.3599999999999994E-2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'SouthBayStn8_1999-2016'!$BP$71:$BP$82</c:f>
              <c:numCache>
                <c:formatCode>General</c:formatCode>
                <c:ptCount val="12"/>
                <c:pt idx="0">
                  <c:v>4.2700000000000002E-2</c:v>
                </c:pt>
                <c:pt idx="1">
                  <c:v>5.4600000000000003E-2</c:v>
                </c:pt>
                <c:pt idx="2">
                  <c:v>4.3299999999999998E-2</c:v>
                </c:pt>
                <c:pt idx="3">
                  <c:v>4.3900000000000002E-2</c:v>
                </c:pt>
                <c:pt idx="4">
                  <c:v>3.7600000000000001E-2</c:v>
                </c:pt>
                <c:pt idx="5">
                  <c:v>4.4650000000000002E-2</c:v>
                </c:pt>
                <c:pt idx="6">
                  <c:v>2.9374999999999998E-2</c:v>
                </c:pt>
                <c:pt idx="7">
                  <c:v>1.67E-2</c:v>
                </c:pt>
                <c:pt idx="8">
                  <c:v>1.8499999999999999E-2</c:v>
                </c:pt>
                <c:pt idx="9">
                  <c:v>2.7900000000000001E-2</c:v>
                </c:pt>
                <c:pt idx="10">
                  <c:v>4.2500000000000003E-2</c:v>
                </c:pt>
                <c:pt idx="11">
                  <c:v>6.0999999999999999E-2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'SouthBayStn8_1999-2016'!$BK$71:$BK$82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'SouthBayStn8_1999-2016'!$BQ$71:$BQ$82</c:f>
              <c:numCache>
                <c:formatCode>0.000</c:formatCode>
                <c:ptCount val="12"/>
                <c:pt idx="0">
                  <c:v>2E-3</c:v>
                </c:pt>
                <c:pt idx="1">
                  <c:v>1.2800000000000001E-2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3.3E-3</c:v>
                </c:pt>
                <c:pt idx="8">
                  <c:v>2E-3</c:v>
                </c:pt>
                <c:pt idx="9">
                  <c:v>5.0000000000000001E-3</c:v>
                </c:pt>
                <c:pt idx="10">
                  <c:v>3.6400000000000002E-2</c:v>
                </c:pt>
                <c:pt idx="11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68920"/>
        <c:axId val="623260272"/>
      </c:scatterChart>
      <c:valAx>
        <c:axId val="622868920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3260272"/>
        <c:crosses val="autoZero"/>
        <c:crossBetween val="midCat"/>
      </c:valAx>
      <c:valAx>
        <c:axId val="623260272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28689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'SouthBayStn8_1999-2016'!$BM$88:$BM$99</c:f>
              <c:numCache>
                <c:formatCode>0.000</c:formatCode>
                <c:ptCount val="12"/>
                <c:pt idx="0">
                  <c:v>0.28699999999999998</c:v>
                </c:pt>
                <c:pt idx="1">
                  <c:v>8.5000000000000006E-2</c:v>
                </c:pt>
                <c:pt idx="2">
                  <c:v>5.2999999999999999E-2</c:v>
                </c:pt>
                <c:pt idx="3">
                  <c:v>4.4600000000000001E-2</c:v>
                </c:pt>
                <c:pt idx="4">
                  <c:v>8.5999999999999993E-2</c:v>
                </c:pt>
                <c:pt idx="5">
                  <c:v>6.2600000000000003E-2</c:v>
                </c:pt>
                <c:pt idx="6">
                  <c:v>5.0599999999999999E-2</c:v>
                </c:pt>
                <c:pt idx="7">
                  <c:v>7.1400000000000005E-2</c:v>
                </c:pt>
                <c:pt idx="8">
                  <c:v>0.1331</c:v>
                </c:pt>
                <c:pt idx="9">
                  <c:v>6.6000000000000003E-2</c:v>
                </c:pt>
                <c:pt idx="10">
                  <c:v>0.10290000000000001</c:v>
                </c:pt>
                <c:pt idx="11">
                  <c:v>0.13439999999999999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'SouthBayStn8_1999-2016'!$BN$88:$BN$99</c:f>
              <c:numCache>
                <c:formatCode>General</c:formatCode>
                <c:ptCount val="12"/>
                <c:pt idx="0">
                  <c:v>5.1400000000000001E-2</c:v>
                </c:pt>
                <c:pt idx="1">
                  <c:v>0.05</c:v>
                </c:pt>
                <c:pt idx="2">
                  <c:v>3.4799999999999998E-2</c:v>
                </c:pt>
                <c:pt idx="3">
                  <c:v>2.53E-2</c:v>
                </c:pt>
                <c:pt idx="4">
                  <c:v>2.9000000000000001E-2</c:v>
                </c:pt>
                <c:pt idx="5">
                  <c:v>2.615E-2</c:v>
                </c:pt>
                <c:pt idx="6">
                  <c:v>1.9525000000000001E-2</c:v>
                </c:pt>
                <c:pt idx="7">
                  <c:v>2.1999999999999999E-2</c:v>
                </c:pt>
                <c:pt idx="8">
                  <c:v>6.7000000000000004E-2</c:v>
                </c:pt>
                <c:pt idx="9">
                  <c:v>0.04</c:v>
                </c:pt>
                <c:pt idx="10">
                  <c:v>5.8599999999999999E-2</c:v>
                </c:pt>
                <c:pt idx="11">
                  <c:v>8.5800000000000001E-2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'SouthBayStn8_1999-2016'!$BO$88:$BO$99</c:f>
              <c:numCache>
                <c:formatCode>0.000</c:formatCode>
                <c:ptCount val="12"/>
                <c:pt idx="0">
                  <c:v>0.03</c:v>
                </c:pt>
                <c:pt idx="1">
                  <c:v>2.52E-2</c:v>
                </c:pt>
                <c:pt idx="2">
                  <c:v>1.9900000000000001E-2</c:v>
                </c:pt>
                <c:pt idx="3">
                  <c:v>2.2200000000000001E-2</c:v>
                </c:pt>
                <c:pt idx="4">
                  <c:v>1.66E-2</c:v>
                </c:pt>
                <c:pt idx="5">
                  <c:v>1.24E-2</c:v>
                </c:pt>
                <c:pt idx="6">
                  <c:v>9.3500000000000007E-3</c:v>
                </c:pt>
                <c:pt idx="7">
                  <c:v>1.5699999999999999E-2</c:v>
                </c:pt>
                <c:pt idx="8">
                  <c:v>2.9100000000000001E-2</c:v>
                </c:pt>
                <c:pt idx="9">
                  <c:v>2.2599999999999999E-2</c:v>
                </c:pt>
                <c:pt idx="10">
                  <c:v>3.9699999999999999E-2</c:v>
                </c:pt>
                <c:pt idx="11">
                  <c:v>3.9E-2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'SouthBayStn8_1999-2016'!$BP$88:$BP$99</c:f>
              <c:numCache>
                <c:formatCode>General</c:formatCode>
                <c:ptCount val="12"/>
                <c:pt idx="0">
                  <c:v>1.3299999999999999E-2</c:v>
                </c:pt>
                <c:pt idx="1">
                  <c:v>1.34E-2</c:v>
                </c:pt>
                <c:pt idx="2">
                  <c:v>1.1299999999999999E-2</c:v>
                </c:pt>
                <c:pt idx="3">
                  <c:v>5.7000000000000002E-3</c:v>
                </c:pt>
                <c:pt idx="4">
                  <c:v>7.0000000000000001E-3</c:v>
                </c:pt>
                <c:pt idx="5">
                  <c:v>3.8000000000000004E-3</c:v>
                </c:pt>
                <c:pt idx="6">
                  <c:v>2E-3</c:v>
                </c:pt>
                <c:pt idx="7">
                  <c:v>5.8999999999999999E-3</c:v>
                </c:pt>
                <c:pt idx="8">
                  <c:v>2E-3</c:v>
                </c:pt>
                <c:pt idx="9">
                  <c:v>1.4500000000000001E-2</c:v>
                </c:pt>
                <c:pt idx="10">
                  <c:v>0.02</c:v>
                </c:pt>
                <c:pt idx="11">
                  <c:v>9.7999999999999997E-3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'SouthBayStn8_1999-2016'!$BK$88:$BK$99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'SouthBayStn8_1999-2016'!$BQ$88:$BQ$99</c:f>
              <c:numCache>
                <c:formatCode>0.000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8.0000000000000004E-4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49688"/>
        <c:axId val="623251648"/>
      </c:scatterChart>
      <c:valAx>
        <c:axId val="623249688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3251648"/>
        <c:crosses val="autoZero"/>
        <c:crossBetween val="midCat"/>
      </c:valAx>
      <c:valAx>
        <c:axId val="623251648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496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'SouthBayStn8_1999-2016'!$BM$105:$BM$116</c:f>
              <c:numCache>
                <c:formatCode>0.000</c:formatCode>
                <c:ptCount val="12"/>
                <c:pt idx="0">
                  <c:v>8.4</c:v>
                </c:pt>
                <c:pt idx="1">
                  <c:v>8.6999999999999993</c:v>
                </c:pt>
                <c:pt idx="2">
                  <c:v>8.6</c:v>
                </c:pt>
                <c:pt idx="3">
                  <c:v>9.1</c:v>
                </c:pt>
                <c:pt idx="4">
                  <c:v>8.9</c:v>
                </c:pt>
                <c:pt idx="5">
                  <c:v>9.6999999999999993</c:v>
                </c:pt>
                <c:pt idx="6">
                  <c:v>9.5</c:v>
                </c:pt>
                <c:pt idx="7">
                  <c:v>8.8000000000000007</c:v>
                </c:pt>
                <c:pt idx="8">
                  <c:v>9.3000000000000007</c:v>
                </c:pt>
                <c:pt idx="9">
                  <c:v>9.1</c:v>
                </c:pt>
                <c:pt idx="10">
                  <c:v>8.1999999999999993</c:v>
                </c:pt>
                <c:pt idx="11">
                  <c:v>8.9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'SouthBayStn8_1999-2016'!$BN$105:$BN$116</c:f>
              <c:numCache>
                <c:formatCode>General</c:formatCode>
                <c:ptCount val="12"/>
                <c:pt idx="0">
                  <c:v>8</c:v>
                </c:pt>
                <c:pt idx="1">
                  <c:v>8.1999999999999993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8.5</c:v>
                </c:pt>
                <c:pt idx="5">
                  <c:v>8.9250000000000007</c:v>
                </c:pt>
                <c:pt idx="6">
                  <c:v>8.8250000000000011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8.5</c:v>
                </c:pt>
                <c:pt idx="10">
                  <c:v>8.1</c:v>
                </c:pt>
                <c:pt idx="11">
                  <c:v>8.1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'SouthBayStn8_1999-2016'!$BO$105:$BO$116</c:f>
              <c:numCache>
                <c:formatCode>0.000</c:formatCode>
                <c:ptCount val="12"/>
                <c:pt idx="0">
                  <c:v>7.9</c:v>
                </c:pt>
                <c:pt idx="1">
                  <c:v>7.9</c:v>
                </c:pt>
                <c:pt idx="2">
                  <c:v>8</c:v>
                </c:pt>
                <c:pt idx="3">
                  <c:v>8</c:v>
                </c:pt>
                <c:pt idx="4">
                  <c:v>8.1999999999999993</c:v>
                </c:pt>
                <c:pt idx="5">
                  <c:v>8.8000000000000007</c:v>
                </c:pt>
                <c:pt idx="6">
                  <c:v>8.6</c:v>
                </c:pt>
                <c:pt idx="7">
                  <c:v>8.4</c:v>
                </c:pt>
                <c:pt idx="8">
                  <c:v>8.5</c:v>
                </c:pt>
                <c:pt idx="9">
                  <c:v>8.25</c:v>
                </c:pt>
                <c:pt idx="10">
                  <c:v>8</c:v>
                </c:pt>
                <c:pt idx="11">
                  <c:v>7.7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'SouthBayStn8_1999-2016'!$BP$105:$BP$116</c:f>
              <c:numCache>
                <c:formatCode>General</c:formatCode>
                <c:ptCount val="12"/>
                <c:pt idx="0">
                  <c:v>7.7</c:v>
                </c:pt>
                <c:pt idx="1">
                  <c:v>7.8</c:v>
                </c:pt>
                <c:pt idx="2">
                  <c:v>7.9</c:v>
                </c:pt>
                <c:pt idx="3">
                  <c:v>7.7</c:v>
                </c:pt>
                <c:pt idx="4">
                  <c:v>7.8</c:v>
                </c:pt>
                <c:pt idx="5">
                  <c:v>8.0500000000000007</c:v>
                </c:pt>
                <c:pt idx="6">
                  <c:v>8.4749999999999996</c:v>
                </c:pt>
                <c:pt idx="7">
                  <c:v>7.9</c:v>
                </c:pt>
                <c:pt idx="8">
                  <c:v>8</c:v>
                </c:pt>
                <c:pt idx="9">
                  <c:v>7.85</c:v>
                </c:pt>
                <c:pt idx="10">
                  <c:v>7.8</c:v>
                </c:pt>
                <c:pt idx="11">
                  <c:v>7.5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'SouthBayStn8_1999-2016'!$BK$105:$BK$116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'SouthBayStn8_1999-2016'!$BQ$105:$BQ$116</c:f>
              <c:numCache>
                <c:formatCode>0.000</c:formatCode>
                <c:ptCount val="12"/>
                <c:pt idx="0">
                  <c:v>7.4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7.2</c:v>
                </c:pt>
                <c:pt idx="5">
                  <c:v>7.8</c:v>
                </c:pt>
                <c:pt idx="6">
                  <c:v>7.8</c:v>
                </c:pt>
                <c:pt idx="7">
                  <c:v>7.6</c:v>
                </c:pt>
                <c:pt idx="8">
                  <c:v>6.6</c:v>
                </c:pt>
                <c:pt idx="9">
                  <c:v>7.3</c:v>
                </c:pt>
                <c:pt idx="10">
                  <c:v>7.3</c:v>
                </c:pt>
                <c:pt idx="11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51256"/>
        <c:axId val="623252040"/>
      </c:scatterChart>
      <c:valAx>
        <c:axId val="623251256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3252040"/>
        <c:crosses val="autoZero"/>
        <c:crossBetween val="midCat"/>
      </c:valAx>
      <c:valAx>
        <c:axId val="623252040"/>
        <c:scaling>
          <c:orientation val="minMax"/>
          <c:max val="10.5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51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'SouthBayStn8_1999-2016'!$BM$122:$BM$133</c:f>
              <c:numCache>
                <c:formatCode>0.000</c:formatCode>
                <c:ptCount val="12"/>
                <c:pt idx="0">
                  <c:v>187</c:v>
                </c:pt>
                <c:pt idx="1">
                  <c:v>298</c:v>
                </c:pt>
                <c:pt idx="2">
                  <c:v>75</c:v>
                </c:pt>
                <c:pt idx="3">
                  <c:v>236</c:v>
                </c:pt>
                <c:pt idx="4">
                  <c:v>109</c:v>
                </c:pt>
                <c:pt idx="5">
                  <c:v>253</c:v>
                </c:pt>
                <c:pt idx="6">
                  <c:v>31</c:v>
                </c:pt>
                <c:pt idx="7">
                  <c:v>91</c:v>
                </c:pt>
                <c:pt idx="8">
                  <c:v>62</c:v>
                </c:pt>
                <c:pt idx="9">
                  <c:v>58</c:v>
                </c:pt>
                <c:pt idx="10">
                  <c:v>114</c:v>
                </c:pt>
                <c:pt idx="11">
                  <c:v>127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'SouthBayStn8_1999-2016'!$BN$122:$BN$133</c:f>
              <c:numCache>
                <c:formatCode>General</c:formatCode>
                <c:ptCount val="12"/>
                <c:pt idx="0">
                  <c:v>131</c:v>
                </c:pt>
                <c:pt idx="1">
                  <c:v>103</c:v>
                </c:pt>
                <c:pt idx="2">
                  <c:v>64</c:v>
                </c:pt>
                <c:pt idx="3">
                  <c:v>99</c:v>
                </c:pt>
                <c:pt idx="4">
                  <c:v>59</c:v>
                </c:pt>
                <c:pt idx="5">
                  <c:v>32</c:v>
                </c:pt>
                <c:pt idx="6">
                  <c:v>28</c:v>
                </c:pt>
                <c:pt idx="7">
                  <c:v>33</c:v>
                </c:pt>
                <c:pt idx="8">
                  <c:v>25</c:v>
                </c:pt>
                <c:pt idx="9">
                  <c:v>20</c:v>
                </c:pt>
                <c:pt idx="10">
                  <c:v>39</c:v>
                </c:pt>
                <c:pt idx="11">
                  <c:v>67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'SouthBayStn8_1999-2016'!$BO$122:$BO$133</c:f>
              <c:numCache>
                <c:formatCode>0.000</c:formatCode>
                <c:ptCount val="12"/>
                <c:pt idx="0">
                  <c:v>61</c:v>
                </c:pt>
                <c:pt idx="1">
                  <c:v>78</c:v>
                </c:pt>
                <c:pt idx="2">
                  <c:v>49</c:v>
                </c:pt>
                <c:pt idx="3">
                  <c:v>50</c:v>
                </c:pt>
                <c:pt idx="4">
                  <c:v>53</c:v>
                </c:pt>
                <c:pt idx="5">
                  <c:v>22.5</c:v>
                </c:pt>
                <c:pt idx="6">
                  <c:v>17</c:v>
                </c:pt>
                <c:pt idx="7">
                  <c:v>23</c:v>
                </c:pt>
                <c:pt idx="8">
                  <c:v>20</c:v>
                </c:pt>
                <c:pt idx="9">
                  <c:v>18.5</c:v>
                </c:pt>
                <c:pt idx="10">
                  <c:v>26</c:v>
                </c:pt>
                <c:pt idx="11">
                  <c:v>59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'SouthBayStn8_1999-2016'!$BP$122:$BP$133</c:f>
              <c:numCache>
                <c:formatCode>General</c:formatCode>
                <c:ptCount val="12"/>
                <c:pt idx="0">
                  <c:v>31</c:v>
                </c:pt>
                <c:pt idx="1">
                  <c:v>50</c:v>
                </c:pt>
                <c:pt idx="2">
                  <c:v>35</c:v>
                </c:pt>
                <c:pt idx="3">
                  <c:v>37</c:v>
                </c:pt>
                <c:pt idx="4">
                  <c:v>29</c:v>
                </c:pt>
                <c:pt idx="5">
                  <c:v>18.25</c:v>
                </c:pt>
                <c:pt idx="6">
                  <c:v>13.5</c:v>
                </c:pt>
                <c:pt idx="7">
                  <c:v>16</c:v>
                </c:pt>
                <c:pt idx="8">
                  <c:v>15</c:v>
                </c:pt>
                <c:pt idx="9">
                  <c:v>14.75</c:v>
                </c:pt>
                <c:pt idx="10">
                  <c:v>18</c:v>
                </c:pt>
                <c:pt idx="11">
                  <c:v>20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'SouthBayStn8_1999-2016'!$BK$122:$BK$133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'SouthBayStn8_1999-2016'!$BQ$122:$BQ$133</c:f>
              <c:numCache>
                <c:formatCode>0.000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18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60664"/>
        <c:axId val="623259880"/>
      </c:scatterChart>
      <c:valAx>
        <c:axId val="623260664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3259880"/>
        <c:crosses val="autoZero"/>
        <c:crossBetween val="midCat"/>
      </c:valAx>
      <c:valAx>
        <c:axId val="623259880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60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'WestBayStn5_1999-2016'!$AG$184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'WestBayStn5_1999-2016'!$AE$185:$AE$198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'WestBayStn5_1999-2016'!$AG$185:$AG$198</c:f>
              <c:numCache>
                <c:formatCode>0.0</c:formatCode>
                <c:ptCount val="14"/>
                <c:pt idx="0">
                  <c:v>71</c:v>
                </c:pt>
                <c:pt idx="1">
                  <c:v>136</c:v>
                </c:pt>
                <c:pt idx="2">
                  <c:v>169</c:v>
                </c:pt>
                <c:pt idx="3">
                  <c:v>124</c:v>
                </c:pt>
                <c:pt idx="4">
                  <c:v>155</c:v>
                </c:pt>
                <c:pt idx="6">
                  <c:v>82</c:v>
                </c:pt>
                <c:pt idx="7">
                  <c:v>121</c:v>
                </c:pt>
                <c:pt idx="8">
                  <c:v>132</c:v>
                </c:pt>
                <c:pt idx="9">
                  <c:v>73</c:v>
                </c:pt>
                <c:pt idx="10">
                  <c:v>71</c:v>
                </c:pt>
                <c:pt idx="11">
                  <c:v>84</c:v>
                </c:pt>
                <c:pt idx="12">
                  <c:v>74</c:v>
                </c:pt>
                <c:pt idx="13">
                  <c:v>84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'WestBayStn5_1999-2016'!$AH$184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'WestBayStn5_1999-2016'!$AE$185:$AE$198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'WestBayStn5_1999-2016'!$AH$185:$AH$198</c:f>
              <c:numCache>
                <c:formatCode>General</c:formatCode>
                <c:ptCount val="14"/>
                <c:pt idx="0">
                  <c:v>36.75</c:v>
                </c:pt>
                <c:pt idx="1">
                  <c:v>97.5</c:v>
                </c:pt>
                <c:pt idx="2">
                  <c:v>25</c:v>
                </c:pt>
                <c:pt idx="3">
                  <c:v>84.75</c:v>
                </c:pt>
                <c:pt idx="4">
                  <c:v>127</c:v>
                </c:pt>
                <c:pt idx="6">
                  <c:v>35.5</c:v>
                </c:pt>
                <c:pt idx="7">
                  <c:v>83.25</c:v>
                </c:pt>
                <c:pt idx="8">
                  <c:v>69</c:v>
                </c:pt>
                <c:pt idx="9">
                  <c:v>38.75</c:v>
                </c:pt>
                <c:pt idx="10">
                  <c:v>57.75</c:v>
                </c:pt>
                <c:pt idx="11">
                  <c:v>35.75</c:v>
                </c:pt>
                <c:pt idx="12">
                  <c:v>56.5</c:v>
                </c:pt>
                <c:pt idx="13">
                  <c:v>62.75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'WestBayStn5_1999-2016'!$AI$184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'WestBayStn5_1999-2016'!$AE$185:$AE$198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'WestBayStn5_1999-2016'!$AI$185:$AI$198</c:f>
              <c:numCache>
                <c:formatCode>0.0</c:formatCode>
                <c:ptCount val="14"/>
                <c:pt idx="0">
                  <c:v>30</c:v>
                </c:pt>
                <c:pt idx="1">
                  <c:v>46</c:v>
                </c:pt>
                <c:pt idx="2">
                  <c:v>21</c:v>
                </c:pt>
                <c:pt idx="3">
                  <c:v>64</c:v>
                </c:pt>
                <c:pt idx="4">
                  <c:v>60</c:v>
                </c:pt>
                <c:pt idx="6">
                  <c:v>22.5</c:v>
                </c:pt>
                <c:pt idx="7">
                  <c:v>43.5</c:v>
                </c:pt>
                <c:pt idx="8">
                  <c:v>38</c:v>
                </c:pt>
                <c:pt idx="9">
                  <c:v>31</c:v>
                </c:pt>
                <c:pt idx="10">
                  <c:v>51</c:v>
                </c:pt>
                <c:pt idx="11">
                  <c:v>20</c:v>
                </c:pt>
                <c:pt idx="12">
                  <c:v>41.5</c:v>
                </c:pt>
                <c:pt idx="13">
                  <c:v>49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'WestBayStn5_1999-2016'!$AJ$184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'WestBayStn5_1999-2016'!$AE$185:$AE$198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'WestBayStn5_1999-2016'!$AJ$185:$AJ$198</c:f>
              <c:numCache>
                <c:formatCode>General</c:formatCode>
                <c:ptCount val="14"/>
                <c:pt idx="0">
                  <c:v>26</c:v>
                </c:pt>
                <c:pt idx="1">
                  <c:v>23.75</c:v>
                </c:pt>
                <c:pt idx="2">
                  <c:v>20</c:v>
                </c:pt>
                <c:pt idx="3">
                  <c:v>25.75</c:v>
                </c:pt>
                <c:pt idx="4">
                  <c:v>37</c:v>
                </c:pt>
                <c:pt idx="6">
                  <c:v>20.5</c:v>
                </c:pt>
                <c:pt idx="7">
                  <c:v>27.75</c:v>
                </c:pt>
                <c:pt idx="8">
                  <c:v>30</c:v>
                </c:pt>
                <c:pt idx="9">
                  <c:v>26</c:v>
                </c:pt>
                <c:pt idx="10">
                  <c:v>39.75</c:v>
                </c:pt>
                <c:pt idx="11">
                  <c:v>17.25</c:v>
                </c:pt>
                <c:pt idx="12">
                  <c:v>30.75</c:v>
                </c:pt>
                <c:pt idx="13">
                  <c:v>24.274999999999999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'WestBayStn5_1999-2016'!$AK$184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'WestBayStn5_1999-2016'!$AE$185:$AE$198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'WestBayStn5_1999-2016'!$AK$185:$AK$198</c:f>
              <c:numCache>
                <c:formatCode>0.0</c:formatCode>
                <c:ptCount val="14"/>
                <c:pt idx="0">
                  <c:v>16</c:v>
                </c:pt>
                <c:pt idx="1">
                  <c:v>0.5</c:v>
                </c:pt>
                <c:pt idx="2">
                  <c:v>19</c:v>
                </c:pt>
                <c:pt idx="3">
                  <c:v>12</c:v>
                </c:pt>
                <c:pt idx="4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26</c:v>
                </c:pt>
                <c:pt idx="9">
                  <c:v>15</c:v>
                </c:pt>
                <c:pt idx="10">
                  <c:v>35</c:v>
                </c:pt>
                <c:pt idx="11">
                  <c:v>12</c:v>
                </c:pt>
                <c:pt idx="12">
                  <c:v>26</c:v>
                </c:pt>
                <c:pt idx="13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71112"/>
        <c:axId val="462671896"/>
      </c:scatterChart>
      <c:valAx>
        <c:axId val="46267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2671896"/>
        <c:crosses val="autoZero"/>
        <c:crossBetween val="midCat"/>
      </c:valAx>
      <c:valAx>
        <c:axId val="46267189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462671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229644741025946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'SouthBayStn8_1999-2016'!$BM$138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'SouthBayStn8_1999-2016'!$BM$139:$BM$150</c:f>
              <c:numCache>
                <c:formatCode>0.000</c:formatCode>
                <c:ptCount val="12"/>
                <c:pt idx="0">
                  <c:v>157</c:v>
                </c:pt>
                <c:pt idx="1">
                  <c:v>143</c:v>
                </c:pt>
                <c:pt idx="2">
                  <c:v>103</c:v>
                </c:pt>
                <c:pt idx="3">
                  <c:v>91</c:v>
                </c:pt>
                <c:pt idx="4">
                  <c:v>66</c:v>
                </c:pt>
                <c:pt idx="5">
                  <c:v>83</c:v>
                </c:pt>
                <c:pt idx="6">
                  <c:v>32</c:v>
                </c:pt>
                <c:pt idx="7">
                  <c:v>44</c:v>
                </c:pt>
                <c:pt idx="8">
                  <c:v>35</c:v>
                </c:pt>
                <c:pt idx="9">
                  <c:v>112</c:v>
                </c:pt>
                <c:pt idx="10">
                  <c:v>87</c:v>
                </c:pt>
                <c:pt idx="11">
                  <c:v>136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'SouthBayStn8_1999-2016'!$BN$138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'SouthBayStn8_1999-2016'!$BN$139:$BN$150</c:f>
              <c:numCache>
                <c:formatCode>General</c:formatCode>
                <c:ptCount val="12"/>
                <c:pt idx="0">
                  <c:v>83</c:v>
                </c:pt>
                <c:pt idx="1">
                  <c:v>99.5</c:v>
                </c:pt>
                <c:pt idx="2">
                  <c:v>73.75</c:v>
                </c:pt>
                <c:pt idx="3">
                  <c:v>60.75</c:v>
                </c:pt>
                <c:pt idx="4">
                  <c:v>52.5</c:v>
                </c:pt>
                <c:pt idx="5">
                  <c:v>25.5</c:v>
                </c:pt>
                <c:pt idx="6">
                  <c:v>20</c:v>
                </c:pt>
                <c:pt idx="7">
                  <c:v>30</c:v>
                </c:pt>
                <c:pt idx="8">
                  <c:v>17.75</c:v>
                </c:pt>
                <c:pt idx="9">
                  <c:v>23.75</c:v>
                </c:pt>
                <c:pt idx="10">
                  <c:v>37.75</c:v>
                </c:pt>
                <c:pt idx="11">
                  <c:v>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'SouthBayStn8_1999-2016'!$BO$138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'SouthBayStn8_1999-2016'!$BO$139:$BO$150</c:f>
              <c:numCache>
                <c:formatCode>0.000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49</c:v>
                </c:pt>
                <c:pt idx="3">
                  <c:v>41.5</c:v>
                </c:pt>
                <c:pt idx="4">
                  <c:v>37</c:v>
                </c:pt>
                <c:pt idx="5">
                  <c:v>15.5</c:v>
                </c:pt>
                <c:pt idx="6">
                  <c:v>15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28.5</c:v>
                </c:pt>
                <c:pt idx="11">
                  <c:v>55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'SouthBayStn8_1999-2016'!$BP$138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'SouthBayStn8_1999-2016'!$BP$139:$BP$150</c:f>
              <c:numCache>
                <c:formatCode>General</c:formatCode>
                <c:ptCount val="12"/>
                <c:pt idx="0">
                  <c:v>49</c:v>
                </c:pt>
                <c:pt idx="1">
                  <c:v>65</c:v>
                </c:pt>
                <c:pt idx="2">
                  <c:v>35.5</c:v>
                </c:pt>
                <c:pt idx="3">
                  <c:v>30.25</c:v>
                </c:pt>
                <c:pt idx="4">
                  <c:v>29.05</c:v>
                </c:pt>
                <c:pt idx="5">
                  <c:v>13.5</c:v>
                </c:pt>
                <c:pt idx="6">
                  <c:v>13</c:v>
                </c:pt>
                <c:pt idx="7">
                  <c:v>14</c:v>
                </c:pt>
                <c:pt idx="8">
                  <c:v>10.75</c:v>
                </c:pt>
                <c:pt idx="9">
                  <c:v>12.25</c:v>
                </c:pt>
                <c:pt idx="10">
                  <c:v>21</c:v>
                </c:pt>
                <c:pt idx="11">
                  <c:v>35.75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'SouthBayStn8_1999-2016'!$BQ$138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'SouthBayStn8_1999-2016'!$BK$139:$BK$150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'SouthBayStn8_1999-2016'!$BQ$139:$BQ$150</c:f>
              <c:numCache>
                <c:formatCode>0.000</c:formatCode>
                <c:ptCount val="12"/>
                <c:pt idx="0">
                  <c:v>29</c:v>
                </c:pt>
                <c:pt idx="1">
                  <c:v>41</c:v>
                </c:pt>
                <c:pt idx="2">
                  <c:v>12</c:v>
                </c:pt>
                <c:pt idx="3">
                  <c:v>23</c:v>
                </c:pt>
                <c:pt idx="4">
                  <c:v>5</c:v>
                </c:pt>
                <c:pt idx="5">
                  <c:v>9</c:v>
                </c:pt>
                <c:pt idx="6">
                  <c:v>0.5</c:v>
                </c:pt>
                <c:pt idx="7">
                  <c:v>8</c:v>
                </c:pt>
                <c:pt idx="8">
                  <c:v>8</c:v>
                </c:pt>
                <c:pt idx="9">
                  <c:v>0.5</c:v>
                </c:pt>
                <c:pt idx="10">
                  <c:v>17</c:v>
                </c:pt>
                <c:pt idx="11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52432"/>
        <c:axId val="623248512"/>
      </c:scatterChart>
      <c:valAx>
        <c:axId val="623252432"/>
        <c:scaling>
          <c:orientation val="minMax"/>
          <c:max val="12"/>
        </c:scaling>
        <c:delete val="0"/>
        <c:axPos val="b"/>
        <c:numFmt formatCode="General" sourceLinked="1"/>
        <c:majorTickMark val="out"/>
        <c:minorTickMark val="none"/>
        <c:tickLblPos val="nextTo"/>
        <c:crossAx val="623248512"/>
        <c:crosses val="autoZero"/>
        <c:crossBetween val="midCat"/>
      </c:valAx>
      <c:valAx>
        <c:axId val="623248512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52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'SouthBayStn8_1999-2016'!$AG$2</c:f>
              <c:strCache>
                <c:ptCount val="1"/>
                <c:pt idx="0">
                  <c:v>BOD maximum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'SouthBayStn8_1999-2016'!$AG$3:$AG$16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11</c:v>
                </c:pt>
                <c:pt idx="12">
                  <c:v>5</c:v>
                </c:pt>
                <c:pt idx="13">
                  <c:v>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'SouthBayStn8_1999-2016'!$AH$2</c:f>
              <c:strCache>
                <c:ptCount val="1"/>
                <c:pt idx="0">
                  <c:v>BOD 75%-tile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'SouthBayStn8_1999-2016'!$AH$3:$AH$16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2.25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1.5</c:v>
                </c:pt>
                <c:pt idx="10">
                  <c:v>3</c:v>
                </c:pt>
                <c:pt idx="11">
                  <c:v>6.5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'SouthBayStn8_1999-2016'!$AI$2</c:f>
              <c:strCache>
                <c:ptCount val="1"/>
                <c:pt idx="0">
                  <c:v>BOD median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'SouthBayStn8_1999-2016'!$AI$3:$AI$16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'SouthBayStn8_1999-2016'!$AJ$2</c:f>
              <c:strCache>
                <c:ptCount val="1"/>
                <c:pt idx="0">
                  <c:v>BOD 25%-tile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'SouthBayStn8_1999-2016'!$AJ$3:$AJ$16</c:f>
              <c:numCache>
                <c:formatCode>General</c:formatCode>
                <c:ptCount val="14"/>
                <c:pt idx="0">
                  <c:v>0.875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  <c:pt idx="6">
                  <c:v>2</c:v>
                </c:pt>
                <c:pt idx="7">
                  <c:v>1.75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'SouthBayStn8_1999-2016'!$AK$2</c:f>
              <c:strCache>
                <c:ptCount val="1"/>
                <c:pt idx="0">
                  <c:v>BOD minimum</c:v>
                </c:pt>
              </c:strCache>
            </c:strRef>
          </c:tx>
          <c:xVal>
            <c:numRef>
              <c:f>'SouthBayStn8_1999-2016'!$AE$3:$AE$16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'SouthBayStn8_1999-2016'!$AK$3:$AK$16</c:f>
              <c:numCache>
                <c:formatCode>General</c:formatCode>
                <c:ptCount val="14"/>
                <c:pt idx="0">
                  <c:v>0.4</c:v>
                </c:pt>
                <c:pt idx="1">
                  <c:v>0.15</c:v>
                </c:pt>
                <c:pt idx="2">
                  <c:v>0.9</c:v>
                </c:pt>
                <c:pt idx="3">
                  <c:v>0.5</c:v>
                </c:pt>
                <c:pt idx="4">
                  <c:v>0.8</c:v>
                </c:pt>
                <c:pt idx="5">
                  <c:v>0.8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59096"/>
        <c:axId val="623255568"/>
      </c:scatterChart>
      <c:valAx>
        <c:axId val="62325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255568"/>
        <c:crosses val="autoZero"/>
        <c:crossBetween val="midCat"/>
      </c:valAx>
      <c:valAx>
        <c:axId val="62325556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623259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'SouthBayStn8_1999-2016'!$AG$19</c:f>
              <c:strCache>
                <c:ptCount val="1"/>
                <c:pt idx="0">
                  <c:v>DO maximum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'SouthBayStn8_1999-2016'!$AG$20:$AG$33</c:f>
              <c:numCache>
                <c:formatCode>0.0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8.6</c:v>
                </c:pt>
                <c:pt idx="3">
                  <c:v>12.6</c:v>
                </c:pt>
                <c:pt idx="4">
                  <c:v>9.8000000000000007</c:v>
                </c:pt>
                <c:pt idx="5">
                  <c:v>10.199999999999999</c:v>
                </c:pt>
                <c:pt idx="6">
                  <c:v>9.1999999999999993</c:v>
                </c:pt>
                <c:pt idx="7">
                  <c:v>10.5</c:v>
                </c:pt>
                <c:pt idx="8">
                  <c:v>12</c:v>
                </c:pt>
                <c:pt idx="9">
                  <c:v>9</c:v>
                </c:pt>
                <c:pt idx="10">
                  <c:v>9.5</c:v>
                </c:pt>
                <c:pt idx="11">
                  <c:v>9.4</c:v>
                </c:pt>
                <c:pt idx="12">
                  <c:v>10</c:v>
                </c:pt>
                <c:pt idx="13">
                  <c:v>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'SouthBayStn8_1999-2016'!$AH$19</c:f>
              <c:strCache>
                <c:ptCount val="1"/>
                <c:pt idx="0">
                  <c:v>DO 75%-tile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'SouthBayStn8_1999-2016'!$AH$20:$AH$33</c:f>
              <c:numCache>
                <c:formatCode>General</c:formatCode>
                <c:ptCount val="14"/>
                <c:pt idx="0">
                  <c:v>7.9</c:v>
                </c:pt>
                <c:pt idx="1">
                  <c:v>8.0500000000000007</c:v>
                </c:pt>
                <c:pt idx="2">
                  <c:v>8</c:v>
                </c:pt>
                <c:pt idx="3">
                  <c:v>8.75</c:v>
                </c:pt>
                <c:pt idx="4">
                  <c:v>8.8000000000000007</c:v>
                </c:pt>
                <c:pt idx="5">
                  <c:v>9.375</c:v>
                </c:pt>
                <c:pt idx="6">
                  <c:v>8.1</c:v>
                </c:pt>
                <c:pt idx="7">
                  <c:v>8.4499999999999993</c:v>
                </c:pt>
                <c:pt idx="8">
                  <c:v>8.8250000000000011</c:v>
                </c:pt>
                <c:pt idx="9">
                  <c:v>8.5</c:v>
                </c:pt>
                <c:pt idx="10">
                  <c:v>9.1999999999999993</c:v>
                </c:pt>
                <c:pt idx="11">
                  <c:v>8.3999999999999986</c:v>
                </c:pt>
                <c:pt idx="12">
                  <c:v>8.4499999999999993</c:v>
                </c:pt>
                <c:pt idx="13">
                  <c:v>8.0500000000000007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'SouthBayStn8_1999-2016'!$AI$19</c:f>
              <c:strCache>
                <c:ptCount val="1"/>
                <c:pt idx="0">
                  <c:v>DO median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'SouthBayStn8_1999-2016'!$AI$20:$AI$33</c:f>
              <c:numCache>
                <c:formatCode>0.0</c:formatCode>
                <c:ptCount val="14"/>
                <c:pt idx="0">
                  <c:v>7.6</c:v>
                </c:pt>
                <c:pt idx="1">
                  <c:v>7.55</c:v>
                </c:pt>
                <c:pt idx="2">
                  <c:v>7.7</c:v>
                </c:pt>
                <c:pt idx="3">
                  <c:v>8.0500000000000007</c:v>
                </c:pt>
                <c:pt idx="4">
                  <c:v>8.4</c:v>
                </c:pt>
                <c:pt idx="5">
                  <c:v>8.9</c:v>
                </c:pt>
                <c:pt idx="6">
                  <c:v>8</c:v>
                </c:pt>
                <c:pt idx="7">
                  <c:v>7.85</c:v>
                </c:pt>
                <c:pt idx="8">
                  <c:v>8</c:v>
                </c:pt>
                <c:pt idx="9">
                  <c:v>8</c:v>
                </c:pt>
                <c:pt idx="10">
                  <c:v>8.6</c:v>
                </c:pt>
                <c:pt idx="11">
                  <c:v>7.6</c:v>
                </c:pt>
                <c:pt idx="12">
                  <c:v>8.0500000000000007</c:v>
                </c:pt>
                <c:pt idx="13">
                  <c:v>7.6999999999999993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'SouthBayStn8_1999-2016'!$AJ$19</c:f>
              <c:strCache>
                <c:ptCount val="1"/>
                <c:pt idx="0">
                  <c:v>DO 25%-tile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'SouthBayStn8_1999-2016'!$AJ$20:$AJ$33</c:f>
              <c:numCache>
                <c:formatCode>General</c:formatCode>
                <c:ptCount val="14"/>
                <c:pt idx="0">
                  <c:v>6.75</c:v>
                </c:pt>
                <c:pt idx="1">
                  <c:v>7.25</c:v>
                </c:pt>
                <c:pt idx="2">
                  <c:v>7.6</c:v>
                </c:pt>
                <c:pt idx="3">
                  <c:v>7.5249999999999995</c:v>
                </c:pt>
                <c:pt idx="4">
                  <c:v>7.9499999999999993</c:v>
                </c:pt>
                <c:pt idx="5">
                  <c:v>7.95</c:v>
                </c:pt>
                <c:pt idx="6">
                  <c:v>7.5249999999999995</c:v>
                </c:pt>
                <c:pt idx="7">
                  <c:v>7.55</c:v>
                </c:pt>
                <c:pt idx="8">
                  <c:v>7.5</c:v>
                </c:pt>
                <c:pt idx="9">
                  <c:v>7.5</c:v>
                </c:pt>
                <c:pt idx="10">
                  <c:v>8</c:v>
                </c:pt>
                <c:pt idx="11">
                  <c:v>7.45</c:v>
                </c:pt>
                <c:pt idx="12">
                  <c:v>7.75</c:v>
                </c:pt>
                <c:pt idx="13">
                  <c:v>7.3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'SouthBayStn8_1999-2016'!$AK$19</c:f>
              <c:strCache>
                <c:ptCount val="1"/>
                <c:pt idx="0">
                  <c:v>DO minimum</c:v>
                </c:pt>
              </c:strCache>
            </c:strRef>
          </c:tx>
          <c:xVal>
            <c:numRef>
              <c:f>'SouthBayStn8_1999-2016'!$AE$20:$AE$33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'SouthBayStn8_1999-2016'!$AK$20:$AK$33</c:f>
              <c:numCache>
                <c:formatCode>0.0</c:formatCode>
                <c:ptCount val="14"/>
                <c:pt idx="0">
                  <c:v>6.1</c:v>
                </c:pt>
                <c:pt idx="1">
                  <c:v>6.5</c:v>
                </c:pt>
                <c:pt idx="2">
                  <c:v>6.9</c:v>
                </c:pt>
                <c:pt idx="3">
                  <c:v>7</c:v>
                </c:pt>
                <c:pt idx="4">
                  <c:v>6.7</c:v>
                </c:pt>
                <c:pt idx="5">
                  <c:v>6.6</c:v>
                </c:pt>
                <c:pt idx="6">
                  <c:v>6.6</c:v>
                </c:pt>
                <c:pt idx="7">
                  <c:v>6.1</c:v>
                </c:pt>
                <c:pt idx="8">
                  <c:v>7</c:v>
                </c:pt>
                <c:pt idx="9">
                  <c:v>4.0999999999999996</c:v>
                </c:pt>
                <c:pt idx="10">
                  <c:v>6.49</c:v>
                </c:pt>
                <c:pt idx="11">
                  <c:v>7</c:v>
                </c:pt>
                <c:pt idx="12">
                  <c:v>6.6</c:v>
                </c:pt>
                <c:pt idx="13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53216"/>
        <c:axId val="623252824"/>
      </c:scatterChart>
      <c:valAx>
        <c:axId val="6232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252824"/>
        <c:crosses val="autoZero"/>
        <c:crossBetween val="midCat"/>
      </c:valAx>
      <c:valAx>
        <c:axId val="6232528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53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138322908155545"/>
          <c:y val="0.10173319078685189"/>
          <c:w val="0.19682052460167543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89069214243052E-2"/>
          <c:y val="4.7022566761292704E-2"/>
          <c:w val="0.71114475913829811"/>
          <c:h val="0.90307784303202809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'SouthBayStn8_1999-2016'!$AG$36</c:f>
              <c:strCache>
                <c:ptCount val="1"/>
                <c:pt idx="0">
                  <c:v>Chloride maximum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'SouthBayStn8_1999-2016'!$AG$37:$AG$50</c:f>
              <c:numCache>
                <c:formatCode>0.0</c:formatCode>
                <c:ptCount val="14"/>
                <c:pt idx="0">
                  <c:v>491</c:v>
                </c:pt>
                <c:pt idx="1">
                  <c:v>130</c:v>
                </c:pt>
                <c:pt idx="2">
                  <c:v>30</c:v>
                </c:pt>
                <c:pt idx="3">
                  <c:v>391</c:v>
                </c:pt>
                <c:pt idx="4">
                  <c:v>589</c:v>
                </c:pt>
                <c:pt idx="5">
                  <c:v>1860</c:v>
                </c:pt>
                <c:pt idx="6">
                  <c:v>1023</c:v>
                </c:pt>
                <c:pt idx="7">
                  <c:v>316</c:v>
                </c:pt>
                <c:pt idx="8">
                  <c:v>350</c:v>
                </c:pt>
                <c:pt idx="9">
                  <c:v>124</c:v>
                </c:pt>
                <c:pt idx="10">
                  <c:v>52</c:v>
                </c:pt>
                <c:pt idx="11">
                  <c:v>234</c:v>
                </c:pt>
                <c:pt idx="12">
                  <c:v>171</c:v>
                </c:pt>
                <c:pt idx="13">
                  <c:v>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'SouthBayStn8_1999-2016'!$AH$36</c:f>
              <c:strCache>
                <c:ptCount val="1"/>
                <c:pt idx="0">
                  <c:v>Chloride 75%-tile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'SouthBayStn8_1999-2016'!$AH$37:$AH$50</c:f>
              <c:numCache>
                <c:formatCode>General</c:formatCode>
                <c:ptCount val="14"/>
                <c:pt idx="0">
                  <c:v>439</c:v>
                </c:pt>
                <c:pt idx="1">
                  <c:v>120</c:v>
                </c:pt>
                <c:pt idx="2">
                  <c:v>28</c:v>
                </c:pt>
                <c:pt idx="3">
                  <c:v>225.75</c:v>
                </c:pt>
                <c:pt idx="4">
                  <c:v>454</c:v>
                </c:pt>
                <c:pt idx="5">
                  <c:v>760.5</c:v>
                </c:pt>
                <c:pt idx="6">
                  <c:v>651</c:v>
                </c:pt>
                <c:pt idx="7">
                  <c:v>283.5</c:v>
                </c:pt>
                <c:pt idx="8">
                  <c:v>285.25</c:v>
                </c:pt>
                <c:pt idx="9">
                  <c:v>122</c:v>
                </c:pt>
                <c:pt idx="10">
                  <c:v>45</c:v>
                </c:pt>
                <c:pt idx="11">
                  <c:v>169.25</c:v>
                </c:pt>
                <c:pt idx="12">
                  <c:v>153.75</c:v>
                </c:pt>
                <c:pt idx="13">
                  <c:v>47.75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'SouthBayStn8_1999-2016'!$AI$36</c:f>
              <c:strCache>
                <c:ptCount val="1"/>
                <c:pt idx="0">
                  <c:v>Chloride median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'SouthBayStn8_1999-2016'!$AI$37:$AI$50</c:f>
              <c:numCache>
                <c:formatCode>0.0</c:formatCode>
                <c:ptCount val="14"/>
                <c:pt idx="0">
                  <c:v>376</c:v>
                </c:pt>
                <c:pt idx="1">
                  <c:v>104.5</c:v>
                </c:pt>
                <c:pt idx="2">
                  <c:v>23</c:v>
                </c:pt>
                <c:pt idx="3">
                  <c:v>129.5</c:v>
                </c:pt>
                <c:pt idx="4">
                  <c:v>368</c:v>
                </c:pt>
                <c:pt idx="5">
                  <c:v>708.5</c:v>
                </c:pt>
                <c:pt idx="6">
                  <c:v>476.5</c:v>
                </c:pt>
                <c:pt idx="7">
                  <c:v>251.5</c:v>
                </c:pt>
                <c:pt idx="8">
                  <c:v>213</c:v>
                </c:pt>
                <c:pt idx="9">
                  <c:v>112</c:v>
                </c:pt>
                <c:pt idx="10">
                  <c:v>41</c:v>
                </c:pt>
                <c:pt idx="11">
                  <c:v>82</c:v>
                </c:pt>
                <c:pt idx="12">
                  <c:v>122.5</c:v>
                </c:pt>
                <c:pt idx="13">
                  <c:v>41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'SouthBayStn8_1999-2016'!$AJ$36</c:f>
              <c:strCache>
                <c:ptCount val="1"/>
                <c:pt idx="0">
                  <c:v>Chloride 25%-tile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'SouthBayStn8_1999-2016'!$AJ$37:$AJ$50</c:f>
              <c:numCache>
                <c:formatCode>General</c:formatCode>
                <c:ptCount val="14"/>
                <c:pt idx="0">
                  <c:v>281</c:v>
                </c:pt>
                <c:pt idx="1">
                  <c:v>82.5</c:v>
                </c:pt>
                <c:pt idx="2">
                  <c:v>22.3</c:v>
                </c:pt>
                <c:pt idx="3">
                  <c:v>31.75</c:v>
                </c:pt>
                <c:pt idx="4">
                  <c:v>200</c:v>
                </c:pt>
                <c:pt idx="5">
                  <c:v>568.25</c:v>
                </c:pt>
                <c:pt idx="6">
                  <c:v>430.5</c:v>
                </c:pt>
                <c:pt idx="7">
                  <c:v>199.25</c:v>
                </c:pt>
                <c:pt idx="8">
                  <c:v>143.25</c:v>
                </c:pt>
                <c:pt idx="9">
                  <c:v>99</c:v>
                </c:pt>
                <c:pt idx="10">
                  <c:v>20.100000000000001</c:v>
                </c:pt>
                <c:pt idx="11">
                  <c:v>29</c:v>
                </c:pt>
                <c:pt idx="12">
                  <c:v>89.25</c:v>
                </c:pt>
                <c:pt idx="13">
                  <c:v>35.25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'SouthBayStn8_1999-2016'!$AK$36</c:f>
              <c:strCache>
                <c:ptCount val="1"/>
                <c:pt idx="0">
                  <c:v>Chloride minimum</c:v>
                </c:pt>
              </c:strCache>
            </c:strRef>
          </c:tx>
          <c:xVal>
            <c:numRef>
              <c:f>'SouthBayStn8_1999-2016'!$AE$37:$AE$50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'SouthBayStn8_1999-2016'!$AK$37:$AK$50</c:f>
              <c:numCache>
                <c:formatCode>0.0</c:formatCode>
                <c:ptCount val="14"/>
                <c:pt idx="0">
                  <c:v>134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160</c:v>
                </c:pt>
                <c:pt idx="5">
                  <c:v>342</c:v>
                </c:pt>
                <c:pt idx="6">
                  <c:v>272</c:v>
                </c:pt>
                <c:pt idx="7">
                  <c:v>156</c:v>
                </c:pt>
                <c:pt idx="8">
                  <c:v>115</c:v>
                </c:pt>
                <c:pt idx="9">
                  <c:v>60</c:v>
                </c:pt>
                <c:pt idx="10">
                  <c:v>14</c:v>
                </c:pt>
                <c:pt idx="11">
                  <c:v>14.9</c:v>
                </c:pt>
                <c:pt idx="12">
                  <c:v>52</c:v>
                </c:pt>
                <c:pt idx="13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54000"/>
        <c:axId val="623250864"/>
      </c:scatterChart>
      <c:valAx>
        <c:axId val="62325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250864"/>
        <c:crosses val="autoZero"/>
        <c:crossBetween val="midCat"/>
      </c:valAx>
      <c:valAx>
        <c:axId val="623250864"/>
        <c:scaling>
          <c:orientation val="minMax"/>
          <c:max val="150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54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975677750081195"/>
          <c:y val="0.10173319078685189"/>
          <c:w val="0.2184469761824189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'SouthBayStn8_1999-2016'!$AG$53</c:f>
              <c:strCache>
                <c:ptCount val="1"/>
                <c:pt idx="0">
                  <c:v>Nitrate (NO3) maximum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'SouthBayStn8_1999-2016'!$AG$54:$AG$67</c:f>
              <c:numCache>
                <c:formatCode>0.0</c:formatCode>
                <c:ptCount val="14"/>
                <c:pt idx="0">
                  <c:v>0.19470000000000001</c:v>
                </c:pt>
                <c:pt idx="1">
                  <c:v>0.60919999999999996</c:v>
                </c:pt>
                <c:pt idx="2">
                  <c:v>7.4200000000000002E-2</c:v>
                </c:pt>
                <c:pt idx="3">
                  <c:v>0.18709999999999999</c:v>
                </c:pt>
                <c:pt idx="4">
                  <c:v>0.30840000000000001</c:v>
                </c:pt>
                <c:pt idx="5">
                  <c:v>0.3009</c:v>
                </c:pt>
                <c:pt idx="6">
                  <c:v>0.2064</c:v>
                </c:pt>
                <c:pt idx="7">
                  <c:v>0.44400000000000001</c:v>
                </c:pt>
                <c:pt idx="8">
                  <c:v>0.29909999999999998</c:v>
                </c:pt>
                <c:pt idx="9">
                  <c:v>0.34920000000000001</c:v>
                </c:pt>
                <c:pt idx="10">
                  <c:v>1.2</c:v>
                </c:pt>
                <c:pt idx="11">
                  <c:v>0.71</c:v>
                </c:pt>
                <c:pt idx="12">
                  <c:v>0.31030000000000002</c:v>
                </c:pt>
                <c:pt idx="13">
                  <c:v>0.58499999999999996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'SouthBayStn8_1999-2016'!$AH$53</c:f>
              <c:strCache>
                <c:ptCount val="1"/>
                <c:pt idx="0">
                  <c:v>Nitrate (NO3) 75%-tile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'SouthBayStn8_1999-2016'!$AH$54:$AH$67</c:f>
              <c:numCache>
                <c:formatCode>General</c:formatCode>
                <c:ptCount val="14"/>
                <c:pt idx="0">
                  <c:v>5.7250000000000002E-2</c:v>
                </c:pt>
                <c:pt idx="1">
                  <c:v>0.28842500000000004</c:v>
                </c:pt>
                <c:pt idx="2">
                  <c:v>7.3700000000000002E-2</c:v>
                </c:pt>
                <c:pt idx="3">
                  <c:v>0.11274999999999999</c:v>
                </c:pt>
                <c:pt idx="4">
                  <c:v>6.0050000000000006E-2</c:v>
                </c:pt>
                <c:pt idx="5">
                  <c:v>0.16217500000000001</c:v>
                </c:pt>
                <c:pt idx="6">
                  <c:v>0.101425</c:v>
                </c:pt>
                <c:pt idx="7">
                  <c:v>0.31940000000000002</c:v>
                </c:pt>
                <c:pt idx="8">
                  <c:v>5.6250000000000001E-2</c:v>
                </c:pt>
                <c:pt idx="9">
                  <c:v>0.11649999999999999</c:v>
                </c:pt>
                <c:pt idx="10">
                  <c:v>0.53749999999999998</c:v>
                </c:pt>
                <c:pt idx="11">
                  <c:v>0.24534999999999998</c:v>
                </c:pt>
                <c:pt idx="12">
                  <c:v>0.1623</c:v>
                </c:pt>
                <c:pt idx="13">
                  <c:v>0.18149999999999999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'SouthBayStn8_1999-2016'!$AI$53</c:f>
              <c:strCache>
                <c:ptCount val="1"/>
                <c:pt idx="0">
                  <c:v>Nitrate (NO3) median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'SouthBayStn8_1999-2016'!$AI$54:$AI$67</c:f>
              <c:numCache>
                <c:formatCode>0.0</c:formatCode>
                <c:ptCount val="14"/>
                <c:pt idx="0">
                  <c:v>2.5999999999999999E-2</c:v>
                </c:pt>
                <c:pt idx="1">
                  <c:v>0.15445</c:v>
                </c:pt>
                <c:pt idx="2">
                  <c:v>6.08E-2</c:v>
                </c:pt>
                <c:pt idx="3">
                  <c:v>4.7899999999999998E-2</c:v>
                </c:pt>
                <c:pt idx="4">
                  <c:v>1.34E-2</c:v>
                </c:pt>
                <c:pt idx="5">
                  <c:v>0.10745</c:v>
                </c:pt>
                <c:pt idx="6">
                  <c:v>9.0900000000000009E-2</c:v>
                </c:pt>
                <c:pt idx="7">
                  <c:v>8.4049999999999986E-2</c:v>
                </c:pt>
                <c:pt idx="8">
                  <c:v>1.49E-2</c:v>
                </c:pt>
                <c:pt idx="9">
                  <c:v>4.0599999999999997E-2</c:v>
                </c:pt>
                <c:pt idx="10">
                  <c:v>0.05</c:v>
                </c:pt>
                <c:pt idx="11">
                  <c:v>8.4999999999999992E-2</c:v>
                </c:pt>
                <c:pt idx="12">
                  <c:v>0.06</c:v>
                </c:pt>
                <c:pt idx="13">
                  <c:v>3.5500000000000004E-2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'SouthBayStn8_1999-2016'!$AJ$53</c:f>
              <c:strCache>
                <c:ptCount val="1"/>
                <c:pt idx="0">
                  <c:v>Nitrate (NO3) 25%-tile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'SouthBayStn8_1999-2016'!$AJ$54:$AJ$67</c:f>
              <c:numCache>
                <c:formatCode>General</c:formatCode>
                <c:ptCount val="14"/>
                <c:pt idx="0">
                  <c:v>1.2999999999999999E-2</c:v>
                </c:pt>
                <c:pt idx="1">
                  <c:v>3.0025000000000003E-2</c:v>
                </c:pt>
                <c:pt idx="2">
                  <c:v>2.29E-2</c:v>
                </c:pt>
                <c:pt idx="3">
                  <c:v>1.8349999999999998E-2</c:v>
                </c:pt>
                <c:pt idx="4">
                  <c:v>1E-3</c:v>
                </c:pt>
                <c:pt idx="5">
                  <c:v>7.4575000000000002E-2</c:v>
                </c:pt>
                <c:pt idx="6">
                  <c:v>5.4975000000000003E-2</c:v>
                </c:pt>
                <c:pt idx="7">
                  <c:v>4.3749999999999995E-3</c:v>
                </c:pt>
                <c:pt idx="8">
                  <c:v>1E-3</c:v>
                </c:pt>
                <c:pt idx="9">
                  <c:v>2.6499999999999999E-2</c:v>
                </c:pt>
                <c:pt idx="10">
                  <c:v>1.8599999999999998E-2</c:v>
                </c:pt>
                <c:pt idx="11">
                  <c:v>3.0800000000000001E-2</c:v>
                </c:pt>
                <c:pt idx="12">
                  <c:v>2.8749999999999998E-2</c:v>
                </c:pt>
                <c:pt idx="13">
                  <c:v>1.75E-3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'SouthBayStn8_1999-2016'!$AK$53</c:f>
              <c:strCache>
                <c:ptCount val="1"/>
                <c:pt idx="0">
                  <c:v>Nitrate (NO3) minimum</c:v>
                </c:pt>
              </c:strCache>
            </c:strRef>
          </c:tx>
          <c:xVal>
            <c:numRef>
              <c:f>'SouthBayStn8_1999-2016'!$AE$54:$AE$67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'SouthBayStn8_1999-2016'!$AK$54:$AK$67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1.0999999999999999E-2</c:v>
                </c:pt>
                <c:pt idx="3">
                  <c:v>1E-3</c:v>
                </c:pt>
                <c:pt idx="4">
                  <c:v>1E-3</c:v>
                </c:pt>
                <c:pt idx="5">
                  <c:v>5.7999999999999996E-3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4.8999999999999998E-3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54392"/>
        <c:axId val="623255176"/>
      </c:scatterChart>
      <c:valAx>
        <c:axId val="62325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255176"/>
        <c:crosses val="autoZero"/>
        <c:crossBetween val="midCat"/>
      </c:valAx>
      <c:valAx>
        <c:axId val="623255176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54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'SouthBayStn8_1999-2016'!$AG$70</c:f>
              <c:strCache>
                <c:ptCount val="1"/>
                <c:pt idx="0">
                  <c:v>Phosphate (PO4) maximum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'SouthBayStn8_1999-2016'!$AG$71:$AG$84</c:f>
              <c:numCache>
                <c:formatCode>0.0</c:formatCode>
                <c:ptCount val="14"/>
                <c:pt idx="0">
                  <c:v>0.1114</c:v>
                </c:pt>
                <c:pt idx="1">
                  <c:v>0.24049999999999999</c:v>
                </c:pt>
                <c:pt idx="2">
                  <c:v>0.13600000000000001</c:v>
                </c:pt>
                <c:pt idx="3">
                  <c:v>0.14410000000000001</c:v>
                </c:pt>
                <c:pt idx="4">
                  <c:v>0.1128</c:v>
                </c:pt>
                <c:pt idx="5">
                  <c:v>9.2999999999999999E-2</c:v>
                </c:pt>
                <c:pt idx="6">
                  <c:v>0.1736</c:v>
                </c:pt>
                <c:pt idx="7">
                  <c:v>0.17280000000000001</c:v>
                </c:pt>
                <c:pt idx="8">
                  <c:v>0.1472</c:v>
                </c:pt>
                <c:pt idx="9">
                  <c:v>9.5299999999999996E-2</c:v>
                </c:pt>
                <c:pt idx="10">
                  <c:v>0.16270000000000001</c:v>
                </c:pt>
                <c:pt idx="11">
                  <c:v>0.16</c:v>
                </c:pt>
                <c:pt idx="12">
                  <c:v>0.23469999999999999</c:v>
                </c:pt>
                <c:pt idx="13">
                  <c:v>0.224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'SouthBayStn8_1999-2016'!$AH$70</c:f>
              <c:strCache>
                <c:ptCount val="1"/>
                <c:pt idx="0">
                  <c:v>Phosphate (PO4) 75%-tile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'SouthBayStn8_1999-2016'!$AH$71:$AH$84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0.17230000000000001</c:v>
                </c:pt>
                <c:pt idx="2">
                  <c:v>0.11459999999999999</c:v>
                </c:pt>
                <c:pt idx="3">
                  <c:v>9.9350000000000008E-2</c:v>
                </c:pt>
                <c:pt idx="4">
                  <c:v>5.9400000000000008E-2</c:v>
                </c:pt>
                <c:pt idx="5">
                  <c:v>4.6800000000000001E-2</c:v>
                </c:pt>
                <c:pt idx="6">
                  <c:v>8.5999999999999993E-2</c:v>
                </c:pt>
                <c:pt idx="7">
                  <c:v>0.1002</c:v>
                </c:pt>
                <c:pt idx="8">
                  <c:v>7.6424999999999993E-2</c:v>
                </c:pt>
                <c:pt idx="9">
                  <c:v>8.0199999999999994E-2</c:v>
                </c:pt>
                <c:pt idx="10">
                  <c:v>0.15</c:v>
                </c:pt>
                <c:pt idx="11">
                  <c:v>0.15609999999999999</c:v>
                </c:pt>
                <c:pt idx="12">
                  <c:v>8.9450000000000002E-2</c:v>
                </c:pt>
                <c:pt idx="13">
                  <c:v>0.11874999999999999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'SouthBayStn8_1999-2016'!$AI$70</c:f>
              <c:strCache>
                <c:ptCount val="1"/>
                <c:pt idx="0">
                  <c:v>Phosphate (PO4) median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'SouthBayStn8_1999-2016'!$AI$71:$AI$84</c:f>
              <c:numCache>
                <c:formatCode>0.0</c:formatCode>
                <c:ptCount val="14"/>
                <c:pt idx="0">
                  <c:v>2E-3</c:v>
                </c:pt>
                <c:pt idx="1">
                  <c:v>0.11474999999999999</c:v>
                </c:pt>
                <c:pt idx="2">
                  <c:v>0.1062</c:v>
                </c:pt>
                <c:pt idx="3">
                  <c:v>7.3899999999999993E-2</c:v>
                </c:pt>
                <c:pt idx="4">
                  <c:v>3.7600000000000001E-2</c:v>
                </c:pt>
                <c:pt idx="5">
                  <c:v>3.7350000000000001E-2</c:v>
                </c:pt>
                <c:pt idx="6">
                  <c:v>6.25E-2</c:v>
                </c:pt>
                <c:pt idx="7">
                  <c:v>6.1700000000000005E-2</c:v>
                </c:pt>
                <c:pt idx="8">
                  <c:v>5.8999999999999997E-2</c:v>
                </c:pt>
                <c:pt idx="9">
                  <c:v>7.0900000000000005E-2</c:v>
                </c:pt>
                <c:pt idx="10">
                  <c:v>7.0999999999999994E-2</c:v>
                </c:pt>
                <c:pt idx="11">
                  <c:v>0.125</c:v>
                </c:pt>
                <c:pt idx="12">
                  <c:v>6.0999999999999999E-2</c:v>
                </c:pt>
                <c:pt idx="13">
                  <c:v>0.10200000000000001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'SouthBayStn8_1999-2016'!$AJ$70</c:f>
              <c:strCache>
                <c:ptCount val="1"/>
                <c:pt idx="0">
                  <c:v>Phosphate (PO4) 25%-tile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'SouthBayStn8_1999-2016'!$AJ$71:$AJ$84</c:f>
              <c:numCache>
                <c:formatCode>General</c:formatCode>
                <c:ptCount val="14"/>
                <c:pt idx="0">
                  <c:v>2E-3</c:v>
                </c:pt>
                <c:pt idx="1">
                  <c:v>5.1400000000000001E-2</c:v>
                </c:pt>
                <c:pt idx="2">
                  <c:v>0.10050000000000001</c:v>
                </c:pt>
                <c:pt idx="3">
                  <c:v>5.1549999999999999E-2</c:v>
                </c:pt>
                <c:pt idx="4">
                  <c:v>2.1749999999999999E-2</c:v>
                </c:pt>
                <c:pt idx="5">
                  <c:v>2.785E-2</c:v>
                </c:pt>
                <c:pt idx="6">
                  <c:v>4.2849999999999999E-2</c:v>
                </c:pt>
                <c:pt idx="7">
                  <c:v>4.8899999999999999E-2</c:v>
                </c:pt>
                <c:pt idx="8">
                  <c:v>4.5024999999999996E-2</c:v>
                </c:pt>
                <c:pt idx="9">
                  <c:v>3.585E-2</c:v>
                </c:pt>
                <c:pt idx="10">
                  <c:v>5.8799999999999998E-2</c:v>
                </c:pt>
                <c:pt idx="11">
                  <c:v>5.9825000000000003E-2</c:v>
                </c:pt>
                <c:pt idx="12">
                  <c:v>4.3399999999999994E-2</c:v>
                </c:pt>
                <c:pt idx="13">
                  <c:v>0.08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'SouthBayStn8_1999-2016'!$AK$70</c:f>
              <c:strCache>
                <c:ptCount val="1"/>
                <c:pt idx="0">
                  <c:v>Phosphate (PO4) minimum</c:v>
                </c:pt>
              </c:strCache>
            </c:strRef>
          </c:tx>
          <c:xVal>
            <c:numRef>
              <c:f>'SouthBayStn8_1999-2016'!$AE$71:$AE$84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'SouthBayStn8_1999-2016'!$AK$71:$AK$84</c:f>
              <c:numCache>
                <c:formatCode>0.0</c:formatCode>
                <c:ptCount val="14"/>
                <c:pt idx="0">
                  <c:v>2E-3</c:v>
                </c:pt>
                <c:pt idx="1">
                  <c:v>1.8499999999999999E-2</c:v>
                </c:pt>
                <c:pt idx="2">
                  <c:v>5.4100000000000002E-2</c:v>
                </c:pt>
                <c:pt idx="3">
                  <c:v>2.7900000000000001E-2</c:v>
                </c:pt>
                <c:pt idx="4">
                  <c:v>3.3E-3</c:v>
                </c:pt>
                <c:pt idx="5">
                  <c:v>5.1999999999999998E-3</c:v>
                </c:pt>
                <c:pt idx="6">
                  <c:v>1.3899999999999999E-2</c:v>
                </c:pt>
                <c:pt idx="7">
                  <c:v>1.7299999999999999E-2</c:v>
                </c:pt>
                <c:pt idx="8">
                  <c:v>2.5399999999999999E-2</c:v>
                </c:pt>
                <c:pt idx="9">
                  <c:v>3.0099999999999998E-2</c:v>
                </c:pt>
                <c:pt idx="10">
                  <c:v>0.05</c:v>
                </c:pt>
                <c:pt idx="11">
                  <c:v>5.0000000000000001E-3</c:v>
                </c:pt>
                <c:pt idx="12">
                  <c:v>5.4999999999999997E-3</c:v>
                </c:pt>
                <c:pt idx="13">
                  <c:v>5.3999999999999999E-2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56352"/>
        <c:axId val="623257920"/>
      </c:scatterChart>
      <c:valAx>
        <c:axId val="6232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257920"/>
        <c:crosses val="autoZero"/>
        <c:crossBetween val="midCat"/>
      </c:valAx>
      <c:valAx>
        <c:axId val="623257920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563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'SouthBayStn8_1999-2016'!$AG$87</c:f>
              <c:strCache>
                <c:ptCount val="1"/>
                <c:pt idx="0">
                  <c:v>Ammonium (NH4) maximum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'SouthBayStn8_1999-2016'!$AG$88:$AG$101</c:f>
              <c:numCache>
                <c:formatCode>0.0</c:formatCode>
                <c:ptCount val="14"/>
                <c:pt idx="0">
                  <c:v>0.1331</c:v>
                </c:pt>
                <c:pt idx="1">
                  <c:v>2.46E-2</c:v>
                </c:pt>
                <c:pt idx="2">
                  <c:v>1.1299999999999999E-2</c:v>
                </c:pt>
                <c:pt idx="3">
                  <c:v>8.8800000000000004E-2</c:v>
                </c:pt>
                <c:pt idx="4">
                  <c:v>7.4999999999999997E-2</c:v>
                </c:pt>
                <c:pt idx="5">
                  <c:v>5.8599999999999999E-2</c:v>
                </c:pt>
                <c:pt idx="6">
                  <c:v>9.4399999999999998E-2</c:v>
                </c:pt>
                <c:pt idx="7">
                  <c:v>8.5800000000000001E-2</c:v>
                </c:pt>
                <c:pt idx="8">
                  <c:v>0.12479999999999999</c:v>
                </c:pt>
                <c:pt idx="9">
                  <c:v>5.1400000000000001E-2</c:v>
                </c:pt>
                <c:pt idx="10">
                  <c:v>5.4600000000000003E-2</c:v>
                </c:pt>
                <c:pt idx="11">
                  <c:v>0.10290000000000001</c:v>
                </c:pt>
                <c:pt idx="12">
                  <c:v>0.13439999999999999</c:v>
                </c:pt>
                <c:pt idx="13">
                  <c:v>0.28699999999999998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'SouthBayStn8_1999-2016'!$AH$87</c:f>
              <c:strCache>
                <c:ptCount val="1"/>
                <c:pt idx="0">
                  <c:v>Ammonium (NH4) 75%-tile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'SouthBayStn8_1999-2016'!$AH$88:$AH$101</c:f>
              <c:numCache>
                <c:formatCode>General</c:formatCode>
                <c:ptCount val="14"/>
                <c:pt idx="0">
                  <c:v>1.1650000000000001E-2</c:v>
                </c:pt>
                <c:pt idx="1">
                  <c:v>2.7000000000000001E-3</c:v>
                </c:pt>
                <c:pt idx="2">
                  <c:v>9.7999999999999997E-3</c:v>
                </c:pt>
                <c:pt idx="3">
                  <c:v>4.2025E-2</c:v>
                </c:pt>
                <c:pt idx="4">
                  <c:v>5.0849999999999999E-2</c:v>
                </c:pt>
                <c:pt idx="5">
                  <c:v>3.2399999999999998E-2</c:v>
                </c:pt>
                <c:pt idx="6">
                  <c:v>3.7699999999999997E-2</c:v>
                </c:pt>
                <c:pt idx="7">
                  <c:v>3.5049999999999998E-2</c:v>
                </c:pt>
                <c:pt idx="8">
                  <c:v>6.5574999999999994E-2</c:v>
                </c:pt>
                <c:pt idx="9">
                  <c:v>1.695E-2</c:v>
                </c:pt>
                <c:pt idx="10">
                  <c:v>0.04</c:v>
                </c:pt>
                <c:pt idx="11">
                  <c:v>4.3099999999999999E-2</c:v>
                </c:pt>
                <c:pt idx="12">
                  <c:v>6.8599999999999994E-2</c:v>
                </c:pt>
                <c:pt idx="13">
                  <c:v>7.1500000000000008E-2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'SouthBayStn8_1999-2016'!$AI$87</c:f>
              <c:strCache>
                <c:ptCount val="1"/>
                <c:pt idx="0">
                  <c:v>Ammonium (NH4) median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'SouthBayStn8_1999-2016'!$AI$88:$AI$101</c:f>
              <c:numCache>
                <c:formatCode>0.0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2.375E-2</c:v>
                </c:pt>
                <c:pt idx="4">
                  <c:v>3.27E-2</c:v>
                </c:pt>
                <c:pt idx="5">
                  <c:v>2.9100000000000001E-2</c:v>
                </c:pt>
                <c:pt idx="6">
                  <c:v>3.0950000000000002E-2</c:v>
                </c:pt>
                <c:pt idx="7">
                  <c:v>2.2200000000000001E-2</c:v>
                </c:pt>
                <c:pt idx="8">
                  <c:v>3.3649999999999999E-2</c:v>
                </c:pt>
                <c:pt idx="9">
                  <c:v>7.0000000000000001E-3</c:v>
                </c:pt>
                <c:pt idx="10">
                  <c:v>1.9900000000000001E-2</c:v>
                </c:pt>
                <c:pt idx="11">
                  <c:v>0.03</c:v>
                </c:pt>
                <c:pt idx="12">
                  <c:v>3.1E-2</c:v>
                </c:pt>
                <c:pt idx="13">
                  <c:v>3.6500000000000005E-2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'SouthBayStn8_1999-2016'!$AJ$87</c:f>
              <c:strCache>
                <c:ptCount val="1"/>
                <c:pt idx="0">
                  <c:v>Ammonium (NH4) 25%-tile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'SouthBayStn8_1999-2016'!$AJ$88:$AJ$101</c:f>
              <c:numCache>
                <c:formatCode>General</c:formatCode>
                <c:ptCount val="14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1.1074999999999998E-2</c:v>
                </c:pt>
                <c:pt idx="4">
                  <c:v>2.4E-2</c:v>
                </c:pt>
                <c:pt idx="5">
                  <c:v>2.4125000000000001E-2</c:v>
                </c:pt>
                <c:pt idx="6">
                  <c:v>1.6300000000000002E-2</c:v>
                </c:pt>
                <c:pt idx="7">
                  <c:v>1.4250000000000001E-2</c:v>
                </c:pt>
                <c:pt idx="8">
                  <c:v>1.5899999999999997E-2</c:v>
                </c:pt>
                <c:pt idx="9">
                  <c:v>3.3500000000000001E-3</c:v>
                </c:pt>
                <c:pt idx="10">
                  <c:v>7.0000000000000001E-3</c:v>
                </c:pt>
                <c:pt idx="11">
                  <c:v>1.6250000000000001E-2</c:v>
                </c:pt>
                <c:pt idx="12">
                  <c:v>1.67E-2</c:v>
                </c:pt>
                <c:pt idx="13">
                  <c:v>2.1499999999999998E-2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'SouthBayStn8_1999-2016'!$AK$87</c:f>
              <c:strCache>
                <c:ptCount val="1"/>
                <c:pt idx="0">
                  <c:v>Ammonium (NH4) minimum</c:v>
                </c:pt>
              </c:strCache>
            </c:strRef>
          </c:tx>
          <c:xVal>
            <c:numRef>
              <c:f>'SouthBayStn8_1999-2016'!$AE$88:$AE$101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'SouthBayStn8_1999-2016'!$AK$88:$AK$101</c:f>
              <c:numCache>
                <c:formatCode>0.0</c:formatCode>
                <c:ptCount val="14"/>
                <c:pt idx="0">
                  <c:v>2E-3</c:v>
                </c:pt>
                <c:pt idx="1">
                  <c:v>8.0000000000000004E-4</c:v>
                </c:pt>
                <c:pt idx="2">
                  <c:v>1E-3</c:v>
                </c:pt>
                <c:pt idx="3">
                  <c:v>1E-3</c:v>
                </c:pt>
                <c:pt idx="4">
                  <c:v>5.8999999999999999E-3</c:v>
                </c:pt>
                <c:pt idx="5">
                  <c:v>4.0000000000000001E-3</c:v>
                </c:pt>
                <c:pt idx="6">
                  <c:v>1E-3</c:v>
                </c:pt>
                <c:pt idx="7">
                  <c:v>1.4E-3</c:v>
                </c:pt>
                <c:pt idx="8">
                  <c:v>7.1000000000000004E-3</c:v>
                </c:pt>
                <c:pt idx="9">
                  <c:v>1E-3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56744"/>
        <c:axId val="623257136"/>
      </c:scatterChart>
      <c:valAx>
        <c:axId val="62325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257136"/>
        <c:crosses val="autoZero"/>
        <c:crossBetween val="midCat"/>
      </c:valAx>
      <c:valAx>
        <c:axId val="623257136"/>
        <c:scaling>
          <c:orientation val="minMax"/>
          <c:max val="0.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567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'SouthBayStn8_1999-2016'!$AG$104</c:f>
              <c:strCache>
                <c:ptCount val="1"/>
                <c:pt idx="0">
                  <c:v>pH maximum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'SouthBayStn8_1999-2016'!$AG$105:$AG$118</c:f>
              <c:numCache>
                <c:formatCode>0.0</c:formatCode>
                <c:ptCount val="14"/>
                <c:pt idx="0">
                  <c:v>8.9</c:v>
                </c:pt>
                <c:pt idx="1">
                  <c:v>8.9</c:v>
                </c:pt>
                <c:pt idx="2">
                  <c:v>8.8000000000000007</c:v>
                </c:pt>
                <c:pt idx="3">
                  <c:v>9.6999999999999993</c:v>
                </c:pt>
                <c:pt idx="4">
                  <c:v>8.8000000000000007</c:v>
                </c:pt>
                <c:pt idx="5">
                  <c:v>8.6999999999999993</c:v>
                </c:pt>
                <c:pt idx="6">
                  <c:v>9</c:v>
                </c:pt>
                <c:pt idx="7">
                  <c:v>8.6999999999999993</c:v>
                </c:pt>
                <c:pt idx="8">
                  <c:v>9.3000000000000007</c:v>
                </c:pt>
                <c:pt idx="9">
                  <c:v>9.3000000000000007</c:v>
                </c:pt>
                <c:pt idx="10">
                  <c:v>9.1</c:v>
                </c:pt>
                <c:pt idx="11">
                  <c:v>8.8000000000000007</c:v>
                </c:pt>
                <c:pt idx="12">
                  <c:v>8.6999999999999993</c:v>
                </c:pt>
                <c:pt idx="13">
                  <c:v>8.9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'SouthBayStn8_1999-2016'!$AH$104</c:f>
              <c:strCache>
                <c:ptCount val="1"/>
                <c:pt idx="0">
                  <c:v>pH 75%-tile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'SouthBayStn8_1999-2016'!$AH$105:$AH$118</c:f>
              <c:numCache>
                <c:formatCode>General</c:formatCode>
                <c:ptCount val="14"/>
                <c:pt idx="0">
                  <c:v>8.1000000000000014</c:v>
                </c:pt>
                <c:pt idx="1">
                  <c:v>8.5500000000000007</c:v>
                </c:pt>
                <c:pt idx="2">
                  <c:v>8.5</c:v>
                </c:pt>
                <c:pt idx="3">
                  <c:v>8.75</c:v>
                </c:pt>
                <c:pt idx="4">
                  <c:v>8.3000000000000007</c:v>
                </c:pt>
                <c:pt idx="5">
                  <c:v>8.5</c:v>
                </c:pt>
                <c:pt idx="6">
                  <c:v>8.2999999999999989</c:v>
                </c:pt>
                <c:pt idx="7">
                  <c:v>8.125</c:v>
                </c:pt>
                <c:pt idx="8">
                  <c:v>8.9250000000000007</c:v>
                </c:pt>
                <c:pt idx="9">
                  <c:v>8.6</c:v>
                </c:pt>
                <c:pt idx="10">
                  <c:v>8.5</c:v>
                </c:pt>
                <c:pt idx="11">
                  <c:v>8.3250000000000011</c:v>
                </c:pt>
                <c:pt idx="12">
                  <c:v>8.1</c:v>
                </c:pt>
                <c:pt idx="13">
                  <c:v>8.8000000000000007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'SouthBayStn8_1999-2016'!$AI$104</c:f>
              <c:strCache>
                <c:ptCount val="1"/>
                <c:pt idx="0">
                  <c:v>pH median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'SouthBayStn8_1999-2016'!$AI$105:$AI$118</c:f>
              <c:numCache>
                <c:formatCode>0.0</c:formatCode>
                <c:ptCount val="14"/>
                <c:pt idx="0">
                  <c:v>7.8</c:v>
                </c:pt>
                <c:pt idx="1">
                  <c:v>7.9</c:v>
                </c:pt>
                <c:pt idx="2">
                  <c:v>8.5</c:v>
                </c:pt>
                <c:pt idx="3">
                  <c:v>8.4</c:v>
                </c:pt>
                <c:pt idx="4">
                  <c:v>8.1</c:v>
                </c:pt>
                <c:pt idx="5">
                  <c:v>8.1499999999999986</c:v>
                </c:pt>
                <c:pt idx="6">
                  <c:v>7.9</c:v>
                </c:pt>
                <c:pt idx="7">
                  <c:v>7.9</c:v>
                </c:pt>
                <c:pt idx="8">
                  <c:v>8.1999999999999993</c:v>
                </c:pt>
                <c:pt idx="9">
                  <c:v>8.1</c:v>
                </c:pt>
                <c:pt idx="10">
                  <c:v>8.1999999999999993</c:v>
                </c:pt>
                <c:pt idx="11">
                  <c:v>8</c:v>
                </c:pt>
                <c:pt idx="12">
                  <c:v>7.85</c:v>
                </c:pt>
                <c:pt idx="13">
                  <c:v>8.3500000000000014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'SouthBayStn8_1999-2016'!$AJ$104</c:f>
              <c:strCache>
                <c:ptCount val="1"/>
                <c:pt idx="0">
                  <c:v>pH 25%-tile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'SouthBayStn8_1999-2016'!$AJ$105:$AJ$118</c:f>
              <c:numCache>
                <c:formatCode>General</c:formatCode>
                <c:ptCount val="14"/>
                <c:pt idx="0">
                  <c:v>7.65</c:v>
                </c:pt>
                <c:pt idx="1">
                  <c:v>7.6</c:v>
                </c:pt>
                <c:pt idx="2">
                  <c:v>8</c:v>
                </c:pt>
                <c:pt idx="3">
                  <c:v>8</c:v>
                </c:pt>
                <c:pt idx="4">
                  <c:v>7.75</c:v>
                </c:pt>
                <c:pt idx="5">
                  <c:v>7.7750000000000004</c:v>
                </c:pt>
                <c:pt idx="6">
                  <c:v>7.7750000000000004</c:v>
                </c:pt>
                <c:pt idx="7">
                  <c:v>7.8</c:v>
                </c:pt>
                <c:pt idx="8">
                  <c:v>8</c:v>
                </c:pt>
                <c:pt idx="9">
                  <c:v>7.9</c:v>
                </c:pt>
                <c:pt idx="10">
                  <c:v>8.1</c:v>
                </c:pt>
                <c:pt idx="11">
                  <c:v>7.95</c:v>
                </c:pt>
                <c:pt idx="12">
                  <c:v>7.55</c:v>
                </c:pt>
                <c:pt idx="13">
                  <c:v>8.1999999999999993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'SouthBayStn8_1999-2016'!$AK$104</c:f>
              <c:strCache>
                <c:ptCount val="1"/>
                <c:pt idx="0">
                  <c:v>pH minimum</c:v>
                </c:pt>
              </c:strCache>
            </c:strRef>
          </c:tx>
          <c:xVal>
            <c:numRef>
              <c:f>'SouthBayStn8_1999-2016'!$AE$105:$AE$118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'SouthBayStn8_1999-2016'!$AK$105:$AK$118</c:f>
              <c:numCache>
                <c:formatCode>0.0</c:formatCode>
                <c:ptCount val="14"/>
                <c:pt idx="0">
                  <c:v>7.4</c:v>
                </c:pt>
                <c:pt idx="1">
                  <c:v>7.4</c:v>
                </c:pt>
                <c:pt idx="2">
                  <c:v>7.5</c:v>
                </c:pt>
                <c:pt idx="3">
                  <c:v>7.7</c:v>
                </c:pt>
                <c:pt idx="4">
                  <c:v>7.3</c:v>
                </c:pt>
                <c:pt idx="5">
                  <c:v>7.5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7.2</c:v>
                </c:pt>
                <c:pt idx="10">
                  <c:v>7.8</c:v>
                </c:pt>
                <c:pt idx="11">
                  <c:v>7.5</c:v>
                </c:pt>
                <c:pt idx="12">
                  <c:v>7.3</c:v>
                </c:pt>
                <c:pt idx="13">
                  <c:v>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64192"/>
        <c:axId val="623262624"/>
      </c:scatterChart>
      <c:valAx>
        <c:axId val="6232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262624"/>
        <c:crosses val="autoZero"/>
        <c:crossBetween val="midCat"/>
      </c:valAx>
      <c:valAx>
        <c:axId val="623262624"/>
        <c:scaling>
          <c:orientation val="minMax"/>
          <c:min val="6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64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'SouthBayStn8_1999-2016'!$AG$121</c:f>
              <c:strCache>
                <c:ptCount val="1"/>
                <c:pt idx="0">
                  <c:v>TSS maximum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'SouthBayStn8_1999-2016'!$AG$122:$AG$135</c:f>
              <c:numCache>
                <c:formatCode>0.0</c:formatCode>
                <c:ptCount val="14"/>
                <c:pt idx="0">
                  <c:v>108</c:v>
                </c:pt>
                <c:pt idx="1">
                  <c:v>114</c:v>
                </c:pt>
                <c:pt idx="2">
                  <c:v>18</c:v>
                </c:pt>
                <c:pt idx="3">
                  <c:v>98</c:v>
                </c:pt>
                <c:pt idx="4">
                  <c:v>54</c:v>
                </c:pt>
                <c:pt idx="5">
                  <c:v>127</c:v>
                </c:pt>
                <c:pt idx="6">
                  <c:v>236</c:v>
                </c:pt>
                <c:pt idx="7">
                  <c:v>298</c:v>
                </c:pt>
                <c:pt idx="8">
                  <c:v>187</c:v>
                </c:pt>
                <c:pt idx="9">
                  <c:v>59</c:v>
                </c:pt>
                <c:pt idx="10">
                  <c:v>175</c:v>
                </c:pt>
                <c:pt idx="11">
                  <c:v>143</c:v>
                </c:pt>
                <c:pt idx="12">
                  <c:v>253</c:v>
                </c:pt>
                <c:pt idx="13">
                  <c:v>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'SouthBayStn8_1999-2016'!$AH$121</c:f>
              <c:strCache>
                <c:ptCount val="1"/>
                <c:pt idx="0">
                  <c:v>TSS 75%-tile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'SouthBayStn8_1999-2016'!$AH$122:$AH$135</c:f>
              <c:numCache>
                <c:formatCode>General</c:formatCode>
                <c:ptCount val="14"/>
                <c:pt idx="0">
                  <c:v>69.5</c:v>
                </c:pt>
                <c:pt idx="1">
                  <c:v>73.5</c:v>
                </c:pt>
                <c:pt idx="2">
                  <c:v>15</c:v>
                </c:pt>
                <c:pt idx="3">
                  <c:v>58.5</c:v>
                </c:pt>
                <c:pt idx="4">
                  <c:v>25</c:v>
                </c:pt>
                <c:pt idx="5">
                  <c:v>50.25</c:v>
                </c:pt>
                <c:pt idx="6">
                  <c:v>53</c:v>
                </c:pt>
                <c:pt idx="7">
                  <c:v>67.25</c:v>
                </c:pt>
                <c:pt idx="8">
                  <c:v>45.5</c:v>
                </c:pt>
                <c:pt idx="9">
                  <c:v>33</c:v>
                </c:pt>
                <c:pt idx="10">
                  <c:v>65</c:v>
                </c:pt>
                <c:pt idx="11">
                  <c:v>78</c:v>
                </c:pt>
                <c:pt idx="12">
                  <c:v>101.5</c:v>
                </c:pt>
                <c:pt idx="13">
                  <c:v>61.75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'SouthBayStn8_1999-2016'!$AI$121</c:f>
              <c:strCache>
                <c:ptCount val="1"/>
                <c:pt idx="0">
                  <c:v>TSS median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'SouthBayStn8_1999-2016'!$AI$122:$AI$135</c:f>
              <c:numCache>
                <c:formatCode>0.0</c:formatCode>
                <c:ptCount val="14"/>
                <c:pt idx="0">
                  <c:v>27</c:v>
                </c:pt>
                <c:pt idx="1">
                  <c:v>32</c:v>
                </c:pt>
                <c:pt idx="2">
                  <c:v>15</c:v>
                </c:pt>
                <c:pt idx="3">
                  <c:v>27</c:v>
                </c:pt>
                <c:pt idx="4">
                  <c:v>14</c:v>
                </c:pt>
                <c:pt idx="5">
                  <c:v>32.5</c:v>
                </c:pt>
                <c:pt idx="6">
                  <c:v>35</c:v>
                </c:pt>
                <c:pt idx="7">
                  <c:v>46</c:v>
                </c:pt>
                <c:pt idx="8">
                  <c:v>27.5</c:v>
                </c:pt>
                <c:pt idx="9">
                  <c:v>21</c:v>
                </c:pt>
                <c:pt idx="10">
                  <c:v>50</c:v>
                </c:pt>
                <c:pt idx="11">
                  <c:v>41</c:v>
                </c:pt>
                <c:pt idx="12">
                  <c:v>47</c:v>
                </c:pt>
                <c:pt idx="13">
                  <c:v>28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'SouthBayStn8_1999-2016'!$AJ$121</c:f>
              <c:strCache>
                <c:ptCount val="1"/>
                <c:pt idx="0">
                  <c:v>TSS 25%-tile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'SouthBayStn8_1999-2016'!$AJ$122:$AJ$135</c:f>
              <c:numCache>
                <c:formatCode>General</c:formatCode>
                <c:ptCount val="14"/>
                <c:pt idx="0">
                  <c:v>20.5</c:v>
                </c:pt>
                <c:pt idx="1">
                  <c:v>23.25</c:v>
                </c:pt>
                <c:pt idx="2">
                  <c:v>14</c:v>
                </c:pt>
                <c:pt idx="3">
                  <c:v>13.25</c:v>
                </c:pt>
                <c:pt idx="4">
                  <c:v>7</c:v>
                </c:pt>
                <c:pt idx="5">
                  <c:v>20.75</c:v>
                </c:pt>
                <c:pt idx="6">
                  <c:v>27.25</c:v>
                </c:pt>
                <c:pt idx="7">
                  <c:v>29</c:v>
                </c:pt>
                <c:pt idx="8">
                  <c:v>18.25</c:v>
                </c:pt>
                <c:pt idx="9">
                  <c:v>13</c:v>
                </c:pt>
                <c:pt idx="10">
                  <c:v>36</c:v>
                </c:pt>
                <c:pt idx="11">
                  <c:v>20.5</c:v>
                </c:pt>
                <c:pt idx="12">
                  <c:v>23</c:v>
                </c:pt>
                <c:pt idx="13">
                  <c:v>23.75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'SouthBayStn8_1999-2016'!$AK$121</c:f>
              <c:strCache>
                <c:ptCount val="1"/>
                <c:pt idx="0">
                  <c:v>TSS minimum</c:v>
                </c:pt>
              </c:strCache>
            </c:strRef>
          </c:tx>
          <c:xVal>
            <c:numRef>
              <c:f>'SouthBayStn8_1999-2016'!$AE$122:$AE$135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'SouthBayStn8_1999-2016'!$AK$122:$AK$135</c:f>
              <c:numCache>
                <c:formatCode>0.0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10</c:v>
                </c:pt>
                <c:pt idx="3">
                  <c:v>3</c:v>
                </c:pt>
                <c:pt idx="4">
                  <c:v>4</c:v>
                </c:pt>
                <c:pt idx="5">
                  <c:v>19</c:v>
                </c:pt>
                <c:pt idx="6">
                  <c:v>14</c:v>
                </c:pt>
                <c:pt idx="7">
                  <c:v>16</c:v>
                </c:pt>
                <c:pt idx="8">
                  <c:v>7</c:v>
                </c:pt>
                <c:pt idx="9">
                  <c:v>8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61056"/>
        <c:axId val="623261448"/>
      </c:scatterChart>
      <c:valAx>
        <c:axId val="6232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261448"/>
        <c:crosses val="autoZero"/>
        <c:crossBetween val="midCat"/>
      </c:valAx>
      <c:valAx>
        <c:axId val="623261448"/>
        <c:scaling>
          <c:orientation val="minMax"/>
          <c:max val="160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61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3397993895054E-2"/>
          <c:y val="4.7022566761292704E-2"/>
          <c:w val="0.74116589640171138"/>
          <c:h val="0.84495078118629574"/>
        </c:manualLayout>
      </c:layout>
      <c:scatterChart>
        <c:scatterStyle val="lineMarker"/>
        <c:varyColors val="0"/>
        <c:ser>
          <c:idx val="1"/>
          <c:order val="0"/>
          <c:tx>
            <c:strRef>
              <c:f>'SouthBayStn8_1999-2016'!$AG$138</c:f>
              <c:strCache>
                <c:ptCount val="1"/>
                <c:pt idx="0">
                  <c:v>Turbidity maximum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'SouthBayStn8_1999-2016'!$AG$139:$AG$152</c:f>
              <c:numCache>
                <c:formatCode>0.0</c:formatCode>
                <c:ptCount val="14"/>
                <c:pt idx="0">
                  <c:v>82</c:v>
                </c:pt>
                <c:pt idx="1">
                  <c:v>90</c:v>
                </c:pt>
                <c:pt idx="2">
                  <c:v>136</c:v>
                </c:pt>
                <c:pt idx="3">
                  <c:v>103</c:v>
                </c:pt>
                <c:pt idx="4">
                  <c:v>141</c:v>
                </c:pt>
                <c:pt idx="6">
                  <c:v>91</c:v>
                </c:pt>
                <c:pt idx="7">
                  <c:v>121</c:v>
                </c:pt>
                <c:pt idx="8">
                  <c:v>157</c:v>
                </c:pt>
                <c:pt idx="9">
                  <c:v>49</c:v>
                </c:pt>
                <c:pt idx="10">
                  <c:v>150</c:v>
                </c:pt>
                <c:pt idx="11">
                  <c:v>69</c:v>
                </c:pt>
                <c:pt idx="12">
                  <c:v>83</c:v>
                </c:pt>
                <c:pt idx="13">
                  <c:v>76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'SouthBayStn8_1999-2016'!$AH$138</c:f>
              <c:strCache>
                <c:ptCount val="1"/>
                <c:pt idx="0">
                  <c:v>Turbidity 75%-tile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'SouthBayStn8_1999-2016'!$AH$139:$AH$152</c:f>
              <c:numCache>
                <c:formatCode>General</c:formatCode>
                <c:ptCount val="14"/>
                <c:pt idx="0">
                  <c:v>33.5</c:v>
                </c:pt>
                <c:pt idx="1">
                  <c:v>72</c:v>
                </c:pt>
                <c:pt idx="2">
                  <c:v>34</c:v>
                </c:pt>
                <c:pt idx="3">
                  <c:v>60.25</c:v>
                </c:pt>
                <c:pt idx="4">
                  <c:v>60</c:v>
                </c:pt>
                <c:pt idx="6">
                  <c:v>48.5</c:v>
                </c:pt>
                <c:pt idx="7">
                  <c:v>88.75</c:v>
                </c:pt>
                <c:pt idx="8">
                  <c:v>74</c:v>
                </c:pt>
                <c:pt idx="9">
                  <c:v>45</c:v>
                </c:pt>
                <c:pt idx="10">
                  <c:v>59.25</c:v>
                </c:pt>
                <c:pt idx="11">
                  <c:v>32</c:v>
                </c:pt>
                <c:pt idx="12">
                  <c:v>70.75</c:v>
                </c:pt>
                <c:pt idx="13">
                  <c:v>50.5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'SouthBayStn8_1999-2016'!$AI$138</c:f>
              <c:strCache>
                <c:ptCount val="1"/>
                <c:pt idx="0">
                  <c:v>Turbidity median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'SouthBayStn8_1999-2016'!$AI$139:$AI$152</c:f>
              <c:numCache>
                <c:formatCode>0.0</c:formatCode>
                <c:ptCount val="14"/>
                <c:pt idx="0">
                  <c:v>18</c:v>
                </c:pt>
                <c:pt idx="1">
                  <c:v>43</c:v>
                </c:pt>
                <c:pt idx="2">
                  <c:v>17</c:v>
                </c:pt>
                <c:pt idx="3">
                  <c:v>29.5</c:v>
                </c:pt>
                <c:pt idx="4">
                  <c:v>57</c:v>
                </c:pt>
                <c:pt idx="6">
                  <c:v>32</c:v>
                </c:pt>
                <c:pt idx="7">
                  <c:v>39</c:v>
                </c:pt>
                <c:pt idx="8">
                  <c:v>28</c:v>
                </c:pt>
                <c:pt idx="9">
                  <c:v>31</c:v>
                </c:pt>
                <c:pt idx="10">
                  <c:v>41</c:v>
                </c:pt>
                <c:pt idx="11">
                  <c:v>20.5</c:v>
                </c:pt>
                <c:pt idx="12">
                  <c:v>52</c:v>
                </c:pt>
                <c:pt idx="13">
                  <c:v>30.1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'SouthBayStn8_1999-2016'!$AJ$138</c:f>
              <c:strCache>
                <c:ptCount val="1"/>
                <c:pt idx="0">
                  <c:v>Turbidity 25%-tile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'SouthBayStn8_1999-2016'!$AJ$139:$AJ$152</c:f>
              <c:numCache>
                <c:formatCode>General</c:formatCode>
                <c:ptCount val="14"/>
                <c:pt idx="0">
                  <c:v>15.5</c:v>
                </c:pt>
                <c:pt idx="1">
                  <c:v>8.75</c:v>
                </c:pt>
                <c:pt idx="2">
                  <c:v>15</c:v>
                </c:pt>
                <c:pt idx="3">
                  <c:v>14.25</c:v>
                </c:pt>
                <c:pt idx="4">
                  <c:v>50</c:v>
                </c:pt>
                <c:pt idx="6">
                  <c:v>28</c:v>
                </c:pt>
                <c:pt idx="7">
                  <c:v>29</c:v>
                </c:pt>
                <c:pt idx="8">
                  <c:v>18</c:v>
                </c:pt>
                <c:pt idx="9">
                  <c:v>13</c:v>
                </c:pt>
                <c:pt idx="10">
                  <c:v>22</c:v>
                </c:pt>
                <c:pt idx="11">
                  <c:v>15</c:v>
                </c:pt>
                <c:pt idx="12">
                  <c:v>31</c:v>
                </c:pt>
                <c:pt idx="13">
                  <c:v>17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'SouthBayStn8_1999-2016'!$AK$138</c:f>
              <c:strCache>
                <c:ptCount val="1"/>
                <c:pt idx="0">
                  <c:v>Turbidity minimum</c:v>
                </c:pt>
              </c:strCache>
            </c:strRef>
          </c:tx>
          <c:xVal>
            <c:numRef>
              <c:f>'SouthBayStn8_1999-2016'!$AE$139:$AE$152</c:f>
              <c:numCache>
                <c:formatCode>General</c:formatCode>
                <c:ptCount val="1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</c:numCache>
            </c:numRef>
          </c:xVal>
          <c:yVal>
            <c:numRef>
              <c:f>'SouthBayStn8_1999-2016'!$AK$139:$AK$152</c:f>
              <c:numCache>
                <c:formatCode>0.0</c:formatCode>
                <c:ptCount val="14"/>
                <c:pt idx="0">
                  <c:v>5</c:v>
                </c:pt>
                <c:pt idx="1">
                  <c:v>0.5</c:v>
                </c:pt>
                <c:pt idx="2">
                  <c:v>12</c:v>
                </c:pt>
                <c:pt idx="3">
                  <c:v>8</c:v>
                </c:pt>
                <c:pt idx="4">
                  <c:v>36</c:v>
                </c:pt>
                <c:pt idx="6">
                  <c:v>17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  <c:pt idx="10">
                  <c:v>15</c:v>
                </c:pt>
                <c:pt idx="11">
                  <c:v>4</c:v>
                </c:pt>
                <c:pt idx="12">
                  <c:v>15</c:v>
                </c:pt>
                <c:pt idx="13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63016"/>
        <c:axId val="623263408"/>
      </c:scatterChart>
      <c:valAx>
        <c:axId val="62326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263408"/>
        <c:crosses val="autoZero"/>
        <c:crossBetween val="midCat"/>
      </c:valAx>
      <c:valAx>
        <c:axId val="62326340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0"/>
        <c:majorTickMark val="out"/>
        <c:minorTickMark val="none"/>
        <c:tickLblPos val="nextTo"/>
        <c:crossAx val="623263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94171880287606"/>
          <c:y val="0.10173319078685189"/>
          <c:w val="0.19878656565447031"/>
          <c:h val="0.8008042957653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5.xml"/><Relationship Id="rId7" Type="http://schemas.openxmlformats.org/officeDocument/2006/relationships/chart" Target="../charts/chart169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Relationship Id="rId6" Type="http://schemas.openxmlformats.org/officeDocument/2006/relationships/chart" Target="../charts/chart168.xml"/><Relationship Id="rId5" Type="http://schemas.openxmlformats.org/officeDocument/2006/relationships/chart" Target="../charts/chart167.xml"/><Relationship Id="rId4" Type="http://schemas.openxmlformats.org/officeDocument/2006/relationships/chart" Target="../charts/chart16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18" Type="http://schemas.openxmlformats.org/officeDocument/2006/relationships/chart" Target="../charts/chart7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17" Type="http://schemas.openxmlformats.org/officeDocument/2006/relationships/chart" Target="../charts/chart71.xml"/><Relationship Id="rId2" Type="http://schemas.openxmlformats.org/officeDocument/2006/relationships/chart" Target="../charts/chart56.xml"/><Relationship Id="rId16" Type="http://schemas.openxmlformats.org/officeDocument/2006/relationships/chart" Target="../charts/chart70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13" Type="http://schemas.openxmlformats.org/officeDocument/2006/relationships/chart" Target="../charts/chart103.xml"/><Relationship Id="rId18" Type="http://schemas.openxmlformats.org/officeDocument/2006/relationships/chart" Target="../charts/chart108.xml"/><Relationship Id="rId3" Type="http://schemas.openxmlformats.org/officeDocument/2006/relationships/chart" Target="../charts/chart93.xml"/><Relationship Id="rId7" Type="http://schemas.openxmlformats.org/officeDocument/2006/relationships/chart" Target="../charts/chart97.xml"/><Relationship Id="rId12" Type="http://schemas.openxmlformats.org/officeDocument/2006/relationships/chart" Target="../charts/chart102.xml"/><Relationship Id="rId17" Type="http://schemas.openxmlformats.org/officeDocument/2006/relationships/chart" Target="../charts/chart107.xml"/><Relationship Id="rId2" Type="http://schemas.openxmlformats.org/officeDocument/2006/relationships/chart" Target="../charts/chart92.xml"/><Relationship Id="rId16" Type="http://schemas.openxmlformats.org/officeDocument/2006/relationships/chart" Target="../charts/chart106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11" Type="http://schemas.openxmlformats.org/officeDocument/2006/relationships/chart" Target="../charts/chart101.xml"/><Relationship Id="rId5" Type="http://schemas.openxmlformats.org/officeDocument/2006/relationships/chart" Target="../charts/chart95.xml"/><Relationship Id="rId15" Type="http://schemas.openxmlformats.org/officeDocument/2006/relationships/chart" Target="../charts/chart105.xml"/><Relationship Id="rId10" Type="http://schemas.openxmlformats.org/officeDocument/2006/relationships/chart" Target="../charts/chart100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Relationship Id="rId14" Type="http://schemas.openxmlformats.org/officeDocument/2006/relationships/chart" Target="../charts/chart10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6.xml"/><Relationship Id="rId13" Type="http://schemas.openxmlformats.org/officeDocument/2006/relationships/chart" Target="../charts/chart121.xml"/><Relationship Id="rId18" Type="http://schemas.openxmlformats.org/officeDocument/2006/relationships/chart" Target="../charts/chart126.xml"/><Relationship Id="rId3" Type="http://schemas.openxmlformats.org/officeDocument/2006/relationships/chart" Target="../charts/chart111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17" Type="http://schemas.openxmlformats.org/officeDocument/2006/relationships/chart" Target="../charts/chart125.xml"/><Relationship Id="rId2" Type="http://schemas.openxmlformats.org/officeDocument/2006/relationships/chart" Target="../charts/chart110.xml"/><Relationship Id="rId16" Type="http://schemas.openxmlformats.org/officeDocument/2006/relationships/chart" Target="../charts/chart124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5" Type="http://schemas.openxmlformats.org/officeDocument/2006/relationships/chart" Target="../charts/chart113.xml"/><Relationship Id="rId15" Type="http://schemas.openxmlformats.org/officeDocument/2006/relationships/chart" Target="../charts/chart123.xml"/><Relationship Id="rId10" Type="http://schemas.openxmlformats.org/officeDocument/2006/relationships/chart" Target="../charts/chart118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Relationship Id="rId14" Type="http://schemas.openxmlformats.org/officeDocument/2006/relationships/chart" Target="../charts/chart12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" Type="http://schemas.openxmlformats.org/officeDocument/2006/relationships/chart" Target="../charts/chart129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10" Type="http://schemas.openxmlformats.org/officeDocument/2006/relationships/chart" Target="../charts/chart136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2.xml"/><Relationship Id="rId13" Type="http://schemas.openxmlformats.org/officeDocument/2006/relationships/chart" Target="../charts/chart157.xml"/><Relationship Id="rId18" Type="http://schemas.openxmlformats.org/officeDocument/2006/relationships/chart" Target="../charts/chart162.xml"/><Relationship Id="rId3" Type="http://schemas.openxmlformats.org/officeDocument/2006/relationships/chart" Target="../charts/chart147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17" Type="http://schemas.openxmlformats.org/officeDocument/2006/relationships/chart" Target="../charts/chart161.xml"/><Relationship Id="rId2" Type="http://schemas.openxmlformats.org/officeDocument/2006/relationships/chart" Target="../charts/chart146.xml"/><Relationship Id="rId16" Type="http://schemas.openxmlformats.org/officeDocument/2006/relationships/chart" Target="../charts/chart160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5" Type="http://schemas.openxmlformats.org/officeDocument/2006/relationships/chart" Target="../charts/chart149.xml"/><Relationship Id="rId15" Type="http://schemas.openxmlformats.org/officeDocument/2006/relationships/chart" Target="../charts/chart159.xml"/><Relationship Id="rId10" Type="http://schemas.openxmlformats.org/officeDocument/2006/relationships/chart" Target="../charts/chart154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Relationship Id="rId14" Type="http://schemas.openxmlformats.org/officeDocument/2006/relationships/chart" Target="../charts/chart1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103909</xdr:colOff>
      <xdr:row>1</xdr:row>
      <xdr:rowOff>74466</xdr:rowOff>
    </xdr:from>
    <xdr:to>
      <xdr:col>49</xdr:col>
      <xdr:colOff>502227</xdr:colOff>
      <xdr:row>16</xdr:row>
      <xdr:rowOff>121227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103909</xdr:colOff>
      <xdr:row>22</xdr:row>
      <xdr:rowOff>74466</xdr:rowOff>
    </xdr:from>
    <xdr:to>
      <xdr:col>49</xdr:col>
      <xdr:colOff>502227</xdr:colOff>
      <xdr:row>37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103909</xdr:colOff>
      <xdr:row>45</xdr:row>
      <xdr:rowOff>74466</xdr:rowOff>
    </xdr:from>
    <xdr:to>
      <xdr:col>49</xdr:col>
      <xdr:colOff>502227</xdr:colOff>
      <xdr:row>60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103909</xdr:colOff>
      <xdr:row>68</xdr:row>
      <xdr:rowOff>74466</xdr:rowOff>
    </xdr:from>
    <xdr:to>
      <xdr:col>49</xdr:col>
      <xdr:colOff>502227</xdr:colOff>
      <xdr:row>83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103909</xdr:colOff>
      <xdr:row>91</xdr:row>
      <xdr:rowOff>74466</xdr:rowOff>
    </xdr:from>
    <xdr:to>
      <xdr:col>49</xdr:col>
      <xdr:colOff>502227</xdr:colOff>
      <xdr:row>106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103909</xdr:colOff>
      <xdr:row>114</xdr:row>
      <xdr:rowOff>74466</xdr:rowOff>
    </xdr:from>
    <xdr:to>
      <xdr:col>49</xdr:col>
      <xdr:colOff>502227</xdr:colOff>
      <xdr:row>129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103909</xdr:colOff>
      <xdr:row>137</xdr:row>
      <xdr:rowOff>74466</xdr:rowOff>
    </xdr:from>
    <xdr:to>
      <xdr:col>49</xdr:col>
      <xdr:colOff>502227</xdr:colOff>
      <xdr:row>152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103909</xdr:colOff>
      <xdr:row>160</xdr:row>
      <xdr:rowOff>74466</xdr:rowOff>
    </xdr:from>
    <xdr:to>
      <xdr:col>49</xdr:col>
      <xdr:colOff>502227</xdr:colOff>
      <xdr:row>175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103909</xdr:colOff>
      <xdr:row>183</xdr:row>
      <xdr:rowOff>74466</xdr:rowOff>
    </xdr:from>
    <xdr:to>
      <xdr:col>49</xdr:col>
      <xdr:colOff>502227</xdr:colOff>
      <xdr:row>198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103909</xdr:colOff>
      <xdr:row>1</xdr:row>
      <xdr:rowOff>74466</xdr:rowOff>
    </xdr:from>
    <xdr:to>
      <xdr:col>60</xdr:col>
      <xdr:colOff>502227</xdr:colOff>
      <xdr:row>16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103909</xdr:colOff>
      <xdr:row>22</xdr:row>
      <xdr:rowOff>74466</xdr:rowOff>
    </xdr:from>
    <xdr:to>
      <xdr:col>60</xdr:col>
      <xdr:colOff>502227</xdr:colOff>
      <xdr:row>37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103909</xdr:colOff>
      <xdr:row>45</xdr:row>
      <xdr:rowOff>74466</xdr:rowOff>
    </xdr:from>
    <xdr:to>
      <xdr:col>60</xdr:col>
      <xdr:colOff>502227</xdr:colOff>
      <xdr:row>60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103909</xdr:colOff>
      <xdr:row>68</xdr:row>
      <xdr:rowOff>74466</xdr:rowOff>
    </xdr:from>
    <xdr:to>
      <xdr:col>60</xdr:col>
      <xdr:colOff>502227</xdr:colOff>
      <xdr:row>83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103909</xdr:colOff>
      <xdr:row>91</xdr:row>
      <xdr:rowOff>74466</xdr:rowOff>
    </xdr:from>
    <xdr:to>
      <xdr:col>60</xdr:col>
      <xdr:colOff>502227</xdr:colOff>
      <xdr:row>106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103909</xdr:colOff>
      <xdr:row>114</xdr:row>
      <xdr:rowOff>74466</xdr:rowOff>
    </xdr:from>
    <xdr:to>
      <xdr:col>60</xdr:col>
      <xdr:colOff>502227</xdr:colOff>
      <xdr:row>129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103909</xdr:colOff>
      <xdr:row>137</xdr:row>
      <xdr:rowOff>74466</xdr:rowOff>
    </xdr:from>
    <xdr:to>
      <xdr:col>60</xdr:col>
      <xdr:colOff>502227</xdr:colOff>
      <xdr:row>152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103909</xdr:colOff>
      <xdr:row>160</xdr:row>
      <xdr:rowOff>74466</xdr:rowOff>
    </xdr:from>
    <xdr:to>
      <xdr:col>60</xdr:col>
      <xdr:colOff>502227</xdr:colOff>
      <xdr:row>175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103909</xdr:colOff>
      <xdr:row>183</xdr:row>
      <xdr:rowOff>74466</xdr:rowOff>
    </xdr:from>
    <xdr:to>
      <xdr:col>60</xdr:col>
      <xdr:colOff>502227</xdr:colOff>
      <xdr:row>198</xdr:row>
      <xdr:rowOff>121227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47624</xdr:rowOff>
    </xdr:from>
    <xdr:to>
      <xdr:col>19</xdr:col>
      <xdr:colOff>514349</xdr:colOff>
      <xdr:row>21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44</xdr:row>
      <xdr:rowOff>47624</xdr:rowOff>
    </xdr:from>
    <xdr:to>
      <xdr:col>19</xdr:col>
      <xdr:colOff>514349</xdr:colOff>
      <xdr:row>65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66</xdr:row>
      <xdr:rowOff>47624</xdr:rowOff>
    </xdr:from>
    <xdr:to>
      <xdr:col>19</xdr:col>
      <xdr:colOff>514349</xdr:colOff>
      <xdr:row>87</xdr:row>
      <xdr:rowOff>133349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66674</xdr:colOff>
      <xdr:row>88</xdr:row>
      <xdr:rowOff>47624</xdr:rowOff>
    </xdr:from>
    <xdr:to>
      <xdr:col>19</xdr:col>
      <xdr:colOff>514349</xdr:colOff>
      <xdr:row>109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66674</xdr:colOff>
      <xdr:row>110</xdr:row>
      <xdr:rowOff>47624</xdr:rowOff>
    </xdr:from>
    <xdr:to>
      <xdr:col>19</xdr:col>
      <xdr:colOff>514349</xdr:colOff>
      <xdr:row>131</xdr:row>
      <xdr:rowOff>133349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66674</xdr:colOff>
      <xdr:row>132</xdr:row>
      <xdr:rowOff>47624</xdr:rowOff>
    </xdr:from>
    <xdr:to>
      <xdr:col>19</xdr:col>
      <xdr:colOff>514349</xdr:colOff>
      <xdr:row>153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66674</xdr:colOff>
      <xdr:row>22</xdr:row>
      <xdr:rowOff>47624</xdr:rowOff>
    </xdr:from>
    <xdr:to>
      <xdr:col>19</xdr:col>
      <xdr:colOff>514349</xdr:colOff>
      <xdr:row>43</xdr:row>
      <xdr:rowOff>133349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160020</xdr:rowOff>
    </xdr:from>
    <xdr:to>
      <xdr:col>7</xdr:col>
      <xdr:colOff>7620</xdr:colOff>
      <xdr:row>46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160020</xdr:rowOff>
    </xdr:from>
    <xdr:to>
      <xdr:col>7</xdr:col>
      <xdr:colOff>7620</xdr:colOff>
      <xdr:row>47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160020</xdr:rowOff>
    </xdr:from>
    <xdr:to>
      <xdr:col>7</xdr:col>
      <xdr:colOff>7620</xdr:colOff>
      <xdr:row>47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7</xdr:col>
      <xdr:colOff>22860</xdr:colOff>
      <xdr:row>46</xdr:row>
      <xdr:rowOff>137160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103909</xdr:colOff>
      <xdr:row>1</xdr:row>
      <xdr:rowOff>74466</xdr:rowOff>
    </xdr:from>
    <xdr:to>
      <xdr:col>49</xdr:col>
      <xdr:colOff>502227</xdr:colOff>
      <xdr:row>16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103909</xdr:colOff>
      <xdr:row>18</xdr:row>
      <xdr:rowOff>74466</xdr:rowOff>
    </xdr:from>
    <xdr:to>
      <xdr:col>49</xdr:col>
      <xdr:colOff>502227</xdr:colOff>
      <xdr:row>33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103909</xdr:colOff>
      <xdr:row>35</xdr:row>
      <xdr:rowOff>74466</xdr:rowOff>
    </xdr:from>
    <xdr:to>
      <xdr:col>49</xdr:col>
      <xdr:colOff>502227</xdr:colOff>
      <xdr:row>50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103909</xdr:colOff>
      <xdr:row>52</xdr:row>
      <xdr:rowOff>74466</xdr:rowOff>
    </xdr:from>
    <xdr:to>
      <xdr:col>49</xdr:col>
      <xdr:colOff>502227</xdr:colOff>
      <xdr:row>67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103909</xdr:colOff>
      <xdr:row>69</xdr:row>
      <xdr:rowOff>74466</xdr:rowOff>
    </xdr:from>
    <xdr:to>
      <xdr:col>49</xdr:col>
      <xdr:colOff>502227</xdr:colOff>
      <xdr:row>84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103909</xdr:colOff>
      <xdr:row>86</xdr:row>
      <xdr:rowOff>74466</xdr:rowOff>
    </xdr:from>
    <xdr:to>
      <xdr:col>49</xdr:col>
      <xdr:colOff>502227</xdr:colOff>
      <xdr:row>101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103909</xdr:colOff>
      <xdr:row>103</xdr:row>
      <xdr:rowOff>74466</xdr:rowOff>
    </xdr:from>
    <xdr:to>
      <xdr:col>49</xdr:col>
      <xdr:colOff>502227</xdr:colOff>
      <xdr:row>118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103909</xdr:colOff>
      <xdr:row>120</xdr:row>
      <xdr:rowOff>74466</xdr:rowOff>
    </xdr:from>
    <xdr:to>
      <xdr:col>49</xdr:col>
      <xdr:colOff>502227</xdr:colOff>
      <xdr:row>135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103909</xdr:colOff>
      <xdr:row>137</xdr:row>
      <xdr:rowOff>74466</xdr:rowOff>
    </xdr:from>
    <xdr:to>
      <xdr:col>49</xdr:col>
      <xdr:colOff>502227</xdr:colOff>
      <xdr:row>152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103909</xdr:colOff>
      <xdr:row>1</xdr:row>
      <xdr:rowOff>74466</xdr:rowOff>
    </xdr:from>
    <xdr:to>
      <xdr:col>60</xdr:col>
      <xdr:colOff>502227</xdr:colOff>
      <xdr:row>16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103909</xdr:colOff>
      <xdr:row>18</xdr:row>
      <xdr:rowOff>74466</xdr:rowOff>
    </xdr:from>
    <xdr:to>
      <xdr:col>60</xdr:col>
      <xdr:colOff>502227</xdr:colOff>
      <xdr:row>33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103909</xdr:colOff>
      <xdr:row>35</xdr:row>
      <xdr:rowOff>74466</xdr:rowOff>
    </xdr:from>
    <xdr:to>
      <xdr:col>60</xdr:col>
      <xdr:colOff>502227</xdr:colOff>
      <xdr:row>50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103909</xdr:colOff>
      <xdr:row>52</xdr:row>
      <xdr:rowOff>74466</xdr:rowOff>
    </xdr:from>
    <xdr:to>
      <xdr:col>60</xdr:col>
      <xdr:colOff>502227</xdr:colOff>
      <xdr:row>67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103909</xdr:colOff>
      <xdr:row>69</xdr:row>
      <xdr:rowOff>74466</xdr:rowOff>
    </xdr:from>
    <xdr:to>
      <xdr:col>60</xdr:col>
      <xdr:colOff>502227</xdr:colOff>
      <xdr:row>84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103909</xdr:colOff>
      <xdr:row>86</xdr:row>
      <xdr:rowOff>74466</xdr:rowOff>
    </xdr:from>
    <xdr:to>
      <xdr:col>60</xdr:col>
      <xdr:colOff>502227</xdr:colOff>
      <xdr:row>101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103909</xdr:colOff>
      <xdr:row>103</xdr:row>
      <xdr:rowOff>74466</xdr:rowOff>
    </xdr:from>
    <xdr:to>
      <xdr:col>60</xdr:col>
      <xdr:colOff>502227</xdr:colOff>
      <xdr:row>118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103909</xdr:colOff>
      <xdr:row>120</xdr:row>
      <xdr:rowOff>74466</xdr:rowOff>
    </xdr:from>
    <xdr:to>
      <xdr:col>60</xdr:col>
      <xdr:colOff>502227</xdr:colOff>
      <xdr:row>135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103909</xdr:colOff>
      <xdr:row>137</xdr:row>
      <xdr:rowOff>74466</xdr:rowOff>
    </xdr:from>
    <xdr:to>
      <xdr:col>60</xdr:col>
      <xdr:colOff>502227</xdr:colOff>
      <xdr:row>152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103909</xdr:colOff>
      <xdr:row>1</xdr:row>
      <xdr:rowOff>74466</xdr:rowOff>
    </xdr:from>
    <xdr:to>
      <xdr:col>49</xdr:col>
      <xdr:colOff>502227</xdr:colOff>
      <xdr:row>16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103909</xdr:colOff>
      <xdr:row>18</xdr:row>
      <xdr:rowOff>74466</xdr:rowOff>
    </xdr:from>
    <xdr:to>
      <xdr:col>49</xdr:col>
      <xdr:colOff>502227</xdr:colOff>
      <xdr:row>33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103909</xdr:colOff>
      <xdr:row>35</xdr:row>
      <xdr:rowOff>74466</xdr:rowOff>
    </xdr:from>
    <xdr:to>
      <xdr:col>49</xdr:col>
      <xdr:colOff>502227</xdr:colOff>
      <xdr:row>50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103909</xdr:colOff>
      <xdr:row>52</xdr:row>
      <xdr:rowOff>74466</xdr:rowOff>
    </xdr:from>
    <xdr:to>
      <xdr:col>49</xdr:col>
      <xdr:colOff>502227</xdr:colOff>
      <xdr:row>67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103909</xdr:colOff>
      <xdr:row>69</xdr:row>
      <xdr:rowOff>74466</xdr:rowOff>
    </xdr:from>
    <xdr:to>
      <xdr:col>49</xdr:col>
      <xdr:colOff>502227</xdr:colOff>
      <xdr:row>84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103909</xdr:colOff>
      <xdr:row>86</xdr:row>
      <xdr:rowOff>74466</xdr:rowOff>
    </xdr:from>
    <xdr:to>
      <xdr:col>49</xdr:col>
      <xdr:colOff>502227</xdr:colOff>
      <xdr:row>101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103909</xdr:colOff>
      <xdr:row>103</xdr:row>
      <xdr:rowOff>74466</xdr:rowOff>
    </xdr:from>
    <xdr:to>
      <xdr:col>49</xdr:col>
      <xdr:colOff>502227</xdr:colOff>
      <xdr:row>118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103909</xdr:colOff>
      <xdr:row>120</xdr:row>
      <xdr:rowOff>74466</xdr:rowOff>
    </xdr:from>
    <xdr:to>
      <xdr:col>49</xdr:col>
      <xdr:colOff>502227</xdr:colOff>
      <xdr:row>135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103909</xdr:colOff>
      <xdr:row>137</xdr:row>
      <xdr:rowOff>74466</xdr:rowOff>
    </xdr:from>
    <xdr:to>
      <xdr:col>49</xdr:col>
      <xdr:colOff>502227</xdr:colOff>
      <xdr:row>152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103909</xdr:colOff>
      <xdr:row>1</xdr:row>
      <xdr:rowOff>74466</xdr:rowOff>
    </xdr:from>
    <xdr:to>
      <xdr:col>60</xdr:col>
      <xdr:colOff>502227</xdr:colOff>
      <xdr:row>16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103909</xdr:colOff>
      <xdr:row>18</xdr:row>
      <xdr:rowOff>74466</xdr:rowOff>
    </xdr:from>
    <xdr:to>
      <xdr:col>60</xdr:col>
      <xdr:colOff>502227</xdr:colOff>
      <xdr:row>33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103909</xdr:colOff>
      <xdr:row>35</xdr:row>
      <xdr:rowOff>74466</xdr:rowOff>
    </xdr:from>
    <xdr:to>
      <xdr:col>60</xdr:col>
      <xdr:colOff>502227</xdr:colOff>
      <xdr:row>50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103909</xdr:colOff>
      <xdr:row>52</xdr:row>
      <xdr:rowOff>74466</xdr:rowOff>
    </xdr:from>
    <xdr:to>
      <xdr:col>60</xdr:col>
      <xdr:colOff>502227</xdr:colOff>
      <xdr:row>67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103909</xdr:colOff>
      <xdr:row>69</xdr:row>
      <xdr:rowOff>74466</xdr:rowOff>
    </xdr:from>
    <xdr:to>
      <xdr:col>60</xdr:col>
      <xdr:colOff>502227</xdr:colOff>
      <xdr:row>84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103909</xdr:colOff>
      <xdr:row>86</xdr:row>
      <xdr:rowOff>74466</xdr:rowOff>
    </xdr:from>
    <xdr:to>
      <xdr:col>60</xdr:col>
      <xdr:colOff>502227</xdr:colOff>
      <xdr:row>101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103909</xdr:colOff>
      <xdr:row>103</xdr:row>
      <xdr:rowOff>74466</xdr:rowOff>
    </xdr:from>
    <xdr:to>
      <xdr:col>60</xdr:col>
      <xdr:colOff>502227</xdr:colOff>
      <xdr:row>118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103909</xdr:colOff>
      <xdr:row>120</xdr:row>
      <xdr:rowOff>74466</xdr:rowOff>
    </xdr:from>
    <xdr:to>
      <xdr:col>60</xdr:col>
      <xdr:colOff>502227</xdr:colOff>
      <xdr:row>135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103909</xdr:colOff>
      <xdr:row>137</xdr:row>
      <xdr:rowOff>74466</xdr:rowOff>
    </xdr:from>
    <xdr:to>
      <xdr:col>60</xdr:col>
      <xdr:colOff>502227</xdr:colOff>
      <xdr:row>152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103909</xdr:colOff>
      <xdr:row>1</xdr:row>
      <xdr:rowOff>74466</xdr:rowOff>
    </xdr:from>
    <xdr:to>
      <xdr:col>49</xdr:col>
      <xdr:colOff>502227</xdr:colOff>
      <xdr:row>16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103909</xdr:colOff>
      <xdr:row>18</xdr:row>
      <xdr:rowOff>74466</xdr:rowOff>
    </xdr:from>
    <xdr:to>
      <xdr:col>49</xdr:col>
      <xdr:colOff>502227</xdr:colOff>
      <xdr:row>33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103909</xdr:colOff>
      <xdr:row>35</xdr:row>
      <xdr:rowOff>74466</xdr:rowOff>
    </xdr:from>
    <xdr:to>
      <xdr:col>49</xdr:col>
      <xdr:colOff>502227</xdr:colOff>
      <xdr:row>50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103909</xdr:colOff>
      <xdr:row>52</xdr:row>
      <xdr:rowOff>74466</xdr:rowOff>
    </xdr:from>
    <xdr:to>
      <xdr:col>49</xdr:col>
      <xdr:colOff>502227</xdr:colOff>
      <xdr:row>67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103909</xdr:colOff>
      <xdr:row>69</xdr:row>
      <xdr:rowOff>74466</xdr:rowOff>
    </xdr:from>
    <xdr:to>
      <xdr:col>49</xdr:col>
      <xdr:colOff>502227</xdr:colOff>
      <xdr:row>84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103909</xdr:colOff>
      <xdr:row>86</xdr:row>
      <xdr:rowOff>74466</xdr:rowOff>
    </xdr:from>
    <xdr:to>
      <xdr:col>49</xdr:col>
      <xdr:colOff>502227</xdr:colOff>
      <xdr:row>101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103909</xdr:colOff>
      <xdr:row>103</xdr:row>
      <xdr:rowOff>74466</xdr:rowOff>
    </xdr:from>
    <xdr:to>
      <xdr:col>49</xdr:col>
      <xdr:colOff>502227</xdr:colOff>
      <xdr:row>118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103909</xdr:colOff>
      <xdr:row>120</xdr:row>
      <xdr:rowOff>74466</xdr:rowOff>
    </xdr:from>
    <xdr:to>
      <xdr:col>49</xdr:col>
      <xdr:colOff>502227</xdr:colOff>
      <xdr:row>135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103909</xdr:colOff>
      <xdr:row>137</xdr:row>
      <xdr:rowOff>74466</xdr:rowOff>
    </xdr:from>
    <xdr:to>
      <xdr:col>49</xdr:col>
      <xdr:colOff>502227</xdr:colOff>
      <xdr:row>152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103909</xdr:colOff>
      <xdr:row>1</xdr:row>
      <xdr:rowOff>74466</xdr:rowOff>
    </xdr:from>
    <xdr:to>
      <xdr:col>60</xdr:col>
      <xdr:colOff>502227</xdr:colOff>
      <xdr:row>16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103909</xdr:colOff>
      <xdr:row>18</xdr:row>
      <xdr:rowOff>74466</xdr:rowOff>
    </xdr:from>
    <xdr:to>
      <xdr:col>60</xdr:col>
      <xdr:colOff>502227</xdr:colOff>
      <xdr:row>33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103909</xdr:colOff>
      <xdr:row>35</xdr:row>
      <xdr:rowOff>74466</xdr:rowOff>
    </xdr:from>
    <xdr:to>
      <xdr:col>60</xdr:col>
      <xdr:colOff>502227</xdr:colOff>
      <xdr:row>50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103909</xdr:colOff>
      <xdr:row>52</xdr:row>
      <xdr:rowOff>74466</xdr:rowOff>
    </xdr:from>
    <xdr:to>
      <xdr:col>60</xdr:col>
      <xdr:colOff>502227</xdr:colOff>
      <xdr:row>67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103909</xdr:colOff>
      <xdr:row>69</xdr:row>
      <xdr:rowOff>74466</xdr:rowOff>
    </xdr:from>
    <xdr:to>
      <xdr:col>60</xdr:col>
      <xdr:colOff>502227</xdr:colOff>
      <xdr:row>84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103909</xdr:colOff>
      <xdr:row>86</xdr:row>
      <xdr:rowOff>74466</xdr:rowOff>
    </xdr:from>
    <xdr:to>
      <xdr:col>60</xdr:col>
      <xdr:colOff>502227</xdr:colOff>
      <xdr:row>101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103909</xdr:colOff>
      <xdr:row>103</xdr:row>
      <xdr:rowOff>74466</xdr:rowOff>
    </xdr:from>
    <xdr:to>
      <xdr:col>60</xdr:col>
      <xdr:colOff>502227</xdr:colOff>
      <xdr:row>118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103909</xdr:colOff>
      <xdr:row>120</xdr:row>
      <xdr:rowOff>74466</xdr:rowOff>
    </xdr:from>
    <xdr:to>
      <xdr:col>60</xdr:col>
      <xdr:colOff>502227</xdr:colOff>
      <xdr:row>135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103909</xdr:colOff>
      <xdr:row>137</xdr:row>
      <xdr:rowOff>74466</xdr:rowOff>
    </xdr:from>
    <xdr:to>
      <xdr:col>60</xdr:col>
      <xdr:colOff>502227</xdr:colOff>
      <xdr:row>152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103909</xdr:colOff>
      <xdr:row>1</xdr:row>
      <xdr:rowOff>74466</xdr:rowOff>
    </xdr:from>
    <xdr:to>
      <xdr:col>49</xdr:col>
      <xdr:colOff>502227</xdr:colOff>
      <xdr:row>16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103909</xdr:colOff>
      <xdr:row>18</xdr:row>
      <xdr:rowOff>74466</xdr:rowOff>
    </xdr:from>
    <xdr:to>
      <xdr:col>49</xdr:col>
      <xdr:colOff>502227</xdr:colOff>
      <xdr:row>33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103909</xdr:colOff>
      <xdr:row>35</xdr:row>
      <xdr:rowOff>74466</xdr:rowOff>
    </xdr:from>
    <xdr:to>
      <xdr:col>49</xdr:col>
      <xdr:colOff>502227</xdr:colOff>
      <xdr:row>50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103909</xdr:colOff>
      <xdr:row>52</xdr:row>
      <xdr:rowOff>74466</xdr:rowOff>
    </xdr:from>
    <xdr:to>
      <xdr:col>49</xdr:col>
      <xdr:colOff>502227</xdr:colOff>
      <xdr:row>67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103909</xdr:colOff>
      <xdr:row>69</xdr:row>
      <xdr:rowOff>74466</xdr:rowOff>
    </xdr:from>
    <xdr:to>
      <xdr:col>49</xdr:col>
      <xdr:colOff>502227</xdr:colOff>
      <xdr:row>84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103909</xdr:colOff>
      <xdr:row>86</xdr:row>
      <xdr:rowOff>74466</xdr:rowOff>
    </xdr:from>
    <xdr:to>
      <xdr:col>49</xdr:col>
      <xdr:colOff>502227</xdr:colOff>
      <xdr:row>101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103909</xdr:colOff>
      <xdr:row>103</xdr:row>
      <xdr:rowOff>74466</xdr:rowOff>
    </xdr:from>
    <xdr:to>
      <xdr:col>49</xdr:col>
      <xdr:colOff>502227</xdr:colOff>
      <xdr:row>118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103909</xdr:colOff>
      <xdr:row>120</xdr:row>
      <xdr:rowOff>74466</xdr:rowOff>
    </xdr:from>
    <xdr:to>
      <xdr:col>49</xdr:col>
      <xdr:colOff>502227</xdr:colOff>
      <xdr:row>135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103909</xdr:colOff>
      <xdr:row>137</xdr:row>
      <xdr:rowOff>74466</xdr:rowOff>
    </xdr:from>
    <xdr:to>
      <xdr:col>49</xdr:col>
      <xdr:colOff>502227</xdr:colOff>
      <xdr:row>152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103909</xdr:colOff>
      <xdr:row>1</xdr:row>
      <xdr:rowOff>74466</xdr:rowOff>
    </xdr:from>
    <xdr:to>
      <xdr:col>60</xdr:col>
      <xdr:colOff>502227</xdr:colOff>
      <xdr:row>16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103909</xdr:colOff>
      <xdr:row>18</xdr:row>
      <xdr:rowOff>74466</xdr:rowOff>
    </xdr:from>
    <xdr:to>
      <xdr:col>60</xdr:col>
      <xdr:colOff>502227</xdr:colOff>
      <xdr:row>33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103909</xdr:colOff>
      <xdr:row>35</xdr:row>
      <xdr:rowOff>74466</xdr:rowOff>
    </xdr:from>
    <xdr:to>
      <xdr:col>60</xdr:col>
      <xdr:colOff>502227</xdr:colOff>
      <xdr:row>50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103909</xdr:colOff>
      <xdr:row>52</xdr:row>
      <xdr:rowOff>74466</xdr:rowOff>
    </xdr:from>
    <xdr:to>
      <xdr:col>60</xdr:col>
      <xdr:colOff>502227</xdr:colOff>
      <xdr:row>67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103909</xdr:colOff>
      <xdr:row>69</xdr:row>
      <xdr:rowOff>74466</xdr:rowOff>
    </xdr:from>
    <xdr:to>
      <xdr:col>60</xdr:col>
      <xdr:colOff>502227</xdr:colOff>
      <xdr:row>84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103909</xdr:colOff>
      <xdr:row>86</xdr:row>
      <xdr:rowOff>74466</xdr:rowOff>
    </xdr:from>
    <xdr:to>
      <xdr:col>60</xdr:col>
      <xdr:colOff>502227</xdr:colOff>
      <xdr:row>101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103909</xdr:colOff>
      <xdr:row>103</xdr:row>
      <xdr:rowOff>74466</xdr:rowOff>
    </xdr:from>
    <xdr:to>
      <xdr:col>60</xdr:col>
      <xdr:colOff>502227</xdr:colOff>
      <xdr:row>118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103909</xdr:colOff>
      <xdr:row>120</xdr:row>
      <xdr:rowOff>74466</xdr:rowOff>
    </xdr:from>
    <xdr:to>
      <xdr:col>60</xdr:col>
      <xdr:colOff>502227</xdr:colOff>
      <xdr:row>135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103909</xdr:colOff>
      <xdr:row>137</xdr:row>
      <xdr:rowOff>74466</xdr:rowOff>
    </xdr:from>
    <xdr:to>
      <xdr:col>60</xdr:col>
      <xdr:colOff>502227</xdr:colOff>
      <xdr:row>152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103909</xdr:colOff>
      <xdr:row>13</xdr:row>
      <xdr:rowOff>74466</xdr:rowOff>
    </xdr:from>
    <xdr:to>
      <xdr:col>49</xdr:col>
      <xdr:colOff>502227</xdr:colOff>
      <xdr:row>28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103909</xdr:colOff>
      <xdr:row>30</xdr:row>
      <xdr:rowOff>74466</xdr:rowOff>
    </xdr:from>
    <xdr:to>
      <xdr:col>49</xdr:col>
      <xdr:colOff>502227</xdr:colOff>
      <xdr:row>45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103909</xdr:colOff>
      <xdr:row>47</xdr:row>
      <xdr:rowOff>74466</xdr:rowOff>
    </xdr:from>
    <xdr:to>
      <xdr:col>49</xdr:col>
      <xdr:colOff>502227</xdr:colOff>
      <xdr:row>62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103909</xdr:colOff>
      <xdr:row>64</xdr:row>
      <xdr:rowOff>74466</xdr:rowOff>
    </xdr:from>
    <xdr:to>
      <xdr:col>49</xdr:col>
      <xdr:colOff>502227</xdr:colOff>
      <xdr:row>79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103909</xdr:colOff>
      <xdr:row>81</xdr:row>
      <xdr:rowOff>74466</xdr:rowOff>
    </xdr:from>
    <xdr:to>
      <xdr:col>49</xdr:col>
      <xdr:colOff>502227</xdr:colOff>
      <xdr:row>96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103909</xdr:colOff>
      <xdr:row>98</xdr:row>
      <xdr:rowOff>74466</xdr:rowOff>
    </xdr:from>
    <xdr:to>
      <xdr:col>49</xdr:col>
      <xdr:colOff>502227</xdr:colOff>
      <xdr:row>113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103909</xdr:colOff>
      <xdr:row>115</xdr:row>
      <xdr:rowOff>74466</xdr:rowOff>
    </xdr:from>
    <xdr:to>
      <xdr:col>49</xdr:col>
      <xdr:colOff>502227</xdr:colOff>
      <xdr:row>130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103909</xdr:colOff>
      <xdr:row>132</xdr:row>
      <xdr:rowOff>74466</xdr:rowOff>
    </xdr:from>
    <xdr:to>
      <xdr:col>49</xdr:col>
      <xdr:colOff>502227</xdr:colOff>
      <xdr:row>147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103909</xdr:colOff>
      <xdr:row>149</xdr:row>
      <xdr:rowOff>74466</xdr:rowOff>
    </xdr:from>
    <xdr:to>
      <xdr:col>49</xdr:col>
      <xdr:colOff>502227</xdr:colOff>
      <xdr:row>164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103909</xdr:colOff>
      <xdr:row>13</xdr:row>
      <xdr:rowOff>74466</xdr:rowOff>
    </xdr:from>
    <xdr:to>
      <xdr:col>60</xdr:col>
      <xdr:colOff>502227</xdr:colOff>
      <xdr:row>28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103909</xdr:colOff>
      <xdr:row>30</xdr:row>
      <xdr:rowOff>74466</xdr:rowOff>
    </xdr:from>
    <xdr:to>
      <xdr:col>60</xdr:col>
      <xdr:colOff>502227</xdr:colOff>
      <xdr:row>45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103909</xdr:colOff>
      <xdr:row>47</xdr:row>
      <xdr:rowOff>74466</xdr:rowOff>
    </xdr:from>
    <xdr:to>
      <xdr:col>60</xdr:col>
      <xdr:colOff>502227</xdr:colOff>
      <xdr:row>62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103909</xdr:colOff>
      <xdr:row>64</xdr:row>
      <xdr:rowOff>74466</xdr:rowOff>
    </xdr:from>
    <xdr:to>
      <xdr:col>60</xdr:col>
      <xdr:colOff>502227</xdr:colOff>
      <xdr:row>79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103909</xdr:colOff>
      <xdr:row>81</xdr:row>
      <xdr:rowOff>74466</xdr:rowOff>
    </xdr:from>
    <xdr:to>
      <xdr:col>60</xdr:col>
      <xdr:colOff>502227</xdr:colOff>
      <xdr:row>96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103909</xdr:colOff>
      <xdr:row>98</xdr:row>
      <xdr:rowOff>74466</xdr:rowOff>
    </xdr:from>
    <xdr:to>
      <xdr:col>60</xdr:col>
      <xdr:colOff>502227</xdr:colOff>
      <xdr:row>113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103909</xdr:colOff>
      <xdr:row>115</xdr:row>
      <xdr:rowOff>74466</xdr:rowOff>
    </xdr:from>
    <xdr:to>
      <xdr:col>60</xdr:col>
      <xdr:colOff>502227</xdr:colOff>
      <xdr:row>130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103909</xdr:colOff>
      <xdr:row>132</xdr:row>
      <xdr:rowOff>74466</xdr:rowOff>
    </xdr:from>
    <xdr:to>
      <xdr:col>60</xdr:col>
      <xdr:colOff>502227</xdr:colOff>
      <xdr:row>147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103909</xdr:colOff>
      <xdr:row>149</xdr:row>
      <xdr:rowOff>74466</xdr:rowOff>
    </xdr:from>
    <xdr:to>
      <xdr:col>60</xdr:col>
      <xdr:colOff>502227</xdr:colOff>
      <xdr:row>164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103909</xdr:colOff>
      <xdr:row>13</xdr:row>
      <xdr:rowOff>74466</xdr:rowOff>
    </xdr:from>
    <xdr:to>
      <xdr:col>49</xdr:col>
      <xdr:colOff>502227</xdr:colOff>
      <xdr:row>28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103909</xdr:colOff>
      <xdr:row>30</xdr:row>
      <xdr:rowOff>74466</xdr:rowOff>
    </xdr:from>
    <xdr:to>
      <xdr:col>49</xdr:col>
      <xdr:colOff>502227</xdr:colOff>
      <xdr:row>45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103909</xdr:colOff>
      <xdr:row>47</xdr:row>
      <xdr:rowOff>74466</xdr:rowOff>
    </xdr:from>
    <xdr:to>
      <xdr:col>49</xdr:col>
      <xdr:colOff>502227</xdr:colOff>
      <xdr:row>62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103909</xdr:colOff>
      <xdr:row>64</xdr:row>
      <xdr:rowOff>74466</xdr:rowOff>
    </xdr:from>
    <xdr:to>
      <xdr:col>49</xdr:col>
      <xdr:colOff>502227</xdr:colOff>
      <xdr:row>79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103909</xdr:colOff>
      <xdr:row>81</xdr:row>
      <xdr:rowOff>74466</xdr:rowOff>
    </xdr:from>
    <xdr:to>
      <xdr:col>49</xdr:col>
      <xdr:colOff>502227</xdr:colOff>
      <xdr:row>96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103909</xdr:colOff>
      <xdr:row>98</xdr:row>
      <xdr:rowOff>74466</xdr:rowOff>
    </xdr:from>
    <xdr:to>
      <xdr:col>49</xdr:col>
      <xdr:colOff>502227</xdr:colOff>
      <xdr:row>113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103909</xdr:colOff>
      <xdr:row>115</xdr:row>
      <xdr:rowOff>74466</xdr:rowOff>
    </xdr:from>
    <xdr:to>
      <xdr:col>49</xdr:col>
      <xdr:colOff>502227</xdr:colOff>
      <xdr:row>130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103909</xdr:colOff>
      <xdr:row>132</xdr:row>
      <xdr:rowOff>74466</xdr:rowOff>
    </xdr:from>
    <xdr:to>
      <xdr:col>49</xdr:col>
      <xdr:colOff>502227</xdr:colOff>
      <xdr:row>147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103909</xdr:colOff>
      <xdr:row>149</xdr:row>
      <xdr:rowOff>74466</xdr:rowOff>
    </xdr:from>
    <xdr:to>
      <xdr:col>49</xdr:col>
      <xdr:colOff>502227</xdr:colOff>
      <xdr:row>164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103909</xdr:colOff>
      <xdr:row>13</xdr:row>
      <xdr:rowOff>74466</xdr:rowOff>
    </xdr:from>
    <xdr:to>
      <xdr:col>60</xdr:col>
      <xdr:colOff>502227</xdr:colOff>
      <xdr:row>28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103909</xdr:colOff>
      <xdr:row>30</xdr:row>
      <xdr:rowOff>74466</xdr:rowOff>
    </xdr:from>
    <xdr:to>
      <xdr:col>60</xdr:col>
      <xdr:colOff>502227</xdr:colOff>
      <xdr:row>45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103909</xdr:colOff>
      <xdr:row>47</xdr:row>
      <xdr:rowOff>74466</xdr:rowOff>
    </xdr:from>
    <xdr:to>
      <xdr:col>60</xdr:col>
      <xdr:colOff>502227</xdr:colOff>
      <xdr:row>62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103909</xdr:colOff>
      <xdr:row>64</xdr:row>
      <xdr:rowOff>74466</xdr:rowOff>
    </xdr:from>
    <xdr:to>
      <xdr:col>60</xdr:col>
      <xdr:colOff>502227</xdr:colOff>
      <xdr:row>79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103909</xdr:colOff>
      <xdr:row>81</xdr:row>
      <xdr:rowOff>74466</xdr:rowOff>
    </xdr:from>
    <xdr:to>
      <xdr:col>60</xdr:col>
      <xdr:colOff>502227</xdr:colOff>
      <xdr:row>96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103909</xdr:colOff>
      <xdr:row>98</xdr:row>
      <xdr:rowOff>74466</xdr:rowOff>
    </xdr:from>
    <xdr:to>
      <xdr:col>60</xdr:col>
      <xdr:colOff>502227</xdr:colOff>
      <xdr:row>113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103909</xdr:colOff>
      <xdr:row>115</xdr:row>
      <xdr:rowOff>74466</xdr:rowOff>
    </xdr:from>
    <xdr:to>
      <xdr:col>60</xdr:col>
      <xdr:colOff>502227</xdr:colOff>
      <xdr:row>130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103909</xdr:colOff>
      <xdr:row>132</xdr:row>
      <xdr:rowOff>74466</xdr:rowOff>
    </xdr:from>
    <xdr:to>
      <xdr:col>60</xdr:col>
      <xdr:colOff>502227</xdr:colOff>
      <xdr:row>147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103909</xdr:colOff>
      <xdr:row>149</xdr:row>
      <xdr:rowOff>74466</xdr:rowOff>
    </xdr:from>
    <xdr:to>
      <xdr:col>60</xdr:col>
      <xdr:colOff>502227</xdr:colOff>
      <xdr:row>164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103909</xdr:colOff>
      <xdr:row>13</xdr:row>
      <xdr:rowOff>74466</xdr:rowOff>
    </xdr:from>
    <xdr:to>
      <xdr:col>49</xdr:col>
      <xdr:colOff>502227</xdr:colOff>
      <xdr:row>28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103909</xdr:colOff>
      <xdr:row>30</xdr:row>
      <xdr:rowOff>74466</xdr:rowOff>
    </xdr:from>
    <xdr:to>
      <xdr:col>49</xdr:col>
      <xdr:colOff>502227</xdr:colOff>
      <xdr:row>45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103909</xdr:colOff>
      <xdr:row>47</xdr:row>
      <xdr:rowOff>74466</xdr:rowOff>
    </xdr:from>
    <xdr:to>
      <xdr:col>49</xdr:col>
      <xdr:colOff>502227</xdr:colOff>
      <xdr:row>62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103909</xdr:colOff>
      <xdr:row>64</xdr:row>
      <xdr:rowOff>74466</xdr:rowOff>
    </xdr:from>
    <xdr:to>
      <xdr:col>49</xdr:col>
      <xdr:colOff>502227</xdr:colOff>
      <xdr:row>79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103909</xdr:colOff>
      <xdr:row>81</xdr:row>
      <xdr:rowOff>74466</xdr:rowOff>
    </xdr:from>
    <xdr:to>
      <xdr:col>49</xdr:col>
      <xdr:colOff>502227</xdr:colOff>
      <xdr:row>96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103909</xdr:colOff>
      <xdr:row>98</xdr:row>
      <xdr:rowOff>74466</xdr:rowOff>
    </xdr:from>
    <xdr:to>
      <xdr:col>49</xdr:col>
      <xdr:colOff>502227</xdr:colOff>
      <xdr:row>113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103909</xdr:colOff>
      <xdr:row>115</xdr:row>
      <xdr:rowOff>74466</xdr:rowOff>
    </xdr:from>
    <xdr:to>
      <xdr:col>49</xdr:col>
      <xdr:colOff>502227</xdr:colOff>
      <xdr:row>130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103909</xdr:colOff>
      <xdr:row>132</xdr:row>
      <xdr:rowOff>74466</xdr:rowOff>
    </xdr:from>
    <xdr:to>
      <xdr:col>49</xdr:col>
      <xdr:colOff>502227</xdr:colOff>
      <xdr:row>147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103909</xdr:colOff>
      <xdr:row>149</xdr:row>
      <xdr:rowOff>74466</xdr:rowOff>
    </xdr:from>
    <xdr:to>
      <xdr:col>49</xdr:col>
      <xdr:colOff>502227</xdr:colOff>
      <xdr:row>164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103909</xdr:colOff>
      <xdr:row>13</xdr:row>
      <xdr:rowOff>74466</xdr:rowOff>
    </xdr:from>
    <xdr:to>
      <xdr:col>60</xdr:col>
      <xdr:colOff>502227</xdr:colOff>
      <xdr:row>28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103909</xdr:colOff>
      <xdr:row>30</xdr:row>
      <xdr:rowOff>74466</xdr:rowOff>
    </xdr:from>
    <xdr:to>
      <xdr:col>60</xdr:col>
      <xdr:colOff>502227</xdr:colOff>
      <xdr:row>45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103909</xdr:colOff>
      <xdr:row>47</xdr:row>
      <xdr:rowOff>74466</xdr:rowOff>
    </xdr:from>
    <xdr:to>
      <xdr:col>60</xdr:col>
      <xdr:colOff>502227</xdr:colOff>
      <xdr:row>62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103909</xdr:colOff>
      <xdr:row>64</xdr:row>
      <xdr:rowOff>74466</xdr:rowOff>
    </xdr:from>
    <xdr:to>
      <xdr:col>60</xdr:col>
      <xdr:colOff>502227</xdr:colOff>
      <xdr:row>79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103909</xdr:colOff>
      <xdr:row>81</xdr:row>
      <xdr:rowOff>74466</xdr:rowOff>
    </xdr:from>
    <xdr:to>
      <xdr:col>60</xdr:col>
      <xdr:colOff>502227</xdr:colOff>
      <xdr:row>96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103909</xdr:colOff>
      <xdr:row>98</xdr:row>
      <xdr:rowOff>74466</xdr:rowOff>
    </xdr:from>
    <xdr:to>
      <xdr:col>60</xdr:col>
      <xdr:colOff>502227</xdr:colOff>
      <xdr:row>113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103909</xdr:colOff>
      <xdr:row>115</xdr:row>
      <xdr:rowOff>74466</xdr:rowOff>
    </xdr:from>
    <xdr:to>
      <xdr:col>60</xdr:col>
      <xdr:colOff>502227</xdr:colOff>
      <xdr:row>130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103909</xdr:colOff>
      <xdr:row>132</xdr:row>
      <xdr:rowOff>74466</xdr:rowOff>
    </xdr:from>
    <xdr:to>
      <xdr:col>60</xdr:col>
      <xdr:colOff>502227</xdr:colOff>
      <xdr:row>147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103909</xdr:colOff>
      <xdr:row>149</xdr:row>
      <xdr:rowOff>74466</xdr:rowOff>
    </xdr:from>
    <xdr:to>
      <xdr:col>60</xdr:col>
      <xdr:colOff>502227</xdr:colOff>
      <xdr:row>164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103909</xdr:colOff>
      <xdr:row>13</xdr:row>
      <xdr:rowOff>74466</xdr:rowOff>
    </xdr:from>
    <xdr:to>
      <xdr:col>49</xdr:col>
      <xdr:colOff>502227</xdr:colOff>
      <xdr:row>28</xdr:row>
      <xdr:rowOff>121227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103909</xdr:colOff>
      <xdr:row>30</xdr:row>
      <xdr:rowOff>74466</xdr:rowOff>
    </xdr:from>
    <xdr:to>
      <xdr:col>49</xdr:col>
      <xdr:colOff>502227</xdr:colOff>
      <xdr:row>45</xdr:row>
      <xdr:rowOff>121227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103909</xdr:colOff>
      <xdr:row>47</xdr:row>
      <xdr:rowOff>74466</xdr:rowOff>
    </xdr:from>
    <xdr:to>
      <xdr:col>49</xdr:col>
      <xdr:colOff>502227</xdr:colOff>
      <xdr:row>62</xdr:row>
      <xdr:rowOff>121227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103909</xdr:colOff>
      <xdr:row>64</xdr:row>
      <xdr:rowOff>74466</xdr:rowOff>
    </xdr:from>
    <xdr:to>
      <xdr:col>49</xdr:col>
      <xdr:colOff>502227</xdr:colOff>
      <xdr:row>79</xdr:row>
      <xdr:rowOff>121227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103909</xdr:colOff>
      <xdr:row>81</xdr:row>
      <xdr:rowOff>74466</xdr:rowOff>
    </xdr:from>
    <xdr:to>
      <xdr:col>49</xdr:col>
      <xdr:colOff>502227</xdr:colOff>
      <xdr:row>96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103909</xdr:colOff>
      <xdr:row>98</xdr:row>
      <xdr:rowOff>74466</xdr:rowOff>
    </xdr:from>
    <xdr:to>
      <xdr:col>49</xdr:col>
      <xdr:colOff>502227</xdr:colOff>
      <xdr:row>113</xdr:row>
      <xdr:rowOff>121227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103909</xdr:colOff>
      <xdr:row>115</xdr:row>
      <xdr:rowOff>74466</xdr:rowOff>
    </xdr:from>
    <xdr:to>
      <xdr:col>49</xdr:col>
      <xdr:colOff>502227</xdr:colOff>
      <xdr:row>130</xdr:row>
      <xdr:rowOff>121227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103909</xdr:colOff>
      <xdr:row>132</xdr:row>
      <xdr:rowOff>74466</xdr:rowOff>
    </xdr:from>
    <xdr:to>
      <xdr:col>49</xdr:col>
      <xdr:colOff>502227</xdr:colOff>
      <xdr:row>147</xdr:row>
      <xdr:rowOff>121227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103909</xdr:colOff>
      <xdr:row>149</xdr:row>
      <xdr:rowOff>74466</xdr:rowOff>
    </xdr:from>
    <xdr:to>
      <xdr:col>49</xdr:col>
      <xdr:colOff>502227</xdr:colOff>
      <xdr:row>164</xdr:row>
      <xdr:rowOff>121227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103909</xdr:colOff>
      <xdr:row>13</xdr:row>
      <xdr:rowOff>74466</xdr:rowOff>
    </xdr:from>
    <xdr:to>
      <xdr:col>60</xdr:col>
      <xdr:colOff>502227</xdr:colOff>
      <xdr:row>28</xdr:row>
      <xdr:rowOff>121227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103909</xdr:colOff>
      <xdr:row>30</xdr:row>
      <xdr:rowOff>74466</xdr:rowOff>
    </xdr:from>
    <xdr:to>
      <xdr:col>60</xdr:col>
      <xdr:colOff>502227</xdr:colOff>
      <xdr:row>45</xdr:row>
      <xdr:rowOff>121227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103909</xdr:colOff>
      <xdr:row>47</xdr:row>
      <xdr:rowOff>74466</xdr:rowOff>
    </xdr:from>
    <xdr:to>
      <xdr:col>60</xdr:col>
      <xdr:colOff>502227</xdr:colOff>
      <xdr:row>62</xdr:row>
      <xdr:rowOff>121227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103909</xdr:colOff>
      <xdr:row>64</xdr:row>
      <xdr:rowOff>74466</xdr:rowOff>
    </xdr:from>
    <xdr:to>
      <xdr:col>60</xdr:col>
      <xdr:colOff>502227</xdr:colOff>
      <xdr:row>79</xdr:row>
      <xdr:rowOff>121227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103909</xdr:colOff>
      <xdr:row>81</xdr:row>
      <xdr:rowOff>74466</xdr:rowOff>
    </xdr:from>
    <xdr:to>
      <xdr:col>60</xdr:col>
      <xdr:colOff>502227</xdr:colOff>
      <xdr:row>96</xdr:row>
      <xdr:rowOff>121227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103909</xdr:colOff>
      <xdr:row>98</xdr:row>
      <xdr:rowOff>74466</xdr:rowOff>
    </xdr:from>
    <xdr:to>
      <xdr:col>60</xdr:col>
      <xdr:colOff>502227</xdr:colOff>
      <xdr:row>113</xdr:row>
      <xdr:rowOff>121227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103909</xdr:colOff>
      <xdr:row>115</xdr:row>
      <xdr:rowOff>74466</xdr:rowOff>
    </xdr:from>
    <xdr:to>
      <xdr:col>60</xdr:col>
      <xdr:colOff>502227</xdr:colOff>
      <xdr:row>130</xdr:row>
      <xdr:rowOff>121227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50</xdr:col>
      <xdr:colOff>103909</xdr:colOff>
      <xdr:row>132</xdr:row>
      <xdr:rowOff>74466</xdr:rowOff>
    </xdr:from>
    <xdr:to>
      <xdr:col>60</xdr:col>
      <xdr:colOff>502227</xdr:colOff>
      <xdr:row>147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103909</xdr:colOff>
      <xdr:row>149</xdr:row>
      <xdr:rowOff>74466</xdr:rowOff>
    </xdr:from>
    <xdr:to>
      <xdr:col>60</xdr:col>
      <xdr:colOff>502227</xdr:colOff>
      <xdr:row>164</xdr:row>
      <xdr:rowOff>121227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1\Documents\llda%20pdmed\DSS\inputs\Data%20per%20Module\Water%20Quality\LLDA\2013%20updated%20LdB&amp;TR%20data\2013%20LdB%20tables%20and%20graphs(working%20docs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1\Documents\llda%20pdmed\DSS\inputs\Data%20per%20Module\Water%20Quality\LLDA\ldb%20n%20TR%202014%20data\2014%20LdB%20tables%20and%20graphs%204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1\Documents\llda%20pdmed\DSS\inputs\Data%20per%20Module\Water%20Quality\LLDA\2015%20LdB%20tables%20and%20graphs(6-23-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1\Documents\llda%20pdmed\DSS\inputs\Data%20per%20Module\Water%20Quality\LLDA\2016%20processed%20LdB%20&amp;%20TR%20data%20for%20report\2016%20LdB%20tables%20and%20graphs%204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kalinity"/>
      <sheetName val="ammonia"/>
      <sheetName val="BOD"/>
      <sheetName val="calcium hardness"/>
      <sheetName val="Chloride"/>
      <sheetName val="COD"/>
      <sheetName val="conductivity"/>
      <sheetName val="DO"/>
      <sheetName val="nitrate"/>
      <sheetName val="oil and grease"/>
      <sheetName val="pH"/>
      <sheetName val="phosphate"/>
      <sheetName val="TDS"/>
      <sheetName val="temp"/>
      <sheetName val="total hardness"/>
      <sheetName val="TSS"/>
      <sheetName val="transparency"/>
      <sheetName val="Turbidity"/>
      <sheetName val="phyto"/>
      <sheetName val="zoo"/>
      <sheetName val="benthos"/>
      <sheetName val="total coliform"/>
      <sheetName val="fecal coliform"/>
      <sheetName val="primary 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B6" t="str">
            <v>West Bay</v>
          </cell>
          <cell r="D6" t="str">
            <v>Central Bay</v>
          </cell>
          <cell r="F6" t="str">
            <v>East Bay</v>
          </cell>
        </row>
        <row r="8">
          <cell r="A8" t="str">
            <v>January</v>
          </cell>
          <cell r="B8">
            <v>3.7</v>
          </cell>
          <cell r="D8">
            <v>1.92</v>
          </cell>
          <cell r="F8">
            <v>1.86</v>
          </cell>
        </row>
        <row r="9">
          <cell r="A9" t="str">
            <v>February</v>
          </cell>
          <cell r="B9">
            <v>3.5</v>
          </cell>
          <cell r="D9">
            <v>2.93</v>
          </cell>
          <cell r="F9">
            <v>3.75</v>
          </cell>
        </row>
        <row r="10">
          <cell r="A10" t="str">
            <v>March</v>
          </cell>
          <cell r="B10">
            <v>2.19</v>
          </cell>
          <cell r="D10">
            <v>4.5999999999999996</v>
          </cell>
          <cell r="F10">
            <v>2.87</v>
          </cell>
        </row>
        <row r="11">
          <cell r="A11" t="str">
            <v>April</v>
          </cell>
          <cell r="B11">
            <v>4.41</v>
          </cell>
          <cell r="D11">
            <v>2.2200000000000002</v>
          </cell>
          <cell r="F11">
            <v>5.36</v>
          </cell>
        </row>
        <row r="12">
          <cell r="A12" t="str">
            <v xml:space="preserve">May </v>
          </cell>
          <cell r="B12">
            <v>10.62</v>
          </cell>
          <cell r="D12">
            <v>1.55</v>
          </cell>
          <cell r="F12">
            <v>1.7</v>
          </cell>
        </row>
        <row r="13">
          <cell r="A13" t="str">
            <v>June</v>
          </cell>
          <cell r="B13">
            <v>17.920000000000002</v>
          </cell>
          <cell r="D13">
            <v>18.37</v>
          </cell>
          <cell r="F13">
            <v>0.33</v>
          </cell>
        </row>
        <row r="14">
          <cell r="A14" t="str">
            <v>July</v>
          </cell>
          <cell r="B14">
            <v>8.5</v>
          </cell>
          <cell r="D14">
            <v>10.88</v>
          </cell>
          <cell r="F14">
            <v>3.64</v>
          </cell>
        </row>
        <row r="15">
          <cell r="A15" t="str">
            <v>August</v>
          </cell>
          <cell r="B15">
            <v>3.97</v>
          </cell>
          <cell r="D15">
            <v>4.82</v>
          </cell>
          <cell r="F15">
            <v>0.68</v>
          </cell>
        </row>
        <row r="16">
          <cell r="A16" t="str">
            <v>September</v>
          </cell>
          <cell r="B16">
            <v>2.57</v>
          </cell>
          <cell r="D16">
            <v>2.68</v>
          </cell>
          <cell r="F16">
            <v>2.63</v>
          </cell>
        </row>
        <row r="17">
          <cell r="A17" t="str">
            <v>October</v>
          </cell>
          <cell r="B17">
            <v>5.61</v>
          </cell>
          <cell r="D17">
            <v>4.76</v>
          </cell>
          <cell r="F17">
            <v>7.94</v>
          </cell>
        </row>
        <row r="18">
          <cell r="A18" t="str">
            <v>November</v>
          </cell>
          <cell r="B18">
            <v>1.8</v>
          </cell>
          <cell r="D18">
            <v>1.97</v>
          </cell>
          <cell r="F18">
            <v>0</v>
          </cell>
        </row>
        <row r="19">
          <cell r="A19" t="str">
            <v>December</v>
          </cell>
          <cell r="B19">
            <v>4.76</v>
          </cell>
          <cell r="D19">
            <v>4.63</v>
          </cell>
          <cell r="F19">
            <v>4.38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kalinity"/>
      <sheetName val="ammonia"/>
      <sheetName val="BOD"/>
      <sheetName val="calcium hardness"/>
      <sheetName val="Chloride"/>
      <sheetName val="COD"/>
      <sheetName val="conductivity"/>
      <sheetName val="DO"/>
      <sheetName val="nitrate"/>
      <sheetName val="oil and grease"/>
      <sheetName val="pH"/>
      <sheetName val="phosphate"/>
      <sheetName val="temp"/>
      <sheetName val="TDS"/>
      <sheetName val="total hardness"/>
      <sheetName val="TSS"/>
      <sheetName val="transparency"/>
      <sheetName val="Turbidity"/>
      <sheetName val="phyto"/>
      <sheetName val="zoo"/>
      <sheetName val="benthos"/>
      <sheetName val="total coliform"/>
      <sheetName val="fecal coliform"/>
      <sheetName val="primary 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B6" t="str">
            <v>West Bay</v>
          </cell>
          <cell r="D6" t="str">
            <v>Central Bay</v>
          </cell>
          <cell r="F6" t="str">
            <v>East Bay</v>
          </cell>
        </row>
        <row r="8">
          <cell r="A8" t="str">
            <v>January</v>
          </cell>
          <cell r="B8">
            <v>2.33</v>
          </cell>
          <cell r="D8">
            <v>4.6500000000000004</v>
          </cell>
          <cell r="F8">
            <v>1.99</v>
          </cell>
        </row>
        <row r="9">
          <cell r="A9" t="str">
            <v>February</v>
          </cell>
          <cell r="B9">
            <v>2.71</v>
          </cell>
          <cell r="D9">
            <v>5.29</v>
          </cell>
          <cell r="F9">
            <v>1.0900000000000001</v>
          </cell>
        </row>
        <row r="10">
          <cell r="A10" t="str">
            <v>March</v>
          </cell>
          <cell r="B10">
            <v>4.3499999999999996</v>
          </cell>
          <cell r="D10">
            <v>4.53</v>
          </cell>
          <cell r="F10">
            <v>1.99</v>
          </cell>
        </row>
        <row r="11">
          <cell r="A11" t="str">
            <v>April</v>
          </cell>
          <cell r="B11">
            <v>11.39</v>
          </cell>
          <cell r="D11">
            <v>3.07</v>
          </cell>
          <cell r="F11">
            <v>3.83</v>
          </cell>
        </row>
        <row r="12">
          <cell r="A12" t="str">
            <v xml:space="preserve">May </v>
          </cell>
          <cell r="B12">
            <v>8.98</v>
          </cell>
          <cell r="D12">
            <v>3.28</v>
          </cell>
          <cell r="F12">
            <v>4.16</v>
          </cell>
        </row>
        <row r="13">
          <cell r="A13" t="str">
            <v>June</v>
          </cell>
          <cell r="B13">
            <v>14.51</v>
          </cell>
          <cell r="D13">
            <v>3.28</v>
          </cell>
          <cell r="F13">
            <v>1.23</v>
          </cell>
        </row>
        <row r="14">
          <cell r="A14" t="str">
            <v>July</v>
          </cell>
          <cell r="B14">
            <v>0.13500000000000001</v>
          </cell>
          <cell r="D14">
            <v>0</v>
          </cell>
          <cell r="F14">
            <v>8.2899999999999991</v>
          </cell>
        </row>
        <row r="15">
          <cell r="A15" t="str">
            <v>August</v>
          </cell>
          <cell r="B15">
            <v>6.05</v>
          </cell>
          <cell r="D15">
            <v>6.54</v>
          </cell>
          <cell r="F15">
            <v>8.65</v>
          </cell>
        </row>
        <row r="16">
          <cell r="A16" t="str">
            <v>September</v>
          </cell>
          <cell r="B16" t="str">
            <v>no data</v>
          </cell>
          <cell r="D16">
            <v>5.93</v>
          </cell>
          <cell r="F16">
            <v>4.6500000000000004</v>
          </cell>
        </row>
        <row r="17">
          <cell r="A17" t="str">
            <v>October</v>
          </cell>
          <cell r="B17">
            <v>6.71</v>
          </cell>
          <cell r="D17">
            <v>2.98</v>
          </cell>
          <cell r="F17">
            <v>8.57</v>
          </cell>
        </row>
        <row r="18">
          <cell r="A18" t="str">
            <v>November</v>
          </cell>
          <cell r="B18">
            <v>8.9</v>
          </cell>
          <cell r="D18">
            <v>0.38</v>
          </cell>
          <cell r="F18">
            <v>6.62</v>
          </cell>
        </row>
        <row r="19">
          <cell r="A19" t="str">
            <v>December</v>
          </cell>
          <cell r="B19">
            <v>4.68</v>
          </cell>
          <cell r="D19">
            <v>1.7</v>
          </cell>
          <cell r="F19">
            <v>4.22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kalinity"/>
      <sheetName val="ammonia"/>
      <sheetName val="BOD"/>
      <sheetName val="calcium hardness"/>
      <sheetName val="Chloride"/>
      <sheetName val="COD"/>
      <sheetName val="conductivity"/>
      <sheetName val="DO"/>
      <sheetName val="nitrate"/>
      <sheetName val="oil and grease"/>
      <sheetName val="pH"/>
      <sheetName val="phosphate"/>
      <sheetName val="temp"/>
      <sheetName val="TDS"/>
      <sheetName val="total hardness"/>
      <sheetName val="TSS"/>
      <sheetName val="transparency"/>
      <sheetName val="Turbidity"/>
      <sheetName val="phyto"/>
      <sheetName val="zoo"/>
      <sheetName val="benthos"/>
      <sheetName val="total coliform"/>
      <sheetName val="fecal coliform"/>
      <sheetName val="primary pro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B6" t="str">
            <v>West Bay</v>
          </cell>
          <cell r="D6" t="str">
            <v>Central Bay</v>
          </cell>
          <cell r="F6" t="str">
            <v>East Bay</v>
          </cell>
        </row>
        <row r="8">
          <cell r="A8" t="str">
            <v>January</v>
          </cell>
          <cell r="B8">
            <v>6.02</v>
          </cell>
          <cell r="D8">
            <v>0.9</v>
          </cell>
          <cell r="F8">
            <v>2.31</v>
          </cell>
        </row>
        <row r="9">
          <cell r="A9" t="str">
            <v>February</v>
          </cell>
          <cell r="B9">
            <v>0</v>
          </cell>
          <cell r="D9">
            <v>1.92</v>
          </cell>
          <cell r="F9">
            <v>1.94</v>
          </cell>
        </row>
        <row r="10">
          <cell r="A10" t="str">
            <v>March</v>
          </cell>
          <cell r="B10">
            <v>2.19</v>
          </cell>
          <cell r="D10">
            <v>1.64</v>
          </cell>
          <cell r="F10">
            <v>4.97</v>
          </cell>
        </row>
        <row r="11">
          <cell r="A11" t="str">
            <v>April</v>
          </cell>
          <cell r="B11">
            <v>6.21</v>
          </cell>
          <cell r="D11">
            <v>1.93</v>
          </cell>
          <cell r="F11">
            <v>2.74</v>
          </cell>
        </row>
        <row r="12">
          <cell r="A12" t="str">
            <v xml:space="preserve">May </v>
          </cell>
          <cell r="B12">
            <v>11.13</v>
          </cell>
          <cell r="D12">
            <v>7.08</v>
          </cell>
          <cell r="F12">
            <v>2.81</v>
          </cell>
        </row>
        <row r="13">
          <cell r="A13" t="str">
            <v>June</v>
          </cell>
          <cell r="B13">
            <v>3.5</v>
          </cell>
          <cell r="D13">
            <v>2.96</v>
          </cell>
          <cell r="F13">
            <v>0.83</v>
          </cell>
        </row>
        <row r="14">
          <cell r="A14" t="str">
            <v>July</v>
          </cell>
          <cell r="B14">
            <v>0.19</v>
          </cell>
          <cell r="D14">
            <v>4.54</v>
          </cell>
          <cell r="F14">
            <v>1.83</v>
          </cell>
        </row>
        <row r="15">
          <cell r="A15" t="str">
            <v>August</v>
          </cell>
          <cell r="B15">
            <v>5.04</v>
          </cell>
          <cell r="D15">
            <v>3.2</v>
          </cell>
          <cell r="F15">
            <v>2.74</v>
          </cell>
        </row>
        <row r="16">
          <cell r="A16" t="str">
            <v>September</v>
          </cell>
          <cell r="B16">
            <v>6.98</v>
          </cell>
          <cell r="D16">
            <v>3.28</v>
          </cell>
          <cell r="F16">
            <v>0.3</v>
          </cell>
        </row>
        <row r="17">
          <cell r="A17" t="str">
            <v>October</v>
          </cell>
          <cell r="B17">
            <v>5</v>
          </cell>
          <cell r="D17">
            <v>1.56</v>
          </cell>
          <cell r="F17">
            <v>4.3</v>
          </cell>
        </row>
        <row r="18">
          <cell r="A18" t="str">
            <v>November</v>
          </cell>
          <cell r="B18">
            <v>1.78</v>
          </cell>
          <cell r="D18">
            <v>1.27</v>
          </cell>
          <cell r="F18">
            <v>0.14000000000000001</v>
          </cell>
        </row>
        <row r="19">
          <cell r="A19" t="str">
            <v>December</v>
          </cell>
          <cell r="B19">
            <v>4.4800000000000004</v>
          </cell>
          <cell r="D19">
            <v>1.89</v>
          </cell>
          <cell r="F19">
            <v>1.39</v>
          </cell>
        </row>
      </sheetData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kalinity"/>
      <sheetName val="ammonia"/>
      <sheetName val="BOD"/>
      <sheetName val="calcium hardness"/>
      <sheetName val="Chloride"/>
      <sheetName val="COD"/>
      <sheetName val="conductivity"/>
      <sheetName val="DO"/>
      <sheetName val="nitrate"/>
      <sheetName val="oil and grease"/>
      <sheetName val="pH"/>
      <sheetName val="phosphate"/>
      <sheetName val="temp"/>
      <sheetName val="TDS"/>
      <sheetName val="total hardness"/>
      <sheetName val="TSS"/>
      <sheetName val="TS"/>
      <sheetName val="transparency"/>
      <sheetName val="Turbidity"/>
      <sheetName val="phyto"/>
      <sheetName val="zoo"/>
      <sheetName val="Zoo_dominant sp."/>
      <sheetName val="benthos"/>
      <sheetName val="chl-a"/>
      <sheetName val="total coliform"/>
      <sheetName val="fecal coliform"/>
      <sheetName val="primary prod"/>
      <sheetName val="Heavy Metals"/>
      <sheetName val="Cadmium"/>
      <sheetName val="Chromium"/>
      <sheetName val="Copper"/>
      <sheetName val="Iron"/>
      <sheetName val="Nickel"/>
      <sheetName val="Lead"/>
      <sheetName val="Zi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West Bay</v>
          </cell>
          <cell r="D6" t="str">
            <v>Central Bay</v>
          </cell>
          <cell r="F6" t="str">
            <v>East Bay</v>
          </cell>
        </row>
        <row r="8">
          <cell r="A8" t="str">
            <v>January</v>
          </cell>
          <cell r="B8">
            <v>2.08</v>
          </cell>
          <cell r="D8">
            <v>1.75</v>
          </cell>
          <cell r="F8">
            <v>1.37</v>
          </cell>
        </row>
        <row r="9">
          <cell r="A9" t="str">
            <v>February</v>
          </cell>
          <cell r="B9">
            <v>0.90100000000000002</v>
          </cell>
          <cell r="D9">
            <v>1.83</v>
          </cell>
          <cell r="F9">
            <v>2.93</v>
          </cell>
        </row>
        <row r="10">
          <cell r="A10" t="str">
            <v>March</v>
          </cell>
          <cell r="B10">
            <v>3.11</v>
          </cell>
          <cell r="D10">
            <v>1.64</v>
          </cell>
          <cell r="F10">
            <v>1.61</v>
          </cell>
        </row>
        <row r="11">
          <cell r="A11" t="str">
            <v>April</v>
          </cell>
          <cell r="B11">
            <v>5.2009999999999996</v>
          </cell>
          <cell r="D11">
            <v>2.9</v>
          </cell>
          <cell r="F11">
            <v>1.94</v>
          </cell>
        </row>
        <row r="12">
          <cell r="A12" t="str">
            <v xml:space="preserve">May </v>
          </cell>
          <cell r="B12">
            <v>3.31</v>
          </cell>
          <cell r="D12">
            <v>0.33</v>
          </cell>
          <cell r="F12">
            <v>21.65</v>
          </cell>
        </row>
        <row r="13">
          <cell r="A13" t="str">
            <v>June</v>
          </cell>
          <cell r="B13">
            <v>11.66</v>
          </cell>
          <cell r="D13">
            <v>3.63</v>
          </cell>
          <cell r="F13">
            <v>2.2200000000000002</v>
          </cell>
        </row>
        <row r="14">
          <cell r="A14" t="str">
            <v>July</v>
          </cell>
          <cell r="B14">
            <v>3.78</v>
          </cell>
          <cell r="D14">
            <v>0.38300000000000001</v>
          </cell>
          <cell r="F14">
            <v>0.79379999999999995</v>
          </cell>
        </row>
        <row r="15">
          <cell r="A15" t="str">
            <v>August</v>
          </cell>
          <cell r="B15">
            <v>1.18</v>
          </cell>
          <cell r="D15">
            <v>1.0999999999999999E-2</v>
          </cell>
          <cell r="F15">
            <v>0.33</v>
          </cell>
        </row>
        <row r="16">
          <cell r="A16" t="str">
            <v>September</v>
          </cell>
          <cell r="B16">
            <v>5.28</v>
          </cell>
          <cell r="D16">
            <v>10.32</v>
          </cell>
          <cell r="F16">
            <v>8.48</v>
          </cell>
        </row>
        <row r="17">
          <cell r="A17" t="str">
            <v>October</v>
          </cell>
          <cell r="B17" t="str">
            <v xml:space="preserve">        *</v>
          </cell>
          <cell r="D17">
            <v>5.09</v>
          </cell>
          <cell r="F17">
            <v>4.95</v>
          </cell>
        </row>
        <row r="18">
          <cell r="A18" t="str">
            <v>November</v>
          </cell>
          <cell r="B18">
            <v>4.95</v>
          </cell>
          <cell r="D18">
            <v>1.36</v>
          </cell>
          <cell r="F18">
            <v>0.76600000000000001</v>
          </cell>
        </row>
        <row r="19">
          <cell r="A19" t="str">
            <v>December</v>
          </cell>
          <cell r="B19">
            <v>1.83</v>
          </cell>
          <cell r="D19">
            <v>2.96</v>
          </cell>
          <cell r="F19">
            <v>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9"/>
  <sheetViews>
    <sheetView tabSelected="1" zoomScale="55" zoomScaleNormal="55" workbookViewId="0">
      <pane ySplit="1" topLeftCell="A2" activePane="bottomLeft" state="frozen"/>
      <selection pane="bottomLeft" activeCell="I28" sqref="I28"/>
    </sheetView>
  </sheetViews>
  <sheetFormatPr defaultRowHeight="15.75" x14ac:dyDescent="0.25"/>
  <cols>
    <col min="1" max="1" width="11.7109375" style="118" bestFit="1" customWidth="1"/>
    <col min="2" max="2" width="7.85546875" style="53" bestFit="1" customWidth="1"/>
    <col min="3" max="3" width="6.140625" style="53" bestFit="1" customWidth="1"/>
    <col min="4" max="4" width="6.7109375" style="53" bestFit="1" customWidth="1"/>
    <col min="5" max="5" width="5.140625" style="53" bestFit="1" customWidth="1"/>
    <col min="6" max="6" width="7.42578125" style="53" bestFit="1" customWidth="1"/>
    <col min="7" max="7" width="20.140625" style="53" bestFit="1" customWidth="1"/>
    <col min="8" max="8" width="14.5703125" style="53" bestFit="1" customWidth="1"/>
    <col min="9" max="9" width="19.28515625" style="53" bestFit="1" customWidth="1"/>
    <col min="10" max="10" width="18" style="53" bestFit="1" customWidth="1"/>
    <col min="11" max="11" width="5.140625" style="53" bestFit="1" customWidth="1"/>
    <col min="12" max="12" width="7.7109375" style="53" bestFit="1" customWidth="1"/>
    <col min="13" max="13" width="8.28515625" style="53" bestFit="1" customWidth="1"/>
    <col min="14" max="14" width="12.42578125" style="53" bestFit="1" customWidth="1"/>
    <col min="15" max="15" width="13.7109375" style="53" bestFit="1" customWidth="1"/>
    <col min="16" max="16" width="12.42578125" style="53" bestFit="1" customWidth="1"/>
    <col min="17" max="17" width="22.140625" style="53" bestFit="1" customWidth="1"/>
    <col min="18" max="18" width="7.85546875" style="53" bestFit="1" customWidth="1"/>
    <col min="19" max="19" width="16" style="53" bestFit="1" customWidth="1"/>
    <col min="20" max="20" width="14.7109375" style="53" bestFit="1" customWidth="1"/>
    <col min="21" max="21" width="18.7109375" style="53" bestFit="1" customWidth="1"/>
    <col min="22" max="22" width="17.5703125" style="53" bestFit="1" customWidth="1"/>
    <col min="23" max="23" width="18" style="53" bestFit="1" customWidth="1"/>
    <col min="24" max="24" width="15.7109375" style="53" bestFit="1" customWidth="1"/>
    <col min="25" max="25" width="11.42578125" style="53" bestFit="1" customWidth="1"/>
    <col min="26" max="26" width="18" style="53" bestFit="1" customWidth="1"/>
    <col min="27" max="27" width="14" style="53" bestFit="1" customWidth="1"/>
    <col min="28" max="28" width="17.28515625" style="53" bestFit="1" customWidth="1"/>
    <col min="29" max="29" width="8.85546875" customWidth="1"/>
    <col min="31" max="31" width="6.140625" bestFit="1" customWidth="1"/>
    <col min="32" max="32" width="23.28515625" bestFit="1" customWidth="1"/>
    <col min="33" max="33" width="26.7109375" bestFit="1" customWidth="1"/>
    <col min="34" max="34" width="25.85546875" bestFit="1" customWidth="1"/>
    <col min="35" max="35" width="24.7109375" bestFit="1" customWidth="1"/>
    <col min="36" max="36" width="25.85546875" bestFit="1" customWidth="1"/>
    <col min="37" max="37" width="26.140625" bestFit="1" customWidth="1"/>
    <col min="63" max="63" width="7.140625" bestFit="1" customWidth="1"/>
    <col min="64" max="64" width="23.28515625" bestFit="1" customWidth="1"/>
    <col min="65" max="65" width="26.7109375" bestFit="1" customWidth="1"/>
    <col min="66" max="66" width="25.85546875" bestFit="1" customWidth="1"/>
    <col min="67" max="67" width="24.7109375" bestFit="1" customWidth="1"/>
    <col min="68" max="68" width="25.85546875" bestFit="1" customWidth="1"/>
    <col min="69" max="69" width="26.140625" bestFit="1" customWidth="1"/>
  </cols>
  <sheetData>
    <row r="1" spans="1:69" s="72" customFormat="1" x14ac:dyDescent="0.25">
      <c r="A1" s="116" t="s">
        <v>13</v>
      </c>
      <c r="B1" s="70" t="s">
        <v>14</v>
      </c>
      <c r="C1" s="70" t="s">
        <v>15</v>
      </c>
      <c r="D1" s="70" t="s">
        <v>0</v>
      </c>
      <c r="E1" s="70" t="s">
        <v>1</v>
      </c>
      <c r="F1" s="70" t="s">
        <v>2</v>
      </c>
      <c r="G1" s="70" t="s">
        <v>4</v>
      </c>
      <c r="H1" s="70" t="s">
        <v>10</v>
      </c>
      <c r="I1" s="70" t="s">
        <v>8</v>
      </c>
      <c r="J1" s="70" t="s">
        <v>9</v>
      </c>
      <c r="K1" s="58" t="s">
        <v>5</v>
      </c>
      <c r="L1" s="59" t="s">
        <v>6</v>
      </c>
      <c r="M1" s="59" t="s">
        <v>7</v>
      </c>
      <c r="N1" s="59" t="s">
        <v>11</v>
      </c>
      <c r="O1" s="59" t="s">
        <v>12</v>
      </c>
      <c r="P1" s="59" t="s">
        <v>71</v>
      </c>
      <c r="Q1" s="59" t="s">
        <v>72</v>
      </c>
      <c r="R1" s="59" t="s">
        <v>73</v>
      </c>
      <c r="S1" s="59" t="s">
        <v>74</v>
      </c>
      <c r="T1" s="59" t="s">
        <v>75</v>
      </c>
      <c r="U1" s="59" t="s">
        <v>76</v>
      </c>
      <c r="V1" s="59" t="s">
        <v>77</v>
      </c>
      <c r="W1" s="59" t="s">
        <v>78</v>
      </c>
      <c r="X1" s="59" t="s">
        <v>79</v>
      </c>
      <c r="Y1" s="59" t="s">
        <v>80</v>
      </c>
      <c r="Z1" s="59" t="s">
        <v>81</v>
      </c>
      <c r="AA1" s="59" t="s">
        <v>104</v>
      </c>
      <c r="AB1" s="59" t="s">
        <v>105</v>
      </c>
    </row>
    <row r="2" spans="1:69" x14ac:dyDescent="0.25">
      <c r="A2" s="117">
        <v>36172</v>
      </c>
      <c r="B2" s="60">
        <v>1</v>
      </c>
      <c r="C2" s="60">
        <f>YEAR(A2)</f>
        <v>1999</v>
      </c>
      <c r="D2" s="61">
        <v>1.2</v>
      </c>
      <c r="E2" s="62">
        <v>8.3000000000000007</v>
      </c>
      <c r="F2" s="90">
        <v>26.5</v>
      </c>
      <c r="G2" s="63">
        <v>610</v>
      </c>
      <c r="H2" s="64">
        <v>2E-3</v>
      </c>
      <c r="I2" s="64">
        <v>2E-3</v>
      </c>
      <c r="J2" s="64">
        <v>2E-3</v>
      </c>
      <c r="K2" s="62">
        <v>7.8</v>
      </c>
      <c r="L2" s="63">
        <v>33</v>
      </c>
      <c r="M2" s="63">
        <v>1306</v>
      </c>
      <c r="N2" s="63">
        <v>26</v>
      </c>
      <c r="O2" s="63">
        <v>33</v>
      </c>
      <c r="P2" s="90">
        <v>20</v>
      </c>
      <c r="Q2" s="90">
        <v>12</v>
      </c>
      <c r="R2" s="90">
        <v>4</v>
      </c>
      <c r="S2" s="90" t="s">
        <v>110</v>
      </c>
      <c r="T2" s="90">
        <v>0.65</v>
      </c>
      <c r="U2" s="90">
        <v>236</v>
      </c>
      <c r="V2" s="81"/>
      <c r="W2" s="81"/>
      <c r="X2" s="90">
        <v>14</v>
      </c>
      <c r="Y2" s="81"/>
      <c r="Z2" s="90" t="s">
        <v>110</v>
      </c>
      <c r="AA2" s="90" t="s">
        <v>110</v>
      </c>
      <c r="AB2" s="90">
        <v>139</v>
      </c>
      <c r="AE2" t="s">
        <v>15</v>
      </c>
      <c r="AF2" t="s">
        <v>21</v>
      </c>
      <c r="AG2" t="s">
        <v>16</v>
      </c>
      <c r="AH2" t="s">
        <v>18</v>
      </c>
      <c r="AI2" t="s">
        <v>17</v>
      </c>
      <c r="AJ2" t="s">
        <v>19</v>
      </c>
      <c r="AK2" t="s">
        <v>20</v>
      </c>
      <c r="BK2" t="s">
        <v>14</v>
      </c>
      <c r="BL2" t="s">
        <v>21</v>
      </c>
      <c r="BM2" t="s">
        <v>16</v>
      </c>
      <c r="BN2" t="s">
        <v>18</v>
      </c>
      <c r="BO2" t="s">
        <v>17</v>
      </c>
      <c r="BP2" t="s">
        <v>19</v>
      </c>
      <c r="BQ2" t="s">
        <v>20</v>
      </c>
    </row>
    <row r="3" spans="1:69" x14ac:dyDescent="0.25">
      <c r="A3" s="117">
        <v>36200</v>
      </c>
      <c r="B3" s="60">
        <v>2</v>
      </c>
      <c r="C3" s="60">
        <f t="shared" ref="C3:C67" si="0">YEAR(A3)</f>
        <v>1999</v>
      </c>
      <c r="D3" s="61">
        <v>1</v>
      </c>
      <c r="E3" s="62">
        <v>7.4</v>
      </c>
      <c r="F3" s="90">
        <v>25</v>
      </c>
      <c r="G3" s="63">
        <v>536</v>
      </c>
      <c r="H3" s="64">
        <v>5.5599999999999997E-2</v>
      </c>
      <c r="I3" s="64">
        <v>1.21E-2</v>
      </c>
      <c r="J3" s="64">
        <v>2.3800000000000002E-2</v>
      </c>
      <c r="K3" s="62">
        <v>7.9</v>
      </c>
      <c r="L3" s="63">
        <v>72</v>
      </c>
      <c r="M3" s="63">
        <v>1101</v>
      </c>
      <c r="N3" s="63">
        <v>45</v>
      </c>
      <c r="O3" s="63">
        <v>140</v>
      </c>
      <c r="P3" s="90">
        <v>24</v>
      </c>
      <c r="Q3" s="90">
        <v>32</v>
      </c>
      <c r="R3" s="90">
        <v>46</v>
      </c>
      <c r="S3" s="90" t="s">
        <v>110</v>
      </c>
      <c r="T3" s="90">
        <v>5</v>
      </c>
      <c r="U3" s="90">
        <v>216</v>
      </c>
      <c r="V3" s="81"/>
      <c r="W3" s="81"/>
      <c r="X3" s="90">
        <v>29</v>
      </c>
      <c r="Y3" s="81"/>
      <c r="Z3" s="90" t="s">
        <v>110</v>
      </c>
      <c r="AA3" s="90" t="s">
        <v>110</v>
      </c>
      <c r="AB3" s="90">
        <v>8.68</v>
      </c>
      <c r="AE3" s="3">
        <v>1999</v>
      </c>
      <c r="AF3">
        <f>COUNT($D$2:$D$13)</f>
        <v>12</v>
      </c>
      <c r="AG3">
        <f>MAX($D$2:$D$13)</f>
        <v>7</v>
      </c>
      <c r="AH3">
        <f>PERCENTILE($D$2:$D$13,75%)</f>
        <v>2.25</v>
      </c>
      <c r="AI3">
        <f>MEDIAN($D$2:$D$13)</f>
        <v>2</v>
      </c>
      <c r="AJ3">
        <f>PERCENTILE($D$2:$D$13,25%)</f>
        <v>1.575</v>
      </c>
      <c r="AK3">
        <f>MIN($D$2:$D$13)</f>
        <v>1</v>
      </c>
      <c r="BK3">
        <v>1</v>
      </c>
      <c r="BL3">
        <f>COUNT($D$2,$D$14,$D$26,$D$38,$D$50,$D$62,$D$74,$D$86,$D$98,$D$110,$D$122,$D$134,$D$146,$D$158,D170,D182,D206)</f>
        <v>16</v>
      </c>
      <c r="BM3">
        <f>MAX($D$2,$D$14,$D$26,$D$38,$D$50,$D$62,$D$74,$D$86,$D$98,$D$110,$D$122,$D$134,$D$146,$D$158)</f>
        <v>5</v>
      </c>
      <c r="BN3">
        <f>PERCENTILE(($D$2,$D$14,$D$26,$D$38,$D$50,$D$62,$D$74,$D$86,$D$98,$D$110,$D$122,$D$134,$D$146,$D$158),75%)</f>
        <v>2</v>
      </c>
      <c r="BO3">
        <f>MEDIAN($D$2,$D$14,$D$26,$D$38,$D$50,$D$62,$D$74,$D$86,$D$98,$D$110,$D$122,$D$134,$D$146,$D$158)</f>
        <v>1.2</v>
      </c>
      <c r="BP3">
        <f>PERCENTILE(($D$2,$D$14,$D$26,$D$38,$D$50,$D$62,$D$74,$D$86,$D$98,$D$110,$D$122,$D$134,$D$146,$D$158),25%)</f>
        <v>1</v>
      </c>
      <c r="BQ3">
        <f>MIN($D$2,$D$14,$D$26,$D$38,$D$50,$D$62,$D$74,$D$86,$D$98,$D$110,$D$122,$D$134,$D$146,$D$158)</f>
        <v>0.1</v>
      </c>
    </row>
    <row r="4" spans="1:69" x14ac:dyDescent="0.25">
      <c r="A4" s="117">
        <v>36228</v>
      </c>
      <c r="B4" s="60">
        <v>3</v>
      </c>
      <c r="C4" s="60">
        <f t="shared" si="0"/>
        <v>1999</v>
      </c>
      <c r="D4" s="61">
        <v>3</v>
      </c>
      <c r="E4" s="62">
        <v>8</v>
      </c>
      <c r="F4" s="90">
        <v>29.5</v>
      </c>
      <c r="G4" s="63">
        <v>510</v>
      </c>
      <c r="H4" s="64">
        <v>1.7999999999999999E-2</v>
      </c>
      <c r="I4" s="64">
        <v>2E-3</v>
      </c>
      <c r="J4" s="64">
        <v>2E-3</v>
      </c>
      <c r="K4" s="62">
        <v>8</v>
      </c>
      <c r="L4" s="63">
        <v>54</v>
      </c>
      <c r="M4" s="63">
        <v>1101</v>
      </c>
      <c r="N4" s="63">
        <v>45</v>
      </c>
      <c r="O4" s="63">
        <v>23</v>
      </c>
      <c r="P4" s="90">
        <v>24</v>
      </c>
      <c r="Q4" s="90">
        <v>12</v>
      </c>
      <c r="R4" s="90">
        <v>12</v>
      </c>
      <c r="S4" s="90" t="s">
        <v>110</v>
      </c>
      <c r="T4" s="90">
        <v>3</v>
      </c>
      <c r="U4" s="90">
        <v>204</v>
      </c>
      <c r="V4" s="81"/>
      <c r="W4" s="81"/>
      <c r="X4" s="90">
        <v>48</v>
      </c>
      <c r="Y4" s="81"/>
      <c r="Z4" s="90" t="s">
        <v>110</v>
      </c>
      <c r="AA4" s="90" t="s">
        <v>110</v>
      </c>
      <c r="AB4" s="90">
        <v>69.5</v>
      </c>
      <c r="AE4" s="3">
        <v>2000</v>
      </c>
      <c r="AF4">
        <f>COUNT($D$14:$D$25)</f>
        <v>12</v>
      </c>
      <c r="AG4">
        <f>MAX($D$14:$D$25)</f>
        <v>2</v>
      </c>
      <c r="AH4">
        <f>PERCENTILE($D$14:$D$25,75%)</f>
        <v>2</v>
      </c>
      <c r="AI4">
        <f>MEDIAN($D$14:$D$25)</f>
        <v>1</v>
      </c>
      <c r="AJ4">
        <f>PERCENTILE($D$14:$D$25,25%)</f>
        <v>0.77500000000000002</v>
      </c>
      <c r="AK4">
        <f>MIN($D$14:$D$25)</f>
        <v>0.4</v>
      </c>
      <c r="BK4">
        <v>2</v>
      </c>
      <c r="BL4">
        <f>COUNT($D$3,$D$15,$D$27,$D$39,$D$51,$D$63,$D$75,$D$87,$D$99,$D$111,$D$123,$D$135,$D$147,$D$159)</f>
        <v>12</v>
      </c>
      <c r="BM4">
        <f>MAX($D$3,$D$15,$D$27,$D$39,$D$51,$D$63,$D$75,$D$87,$D$99,$D$111,$D$123,$D$135,$D$147,$D$159)</f>
        <v>4</v>
      </c>
      <c r="BN4">
        <f>PERCENTILE(($D$3,$D$15,$D$27,$D$39,$D$51,$D$63,$D$75,$D$87,$D$99,$D$111,$D$123,$D$135,$D$147,$D$159),75%)</f>
        <v>3</v>
      </c>
      <c r="BO4">
        <f>MEDIAN($D$3,$D$15,$D$27,$D$39,$D$51,$D$63,$D$75,$D$87,$D$99,$D$111,$D$123,$D$135,$D$147,$D$159)</f>
        <v>2</v>
      </c>
      <c r="BP4">
        <f>PERCENTILE(($D$3,$D$15,$D$27,$D$39,$D$51,$D$63,$D$75,$D$87,$D$99,$D$111,$D$123,$D$135,$D$147,$D$159),25%)</f>
        <v>1.75</v>
      </c>
      <c r="BQ4">
        <f>MIN($D$3,$D$15,$D$27,$D$39,$D$51,$D$63,$D$75,$D$87,$D$99,$D$111,$D$123,$D$135,$D$147,$D$159)</f>
        <v>1</v>
      </c>
    </row>
    <row r="5" spans="1:69" x14ac:dyDescent="0.25">
      <c r="A5" s="117">
        <v>36256</v>
      </c>
      <c r="B5" s="60">
        <v>4</v>
      </c>
      <c r="C5" s="60">
        <f t="shared" si="0"/>
        <v>1999</v>
      </c>
      <c r="D5" s="61">
        <v>1</v>
      </c>
      <c r="E5" s="62">
        <v>8.4</v>
      </c>
      <c r="F5" s="90">
        <v>31</v>
      </c>
      <c r="G5" s="63">
        <v>513</v>
      </c>
      <c r="H5" s="64">
        <v>1.9E-2</v>
      </c>
      <c r="I5" s="64">
        <v>2E-3</v>
      </c>
      <c r="J5" s="64">
        <v>2E-3</v>
      </c>
      <c r="K5" s="62">
        <v>8.3000000000000007</v>
      </c>
      <c r="L5" s="63">
        <v>41</v>
      </c>
      <c r="M5" s="63">
        <v>1113</v>
      </c>
      <c r="N5" s="63">
        <v>16</v>
      </c>
      <c r="O5" s="63">
        <v>33</v>
      </c>
      <c r="P5" s="90">
        <v>22</v>
      </c>
      <c r="Q5" s="90">
        <v>32</v>
      </c>
      <c r="R5" s="90">
        <v>82</v>
      </c>
      <c r="S5" s="90" t="s">
        <v>110</v>
      </c>
      <c r="T5" s="90">
        <v>4</v>
      </c>
      <c r="U5" s="90">
        <v>196</v>
      </c>
      <c r="V5" s="81"/>
      <c r="W5" s="81"/>
      <c r="X5" s="90">
        <v>26</v>
      </c>
      <c r="Y5" s="81"/>
      <c r="Z5" s="90" t="s">
        <v>110</v>
      </c>
      <c r="AA5" s="90" t="s">
        <v>110</v>
      </c>
      <c r="AB5" s="90">
        <v>13.9</v>
      </c>
      <c r="AE5" s="3">
        <v>2001</v>
      </c>
      <c r="AF5" s="2">
        <f>COUNT($D$26:$D$37)</f>
        <v>5</v>
      </c>
      <c r="AG5" s="2">
        <f>MAX($D$26:$D$37)</f>
        <v>1</v>
      </c>
      <c r="AH5" s="2">
        <f>PERCENTILE($D$26:$D$37,75%)</f>
        <v>1</v>
      </c>
      <c r="AI5" s="2">
        <f>MEDIAN($D$26:$D$37)</f>
        <v>1</v>
      </c>
      <c r="AJ5" s="2">
        <f>PERCENTILE($D$26:$D$37,25%)</f>
        <v>1</v>
      </c>
      <c r="AK5" s="2">
        <f>MIN($D$26:$D$37)</f>
        <v>1</v>
      </c>
      <c r="BK5">
        <v>3</v>
      </c>
      <c r="BL5">
        <f>COUNT($D$4,$D$16,$D$28,$D$40,$D$52,$D$64,$D$76,$D$88,$D$100,$D$112,$D$124,$D$136,$D$148,$D$160)</f>
        <v>13</v>
      </c>
      <c r="BM5">
        <f>MAX($D$4,$D$16,$D$28,$D$40,$D$52,$D$64,$D$76,$D$88,$D$100,$D$112,$D$124,$D$136,$D$148,$D$160)</f>
        <v>5</v>
      </c>
      <c r="BN5">
        <f>PERCENTILE(($D$4,$D$16,$D$28,$D$40,$D$52,$D$64,$D$76,$D$88,$D$100,$D$112,$D$124,$D$136,$D$148,$D$160),75%)</f>
        <v>2</v>
      </c>
      <c r="BO5">
        <f>MEDIAN($D$4,$D$16,$D$28,$D$40,$D$52,$D$64,$D$76,$D$88,$D$100,$D$112,$D$124,$D$136,$D$148,$D$160)</f>
        <v>2</v>
      </c>
      <c r="BP5">
        <f>PERCENTILE(($D$4,$D$16,$D$28,$D$40,$D$52,$D$64,$D$76,$D$88,$D$100,$D$112,$D$124,$D$136,$D$148,$D$160),25%)</f>
        <v>1</v>
      </c>
      <c r="BQ5">
        <f>MIN($D$4,$D$16,$D$28,$D$40,$D$52,$D$64,$D$76,$D$88,$D$100,$D$112,$D$124,$D$136,$D$148,$D$160)</f>
        <v>0.6</v>
      </c>
    </row>
    <row r="6" spans="1:69" x14ac:dyDescent="0.25">
      <c r="A6" s="117">
        <v>36291</v>
      </c>
      <c r="B6" s="60">
        <v>5</v>
      </c>
      <c r="C6" s="60">
        <f t="shared" si="0"/>
        <v>1999</v>
      </c>
      <c r="D6" s="61">
        <v>7</v>
      </c>
      <c r="E6" s="62">
        <v>14</v>
      </c>
      <c r="F6" s="90">
        <v>35</v>
      </c>
      <c r="G6" s="63">
        <v>454</v>
      </c>
      <c r="H6" s="64">
        <v>3.95E-2</v>
      </c>
      <c r="I6" s="64">
        <v>2E-3</v>
      </c>
      <c r="J6" s="64">
        <v>1.95E-2</v>
      </c>
      <c r="K6" s="62">
        <v>9.6</v>
      </c>
      <c r="L6" s="63">
        <v>34</v>
      </c>
      <c r="M6" s="63">
        <v>944</v>
      </c>
      <c r="N6" s="63">
        <v>26</v>
      </c>
      <c r="O6" s="63">
        <v>23</v>
      </c>
      <c r="P6" s="90">
        <v>26</v>
      </c>
      <c r="Q6" s="90">
        <v>26</v>
      </c>
      <c r="R6" s="90">
        <v>40</v>
      </c>
      <c r="S6" s="90" t="s">
        <v>110</v>
      </c>
      <c r="T6" s="90">
        <v>1</v>
      </c>
      <c r="U6" s="90">
        <v>174</v>
      </c>
      <c r="V6" s="81"/>
      <c r="W6" s="81"/>
      <c r="X6" s="90">
        <v>44</v>
      </c>
      <c r="Y6" s="81"/>
      <c r="Z6" s="90" t="s">
        <v>110</v>
      </c>
      <c r="AA6" s="90" t="s">
        <v>110</v>
      </c>
      <c r="AB6" s="90">
        <v>17.37</v>
      </c>
      <c r="AE6" s="3">
        <v>2002</v>
      </c>
      <c r="AF6" s="2">
        <f>COUNT($D$38:$D$49)</f>
        <v>12</v>
      </c>
      <c r="AG6" s="2">
        <f>MAX($D$38:$D$49)</f>
        <v>4</v>
      </c>
      <c r="AH6" s="2">
        <f>PERCENTILE($D$38:$D$49,75%)</f>
        <v>3</v>
      </c>
      <c r="AI6" s="2">
        <f>MEDIAN($D$38:$D$49)</f>
        <v>2</v>
      </c>
      <c r="AJ6" s="2">
        <f>PERCENTILE($D$38:$D$49,25%)</f>
        <v>1.75</v>
      </c>
      <c r="AK6" s="2">
        <f>MIN($D$38:$D$49)</f>
        <v>1</v>
      </c>
      <c r="BK6">
        <v>4</v>
      </c>
      <c r="BL6">
        <f>COUNT($D$5,$D$17,$D$29,$D$41,$D$53,$D$65,$D$77,$D$89,$D$101,$D$113,$D$125,$D$137,$D$149,$D$161)</f>
        <v>13</v>
      </c>
      <c r="BM6">
        <f>MAX($D$5,$D$17,$D$29,$D$41,$D$53,$D$65,$D$77,$D$89,$D$101,$D$113,$D$125,$D$137,$D$149,$D$161)</f>
        <v>8</v>
      </c>
      <c r="BN6">
        <f>PERCENTILE(($D$5,$D$17,$D$29,$D$41,$D$53,$D$65,$D$77,$D$89,$D$101,$D$113,$D$125,$D$137,$D$149,$D$161),75%)</f>
        <v>3</v>
      </c>
      <c r="BO6">
        <f>MEDIAN($D$5,$D$17,$D$29,$D$41,$D$53,$D$65,$D$77,$D$89,$D$101,$D$113,$D$125,$D$137,$D$149,$D$161)</f>
        <v>2</v>
      </c>
      <c r="BP6">
        <f>PERCENTILE(($D$5,$D$17,$D$29,$D$41,$D$53,$D$65,$D$77,$D$89,$D$101,$D$113,$D$125,$D$137,$D$149,$D$161),25%)</f>
        <v>1</v>
      </c>
      <c r="BQ6">
        <f>MIN($D$5,$D$17,$D$29,$D$41,$D$53,$D$65,$D$77,$D$89,$D$101,$D$113,$D$125,$D$137,$D$149,$D$161)</f>
        <v>0.9</v>
      </c>
    </row>
    <row r="7" spans="1:69" x14ac:dyDescent="0.25">
      <c r="A7" s="117">
        <v>36333</v>
      </c>
      <c r="B7" s="60">
        <v>6</v>
      </c>
      <c r="C7" s="60">
        <f t="shared" si="0"/>
        <v>1999</v>
      </c>
      <c r="D7" s="61">
        <v>1.7</v>
      </c>
      <c r="E7" s="62">
        <v>7</v>
      </c>
      <c r="F7" s="90">
        <v>32</v>
      </c>
      <c r="G7" s="63">
        <v>424</v>
      </c>
      <c r="H7" s="64">
        <v>1.7999999999999999E-2</v>
      </c>
      <c r="I7" s="64">
        <v>2E-3</v>
      </c>
      <c r="J7" s="64">
        <v>2.4E-2</v>
      </c>
      <c r="K7" s="62">
        <v>8.1999999999999993</v>
      </c>
      <c r="L7" s="63">
        <v>35</v>
      </c>
      <c r="M7" s="63">
        <v>958</v>
      </c>
      <c r="N7" s="63">
        <v>34</v>
      </c>
      <c r="O7" s="63">
        <v>180</v>
      </c>
      <c r="P7" s="90">
        <v>26</v>
      </c>
      <c r="Q7" s="90">
        <v>32</v>
      </c>
      <c r="R7" s="90">
        <v>34</v>
      </c>
      <c r="S7" s="90" t="s">
        <v>110</v>
      </c>
      <c r="T7" s="90">
        <v>4.5999999999999996</v>
      </c>
      <c r="U7" s="90">
        <v>158</v>
      </c>
      <c r="V7" s="81"/>
      <c r="W7" s="81"/>
      <c r="X7" s="90">
        <v>50</v>
      </c>
      <c r="Y7" s="81"/>
      <c r="Z7" s="90" t="s">
        <v>110</v>
      </c>
      <c r="AA7" s="90" t="s">
        <v>110</v>
      </c>
      <c r="AB7" s="90">
        <v>17.37</v>
      </c>
      <c r="AE7" s="3">
        <v>2003</v>
      </c>
      <c r="AF7" s="2">
        <f>COUNT($D$50:$D$61)</f>
        <v>12</v>
      </c>
      <c r="AG7" s="2">
        <f>MAX($D$50:$D$61)</f>
        <v>6</v>
      </c>
      <c r="AH7" s="2">
        <f>PERCENTILE($D$50:$D$61,75%)</f>
        <v>3.25</v>
      </c>
      <c r="AI7" s="2">
        <f>MEDIAN($D$50:$D$61)</f>
        <v>2</v>
      </c>
      <c r="AJ7" s="2">
        <f>PERCENTILE($D$50:$D$61,25%)</f>
        <v>2</v>
      </c>
      <c r="AK7" s="2">
        <f>MIN($D$50:$D$61)</f>
        <v>0.2</v>
      </c>
      <c r="BK7">
        <v>5</v>
      </c>
      <c r="BL7">
        <f>COUNT($D$6,$D$18,$D$30,$D$42,$D$54,$D$66,$D$78,$D$90,$D$102,$D$114,$D$126,$D$138,$D$150,$D$162)</f>
        <v>13</v>
      </c>
      <c r="BM7">
        <f>MAX($D$6,$D$18,$D$30,$D$42,$D$54,$D$66,$D$78,$D$90,$D$102,$D$114,$D$126,$D$138,$D$150,$D$162)</f>
        <v>9</v>
      </c>
      <c r="BN7">
        <f>PERCENTILE(($D$6,$D$18,$D$30,$D$42,$D$54,$D$66,$D$78,$D$90,$D$102,$D$114,$D$126,$D$138,$D$150,$D$162),75%)</f>
        <v>5</v>
      </c>
      <c r="BO7">
        <f>MEDIAN($D$6,$D$18,$D$30,$D$42,$D$54,$D$66,$D$78,$D$90,$D$102,$D$114,$D$126,$D$138,$D$150,$D$162)</f>
        <v>3</v>
      </c>
      <c r="BP7">
        <f>PERCENTILE(($D$6,$D$18,$D$30,$D$42,$D$54,$D$66,$D$78,$D$90,$D$102,$D$114,$D$126,$D$138,$D$150,$D$162),25%)</f>
        <v>2</v>
      </c>
      <c r="BQ7">
        <f>MIN($D$6,$D$18,$D$30,$D$42,$D$54,$D$66,$D$78,$D$90,$D$102,$D$114,$D$126,$D$138,$D$150,$D$162)</f>
        <v>1</v>
      </c>
    </row>
    <row r="8" spans="1:69" x14ac:dyDescent="0.25">
      <c r="A8" s="117">
        <v>36354</v>
      </c>
      <c r="B8" s="60">
        <v>7</v>
      </c>
      <c r="C8" s="60">
        <f t="shared" si="0"/>
        <v>1999</v>
      </c>
      <c r="D8" s="61">
        <v>2</v>
      </c>
      <c r="E8" s="62">
        <v>6.2</v>
      </c>
      <c r="F8" s="90">
        <v>29</v>
      </c>
      <c r="G8" s="63">
        <v>383</v>
      </c>
      <c r="H8" s="64">
        <v>2E-3</v>
      </c>
      <c r="I8" s="64">
        <v>7.5499999999999998E-2</v>
      </c>
      <c r="J8" s="64">
        <v>0.1215</v>
      </c>
      <c r="K8" s="62">
        <v>7.6</v>
      </c>
      <c r="L8" s="63">
        <v>83</v>
      </c>
      <c r="M8" s="63">
        <v>831</v>
      </c>
      <c r="N8" s="63">
        <v>30</v>
      </c>
      <c r="O8" s="63">
        <v>50</v>
      </c>
      <c r="P8" s="90">
        <v>34</v>
      </c>
      <c r="Q8" s="90">
        <v>32</v>
      </c>
      <c r="R8" s="90">
        <v>66</v>
      </c>
      <c r="S8" s="90" t="s">
        <v>110</v>
      </c>
      <c r="T8" s="90">
        <v>4</v>
      </c>
      <c r="U8" s="90">
        <v>152</v>
      </c>
      <c r="V8" s="81"/>
      <c r="W8" s="81"/>
      <c r="X8" s="90">
        <v>16</v>
      </c>
      <c r="Y8" s="81"/>
      <c r="Z8" s="90" t="s">
        <v>110</v>
      </c>
      <c r="AA8" s="90" t="s">
        <v>110</v>
      </c>
      <c r="AB8" s="90">
        <v>8.68</v>
      </c>
      <c r="AE8" s="3">
        <v>2004</v>
      </c>
      <c r="AF8" s="2">
        <f>COUNT($D$62:$D$73)</f>
        <v>12</v>
      </c>
      <c r="AG8" s="2">
        <f>MAX($D$62:$D$73)</f>
        <v>3</v>
      </c>
      <c r="AH8" s="2">
        <f>PERCENTILE($D$62:$D$73,75%)</f>
        <v>3</v>
      </c>
      <c r="AI8" s="2">
        <f>MEDIAN($D$62:$D$73)</f>
        <v>2.5</v>
      </c>
      <c r="AJ8" s="2">
        <f>PERCENTILE($D$62:$D$73,25%)</f>
        <v>2</v>
      </c>
      <c r="AK8" s="2">
        <f>MIN($D$62:$D$73)</f>
        <v>1</v>
      </c>
      <c r="BK8">
        <v>6</v>
      </c>
      <c r="BL8">
        <f>COUNT($D$7,$D$19,$D$31,$D$43,$D$55,$D$67,$D$79,$D$91,$D$103,$D$115,$D$127,$D$139,$D$151,$D$163)</f>
        <v>13</v>
      </c>
      <c r="BM8">
        <f>MAX($D$7,$D$19,$D$31,$D$43,$D$55,$D$67,$D$79,$D$91,$D$103,$D$115,$D$127,$D$139,$D$151,$D$163)</f>
        <v>10</v>
      </c>
      <c r="BN8">
        <f>PERCENTILE(($D$7,$D$19,$D$31,$D$43,$D$55,$D$67,$D$79,$D$91,$D$103,$D$115,$D$127,$D$139,$D$151,$D$163),75%)</f>
        <v>5</v>
      </c>
      <c r="BO8">
        <f>MEDIAN($D$7,$D$19,$D$31,$D$43,$D$55,$D$67,$D$79,$D$91,$D$103,$D$115,$D$127,$D$139,$D$151,$D$163)</f>
        <v>3</v>
      </c>
      <c r="BP8">
        <f>PERCENTILE(($D$7,$D$19,$D$31,$D$43,$D$55,$D$67,$D$79,$D$91,$D$103,$D$115,$D$127,$D$139,$D$151,$D$163),25%)</f>
        <v>2</v>
      </c>
      <c r="BQ8">
        <f>MIN($D$7,$D$19,$D$31,$D$43,$D$55,$D$67,$D$79,$D$91,$D$103,$D$115,$D$127,$D$139,$D$151,$D$163)</f>
        <v>1</v>
      </c>
    </row>
    <row r="9" spans="1:69" x14ac:dyDescent="0.25">
      <c r="A9" s="117">
        <v>36382</v>
      </c>
      <c r="B9" s="60">
        <v>8</v>
      </c>
      <c r="C9" s="60">
        <f t="shared" si="0"/>
        <v>1999</v>
      </c>
      <c r="D9" s="61">
        <v>2</v>
      </c>
      <c r="E9" s="62">
        <v>9</v>
      </c>
      <c r="F9" s="90">
        <v>28</v>
      </c>
      <c r="G9" s="63">
        <v>368</v>
      </c>
      <c r="H9" s="64">
        <v>5.1499999999999997E-2</v>
      </c>
      <c r="I9" s="64">
        <v>2E-3</v>
      </c>
      <c r="J9" s="64">
        <v>0.05</v>
      </c>
      <c r="K9" s="62">
        <v>8.1999999999999993</v>
      </c>
      <c r="L9" s="63">
        <v>33</v>
      </c>
      <c r="M9" s="63">
        <v>773</v>
      </c>
      <c r="N9" s="63">
        <v>22</v>
      </c>
      <c r="O9" s="63">
        <v>240</v>
      </c>
      <c r="P9" s="90">
        <v>26</v>
      </c>
      <c r="Q9" s="90">
        <v>36</v>
      </c>
      <c r="R9" s="90">
        <v>32</v>
      </c>
      <c r="S9" s="90" t="s">
        <v>110</v>
      </c>
      <c r="T9" s="90">
        <v>3</v>
      </c>
      <c r="U9" s="90">
        <v>144</v>
      </c>
      <c r="V9" s="81"/>
      <c r="W9" s="81"/>
      <c r="X9" s="90">
        <v>12</v>
      </c>
      <c r="Y9" s="81"/>
      <c r="Z9" s="90" t="s">
        <v>110</v>
      </c>
      <c r="AA9" s="90" t="s">
        <v>110</v>
      </c>
      <c r="AB9" s="90">
        <v>41.7</v>
      </c>
      <c r="AE9" s="3">
        <v>2005</v>
      </c>
      <c r="AF9" s="2">
        <f>COUNT($D$74:$D$85)</f>
        <v>11</v>
      </c>
      <c r="AG9" s="2">
        <f>MAX($D$74:$D$85)</f>
        <v>7</v>
      </c>
      <c r="AH9" s="2">
        <f>PERCENTILE($D$74:$D$85,75%)</f>
        <v>5</v>
      </c>
      <c r="AI9" s="2">
        <f>MEDIAN($D$74:$D$85)</f>
        <v>3</v>
      </c>
      <c r="AJ9" s="2">
        <f>PERCENTILE($D$74:$D$85,25%)</f>
        <v>2.5</v>
      </c>
      <c r="AK9" s="2">
        <f>MIN($D$74:$D$85)</f>
        <v>0.1</v>
      </c>
      <c r="BK9">
        <v>7</v>
      </c>
      <c r="BL9">
        <f>COUNT($D$8,$D$20,$D$32,$D$44,$D$56,$D$68,$D$80,$D$92,$D$104,$D$116,$D$128,$D$140,$D$152,$D$164)</f>
        <v>12</v>
      </c>
      <c r="BM9">
        <f>MAX($D$8,$D$20,$D$32,$D$44,$D$56,$D$68,$D$80,$D$92,$D$104,$D$116,$D$128,$D$140,$D$152,$D$164)</f>
        <v>7</v>
      </c>
      <c r="BN9">
        <f>PERCENTILE(($D$8,$D$20,$D$32,$D$44,$D$56,$D$68,$D$80,$D$92,$D$104,$D$116,$D$128,$D$140,$D$152,$D$164),75%)</f>
        <v>6</v>
      </c>
      <c r="BO9">
        <f>MEDIAN($D$8,$D$20,$D$32,$D$44,$D$56,$D$68,$D$80,$D$92,$D$104,$D$116,$D$128,$D$140,$D$152,$D$164)</f>
        <v>3</v>
      </c>
      <c r="BP9">
        <f>PERCENTILE(($D$8,$D$20,$D$32,$D$44,$D$56,$D$68,$D$80,$D$92,$D$104,$D$116,$D$128,$D$140,$D$152,$D$164),25%)</f>
        <v>2</v>
      </c>
      <c r="BQ9">
        <f>MIN($D$8,$D$20,$D$32,$D$44,$D$56,$D$68,$D$80,$D$92,$D$104,$D$116,$D$128,$D$140,$D$152,$D$164)</f>
        <v>1</v>
      </c>
    </row>
    <row r="10" spans="1:69" x14ac:dyDescent="0.25">
      <c r="A10" s="117">
        <v>36416</v>
      </c>
      <c r="B10" s="60">
        <v>9</v>
      </c>
      <c r="C10" s="60">
        <f t="shared" si="0"/>
        <v>1999</v>
      </c>
      <c r="D10" s="61">
        <v>2</v>
      </c>
      <c r="E10" s="62">
        <v>6.8</v>
      </c>
      <c r="F10" s="90">
        <v>29</v>
      </c>
      <c r="G10" s="63">
        <v>290</v>
      </c>
      <c r="H10" s="64">
        <v>4.5999999999999999E-3</v>
      </c>
      <c r="I10" s="64">
        <v>1.9699999999999999E-2</v>
      </c>
      <c r="J10" s="64">
        <v>0.28439999999999999</v>
      </c>
      <c r="K10" s="62">
        <v>7.6</v>
      </c>
      <c r="L10" s="63">
        <v>38</v>
      </c>
      <c r="M10" s="63">
        <v>729</v>
      </c>
      <c r="N10" s="63">
        <v>26</v>
      </c>
      <c r="O10" s="63">
        <v>79</v>
      </c>
      <c r="P10" s="90">
        <v>32</v>
      </c>
      <c r="Q10" s="90">
        <v>28</v>
      </c>
      <c r="R10" s="90">
        <v>28</v>
      </c>
      <c r="S10" s="90" t="s">
        <v>110</v>
      </c>
      <c r="T10" s="90">
        <v>1</v>
      </c>
      <c r="U10" s="90">
        <v>128</v>
      </c>
      <c r="V10" s="81"/>
      <c r="W10" s="81"/>
      <c r="X10" s="90">
        <v>17</v>
      </c>
      <c r="Y10" s="81"/>
      <c r="Z10" s="90" t="s">
        <v>110</v>
      </c>
      <c r="AA10" s="90" t="s">
        <v>110</v>
      </c>
      <c r="AB10" s="90">
        <v>38.22</v>
      </c>
      <c r="AE10" s="3">
        <v>2006</v>
      </c>
      <c r="AF10" s="2">
        <f>COUNT($D$86:$D$97)</f>
        <v>12</v>
      </c>
      <c r="AG10" s="2">
        <f>MAX($D$86:$D$97)</f>
        <v>8</v>
      </c>
      <c r="AH10" s="2">
        <f>PERCENTILE($D$86:$D$97,75%)</f>
        <v>5.25</v>
      </c>
      <c r="AI10" s="2">
        <f>MEDIAN($D$86:$D$97)</f>
        <v>3.5</v>
      </c>
      <c r="AJ10" s="2">
        <f>PERCENTILE($D$86:$D$97,25%)</f>
        <v>2</v>
      </c>
      <c r="AK10" s="2">
        <f>MIN($D$86:$D$97)</f>
        <v>1.8</v>
      </c>
      <c r="BK10">
        <v>8</v>
      </c>
      <c r="BL10">
        <f>COUNT($D$9,$D$21,$D$33,$D$45,$D$57,$D$69,$D$81,$D$93,$D$105,$D$117,$D$129,$D$141,$D$153,$D$165)</f>
        <v>12</v>
      </c>
      <c r="BM10">
        <f>MAX($D$9,$D$21,$D$33,$D$45,$D$57,$D$69,$D$81,$D$93,$D$105,$D$117,$D$129,$D$141,$D$153,$D$165)</f>
        <v>9</v>
      </c>
      <c r="BN10">
        <f>PERCENTILE(($D$9,$D$21,$D$33,$D$45,$D$57,$D$69,$D$81,$D$93,$D$105,$D$117,$D$129,$D$141,$D$153,$D$165),75%)</f>
        <v>4</v>
      </c>
      <c r="BO10">
        <f>MEDIAN($D$9,$D$21,$D$33,$D$45,$D$57,$D$69,$D$81,$D$93,$D$105,$D$117,$D$129,$D$141,$D$153,$D$165)</f>
        <v>2</v>
      </c>
      <c r="BP10">
        <f>PERCENTILE(($D$9,$D$21,$D$33,$D$45,$D$57,$D$69,$D$81,$D$93,$D$105,$D$117,$D$129,$D$141,$D$153,$D$165),25%)</f>
        <v>1</v>
      </c>
      <c r="BQ10">
        <f>MIN($D$9,$D$21,$D$33,$D$45,$D$57,$D$69,$D$81,$D$93,$D$105,$D$117,$D$129,$D$141,$D$153,$D$165)</f>
        <v>1</v>
      </c>
    </row>
    <row r="11" spans="1:69" x14ac:dyDescent="0.25">
      <c r="A11" s="117">
        <v>36445</v>
      </c>
      <c r="B11" s="60">
        <v>10</v>
      </c>
      <c r="C11" s="60">
        <f t="shared" si="0"/>
        <v>1999</v>
      </c>
      <c r="D11" s="61">
        <v>4</v>
      </c>
      <c r="E11" s="62">
        <v>9.1</v>
      </c>
      <c r="F11" s="90">
        <v>29</v>
      </c>
      <c r="G11" s="63">
        <v>268</v>
      </c>
      <c r="H11" s="64">
        <v>2E-3</v>
      </c>
      <c r="I11" s="64">
        <v>1.29E-2</v>
      </c>
      <c r="J11" s="64">
        <v>2E-3</v>
      </c>
      <c r="K11" s="62">
        <v>8.5</v>
      </c>
      <c r="L11" s="63">
        <v>28</v>
      </c>
      <c r="M11" s="63">
        <v>647</v>
      </c>
      <c r="N11" s="63">
        <v>30</v>
      </c>
      <c r="O11" s="63">
        <v>79</v>
      </c>
      <c r="P11" s="90">
        <v>36</v>
      </c>
      <c r="Q11" s="90">
        <v>44</v>
      </c>
      <c r="R11" s="90">
        <v>28</v>
      </c>
      <c r="S11" s="90" t="s">
        <v>110</v>
      </c>
      <c r="T11" s="90">
        <v>2</v>
      </c>
      <c r="U11" s="90">
        <v>116</v>
      </c>
      <c r="V11" s="81"/>
      <c r="W11" s="81"/>
      <c r="X11" s="90">
        <v>78</v>
      </c>
      <c r="Y11" s="81"/>
      <c r="Z11" s="90" t="s">
        <v>110</v>
      </c>
      <c r="AA11" s="90" t="s">
        <v>110</v>
      </c>
      <c r="AB11" s="90">
        <v>34.75</v>
      </c>
      <c r="AE11" s="3">
        <v>2007</v>
      </c>
      <c r="AF11" s="2">
        <f>COUNT($D$98:$D$109)</f>
        <v>12</v>
      </c>
      <c r="AG11" s="2">
        <f>MAX($D$98:$D$109)</f>
        <v>5</v>
      </c>
      <c r="AH11" s="2">
        <f>PERCENTILE($D$98:$D$109,75%)</f>
        <v>4</v>
      </c>
      <c r="AI11" s="2">
        <f>MEDIAN($D$98:$D$109)</f>
        <v>2.5</v>
      </c>
      <c r="AJ11" s="2">
        <f>PERCENTILE($D$98:$D$109,25%)</f>
        <v>1</v>
      </c>
      <c r="AK11" s="2">
        <f>MIN($D$98:$D$109)</f>
        <v>1</v>
      </c>
      <c r="BK11">
        <v>9</v>
      </c>
      <c r="BL11">
        <f>COUNT($D$10,$D$22,$D$34,$D$46,$D$58,$D$70,$D$82,$D$94,$D$106,$D$118,$D$130,$D$142,$D$154,$D$166)</f>
        <v>13</v>
      </c>
      <c r="BM11">
        <f>MAX($D$10,$D$22,$D$34,$D$46,$D$58,$D$70,$D$82,$D$94,$D$106,$D$118,$D$130,$D$142,$D$154,$D$166)</f>
        <v>6</v>
      </c>
      <c r="BN11">
        <f>PERCENTILE(($D$10,$D$22,$D$34,$D$46,$D$58,$D$70,$D$82,$D$94,$D$106,$D$118,$D$130,$D$142,$D$154,$D$166),75%)</f>
        <v>3</v>
      </c>
      <c r="BO11">
        <f>MEDIAN($D$10,$D$22,$D$34,$D$46,$D$58,$D$70,$D$82,$D$94,$D$106,$D$118,$D$130,$D$142,$D$154,$D$166)</f>
        <v>2</v>
      </c>
      <c r="BP11">
        <f>PERCENTILE(($D$10,$D$22,$D$34,$D$46,$D$58,$D$70,$D$82,$D$94,$D$106,$D$118,$D$130,$D$142,$D$154,$D$166),25%)</f>
        <v>1</v>
      </c>
      <c r="BQ11">
        <f>MIN($D$10,$D$22,$D$34,$D$46,$D$58,$D$70,$D$82,$D$94,$D$106,$D$118,$D$130,$D$142,$D$154,$D$166)</f>
        <v>0.2</v>
      </c>
    </row>
    <row r="12" spans="1:69" x14ac:dyDescent="0.25">
      <c r="A12" s="117">
        <v>36480</v>
      </c>
      <c r="B12" s="60">
        <v>11</v>
      </c>
      <c r="C12" s="60">
        <f t="shared" si="0"/>
        <v>1999</v>
      </c>
      <c r="D12" s="61">
        <v>2</v>
      </c>
      <c r="E12" s="62">
        <v>8.1999999999999993</v>
      </c>
      <c r="F12" s="90">
        <v>28</v>
      </c>
      <c r="G12" s="63">
        <v>208</v>
      </c>
      <c r="H12" s="64">
        <v>3.7499999999999999E-2</v>
      </c>
      <c r="I12" s="64">
        <v>2E-3</v>
      </c>
      <c r="J12" s="64">
        <v>2E-3</v>
      </c>
      <c r="K12" s="62">
        <v>8.1999999999999993</v>
      </c>
      <c r="L12" s="63">
        <v>9</v>
      </c>
      <c r="M12" s="63">
        <v>502</v>
      </c>
      <c r="N12" s="63">
        <v>32</v>
      </c>
      <c r="O12" s="63">
        <v>94</v>
      </c>
      <c r="P12" s="90">
        <v>36</v>
      </c>
      <c r="Q12" s="90">
        <v>32</v>
      </c>
      <c r="R12" s="90">
        <v>28</v>
      </c>
      <c r="S12" s="90" t="s">
        <v>110</v>
      </c>
      <c r="T12" s="90">
        <v>3</v>
      </c>
      <c r="U12" s="90">
        <v>132</v>
      </c>
      <c r="V12" s="81"/>
      <c r="W12" s="81"/>
      <c r="X12" s="90">
        <v>28</v>
      </c>
      <c r="Y12" s="81"/>
      <c r="Z12" s="90" t="s">
        <v>110</v>
      </c>
      <c r="AA12" s="90" t="s">
        <v>110</v>
      </c>
      <c r="AB12" s="90">
        <v>31.27</v>
      </c>
      <c r="AE12" s="3">
        <v>2008</v>
      </c>
      <c r="AF12" s="2">
        <f>COUNT($D$110:$D$121)</f>
        <v>12</v>
      </c>
      <c r="AG12" s="2">
        <f>MAX($D$110:$D$121)</f>
        <v>2</v>
      </c>
      <c r="AH12" s="2">
        <f>PERCENTILE($D$110:$D$121,75%)</f>
        <v>1</v>
      </c>
      <c r="AI12" s="2">
        <f>MEDIAN($D$110:$D$121)</f>
        <v>1</v>
      </c>
      <c r="AJ12" s="2">
        <f>PERCENTILE($D$110:$D$121,25%)</f>
        <v>1</v>
      </c>
      <c r="AK12" s="2">
        <f>MIN($D$110:$D$121)</f>
        <v>1</v>
      </c>
      <c r="BK12">
        <v>10</v>
      </c>
      <c r="BL12">
        <f>COUNT($D$11,$D$23,$D$35,$D$47,$D$59,$D$71,$D$83,$D$95,$D$107,$D$119,$D$131,$D$143,$D$155,$D$167)</f>
        <v>14</v>
      </c>
      <c r="BM12">
        <f>MAX($D$11,$D$23,$D$35,$D$47,$D$59,$D$71,$D$83,$D$95,$D$107,$D$119,$D$131,$D$143,$D$155,$D$167)</f>
        <v>4</v>
      </c>
      <c r="BN12">
        <f>PERCENTILE(($D$11,$D$23,$D$35,$D$47,$D$59,$D$71,$D$83,$D$95,$D$107,$D$119,$D$131,$D$143,$D$155,$D$167),75%)</f>
        <v>3</v>
      </c>
      <c r="BO12">
        <f>MEDIAN($D$11,$D$23,$D$35,$D$47,$D$59,$D$71,$D$83,$D$95,$D$107,$D$119,$D$131,$D$143,$D$155,$D$167)</f>
        <v>2</v>
      </c>
      <c r="BP12">
        <f>PERCENTILE(($D$11,$D$23,$D$35,$D$47,$D$59,$D$71,$D$83,$D$95,$D$107,$D$119,$D$131,$D$143,$D$155,$D$167),25%)</f>
        <v>1</v>
      </c>
      <c r="BQ12">
        <f>MIN($D$11,$D$23,$D$35,$D$47,$D$59,$D$71,$D$83,$D$95,$D$107,$D$119,$D$131,$D$143,$D$155,$D$167)</f>
        <v>0.8</v>
      </c>
    </row>
    <row r="13" spans="1:69" x14ac:dyDescent="0.25">
      <c r="A13" s="117">
        <v>36501</v>
      </c>
      <c r="B13" s="60">
        <v>12</v>
      </c>
      <c r="C13" s="60">
        <f t="shared" si="0"/>
        <v>1999</v>
      </c>
      <c r="D13" s="61">
        <v>2</v>
      </c>
      <c r="E13" s="62">
        <v>6.5</v>
      </c>
      <c r="F13" s="90">
        <v>26</v>
      </c>
      <c r="G13" s="63">
        <v>182</v>
      </c>
      <c r="H13" s="64">
        <v>8.3500000000000005E-2</v>
      </c>
      <c r="I13" s="64">
        <v>2E-3</v>
      </c>
      <c r="J13" s="64">
        <v>2E-3</v>
      </c>
      <c r="K13" s="62">
        <v>7.5</v>
      </c>
      <c r="L13" s="63">
        <v>34</v>
      </c>
      <c r="M13" s="63">
        <v>475</v>
      </c>
      <c r="N13" s="63">
        <v>71</v>
      </c>
      <c r="O13" s="63">
        <v>920</v>
      </c>
      <c r="P13" s="90">
        <v>36</v>
      </c>
      <c r="Q13" s="90">
        <v>36</v>
      </c>
      <c r="R13" s="90">
        <v>26</v>
      </c>
      <c r="S13" s="90" t="s">
        <v>110</v>
      </c>
      <c r="T13" s="90">
        <v>3</v>
      </c>
      <c r="U13" s="90">
        <v>124</v>
      </c>
      <c r="V13" s="81"/>
      <c r="W13" s="81"/>
      <c r="X13" s="90">
        <v>22</v>
      </c>
      <c r="Y13" s="81"/>
      <c r="Z13" s="90" t="s">
        <v>110</v>
      </c>
      <c r="AA13" s="90" t="s">
        <v>110</v>
      </c>
      <c r="AB13" s="90">
        <v>38.22</v>
      </c>
      <c r="AE13" s="3">
        <v>2009</v>
      </c>
      <c r="AF13" s="2">
        <f>COUNT($D$122:$D$133)</f>
        <v>9</v>
      </c>
      <c r="AG13" s="2">
        <f>MAX($D$122:$D$133)</f>
        <v>3</v>
      </c>
      <c r="AH13" s="2">
        <f>PERCENTILE($D$122:$D$133,75%)</f>
        <v>2</v>
      </c>
      <c r="AI13" s="2">
        <f>MEDIAN($D$122:$D$133)</f>
        <v>2</v>
      </c>
      <c r="AJ13" s="2">
        <f>PERCENTILE($D$122:$D$133,25%)</f>
        <v>1</v>
      </c>
      <c r="AK13" s="2">
        <f>MIN($D$122:$D$133)</f>
        <v>1</v>
      </c>
      <c r="BK13">
        <v>11</v>
      </c>
      <c r="BL13">
        <f>COUNT($D$12,$D$24,$D$36,$D$48,$D$60,$D$72,$D$84,$D$96,$D$108,$D$120,$D$132,$D$144,$D$156,$D$168)</f>
        <v>14</v>
      </c>
      <c r="BM13">
        <f>MAX($D$12,$D$24,$D$36,$D$48,$D$60,$D$72,$D$84,$D$96,$D$108,$D$120,$D$132,$D$144,$D$156,$D$168)</f>
        <v>4</v>
      </c>
      <c r="BN13">
        <f>PERCENTILE(($D$12,$D$24,$D$36,$D$48,$D$60,$D$72,$D$84,$D$96,$D$108,$D$120,$D$132,$D$144,$D$156,$D$168),75%)</f>
        <v>3</v>
      </c>
      <c r="BO13">
        <f>MEDIAN($D$12,$D$24,$D$36,$D$48,$D$60,$D$72,$D$84,$D$96,$D$108,$D$120,$D$132,$D$144,$D$156,$D$168)</f>
        <v>2</v>
      </c>
      <c r="BP13">
        <f>PERCENTILE(($D$12,$D$24,$D$36,$D$48,$D$60,$D$72,$D$84,$D$96,$D$108,$D$120,$D$132,$D$144,$D$156,$D$168),25%)</f>
        <v>1</v>
      </c>
      <c r="BQ13">
        <f>MIN($D$12,$D$24,$D$36,$D$48,$D$60,$D$72,$D$84,$D$96,$D$108,$D$120,$D$132,$D$144,$D$156,$D$168)</f>
        <v>0.7</v>
      </c>
    </row>
    <row r="14" spans="1:69" x14ac:dyDescent="0.25">
      <c r="A14" s="117">
        <v>36543</v>
      </c>
      <c r="B14" s="60">
        <v>1</v>
      </c>
      <c r="C14" s="60">
        <f t="shared" si="0"/>
        <v>2000</v>
      </c>
      <c r="D14" s="61">
        <v>0.4</v>
      </c>
      <c r="E14" s="62">
        <v>7.3</v>
      </c>
      <c r="F14" s="90" t="s">
        <v>110</v>
      </c>
      <c r="G14" s="63">
        <v>164</v>
      </c>
      <c r="H14" s="64">
        <v>0.34489999999999998</v>
      </c>
      <c r="I14" s="64">
        <v>0.08</v>
      </c>
      <c r="J14" s="64">
        <v>2E-3</v>
      </c>
      <c r="K14" s="62">
        <v>7.4</v>
      </c>
      <c r="L14" s="63">
        <v>99</v>
      </c>
      <c r="M14" s="63">
        <v>474</v>
      </c>
      <c r="N14" s="63">
        <v>136</v>
      </c>
      <c r="O14" s="63">
        <v>79</v>
      </c>
      <c r="P14" s="90">
        <v>30</v>
      </c>
      <c r="Q14" s="90">
        <v>28</v>
      </c>
      <c r="R14" s="90">
        <v>8</v>
      </c>
      <c r="S14" s="90">
        <v>582</v>
      </c>
      <c r="T14" s="90">
        <v>3</v>
      </c>
      <c r="U14" s="90">
        <v>120</v>
      </c>
      <c r="V14" s="81"/>
      <c r="W14" s="81"/>
      <c r="X14" s="90" t="s">
        <v>110</v>
      </c>
      <c r="Y14" s="81"/>
      <c r="Z14" s="90">
        <v>23</v>
      </c>
      <c r="AA14" s="90">
        <v>573</v>
      </c>
      <c r="AB14" s="90" t="s">
        <v>110</v>
      </c>
      <c r="AE14" s="3">
        <v>2010</v>
      </c>
      <c r="AF14" s="2">
        <f>COUNT($D$134:$D$145)</f>
        <v>12</v>
      </c>
      <c r="AG14" s="2">
        <f>MAX($D$134:$D$145)</f>
        <v>10</v>
      </c>
      <c r="AH14" s="2">
        <f>PERCENTILE($D$134:$D$145,75%)</f>
        <v>8.25</v>
      </c>
      <c r="AI14" s="2">
        <f>MEDIAN($D$134:$D$145)</f>
        <v>5</v>
      </c>
      <c r="AJ14" s="2">
        <f>PERCENTILE($D$134:$D$145,25%)</f>
        <v>2.75</v>
      </c>
      <c r="AK14" s="2">
        <f>MIN($D$134:$D$145)</f>
        <v>1</v>
      </c>
      <c r="BK14">
        <v>12</v>
      </c>
      <c r="BL14">
        <f>COUNT($D$13,$D$25,$D$37,$D$49,$D$61,$D$73,$D$85,$D$97,$D$109,$D$121,$D$133,$D$145,$D$157,$D$169)</f>
        <v>14</v>
      </c>
      <c r="BM14">
        <f>MAX($D$13,$D$25,$D$37,$D$49,$D$61,$D$73,$D$85,$D$97,$D$109,$D$121,$D$133,$D$145,$D$157,$D$169)</f>
        <v>3</v>
      </c>
      <c r="BN14">
        <f>PERCENTILE(($D$13,$D$25,$D$37,$D$49,$D$61,$D$73,$D$85,$D$97,$D$109,$D$121,$D$133,$D$145,$D$157,$D$169),75%)</f>
        <v>2</v>
      </c>
      <c r="BO14">
        <f>MEDIAN($D$13,$D$25,$D$37,$D$49,$D$61,$D$73,$D$85,$D$97,$D$109,$D$121,$D$133,$D$145,$D$157,$D$169)</f>
        <v>2</v>
      </c>
      <c r="BP14">
        <f>PERCENTILE(($D$13,$D$25,$D$37,$D$49,$D$61,$D$73,$D$85,$D$97,$D$109,$D$121,$D$133,$D$145,$D$157,$D$169),25%)</f>
        <v>1.85</v>
      </c>
      <c r="BQ14">
        <f>MIN($D$13,$D$25,$D$37,$D$49,$D$61,$D$73,$D$85,$D$97,$D$109,$D$121,$D$133,$D$145,$D$157,$D$169)</f>
        <v>1</v>
      </c>
    </row>
    <row r="15" spans="1:69" x14ac:dyDescent="0.25">
      <c r="A15" s="117">
        <v>36564</v>
      </c>
      <c r="B15" s="60">
        <v>2</v>
      </c>
      <c r="C15" s="60">
        <f t="shared" si="0"/>
        <v>2000</v>
      </c>
      <c r="D15" s="61">
        <v>2</v>
      </c>
      <c r="E15" s="62">
        <v>8.4</v>
      </c>
      <c r="F15" s="90" t="s">
        <v>110</v>
      </c>
      <c r="G15" s="63">
        <v>156</v>
      </c>
      <c r="H15" s="64">
        <v>0.31219999999999998</v>
      </c>
      <c r="I15" s="64">
        <v>0.1653</v>
      </c>
      <c r="J15" s="64">
        <v>2E-3</v>
      </c>
      <c r="K15" s="62">
        <v>8</v>
      </c>
      <c r="L15" s="63">
        <v>117</v>
      </c>
      <c r="M15" s="63">
        <v>441</v>
      </c>
      <c r="N15" s="63">
        <v>90</v>
      </c>
      <c r="O15" s="63">
        <v>13</v>
      </c>
      <c r="P15" s="90">
        <v>34</v>
      </c>
      <c r="Q15" s="90">
        <v>28</v>
      </c>
      <c r="R15" s="90">
        <v>4</v>
      </c>
      <c r="S15" s="90">
        <v>507</v>
      </c>
      <c r="T15" s="90">
        <v>2</v>
      </c>
      <c r="U15" s="90">
        <v>88</v>
      </c>
      <c r="V15" s="81"/>
      <c r="W15" s="81"/>
      <c r="X15" s="90" t="s">
        <v>110</v>
      </c>
      <c r="Y15" s="81"/>
      <c r="Z15" s="90">
        <v>4</v>
      </c>
      <c r="AA15" s="90">
        <v>558</v>
      </c>
      <c r="AB15" s="90" t="s">
        <v>110</v>
      </c>
      <c r="AE15" s="3">
        <v>2011</v>
      </c>
      <c r="AF15" s="2">
        <f>COUNT($D$146:$D$157)</f>
        <v>12</v>
      </c>
      <c r="AG15" s="2">
        <f>MAX($D$146:$D$157)</f>
        <v>7</v>
      </c>
      <c r="AH15" s="2">
        <f>PERCENTILE($D$146:$D$157,75%)</f>
        <v>3</v>
      </c>
      <c r="AI15" s="2">
        <f>MEDIAN($D$146:$D$157)</f>
        <v>2.5</v>
      </c>
      <c r="AJ15" s="2">
        <f>PERCENTILE($D$146:$D$157,25%)</f>
        <v>2</v>
      </c>
      <c r="AK15" s="2">
        <f>MIN($D$146:$D$157)</f>
        <v>1.8</v>
      </c>
    </row>
    <row r="16" spans="1:69" x14ac:dyDescent="0.25">
      <c r="A16" s="117">
        <v>36599</v>
      </c>
      <c r="B16" s="60">
        <v>3</v>
      </c>
      <c r="C16" s="60">
        <f t="shared" si="0"/>
        <v>2000</v>
      </c>
      <c r="D16" s="61">
        <v>0.6</v>
      </c>
      <c r="E16" s="62">
        <v>6.7</v>
      </c>
      <c r="F16" s="90" t="s">
        <v>110</v>
      </c>
      <c r="G16" s="63">
        <v>138</v>
      </c>
      <c r="H16" s="64">
        <v>0.77769999999999995</v>
      </c>
      <c r="I16" s="64">
        <v>0.2339</v>
      </c>
      <c r="J16" s="64">
        <v>8.9999999999999993E-3</v>
      </c>
      <c r="K16" s="62">
        <v>7.6</v>
      </c>
      <c r="L16" s="63">
        <v>55</v>
      </c>
      <c r="M16" s="63">
        <v>503</v>
      </c>
      <c r="N16" s="63">
        <v>120</v>
      </c>
      <c r="O16" s="63">
        <v>11</v>
      </c>
      <c r="P16" s="90">
        <v>32</v>
      </c>
      <c r="Q16" s="90">
        <v>16</v>
      </c>
      <c r="R16" s="90">
        <v>16</v>
      </c>
      <c r="S16" s="90">
        <v>539</v>
      </c>
      <c r="T16" s="90">
        <v>4</v>
      </c>
      <c r="U16" s="90">
        <v>88</v>
      </c>
      <c r="V16" s="81"/>
      <c r="W16" s="81"/>
      <c r="X16" s="90" t="s">
        <v>110</v>
      </c>
      <c r="Y16" s="81"/>
      <c r="Z16" s="90">
        <v>2</v>
      </c>
      <c r="AA16" s="90">
        <v>558</v>
      </c>
      <c r="AB16" s="90" t="s">
        <v>110</v>
      </c>
      <c r="AE16" s="3">
        <v>2012</v>
      </c>
      <c r="AF16" s="2">
        <f>COUNT($D$158:$D$169)</f>
        <v>11</v>
      </c>
      <c r="AG16" s="2">
        <f>MAX($D$158:$D$169)</f>
        <v>4</v>
      </c>
      <c r="AH16" s="2">
        <f>PERCENTILE($D$158:$D$169,75%)</f>
        <v>2</v>
      </c>
      <c r="AI16" s="2">
        <f>MEDIAN($D$158:$D$169)</f>
        <v>2</v>
      </c>
      <c r="AJ16" s="2">
        <f>PERCENTILE($D$158:$D$169,25%)</f>
        <v>1.5</v>
      </c>
      <c r="AK16" s="2">
        <f>MIN($D$158:$D$169)</f>
        <v>1</v>
      </c>
    </row>
    <row r="17" spans="1:69" x14ac:dyDescent="0.25">
      <c r="A17" s="117">
        <v>36627</v>
      </c>
      <c r="B17" s="60">
        <v>4</v>
      </c>
      <c r="C17" s="60">
        <f t="shared" si="0"/>
        <v>2000</v>
      </c>
      <c r="D17" s="61">
        <v>0.9</v>
      </c>
      <c r="E17" s="62">
        <v>7.1</v>
      </c>
      <c r="F17" s="90" t="s">
        <v>110</v>
      </c>
      <c r="G17" s="63">
        <v>140</v>
      </c>
      <c r="H17" s="64">
        <v>0.64429999999999998</v>
      </c>
      <c r="I17" s="64">
        <v>0.28849999999999998</v>
      </c>
      <c r="J17" s="64">
        <v>6.1600000000000002E-2</v>
      </c>
      <c r="K17" s="62">
        <v>7.5</v>
      </c>
      <c r="L17" s="63">
        <v>221</v>
      </c>
      <c r="M17" s="63">
        <v>452</v>
      </c>
      <c r="N17" s="63">
        <v>136</v>
      </c>
      <c r="O17" s="63">
        <v>49</v>
      </c>
      <c r="P17" s="90">
        <v>32</v>
      </c>
      <c r="Q17" s="90">
        <v>8</v>
      </c>
      <c r="R17" s="90">
        <v>244</v>
      </c>
      <c r="S17" s="90">
        <v>539</v>
      </c>
      <c r="T17" s="90">
        <v>2</v>
      </c>
      <c r="U17" s="90">
        <v>98</v>
      </c>
      <c r="V17" s="81"/>
      <c r="W17" s="81"/>
      <c r="X17" s="90" t="s">
        <v>110</v>
      </c>
      <c r="Y17" s="81"/>
      <c r="Z17" s="90">
        <v>4</v>
      </c>
      <c r="AA17" s="90">
        <v>673</v>
      </c>
      <c r="AB17" s="90" t="s">
        <v>110</v>
      </c>
      <c r="AE17" s="3">
        <v>2013</v>
      </c>
      <c r="AF17" s="71">
        <f>COUNT(D170:D181)</f>
        <v>12</v>
      </c>
      <c r="AG17" s="112">
        <f>MAX($D$170:$D$181)</f>
        <v>5</v>
      </c>
      <c r="AH17" s="2">
        <f>PERCENTILE(D170:D181,75%)</f>
        <v>4</v>
      </c>
      <c r="AI17" s="112">
        <f>MEDIAN(D170:D181)</f>
        <v>2.5</v>
      </c>
      <c r="AJ17" s="2">
        <f>PERCENTILE(D170:D181,25%)</f>
        <v>2</v>
      </c>
      <c r="AK17" s="112">
        <f>MIN($D$170:$D$181)</f>
        <v>1</v>
      </c>
    </row>
    <row r="18" spans="1:69" x14ac:dyDescent="0.25">
      <c r="A18" s="117">
        <v>36655</v>
      </c>
      <c r="B18" s="60">
        <v>5</v>
      </c>
      <c r="C18" s="60">
        <f t="shared" si="0"/>
        <v>2000</v>
      </c>
      <c r="D18" s="61">
        <v>2</v>
      </c>
      <c r="E18" s="62">
        <v>8.8000000000000007</v>
      </c>
      <c r="F18" s="90" t="s">
        <v>110</v>
      </c>
      <c r="G18" s="63">
        <v>134</v>
      </c>
      <c r="H18" s="64">
        <v>0.16070000000000001</v>
      </c>
      <c r="I18" s="64">
        <v>0.34410000000000002</v>
      </c>
      <c r="J18" s="64">
        <v>2E-3</v>
      </c>
      <c r="K18" s="62">
        <v>8.4</v>
      </c>
      <c r="L18" s="63">
        <v>51</v>
      </c>
      <c r="M18" s="63">
        <v>479</v>
      </c>
      <c r="N18" s="63">
        <v>41</v>
      </c>
      <c r="O18" s="63">
        <v>540</v>
      </c>
      <c r="P18" s="90">
        <v>38</v>
      </c>
      <c r="Q18" s="90">
        <v>24</v>
      </c>
      <c r="R18" s="90">
        <v>24</v>
      </c>
      <c r="S18" s="90">
        <v>561</v>
      </c>
      <c r="T18" s="90">
        <v>0.2</v>
      </c>
      <c r="U18" s="90">
        <v>120</v>
      </c>
      <c r="V18" s="81"/>
      <c r="W18" s="81"/>
      <c r="X18" s="90" t="s">
        <v>110</v>
      </c>
      <c r="Y18" s="81"/>
      <c r="Z18" s="90">
        <v>23</v>
      </c>
      <c r="AA18" s="90">
        <v>530</v>
      </c>
      <c r="AB18" s="90" t="s">
        <v>110</v>
      </c>
      <c r="AE18" s="3">
        <v>2014</v>
      </c>
      <c r="AF18" s="71">
        <f>COUNT(D182:D193)</f>
        <v>6</v>
      </c>
      <c r="AG18" s="112">
        <f>MAX($D$182:$D$193)</f>
        <v>8</v>
      </c>
      <c r="AH18" s="2">
        <f>PERCENTILE(D182:D193,75%)</f>
        <v>5.25</v>
      </c>
      <c r="AI18" s="112">
        <f>MEDIAN(D182:D193)</f>
        <v>2.5</v>
      </c>
      <c r="AJ18" s="2">
        <f>PERCENTILE(D182:D193,25%)</f>
        <v>2</v>
      </c>
      <c r="AK18" s="112">
        <f>MIN($D$182:$D$193)</f>
        <v>2</v>
      </c>
    </row>
    <row r="19" spans="1:69" x14ac:dyDescent="0.25">
      <c r="A19" s="117">
        <v>36690</v>
      </c>
      <c r="B19" s="60">
        <v>6</v>
      </c>
      <c r="C19" s="60">
        <f t="shared" si="0"/>
        <v>2000</v>
      </c>
      <c r="D19" s="61">
        <v>2</v>
      </c>
      <c r="E19" s="62">
        <v>7.7</v>
      </c>
      <c r="F19" s="90" t="s">
        <v>110</v>
      </c>
      <c r="G19" s="63">
        <v>126</v>
      </c>
      <c r="H19" s="64">
        <v>2E-3</v>
      </c>
      <c r="I19" s="64">
        <v>0.31640000000000001</v>
      </c>
      <c r="J19" s="64">
        <v>2E-3</v>
      </c>
      <c r="K19" s="62">
        <v>8.6</v>
      </c>
      <c r="L19" s="63">
        <v>43</v>
      </c>
      <c r="M19" s="63">
        <v>382</v>
      </c>
      <c r="N19" s="63">
        <v>35</v>
      </c>
      <c r="O19" s="63">
        <v>70</v>
      </c>
      <c r="P19" s="90">
        <v>40</v>
      </c>
      <c r="Q19" s="90">
        <v>32</v>
      </c>
      <c r="R19" s="90">
        <v>16</v>
      </c>
      <c r="S19" s="90">
        <v>528</v>
      </c>
      <c r="T19" s="90">
        <v>4</v>
      </c>
      <c r="U19" s="90">
        <v>100</v>
      </c>
      <c r="V19" s="81"/>
      <c r="W19" s="81"/>
      <c r="X19" s="90" t="s">
        <v>110</v>
      </c>
      <c r="Y19" s="81"/>
      <c r="Z19" s="90">
        <v>4</v>
      </c>
      <c r="AA19" s="90">
        <v>425</v>
      </c>
      <c r="AB19" s="90" t="s">
        <v>110</v>
      </c>
      <c r="AE19" s="3">
        <v>2015</v>
      </c>
      <c r="AF19" s="71">
        <f>COUNT(D194:D205)</f>
        <v>4</v>
      </c>
      <c r="AG19" s="112">
        <f>MAX($D$194:$D$205)</f>
        <v>6</v>
      </c>
      <c r="AH19" s="2">
        <f>PERCENTILE(D194:D205,75%)</f>
        <v>4.5</v>
      </c>
      <c r="AI19" s="112">
        <f>MEDIAN(D194:D205)</f>
        <v>3.5</v>
      </c>
      <c r="AJ19" s="2">
        <f>PERCENTILE(D194:D205,25%)</f>
        <v>2.75</v>
      </c>
      <c r="AK19" s="112">
        <f>MIN($D$194:$D$205)</f>
        <v>2</v>
      </c>
    </row>
    <row r="20" spans="1:69" x14ac:dyDescent="0.25">
      <c r="A20" s="117">
        <v>36719</v>
      </c>
      <c r="B20" s="60">
        <v>7</v>
      </c>
      <c r="C20" s="60">
        <f t="shared" si="0"/>
        <v>2000</v>
      </c>
      <c r="D20" s="61">
        <v>1</v>
      </c>
      <c r="E20" s="62">
        <v>5.3</v>
      </c>
      <c r="F20" s="90" t="s">
        <v>110</v>
      </c>
      <c r="G20" s="63">
        <v>19</v>
      </c>
      <c r="H20" s="64">
        <v>0.24179999999999999</v>
      </c>
      <c r="I20" s="64">
        <v>2E-3</v>
      </c>
      <c r="J20" s="64">
        <v>0.29870000000000002</v>
      </c>
      <c r="K20" s="62">
        <v>7.2</v>
      </c>
      <c r="L20" s="63">
        <v>42</v>
      </c>
      <c r="M20" s="63">
        <v>170</v>
      </c>
      <c r="N20" s="63">
        <v>20</v>
      </c>
      <c r="O20" s="63">
        <v>5000</v>
      </c>
      <c r="P20" s="90">
        <v>34</v>
      </c>
      <c r="Q20" s="90">
        <v>60</v>
      </c>
      <c r="R20" s="90">
        <v>4</v>
      </c>
      <c r="S20" s="90">
        <v>151</v>
      </c>
      <c r="T20" s="90">
        <v>2</v>
      </c>
      <c r="U20" s="90">
        <v>76</v>
      </c>
      <c r="V20" s="81"/>
      <c r="W20" s="81"/>
      <c r="X20" s="90" t="s">
        <v>110</v>
      </c>
      <c r="Y20" s="81"/>
      <c r="Z20" s="90">
        <v>110</v>
      </c>
      <c r="AA20" s="90">
        <v>212</v>
      </c>
      <c r="AB20" s="90" t="s">
        <v>110</v>
      </c>
      <c r="AE20" s="3">
        <v>2016</v>
      </c>
      <c r="AF20" s="71">
        <f>COUNT(D206:D217)</f>
        <v>12</v>
      </c>
      <c r="AG20" s="112">
        <f>MAX($D$206:$D$217)</f>
        <v>4</v>
      </c>
      <c r="AH20" s="2">
        <f>PERCENTILE(D206:D217,75%)</f>
        <v>2</v>
      </c>
      <c r="AI20" s="112">
        <f>MEDIAN(D206:D217)</f>
        <v>2</v>
      </c>
      <c r="AJ20" s="2">
        <f>PERCENTILE(D206:D217,25%)</f>
        <v>2</v>
      </c>
      <c r="AK20" s="112">
        <f>MIN($D$206:$D$217)</f>
        <v>1</v>
      </c>
    </row>
    <row r="21" spans="1:69" x14ac:dyDescent="0.25">
      <c r="A21" s="117">
        <v>36747</v>
      </c>
      <c r="B21" s="60">
        <v>8</v>
      </c>
      <c r="C21" s="60">
        <f t="shared" si="0"/>
        <v>2000</v>
      </c>
      <c r="D21" s="61">
        <v>1</v>
      </c>
      <c r="E21" s="62">
        <v>7.5</v>
      </c>
      <c r="F21" s="90" t="s">
        <v>110</v>
      </c>
      <c r="G21" s="63">
        <v>89</v>
      </c>
      <c r="H21" s="64">
        <v>2E-3</v>
      </c>
      <c r="I21" s="64">
        <v>1.34E-2</v>
      </c>
      <c r="J21" s="64">
        <v>1.78E-2</v>
      </c>
      <c r="K21" s="62">
        <v>8.5</v>
      </c>
      <c r="L21" s="63">
        <v>22</v>
      </c>
      <c r="M21" s="63">
        <v>256</v>
      </c>
      <c r="N21" s="63">
        <v>8</v>
      </c>
      <c r="O21" s="63">
        <v>2400</v>
      </c>
      <c r="P21" s="90">
        <v>36</v>
      </c>
      <c r="Q21" s="90">
        <v>32</v>
      </c>
      <c r="R21" s="90">
        <v>28</v>
      </c>
      <c r="S21" s="90">
        <v>410</v>
      </c>
      <c r="T21" s="90">
        <v>1</v>
      </c>
      <c r="U21" s="90">
        <v>88</v>
      </c>
      <c r="V21" s="81"/>
      <c r="W21" s="81"/>
      <c r="X21" s="90" t="s">
        <v>110</v>
      </c>
      <c r="Y21" s="81"/>
      <c r="Z21" s="90">
        <v>80</v>
      </c>
      <c r="AA21" s="90">
        <v>278</v>
      </c>
      <c r="AB21" s="90" t="s">
        <v>110</v>
      </c>
    </row>
    <row r="22" spans="1:69" x14ac:dyDescent="0.25">
      <c r="A22" s="117">
        <v>36781</v>
      </c>
      <c r="B22" s="60">
        <v>9</v>
      </c>
      <c r="C22" s="60">
        <f t="shared" si="0"/>
        <v>2000</v>
      </c>
      <c r="D22" s="61">
        <v>1</v>
      </c>
      <c r="E22" s="62">
        <v>7.2</v>
      </c>
      <c r="F22" s="90" t="s">
        <v>110</v>
      </c>
      <c r="G22" s="63">
        <v>89</v>
      </c>
      <c r="H22" s="64">
        <v>3.4200000000000001E-2</v>
      </c>
      <c r="I22" s="64">
        <v>4.4299999999999999E-2</v>
      </c>
      <c r="J22" s="64">
        <v>1.6899999999999998E-2</v>
      </c>
      <c r="K22" s="62">
        <v>8</v>
      </c>
      <c r="L22" s="63">
        <v>35</v>
      </c>
      <c r="M22" s="63">
        <v>236</v>
      </c>
      <c r="N22" s="63">
        <v>25</v>
      </c>
      <c r="O22" s="63">
        <v>230</v>
      </c>
      <c r="P22" s="90">
        <v>38</v>
      </c>
      <c r="Q22" s="90">
        <v>36</v>
      </c>
      <c r="R22" s="90">
        <v>14</v>
      </c>
      <c r="S22" s="90">
        <v>461</v>
      </c>
      <c r="T22" s="90">
        <v>0.92</v>
      </c>
      <c r="U22" s="90">
        <v>88</v>
      </c>
      <c r="V22" s="81"/>
      <c r="W22" s="81"/>
      <c r="X22" s="90" t="s">
        <v>110</v>
      </c>
      <c r="Y22" s="81"/>
      <c r="Z22" s="90">
        <v>13</v>
      </c>
      <c r="AA22" s="90">
        <v>271</v>
      </c>
      <c r="AB22" s="90" t="s">
        <v>110</v>
      </c>
    </row>
    <row r="23" spans="1:69" x14ac:dyDescent="0.25">
      <c r="A23" s="117">
        <v>36809</v>
      </c>
      <c r="B23" s="60">
        <v>10</v>
      </c>
      <c r="C23" s="60">
        <f t="shared" si="0"/>
        <v>2000</v>
      </c>
      <c r="D23" s="61">
        <v>0.8</v>
      </c>
      <c r="E23" s="62">
        <v>7.4</v>
      </c>
      <c r="F23" s="90" t="s">
        <v>110</v>
      </c>
      <c r="G23" s="63">
        <v>86</v>
      </c>
      <c r="H23" s="64">
        <v>7.7100000000000002E-2</v>
      </c>
      <c r="I23" s="64">
        <v>4.4000000000000003E-3</v>
      </c>
      <c r="J23" s="64">
        <v>1.8E-3</v>
      </c>
      <c r="K23" s="62">
        <v>8.1999999999999993</v>
      </c>
      <c r="L23" s="63">
        <v>26</v>
      </c>
      <c r="M23" s="63">
        <v>251</v>
      </c>
      <c r="N23" s="63">
        <v>0.5</v>
      </c>
      <c r="O23" s="63">
        <v>1700</v>
      </c>
      <c r="P23" s="90">
        <v>36</v>
      </c>
      <c r="Q23" s="90">
        <v>36</v>
      </c>
      <c r="R23" s="90">
        <v>24</v>
      </c>
      <c r="S23" s="90">
        <v>456</v>
      </c>
      <c r="T23" s="90">
        <v>7</v>
      </c>
      <c r="U23" s="90">
        <v>92</v>
      </c>
      <c r="V23" s="81"/>
      <c r="W23" s="81"/>
      <c r="X23" s="90" t="s">
        <v>110</v>
      </c>
      <c r="Y23" s="81"/>
      <c r="Z23" s="90">
        <v>30</v>
      </c>
      <c r="AA23" s="90">
        <v>277</v>
      </c>
      <c r="AB23" s="90" t="s">
        <v>110</v>
      </c>
      <c r="AE23" t="s">
        <v>15</v>
      </c>
      <c r="AF23" t="s">
        <v>22</v>
      </c>
      <c r="AG23" t="s">
        <v>23</v>
      </c>
      <c r="AH23" t="s">
        <v>24</v>
      </c>
      <c r="AI23" t="s">
        <v>25</v>
      </c>
      <c r="AJ23" t="s">
        <v>26</v>
      </c>
      <c r="AK23" t="s">
        <v>27</v>
      </c>
      <c r="BK23" t="s">
        <v>14</v>
      </c>
      <c r="BL23" t="s">
        <v>22</v>
      </c>
      <c r="BM23" t="s">
        <v>23</v>
      </c>
      <c r="BN23" t="s">
        <v>24</v>
      </c>
      <c r="BO23" t="s">
        <v>25</v>
      </c>
      <c r="BP23" t="s">
        <v>26</v>
      </c>
      <c r="BQ23" t="s">
        <v>27</v>
      </c>
    </row>
    <row r="24" spans="1:69" x14ac:dyDescent="0.25">
      <c r="A24" s="117">
        <v>36844</v>
      </c>
      <c r="B24" s="60">
        <v>11</v>
      </c>
      <c r="C24" s="60">
        <f t="shared" si="0"/>
        <v>2000</v>
      </c>
      <c r="D24" s="61">
        <v>0.7</v>
      </c>
      <c r="E24" s="62">
        <v>8.1999999999999993</v>
      </c>
      <c r="F24" s="90" t="s">
        <v>110</v>
      </c>
      <c r="G24" s="63">
        <v>60</v>
      </c>
      <c r="H24" s="64">
        <v>0.1741</v>
      </c>
      <c r="I24" s="64">
        <v>7.22E-2</v>
      </c>
      <c r="J24" s="64">
        <v>2E-3</v>
      </c>
      <c r="K24" s="62">
        <v>7.8</v>
      </c>
      <c r="L24" s="63">
        <v>81</v>
      </c>
      <c r="M24" s="63">
        <v>274</v>
      </c>
      <c r="N24" s="63">
        <v>68</v>
      </c>
      <c r="O24" s="63">
        <v>16000</v>
      </c>
      <c r="P24" s="90">
        <v>66</v>
      </c>
      <c r="Q24" s="90">
        <v>32</v>
      </c>
      <c r="R24" s="90">
        <v>4</v>
      </c>
      <c r="S24" s="90">
        <v>357</v>
      </c>
      <c r="T24" s="90">
        <v>1</v>
      </c>
      <c r="U24" s="90">
        <v>100</v>
      </c>
      <c r="V24" s="81"/>
      <c r="W24" s="81"/>
      <c r="X24" s="90" t="s">
        <v>110</v>
      </c>
      <c r="Y24" s="81"/>
      <c r="Z24" s="90">
        <v>50</v>
      </c>
      <c r="AA24" s="90">
        <v>355</v>
      </c>
      <c r="AB24" s="90" t="s">
        <v>110</v>
      </c>
      <c r="AE24" s="3">
        <v>1999</v>
      </c>
      <c r="AF24">
        <f>COUNT($E$2:$E$13)</f>
        <v>12</v>
      </c>
      <c r="AG24" s="4">
        <f>MAX($E$2:$E$13)</f>
        <v>14</v>
      </c>
      <c r="AH24">
        <f>PERCENTILE($E$2:$E$13,75%)</f>
        <v>8.5500000000000007</v>
      </c>
      <c r="AI24" s="4">
        <f>MEDIAN($E$2:$E$13)</f>
        <v>8.1</v>
      </c>
      <c r="AJ24">
        <f>PERCENTILE($E$2:$E$13,25%)</f>
        <v>6.95</v>
      </c>
      <c r="AK24" s="4">
        <f>MIN($E$2:$E$13)</f>
        <v>6.2</v>
      </c>
      <c r="BK24">
        <v>1</v>
      </c>
      <c r="BL24">
        <f>COUNT($E$2,$E$14,$E$26,$E$38,$E$50,$E$62,$E$74,$E$86,$E$98,$E$110,$E$122,$E$134,$E$146,$E$158)</f>
        <v>13</v>
      </c>
      <c r="BM24" s="4">
        <f>MAX($E$2,$E$14,$E$26,$E$38,$E$50,$E$62,$E$74,$E$86,$E$98,$E$110,$E$122,$E$134,$E$146,$E$158)</f>
        <v>11</v>
      </c>
      <c r="BN24">
        <f>PERCENTILE(($E$2,$E$14,$E$26,$E$38,$E$50,$E$62,$E$74,$E$86,$E$98,$E$110,$E$122,$E$134,$E$146,$E$158),75%)</f>
        <v>8.3000000000000007</v>
      </c>
      <c r="BO24" s="4">
        <f>MEDIAN($E$2,$E$14,$E$26,$E$38,$E$50,$E$62,$E$74,$E$86,$E$98,$E$110,$E$122,$E$134,$E$146,$E$158)</f>
        <v>8.1</v>
      </c>
      <c r="BP24">
        <f>PERCENTILE(($E$2,$E$14,$E$26,$E$38,$E$50,$E$62,$E$74,$E$86,$E$98,$E$110,$E$122,$E$134,$E$146,$E$158),25%)</f>
        <v>7.5</v>
      </c>
      <c r="BQ24" s="4">
        <f>MIN($E$2,$E$14,$E$26,$E$38,$E$50,$E$62,$E$74,$E$86,$E$98,$E$110,$E$122,$E$134,$E$146,$E$158)</f>
        <v>6.9</v>
      </c>
    </row>
    <row r="25" spans="1:69" x14ac:dyDescent="0.25">
      <c r="A25" s="117">
        <v>36872</v>
      </c>
      <c r="B25" s="60">
        <v>12</v>
      </c>
      <c r="C25" s="60">
        <f t="shared" si="0"/>
        <v>2000</v>
      </c>
      <c r="D25" s="61">
        <v>2</v>
      </c>
      <c r="E25" s="62">
        <v>7.6</v>
      </c>
      <c r="F25" s="90" t="s">
        <v>110</v>
      </c>
      <c r="G25" s="63">
        <v>48</v>
      </c>
      <c r="H25" s="64">
        <v>0.21990000000000001</v>
      </c>
      <c r="I25" s="64">
        <v>9.5000000000000001E-2</v>
      </c>
      <c r="J25" s="64">
        <v>4.2299999999999997E-2</v>
      </c>
      <c r="K25" s="62">
        <v>8</v>
      </c>
      <c r="L25" s="63">
        <v>68</v>
      </c>
      <c r="M25" s="63">
        <v>263</v>
      </c>
      <c r="N25" s="63">
        <v>51</v>
      </c>
      <c r="O25" s="63">
        <v>9000</v>
      </c>
      <c r="P25" s="90">
        <v>28</v>
      </c>
      <c r="Q25" s="90">
        <v>40</v>
      </c>
      <c r="R25" s="90">
        <v>34</v>
      </c>
      <c r="S25" s="90">
        <v>302</v>
      </c>
      <c r="T25" s="90">
        <v>8</v>
      </c>
      <c r="U25" s="90">
        <v>68</v>
      </c>
      <c r="V25" s="81"/>
      <c r="W25" s="81"/>
      <c r="X25" s="90" t="s">
        <v>110</v>
      </c>
      <c r="Y25" s="81"/>
      <c r="Z25" s="90">
        <v>220</v>
      </c>
      <c r="AA25" s="90">
        <v>331</v>
      </c>
      <c r="AB25" s="90" t="s">
        <v>110</v>
      </c>
      <c r="AE25" s="3">
        <v>2000</v>
      </c>
      <c r="AF25">
        <f>COUNT($E$14:$E$25)</f>
        <v>12</v>
      </c>
      <c r="AG25" s="4">
        <f>MAX($E$14:$E$25)</f>
        <v>8.8000000000000007</v>
      </c>
      <c r="AH25">
        <f>PERCENTILE($E$14:$E$25,75%)</f>
        <v>7.8250000000000002</v>
      </c>
      <c r="AI25" s="4">
        <f>MEDIAN($E$14:$E$25)</f>
        <v>7.45</v>
      </c>
      <c r="AJ25">
        <f>PERCENTILE($E$14:$E$25,25%)</f>
        <v>7.1749999999999998</v>
      </c>
      <c r="AK25" s="4">
        <f>MIN($E$14:$E$25)</f>
        <v>5.3</v>
      </c>
      <c r="BK25">
        <v>2</v>
      </c>
      <c r="BL25">
        <f>COUNT($E$3,$E$15,$E$27,$E$39,$E$51,$E$63,$E$75,$E$87,$E$99,$E$111,$E$123,$E$135,$E$147,$E$159)</f>
        <v>14</v>
      </c>
      <c r="BM25" s="4">
        <f>MAX($E$3,$E$15,$E$27,$E$39,$E$51,$E$63,$E$75,$E$87,$E$99,$E$111,$E$123,$E$135,$E$147,$E$159)</f>
        <v>10.5</v>
      </c>
      <c r="BN25">
        <f>PERCENTILE(($E$3,$E$15,$E$27,$E$39,$E$51,$E$63,$E$75,$E$87,$E$99,$E$111,$E$123,$E$135,$E$147,$E$159),75%)</f>
        <v>8.6499999999999986</v>
      </c>
      <c r="BO25" s="4">
        <f>MEDIAN($E$3,$E$15,$E$27,$E$39,$E$51,$E$63,$E$75,$E$87,$E$99,$E$111,$E$123,$E$135,$E$147,$E$159)</f>
        <v>8.3500000000000014</v>
      </c>
      <c r="BP25">
        <f>PERCENTILE(($E$3,$E$15,$E$27,$E$39,$E$51,$E$63,$E$75,$E$87,$E$99,$E$111,$E$123,$E$135,$E$147,$E$159),25%)</f>
        <v>7.75</v>
      </c>
      <c r="BQ25" s="4">
        <f>MIN($E$3,$E$15,$E$27,$E$39,$E$51,$E$63,$E$75,$E$87,$E$99,$E$111,$E$123,$E$135,$E$147,$E$159)</f>
        <v>6.3</v>
      </c>
    </row>
    <row r="26" spans="1:69" x14ac:dyDescent="0.25">
      <c r="A26" s="117"/>
      <c r="B26" s="60">
        <v>1</v>
      </c>
      <c r="C26" s="60"/>
      <c r="D26" s="61"/>
      <c r="E26" s="62"/>
      <c r="F26" s="90"/>
      <c r="G26" s="63"/>
      <c r="H26" s="64"/>
      <c r="I26" s="64"/>
      <c r="J26" s="64"/>
      <c r="K26" s="62"/>
      <c r="L26" s="63"/>
      <c r="M26" s="63"/>
      <c r="N26" s="63"/>
      <c r="O26" s="63"/>
      <c r="P26" s="90"/>
      <c r="Q26" s="90"/>
      <c r="R26" s="90"/>
      <c r="S26" s="90"/>
      <c r="T26" s="90"/>
      <c r="U26" s="90"/>
      <c r="V26" s="81"/>
      <c r="W26" s="81"/>
      <c r="X26" s="90"/>
      <c r="Y26" s="81"/>
      <c r="Z26" s="90"/>
      <c r="AA26" s="90"/>
      <c r="AB26" s="90"/>
      <c r="AE26" s="3">
        <v>2001</v>
      </c>
      <c r="AF26" s="2">
        <f>COUNT($E$26:$E$37)</f>
        <v>11</v>
      </c>
      <c r="AG26" s="4">
        <f>MAX($E$26:$E$37)</f>
        <v>9.3000000000000007</v>
      </c>
      <c r="AH26" s="2">
        <f>PERCENTILE($E$26:$E$37,75%)</f>
        <v>7.95</v>
      </c>
      <c r="AI26" s="4">
        <f>MEDIAN($E$26:$E$37)</f>
        <v>7.7</v>
      </c>
      <c r="AJ26" s="2">
        <f>PERCENTILE($E$26:$E$37,25%)</f>
        <v>7.35</v>
      </c>
      <c r="AK26" s="4">
        <f>MIN($E$26:$E$37)</f>
        <v>6.7</v>
      </c>
      <c r="BK26">
        <v>3</v>
      </c>
      <c r="BL26">
        <f>COUNT($E$4,$E$16,$E$28,$E$40,$E$52,$E$64,$E$76,$E$88,$E$100,$E$112,$E$124,$E$136,$E$148,$E$160)</f>
        <v>13</v>
      </c>
      <c r="BM26" s="4">
        <f>MAX($E$4,$E$16,$E$28,$E$40,$E$52,$E$64,$E$76,$E$88,$E$100,$E$112,$E$124,$E$136,$E$148,$E$160)</f>
        <v>9.5</v>
      </c>
      <c r="BN26">
        <f>PERCENTILE(($E$4,$E$16,$E$28,$E$40,$E$52,$E$64,$E$76,$E$88,$E$100,$E$112,$E$124,$E$136,$E$148,$E$160),75%)</f>
        <v>8.6</v>
      </c>
      <c r="BO26" s="4">
        <f>MEDIAN($E$4,$E$16,$E$28,$E$40,$E$52,$E$64,$E$76,$E$88,$E$100,$E$112,$E$124,$E$136,$E$148,$E$160)</f>
        <v>8</v>
      </c>
      <c r="BP26">
        <f>PERCENTILE(($E$4,$E$16,$E$28,$E$40,$E$52,$E$64,$E$76,$E$88,$E$100,$E$112,$E$124,$E$136,$E$148,$E$160),25%)</f>
        <v>7.3</v>
      </c>
      <c r="BQ26" s="4">
        <f>MIN($E$4,$E$16,$E$28,$E$40,$E$52,$E$64,$E$76,$E$88,$E$100,$E$112,$E$124,$E$136,$E$148,$E$160)</f>
        <v>4.4000000000000004</v>
      </c>
    </row>
    <row r="27" spans="1:69" x14ac:dyDescent="0.25">
      <c r="A27" s="117">
        <v>36935</v>
      </c>
      <c r="B27" s="60">
        <v>2</v>
      </c>
      <c r="C27" s="60">
        <f t="shared" si="0"/>
        <v>2001</v>
      </c>
      <c r="D27" s="65" t="s">
        <v>3</v>
      </c>
      <c r="E27" s="62">
        <v>7.7</v>
      </c>
      <c r="F27" s="90" t="s">
        <v>110</v>
      </c>
      <c r="G27" s="66" t="s">
        <v>3</v>
      </c>
      <c r="H27" s="67" t="s">
        <v>3</v>
      </c>
      <c r="I27" s="67" t="s">
        <v>3</v>
      </c>
      <c r="J27" s="67" t="s">
        <v>3</v>
      </c>
      <c r="K27" s="68" t="s">
        <v>3</v>
      </c>
      <c r="L27" s="66"/>
      <c r="M27" s="66"/>
      <c r="N27" s="66"/>
      <c r="O27" s="66" t="s">
        <v>3</v>
      </c>
      <c r="P27" s="90"/>
      <c r="Q27" s="90"/>
      <c r="R27" s="90"/>
      <c r="S27" s="90"/>
      <c r="T27" s="90"/>
      <c r="U27" s="90"/>
      <c r="V27" s="81"/>
      <c r="W27" s="81"/>
      <c r="X27" s="90" t="s">
        <v>110</v>
      </c>
      <c r="Y27" s="81"/>
      <c r="Z27" s="90"/>
      <c r="AA27" s="90" t="s">
        <v>110</v>
      </c>
      <c r="AB27" s="90" t="s">
        <v>110</v>
      </c>
      <c r="AE27" s="3">
        <v>2002</v>
      </c>
      <c r="AF27" s="2">
        <f>COUNT($E$38:$E$49)</f>
        <v>12</v>
      </c>
      <c r="AG27" s="4">
        <f>MAX($E$38:$E$49)</f>
        <v>14.6</v>
      </c>
      <c r="AH27" s="2">
        <f>PERCENTILE($E$38:$E$49,75%)</f>
        <v>8.7749999999999986</v>
      </c>
      <c r="AI27" s="4">
        <f>MEDIAN($E$38:$E$49)</f>
        <v>7.9</v>
      </c>
      <c r="AJ27" s="2">
        <f>PERCENTILE($E$38:$E$49,25%)</f>
        <v>6.6749999999999998</v>
      </c>
      <c r="AK27" s="4">
        <f>MIN($E$38:$E$49)</f>
        <v>5.7</v>
      </c>
      <c r="BK27">
        <v>4</v>
      </c>
      <c r="BL27">
        <f>COUNT($E$5,$E$17,$E$29,$E$41,$E$53,$E$65,$E$77,$E$89,$E$101,$E$113,$E$125,$E$137,$E$149,$E$161)</f>
        <v>14</v>
      </c>
      <c r="BM27" s="4">
        <f>MAX($E$5,$E$17,$E$29,$E$41,$E$53,$E$65,$E$77,$E$89,$E$101,$E$113,$E$125,$E$137,$E$149,$E$161)</f>
        <v>10</v>
      </c>
      <c r="BN27">
        <f>PERCENTILE(($E$5,$E$17,$E$29,$E$41,$E$53,$E$65,$E$77,$E$89,$E$101,$E$113,$E$125,$E$137,$E$149,$E$161),75%)</f>
        <v>8.35</v>
      </c>
      <c r="BO27" s="4">
        <f>MEDIAN($E$5,$E$17,$E$29,$E$41,$E$53,$E$65,$E$77,$E$89,$E$101,$E$113,$E$125,$E$137,$E$149,$E$161)</f>
        <v>7.9</v>
      </c>
      <c r="BP27">
        <f>PERCENTILE(($E$5,$E$17,$E$29,$E$41,$E$53,$E$65,$E$77,$E$89,$E$101,$E$113,$E$125,$E$137,$E$149,$E$161),25%)</f>
        <v>7.4</v>
      </c>
      <c r="BQ27" s="4">
        <f>MIN($E$5,$E$17,$E$29,$E$41,$E$53,$E$65,$E$77,$E$89,$E$101,$E$113,$E$125,$E$137,$E$149,$E$161)</f>
        <v>6.6</v>
      </c>
    </row>
    <row r="28" spans="1:69" x14ac:dyDescent="0.25">
      <c r="A28" s="117">
        <v>36963</v>
      </c>
      <c r="B28" s="60">
        <v>3</v>
      </c>
      <c r="C28" s="60">
        <f t="shared" si="0"/>
        <v>2001</v>
      </c>
      <c r="D28" s="65" t="s">
        <v>3</v>
      </c>
      <c r="E28" s="62">
        <v>8</v>
      </c>
      <c r="F28" s="90" t="s">
        <v>110</v>
      </c>
      <c r="G28" s="66" t="s">
        <v>3</v>
      </c>
      <c r="H28" s="67" t="s">
        <v>3</v>
      </c>
      <c r="I28" s="67" t="s">
        <v>3</v>
      </c>
      <c r="J28" s="67" t="s">
        <v>3</v>
      </c>
      <c r="K28" s="68" t="s">
        <v>3</v>
      </c>
      <c r="L28" s="66"/>
      <c r="M28" s="66"/>
      <c r="N28" s="66"/>
      <c r="O28" s="66" t="s">
        <v>3</v>
      </c>
      <c r="P28" s="90"/>
      <c r="Q28" s="90"/>
      <c r="R28" s="90"/>
      <c r="S28" s="90"/>
      <c r="T28" s="90"/>
      <c r="U28" s="90"/>
      <c r="V28" s="81"/>
      <c r="W28" s="81"/>
      <c r="X28" s="90" t="s">
        <v>110</v>
      </c>
      <c r="Y28" s="81"/>
      <c r="Z28" s="90"/>
      <c r="AA28" s="90" t="s">
        <v>110</v>
      </c>
      <c r="AB28" s="90" t="s">
        <v>110</v>
      </c>
      <c r="AE28" s="3">
        <v>2003</v>
      </c>
      <c r="AF28" s="2">
        <f>COUNT($E$50:$E$61)</f>
        <v>12</v>
      </c>
      <c r="AG28" s="4">
        <f>MAX($E$50:$E$61)</f>
        <v>8.5</v>
      </c>
      <c r="AH28" s="2">
        <f>PERCENTILE($E$50:$E$61,75%)</f>
        <v>8.3000000000000007</v>
      </c>
      <c r="AI28" s="4">
        <f>MEDIAN($E$50:$E$61)</f>
        <v>7.6</v>
      </c>
      <c r="AJ28" s="2">
        <f>PERCENTILE($E$50:$E$61,25%)</f>
        <v>6.9249999999999998</v>
      </c>
      <c r="AK28" s="4">
        <f>MIN($E$50:$E$61)</f>
        <v>4.8</v>
      </c>
      <c r="BK28">
        <v>5</v>
      </c>
      <c r="BL28">
        <f>COUNT($E$6,$E$18,$E$30,$E$42,$E$54,$E$66,$E$78,$E$90,$E$102,$E$114,$E$126,$E$138,$E$150,$E$162)</f>
        <v>14</v>
      </c>
      <c r="BM28" s="4">
        <f>MAX($E$6,$E$18,$E$30,$E$42,$E$54,$E$66,$E$78,$E$90,$E$102,$E$114,$E$126,$E$138,$E$150,$E$162)</f>
        <v>15.4</v>
      </c>
      <c r="BN28">
        <f>PERCENTILE(($E$6,$E$18,$E$30,$E$42,$E$54,$E$66,$E$78,$E$90,$E$102,$E$114,$E$126,$E$138,$E$150,$E$162),75%)</f>
        <v>10.725</v>
      </c>
      <c r="BO28" s="4">
        <f>MEDIAN($E$6,$E$18,$E$30,$E$42,$E$54,$E$66,$E$78,$E$90,$E$102,$E$114,$E$126,$E$138,$E$150,$E$162)</f>
        <v>8.9</v>
      </c>
      <c r="BP28">
        <f>PERCENTILE(($E$6,$E$18,$E$30,$E$42,$E$54,$E$66,$E$78,$E$90,$E$102,$E$114,$E$126,$E$138,$E$150,$E$162),25%)</f>
        <v>7.6749999999999998</v>
      </c>
      <c r="BQ28" s="4">
        <f>MIN($E$6,$E$18,$E$30,$E$42,$E$54,$E$66,$E$78,$E$90,$E$102,$E$114,$E$126,$E$138,$E$150,$E$162)</f>
        <v>6.4</v>
      </c>
    </row>
    <row r="29" spans="1:69" x14ac:dyDescent="0.25">
      <c r="A29" s="117">
        <v>36998</v>
      </c>
      <c r="B29" s="60">
        <v>4</v>
      </c>
      <c r="C29" s="60">
        <f t="shared" si="0"/>
        <v>2001</v>
      </c>
      <c r="D29" s="65" t="s">
        <v>3</v>
      </c>
      <c r="E29" s="62">
        <v>7.9</v>
      </c>
      <c r="F29" s="90" t="s">
        <v>110</v>
      </c>
      <c r="G29" s="66" t="s">
        <v>3</v>
      </c>
      <c r="H29" s="67" t="s">
        <v>3</v>
      </c>
      <c r="I29" s="67" t="s">
        <v>3</v>
      </c>
      <c r="J29" s="67" t="s">
        <v>3</v>
      </c>
      <c r="K29" s="68" t="s">
        <v>3</v>
      </c>
      <c r="L29" s="66"/>
      <c r="M29" s="66"/>
      <c r="N29" s="66"/>
      <c r="O29" s="66" t="s">
        <v>3</v>
      </c>
      <c r="P29" s="90"/>
      <c r="Q29" s="90"/>
      <c r="R29" s="90"/>
      <c r="S29" s="90"/>
      <c r="T29" s="90"/>
      <c r="U29" s="90"/>
      <c r="V29" s="81"/>
      <c r="W29" s="81"/>
      <c r="X29" s="90" t="s">
        <v>110</v>
      </c>
      <c r="Y29" s="81"/>
      <c r="Z29" s="90"/>
      <c r="AA29" s="90" t="s">
        <v>110</v>
      </c>
      <c r="AB29" s="90" t="s">
        <v>110</v>
      </c>
      <c r="AE29" s="3">
        <v>2004</v>
      </c>
      <c r="AF29" s="2">
        <f>COUNT($E$62:$E$73)</f>
        <v>12</v>
      </c>
      <c r="AG29" s="4">
        <f>MAX($E$62:$E$73)</f>
        <v>10</v>
      </c>
      <c r="AH29" s="2">
        <f>PERCENTILE($E$62:$E$73,75%)</f>
        <v>9.1</v>
      </c>
      <c r="AI29" s="4">
        <f>MEDIAN($E$62:$E$73)</f>
        <v>7.85</v>
      </c>
      <c r="AJ29" s="2">
        <f>PERCENTILE($E$62:$E$73,25%)</f>
        <v>7.05</v>
      </c>
      <c r="AK29" s="4">
        <f>MIN($E$62:$E$73)</f>
        <v>4.4000000000000004</v>
      </c>
      <c r="BK29">
        <v>6</v>
      </c>
      <c r="BL29">
        <f>COUNT($E$7,$E$19,$E$31,$E$43,$E$55,$E$67,$E$79,$E$91,$E$103,$E$115,$E$127,$E$139,$E$151,$E$163)</f>
        <v>14</v>
      </c>
      <c r="BM29" s="4">
        <f>MAX($E$7,$E$19,$E$31,$E$43,$E$55,$E$67,$E$79,$E$91,$E$103,$E$115,$E$127,$E$139,$E$151,$E$163)</f>
        <v>14.6</v>
      </c>
      <c r="BN29">
        <f>PERCENTILE(($E$7,$E$19,$E$31,$E$43,$E$55,$E$67,$E$79,$E$91,$E$103,$E$115,$E$127,$E$139,$E$151,$E$163),75%)</f>
        <v>8.7750000000000004</v>
      </c>
      <c r="BO29" s="4">
        <f>MEDIAN($E$7,$E$19,$E$31,$E$43,$E$55,$E$67,$E$79,$E$91,$E$103,$E$115,$E$127,$E$139,$E$151,$E$163)</f>
        <v>8</v>
      </c>
      <c r="BP29">
        <f>PERCENTILE(($E$7,$E$19,$E$31,$E$43,$E$55,$E$67,$E$79,$E$91,$E$103,$E$115,$E$127,$E$139,$E$151,$E$163),25%)</f>
        <v>7.2</v>
      </c>
      <c r="BQ29" s="4">
        <f>MIN($E$7,$E$19,$E$31,$E$43,$E$55,$E$67,$E$79,$E$91,$E$103,$E$115,$E$127,$E$139,$E$151,$E$163)</f>
        <v>6.9</v>
      </c>
    </row>
    <row r="30" spans="1:69" x14ac:dyDescent="0.25">
      <c r="A30" s="117">
        <v>37018</v>
      </c>
      <c r="B30" s="60">
        <v>5</v>
      </c>
      <c r="C30" s="60">
        <f t="shared" si="0"/>
        <v>2001</v>
      </c>
      <c r="D30" s="65" t="s">
        <v>3</v>
      </c>
      <c r="E30" s="62">
        <v>7.5</v>
      </c>
      <c r="F30" s="90" t="s">
        <v>110</v>
      </c>
      <c r="G30" s="66" t="s">
        <v>3</v>
      </c>
      <c r="H30" s="67" t="s">
        <v>3</v>
      </c>
      <c r="I30" s="67" t="s">
        <v>3</v>
      </c>
      <c r="J30" s="67" t="s">
        <v>3</v>
      </c>
      <c r="K30" s="68" t="s">
        <v>3</v>
      </c>
      <c r="L30" s="66"/>
      <c r="M30" s="66"/>
      <c r="N30" s="66"/>
      <c r="O30" s="66" t="s">
        <v>3</v>
      </c>
      <c r="P30" s="90"/>
      <c r="Q30" s="90"/>
      <c r="R30" s="90"/>
      <c r="S30" s="90"/>
      <c r="T30" s="90"/>
      <c r="U30" s="90"/>
      <c r="V30" s="81"/>
      <c r="W30" s="81"/>
      <c r="X30" s="90" t="s">
        <v>110</v>
      </c>
      <c r="Y30" s="81"/>
      <c r="Z30" s="90"/>
      <c r="AA30" s="90" t="s">
        <v>110</v>
      </c>
      <c r="AB30" s="90" t="s">
        <v>110</v>
      </c>
      <c r="AE30" s="3">
        <v>2005</v>
      </c>
      <c r="AF30" s="2">
        <f>COUNT($E$74:$E$85)</f>
        <v>11</v>
      </c>
      <c r="AG30" s="4">
        <f>MAX($E$74:$E$85)</f>
        <v>13.9</v>
      </c>
      <c r="AH30" s="2">
        <f>PERCENTILE($E$74:$E$85,75%)</f>
        <v>11.25</v>
      </c>
      <c r="AI30" s="4">
        <f>MEDIAN($E$74:$E$85)</f>
        <v>9</v>
      </c>
      <c r="AJ30" s="2">
        <f>PERCENTILE($E$74:$E$85,25%)</f>
        <v>8.0500000000000007</v>
      </c>
      <c r="AK30" s="4">
        <f>MIN($E$74:$E$85)</f>
        <v>7.7</v>
      </c>
      <c r="BK30">
        <v>7</v>
      </c>
      <c r="BL30">
        <f>COUNT($E$8,$E$20,$E$32,$E$44,$E$56,$E$68,$E$80,$E$92,$E$104,$E$116,$E$128,$E$140,$E$152,$E$164)</f>
        <v>13</v>
      </c>
      <c r="BM30" s="4">
        <f>MAX($E$8,$E$20,$E$32,$E$44,$E$56,$E$68,$E$80,$E$92,$E$104,$E$116,$E$128,$E$140,$E$152,$E$164)</f>
        <v>11.7</v>
      </c>
      <c r="BN30">
        <f>PERCENTILE(($E$8,$E$20,$E$32,$E$44,$E$56,$E$68,$E$80,$E$92,$E$104,$E$116,$E$128,$E$140,$E$152,$E$164),75%)</f>
        <v>8.5</v>
      </c>
      <c r="BO30" s="4">
        <f>MEDIAN($E$8,$E$20,$E$32,$E$44,$E$56,$E$68,$E$80,$E$92,$E$104,$E$116,$E$128,$E$140,$E$152,$E$164)</f>
        <v>6.9</v>
      </c>
      <c r="BP30">
        <f>PERCENTILE(($E$8,$E$20,$E$32,$E$44,$E$56,$E$68,$E$80,$E$92,$E$104,$E$116,$E$128,$E$140,$E$152,$E$164),25%)</f>
        <v>6</v>
      </c>
      <c r="BQ30" s="4">
        <f>MIN($E$8,$E$20,$E$32,$E$44,$E$56,$E$68,$E$80,$E$92,$E$104,$E$116,$E$128,$E$140,$E$152,$E$164)</f>
        <v>5.3</v>
      </c>
    </row>
    <row r="31" spans="1:69" x14ac:dyDescent="0.25">
      <c r="A31" s="117">
        <v>37055</v>
      </c>
      <c r="B31" s="60">
        <v>6</v>
      </c>
      <c r="C31" s="60">
        <f t="shared" si="0"/>
        <v>2001</v>
      </c>
      <c r="D31" s="65" t="s">
        <v>3</v>
      </c>
      <c r="E31" s="62">
        <v>7.2</v>
      </c>
      <c r="F31" s="90">
        <v>32.4</v>
      </c>
      <c r="G31" s="66" t="s">
        <v>3</v>
      </c>
      <c r="H31" s="67" t="s">
        <v>3</v>
      </c>
      <c r="I31" s="67" t="s">
        <v>3</v>
      </c>
      <c r="J31" s="67" t="s">
        <v>3</v>
      </c>
      <c r="K31" s="68" t="s">
        <v>3</v>
      </c>
      <c r="L31" s="66"/>
      <c r="M31" s="66"/>
      <c r="N31" s="66"/>
      <c r="O31" s="66" t="s">
        <v>3</v>
      </c>
      <c r="P31" s="90"/>
      <c r="Q31" s="90"/>
      <c r="R31" s="90"/>
      <c r="S31" s="90"/>
      <c r="T31" s="90"/>
      <c r="U31" s="90"/>
      <c r="V31" s="81"/>
      <c r="W31" s="81"/>
      <c r="X31" s="90" t="s">
        <v>110</v>
      </c>
      <c r="Y31" s="81"/>
      <c r="Z31" s="90"/>
      <c r="AA31" s="90" t="s">
        <v>110</v>
      </c>
      <c r="AB31" s="90" t="s">
        <v>110</v>
      </c>
      <c r="AE31" s="3">
        <v>2006</v>
      </c>
      <c r="AF31" s="2">
        <f>COUNT($E$86:$E$97)</f>
        <v>12</v>
      </c>
      <c r="AG31" s="4">
        <f>MAX($E$86:$E$97)</f>
        <v>11</v>
      </c>
      <c r="AH31" s="2">
        <f>PERCENTILE($E$86:$E$97,75%)</f>
        <v>8.9250000000000007</v>
      </c>
      <c r="AI31" s="4">
        <f>MEDIAN($E$86:$E$97)</f>
        <v>7.95</v>
      </c>
      <c r="AJ31" s="2">
        <f>PERCENTILE($E$86:$E$97,25%)</f>
        <v>7.1749999999999998</v>
      </c>
      <c r="AK31" s="4">
        <f>MIN($E$86:$E$97)</f>
        <v>5.7</v>
      </c>
      <c r="BK31">
        <v>8</v>
      </c>
      <c r="BL31">
        <f>COUNT($E$9,$E$21,$E$33,$E$45,$E$57,$E$69,$E$81,$E$93,$E$105,$E$117,$E$129,$E$141,$E$153,$E$165)</f>
        <v>12</v>
      </c>
      <c r="BM31" s="4">
        <f>MAX($E$9,$E$21,$E$33,$E$45,$E$57,$E$69,$E$81,$E$93,$E$105,$E$117,$E$129,$E$141,$E$153,$E$165)</f>
        <v>10.6</v>
      </c>
      <c r="BN31">
        <f>PERCENTILE(($E$9,$E$21,$E$33,$E$45,$E$57,$E$69,$E$81,$E$93,$E$105,$E$117,$E$129,$E$141,$E$153,$E$165),75%)</f>
        <v>7.5250000000000004</v>
      </c>
      <c r="BO31" s="4">
        <f>MEDIAN($E$9,$E$21,$E$33,$E$45,$E$57,$E$69,$E$81,$E$93,$E$105,$E$117,$E$129,$E$141,$E$153,$E$165)</f>
        <v>6.85</v>
      </c>
      <c r="BP31">
        <f>PERCENTILE(($E$9,$E$21,$E$33,$E$45,$E$57,$E$69,$E$81,$E$93,$E$105,$E$117,$E$129,$E$141,$E$153,$E$165),25%)</f>
        <v>5.95</v>
      </c>
      <c r="BQ31" s="4">
        <f>MIN($E$9,$E$21,$E$33,$E$45,$E$57,$E$69,$E$81,$E$93,$E$105,$E$117,$E$129,$E$141,$E$153,$E$165)</f>
        <v>5.4</v>
      </c>
    </row>
    <row r="32" spans="1:69" x14ac:dyDescent="0.25">
      <c r="A32" s="117">
        <v>37083</v>
      </c>
      <c r="B32" s="60">
        <v>7</v>
      </c>
      <c r="C32" s="60">
        <f t="shared" si="0"/>
        <v>2001</v>
      </c>
      <c r="D32" s="65" t="s">
        <v>3</v>
      </c>
      <c r="E32" s="62">
        <v>9.3000000000000007</v>
      </c>
      <c r="F32" s="90">
        <v>30</v>
      </c>
      <c r="G32" s="66" t="s">
        <v>3</v>
      </c>
      <c r="H32" s="67" t="s">
        <v>3</v>
      </c>
      <c r="I32" s="67" t="s">
        <v>3</v>
      </c>
      <c r="J32" s="67" t="s">
        <v>3</v>
      </c>
      <c r="K32" s="68" t="s">
        <v>3</v>
      </c>
      <c r="L32" s="66"/>
      <c r="M32" s="66"/>
      <c r="N32" s="66"/>
      <c r="O32" s="66" t="s">
        <v>3</v>
      </c>
      <c r="P32" s="90"/>
      <c r="Q32" s="90"/>
      <c r="R32" s="90"/>
      <c r="S32" s="90"/>
      <c r="T32" s="90"/>
      <c r="U32" s="90"/>
      <c r="X32" s="90" t="s">
        <v>110</v>
      </c>
      <c r="Z32" s="90"/>
      <c r="AA32" s="90" t="s">
        <v>110</v>
      </c>
      <c r="AB32" s="90" t="s">
        <v>110</v>
      </c>
      <c r="AE32" s="3">
        <v>2007</v>
      </c>
      <c r="AF32" s="2">
        <f>COUNT($E$98:$E$109)</f>
        <v>12</v>
      </c>
      <c r="AG32" s="4">
        <f>MAX($E$98:$E$109)</f>
        <v>15.4</v>
      </c>
      <c r="AH32" s="2">
        <f>PERCENTILE($E$98:$E$109,75%)</f>
        <v>9.7249999999999996</v>
      </c>
      <c r="AI32" s="4">
        <f>MEDIAN($E$98:$E$109)</f>
        <v>8.4499999999999993</v>
      </c>
      <c r="AJ32" s="2">
        <f>PERCENTILE($E$98:$E$109,25%)</f>
        <v>7.8249999999999993</v>
      </c>
      <c r="AK32" s="4">
        <f>MIN($E$98:$E$109)</f>
        <v>6.5</v>
      </c>
      <c r="BK32">
        <v>9</v>
      </c>
      <c r="BL32">
        <f>COUNT($E$10,$E$22,$E$34,$E$46,$E$58,$E$70,$E$82,$E$94,$E$106,$E$118,$E$130,$E$142,$E$154,$E$166)</f>
        <v>13</v>
      </c>
      <c r="BM32" s="4">
        <f>MAX($E$10,$E$22,$E$34,$E$46,$E$58,$E$70,$E$82,$E$94,$E$106,$E$118,$E$130,$E$142,$E$154,$E$166)</f>
        <v>11.4</v>
      </c>
      <c r="BN32">
        <f>PERCENTILE(($E$10,$E$22,$E$34,$E$46,$E$58,$E$70,$E$82,$E$94,$E$106,$E$118,$E$130,$E$142,$E$154,$E$166),75%)</f>
        <v>9.1999999999999993</v>
      </c>
      <c r="BO32" s="4">
        <f>MEDIAN($E$10,$E$22,$E$34,$E$46,$E$58,$E$70,$E$82,$E$94,$E$106,$E$118,$E$130,$E$142,$E$154,$E$166)</f>
        <v>8.1</v>
      </c>
      <c r="BP32">
        <f>PERCENTILE(($E$10,$E$22,$E$34,$E$46,$E$58,$E$70,$E$82,$E$94,$E$106,$E$118,$E$130,$E$142,$E$154,$E$166),25%)</f>
        <v>7.2</v>
      </c>
      <c r="BQ32" s="4">
        <f>MIN($E$10,$E$22,$E$34,$E$46,$E$58,$E$70,$E$82,$E$94,$E$106,$E$118,$E$130,$E$142,$E$154,$E$166)</f>
        <v>6.8</v>
      </c>
    </row>
    <row r="33" spans="1:69" x14ac:dyDescent="0.25">
      <c r="A33" s="117">
        <v>37117</v>
      </c>
      <c r="B33" s="60">
        <v>8</v>
      </c>
      <c r="C33" s="60">
        <f t="shared" si="0"/>
        <v>2001</v>
      </c>
      <c r="D33" s="61">
        <v>1</v>
      </c>
      <c r="E33" s="62">
        <v>6.7</v>
      </c>
      <c r="F33" s="90" t="s">
        <v>110</v>
      </c>
      <c r="G33" s="63">
        <v>22</v>
      </c>
      <c r="H33" s="64">
        <v>1.12E-2</v>
      </c>
      <c r="I33" s="64">
        <v>7.1099999999999997E-2</v>
      </c>
      <c r="J33" s="64">
        <v>1.12E-2</v>
      </c>
      <c r="K33" s="62">
        <v>8.3000000000000007</v>
      </c>
      <c r="L33" s="63">
        <v>22</v>
      </c>
      <c r="M33" s="63">
        <v>176</v>
      </c>
      <c r="N33" s="63">
        <v>25</v>
      </c>
      <c r="O33" s="63">
        <v>1300</v>
      </c>
      <c r="P33" s="90">
        <v>96</v>
      </c>
      <c r="Q33" s="90">
        <v>20</v>
      </c>
      <c r="R33" s="90">
        <v>108</v>
      </c>
      <c r="S33" s="90"/>
      <c r="T33" s="90">
        <v>0.9</v>
      </c>
      <c r="U33" s="90">
        <v>84</v>
      </c>
      <c r="V33" s="81"/>
      <c r="W33" s="81"/>
      <c r="X33" s="90" t="s">
        <v>110</v>
      </c>
      <c r="Y33" s="81"/>
      <c r="Z33" s="90">
        <v>220</v>
      </c>
      <c r="AA33" s="90" t="s">
        <v>110</v>
      </c>
      <c r="AB33" s="90" t="s">
        <v>110</v>
      </c>
      <c r="AE33" s="3">
        <v>2008</v>
      </c>
      <c r="AF33" s="2">
        <f>COUNT($E$110:$E$121)</f>
        <v>12</v>
      </c>
      <c r="AG33" s="4">
        <f>MAX($E$110:$E$121)</f>
        <v>10.1</v>
      </c>
      <c r="AH33" s="2">
        <f>PERCENTILE($E$110:$E$121,75%)</f>
        <v>8.3500000000000014</v>
      </c>
      <c r="AI33" s="4">
        <f>MEDIAN($E$110:$E$121)</f>
        <v>7.55</v>
      </c>
      <c r="AJ33" s="2">
        <f>PERCENTILE($E$110:$E$121,25%)</f>
        <v>7.125</v>
      </c>
      <c r="AK33" s="4">
        <f>MIN($E$110:$E$121)</f>
        <v>6.5</v>
      </c>
      <c r="BK33">
        <v>10</v>
      </c>
      <c r="BL33">
        <f>COUNT($E$11,$E$23,$E$35,$E$47,$E$59,$E$71,$E$83,$E$95,$E$107,$E$119,$E$131,$E$143,$E$155,$E$167)</f>
        <v>14</v>
      </c>
      <c r="BM33" s="4">
        <f>MAX($E$11,$E$23,$E$35,$E$47,$E$59,$E$71,$E$83,$E$95,$E$107,$E$119,$E$131,$E$143,$E$155,$E$167)</f>
        <v>11.1</v>
      </c>
      <c r="BN33">
        <f>PERCENTILE(($E$11,$E$23,$E$35,$E$47,$E$59,$E$71,$E$83,$E$95,$E$107,$E$119,$E$131,$E$143,$E$155,$E$167),75%)</f>
        <v>8.6750000000000007</v>
      </c>
      <c r="BO33" s="4">
        <f>MEDIAN($E$11,$E$23,$E$35,$E$47,$E$59,$E$71,$E$83,$E$95,$E$107,$E$119,$E$131,$E$143,$E$155,$E$167)</f>
        <v>7.4749999999999996</v>
      </c>
      <c r="BP33">
        <f>PERCENTILE(($E$11,$E$23,$E$35,$E$47,$E$59,$E$71,$E$83,$E$95,$E$107,$E$119,$E$131,$E$143,$E$155,$E$167),25%)</f>
        <v>6.55</v>
      </c>
      <c r="BQ33" s="4">
        <f>MIN($E$11,$E$23,$E$35,$E$47,$E$59,$E$71,$E$83,$E$95,$E$107,$E$119,$E$131,$E$143,$E$155,$E$167)</f>
        <v>4.8</v>
      </c>
    </row>
    <row r="34" spans="1:69" x14ac:dyDescent="0.25">
      <c r="A34" s="117">
        <v>37145</v>
      </c>
      <c r="B34" s="60">
        <v>9</v>
      </c>
      <c r="C34" s="60">
        <f t="shared" si="0"/>
        <v>2001</v>
      </c>
      <c r="D34" s="61">
        <v>1</v>
      </c>
      <c r="E34" s="62">
        <v>8</v>
      </c>
      <c r="F34" s="90" t="s">
        <v>110</v>
      </c>
      <c r="G34" s="63">
        <v>24</v>
      </c>
      <c r="H34" s="64">
        <v>2.3099999999999999E-2</v>
      </c>
      <c r="I34" s="64">
        <v>0.112</v>
      </c>
      <c r="J34" s="64">
        <v>1E-3</v>
      </c>
      <c r="K34" s="62">
        <v>8.5</v>
      </c>
      <c r="L34" s="63">
        <v>15</v>
      </c>
      <c r="M34" s="63">
        <v>160</v>
      </c>
      <c r="N34" s="63">
        <v>20</v>
      </c>
      <c r="O34" s="63">
        <v>280</v>
      </c>
      <c r="P34" s="90">
        <v>96</v>
      </c>
      <c r="Q34" s="90">
        <v>36</v>
      </c>
      <c r="R34" s="90">
        <v>44</v>
      </c>
      <c r="S34" s="90"/>
      <c r="T34" s="90">
        <v>3</v>
      </c>
      <c r="U34" s="90">
        <v>104</v>
      </c>
      <c r="V34" s="81"/>
      <c r="W34" s="81"/>
      <c r="X34" s="90" t="s">
        <v>110</v>
      </c>
      <c r="Y34" s="81"/>
      <c r="Z34" s="90">
        <v>50</v>
      </c>
      <c r="AA34" s="90" t="s">
        <v>110</v>
      </c>
      <c r="AB34" s="90" t="s">
        <v>110</v>
      </c>
      <c r="AE34" s="3">
        <v>2009</v>
      </c>
      <c r="AF34" s="2">
        <f>COUNT($E$122:$E$133)</f>
        <v>9</v>
      </c>
      <c r="AG34" s="4">
        <f>MAX($E$122:$E$133)</f>
        <v>9.85</v>
      </c>
      <c r="AH34" s="2">
        <f>PERCENTILE($E$122:$E$133,75%)</f>
        <v>8.6999999999999993</v>
      </c>
      <c r="AI34" s="4">
        <f>MEDIAN($E$122:$E$133)</f>
        <v>7.6</v>
      </c>
      <c r="AJ34" s="2">
        <f>PERCENTILE($E$122:$E$133,25%)</f>
        <v>7.2</v>
      </c>
      <c r="AK34" s="4">
        <f>MIN($E$122:$E$133)</f>
        <v>6.9</v>
      </c>
      <c r="BK34">
        <v>11</v>
      </c>
      <c r="BL34">
        <f>COUNT($E$12,$E$24,$E$36,$E$48,$E$60,$E$72,$E$84,$E$96,$E$108,$E$120,$E$132,$E$144,$E$156,$E$168)</f>
        <v>14</v>
      </c>
      <c r="BM34" s="4">
        <f>MAX($E$12,$E$24,$E$36,$E$48,$E$60,$E$72,$E$84,$E$96,$E$108,$E$120,$E$132,$E$144,$E$156,$E$168)</f>
        <v>9.85</v>
      </c>
      <c r="BN34">
        <f>PERCENTILE(($E$12,$E$24,$E$36,$E$48,$E$60,$E$72,$E$84,$E$96,$E$108,$E$120,$E$132,$E$144,$E$156,$E$168),75%)</f>
        <v>8.125</v>
      </c>
      <c r="BO34" s="4">
        <f>MEDIAN($E$12,$E$24,$E$36,$E$48,$E$60,$E$72,$E$84,$E$96,$E$108,$E$120,$E$132,$E$144,$E$156,$E$168)</f>
        <v>7.4</v>
      </c>
      <c r="BP34">
        <f>PERCENTILE(($E$12,$E$24,$E$36,$E$48,$E$60,$E$72,$E$84,$E$96,$E$108,$E$120,$E$132,$E$144,$E$156,$E$168),25%)</f>
        <v>6.8</v>
      </c>
      <c r="BQ34" s="4">
        <f>MIN($E$12,$E$24,$E$36,$E$48,$E$60,$E$72,$E$84,$E$96,$E$108,$E$120,$E$132,$E$144,$E$156,$E$168)</f>
        <v>5.7</v>
      </c>
    </row>
    <row r="35" spans="1:69" x14ac:dyDescent="0.25">
      <c r="A35" s="117">
        <v>37173</v>
      </c>
      <c r="B35" s="60">
        <v>10</v>
      </c>
      <c r="C35" s="60">
        <f t="shared" si="0"/>
        <v>2001</v>
      </c>
      <c r="D35" s="61">
        <v>1</v>
      </c>
      <c r="E35" s="62">
        <v>6.7</v>
      </c>
      <c r="F35" s="90" t="s">
        <v>110</v>
      </c>
      <c r="G35" s="63">
        <v>33</v>
      </c>
      <c r="H35" s="64">
        <v>6.5000000000000002E-2</v>
      </c>
      <c r="I35" s="64">
        <v>9.7900000000000001E-2</v>
      </c>
      <c r="J35" s="64">
        <v>1E-3</v>
      </c>
      <c r="K35" s="62">
        <v>8.1999999999999993</v>
      </c>
      <c r="L35" s="63">
        <v>20</v>
      </c>
      <c r="M35" s="63">
        <v>160</v>
      </c>
      <c r="N35" s="63">
        <v>21</v>
      </c>
      <c r="O35" s="63">
        <v>330</v>
      </c>
      <c r="P35" s="90">
        <v>104</v>
      </c>
      <c r="Q35" s="90">
        <v>36</v>
      </c>
      <c r="R35" s="90">
        <v>2</v>
      </c>
      <c r="S35" s="90">
        <v>270</v>
      </c>
      <c r="T35" s="90">
        <v>4</v>
      </c>
      <c r="U35" s="90">
        <v>112</v>
      </c>
      <c r="V35" s="81"/>
      <c r="W35" s="81"/>
      <c r="X35" s="90" t="s">
        <v>110</v>
      </c>
      <c r="Y35" s="81"/>
      <c r="Z35" s="90">
        <v>260</v>
      </c>
      <c r="AA35" s="90" t="s">
        <v>110</v>
      </c>
      <c r="AB35" s="90" t="s">
        <v>110</v>
      </c>
      <c r="AE35" s="3">
        <v>2010</v>
      </c>
      <c r="AF35" s="2">
        <f>COUNT($E$134:$E$145)</f>
        <v>11</v>
      </c>
      <c r="AG35" s="4">
        <f>MAX($E$134:$E$145)</f>
        <v>12.3</v>
      </c>
      <c r="AH35" s="2">
        <f>PERCENTILE($E$134:$E$145,75%)</f>
        <v>9.85</v>
      </c>
      <c r="AI35" s="4">
        <f>MEDIAN($E$134:$E$145)</f>
        <v>8.42</v>
      </c>
      <c r="AJ35" s="2">
        <f>PERCENTILE($E$134:$E$145,25%)</f>
        <v>7.45</v>
      </c>
      <c r="AK35" s="4">
        <f>MIN($E$134:$E$145)</f>
        <v>5.7</v>
      </c>
      <c r="BK35">
        <v>12</v>
      </c>
      <c r="BL35">
        <f>COUNT($E$13,$E$25,$E$37,$E$49,$E$61,$E$73,$E$85,$E$97,$E$109,$E$121,$E$133,$E$145,$E$157,$E$169)</f>
        <v>14</v>
      </c>
      <c r="BM35" s="4">
        <f>MAX($E$13,$E$25,$E$37,$E$49,$E$61,$E$73,$E$85,$E$97,$E$109,$E$121,$E$133,$E$145,$E$157,$E$169)</f>
        <v>9.6999999999999993</v>
      </c>
      <c r="BN35">
        <f>PERCENTILE(($E$13,$E$25,$E$37,$E$49,$E$61,$E$73,$E$85,$E$97,$E$109,$E$121,$E$133,$E$145,$E$157,$E$169),75%)</f>
        <v>7.9249999999999998</v>
      </c>
      <c r="BO35" s="4">
        <f>MEDIAN($E$13,$E$25,$E$37,$E$49,$E$61,$E$73,$E$85,$E$97,$E$109,$E$121,$E$133,$E$145,$E$157,$E$169)</f>
        <v>7.6</v>
      </c>
      <c r="BP35">
        <f>PERCENTILE(($E$13,$E$25,$E$37,$E$49,$E$61,$E$73,$E$85,$E$97,$E$109,$E$121,$E$133,$E$145,$E$157,$E$169),25%)</f>
        <v>7.5</v>
      </c>
      <c r="BQ35" s="4">
        <f>MIN($E$13,$E$25,$E$37,$E$49,$E$61,$E$73,$E$85,$E$97,$E$109,$E$121,$E$133,$E$145,$E$157,$E$169)</f>
        <v>6.5</v>
      </c>
    </row>
    <row r="36" spans="1:69" x14ac:dyDescent="0.25">
      <c r="A36" s="117">
        <v>37208</v>
      </c>
      <c r="B36" s="60">
        <v>11</v>
      </c>
      <c r="C36" s="60">
        <f t="shared" si="0"/>
        <v>2001</v>
      </c>
      <c r="D36" s="61">
        <v>1</v>
      </c>
      <c r="E36" s="62">
        <v>7.7</v>
      </c>
      <c r="F36" s="90" t="s">
        <v>110</v>
      </c>
      <c r="G36" s="63">
        <v>32</v>
      </c>
      <c r="H36" s="64">
        <v>1E-3</v>
      </c>
      <c r="I36" s="64">
        <v>0.13589999999999999</v>
      </c>
      <c r="J36" s="64">
        <v>9.7999999999999997E-3</v>
      </c>
      <c r="K36" s="62">
        <v>8.5</v>
      </c>
      <c r="L36" s="63">
        <v>10</v>
      </c>
      <c r="M36" s="63">
        <v>175</v>
      </c>
      <c r="N36" s="63">
        <v>19</v>
      </c>
      <c r="O36" s="63">
        <v>9000</v>
      </c>
      <c r="P36" s="90">
        <v>24</v>
      </c>
      <c r="Q36" s="90">
        <v>32</v>
      </c>
      <c r="R36" s="90">
        <v>36</v>
      </c>
      <c r="S36" s="90">
        <v>268</v>
      </c>
      <c r="T36" s="90">
        <v>0.9</v>
      </c>
      <c r="U36" s="90">
        <v>76</v>
      </c>
      <c r="V36" s="81"/>
      <c r="W36" s="81"/>
      <c r="X36" s="90" t="s">
        <v>110</v>
      </c>
      <c r="Y36" s="81"/>
      <c r="Z36" s="90">
        <v>2400</v>
      </c>
      <c r="AA36" s="90" t="s">
        <v>110</v>
      </c>
      <c r="AB36" s="90" t="s">
        <v>110</v>
      </c>
      <c r="AE36" s="3">
        <v>2011</v>
      </c>
      <c r="AF36" s="2">
        <f>COUNT($E$146:$E$157)</f>
        <v>12</v>
      </c>
      <c r="AG36" s="4">
        <f>MAX($E$146:$E$157)</f>
        <v>10.5</v>
      </c>
      <c r="AH36" s="2">
        <f>PERCENTILE($E$146:$E$157,75%)</f>
        <v>8.125</v>
      </c>
      <c r="AI36" s="4">
        <f>MEDIAN($E$146:$E$157)</f>
        <v>7</v>
      </c>
      <c r="AJ36" s="2">
        <f>PERCENTILE($E$146:$E$157,25%)</f>
        <v>6.375</v>
      </c>
      <c r="AK36" s="4">
        <f>MIN($E$146:$E$157)</f>
        <v>5.3</v>
      </c>
    </row>
    <row r="37" spans="1:69" x14ac:dyDescent="0.25">
      <c r="A37" s="117">
        <v>37236</v>
      </c>
      <c r="B37" s="60">
        <v>12</v>
      </c>
      <c r="C37" s="60">
        <f t="shared" si="0"/>
        <v>2001</v>
      </c>
      <c r="D37" s="61">
        <v>1</v>
      </c>
      <c r="E37" s="62">
        <v>7.6</v>
      </c>
      <c r="F37" s="90">
        <v>25</v>
      </c>
      <c r="G37" s="63">
        <v>39</v>
      </c>
      <c r="H37" s="64">
        <v>4.58E-2</v>
      </c>
      <c r="I37" s="64">
        <v>8.6699999999999999E-2</v>
      </c>
      <c r="J37" s="64">
        <v>1.41E-2</v>
      </c>
      <c r="K37" s="62">
        <v>7.6</v>
      </c>
      <c r="L37" s="63">
        <v>3</v>
      </c>
      <c r="M37" s="63">
        <v>187</v>
      </c>
      <c r="N37" s="63">
        <v>169</v>
      </c>
      <c r="O37" s="63">
        <v>140</v>
      </c>
      <c r="P37" s="90">
        <v>34</v>
      </c>
      <c r="Q37" s="90">
        <v>24</v>
      </c>
      <c r="R37" s="90">
        <v>8</v>
      </c>
      <c r="S37" s="90">
        <v>260</v>
      </c>
      <c r="T37" s="90">
        <v>3</v>
      </c>
      <c r="U37" s="90">
        <v>120</v>
      </c>
      <c r="V37" s="81"/>
      <c r="W37" s="81"/>
      <c r="X37" s="90" t="s">
        <v>110</v>
      </c>
      <c r="Y37" s="81"/>
      <c r="Z37" s="90">
        <v>30</v>
      </c>
      <c r="AA37" s="90" t="s">
        <v>110</v>
      </c>
      <c r="AB37" s="90" t="s">
        <v>110</v>
      </c>
      <c r="AE37" s="3">
        <v>2012</v>
      </c>
      <c r="AF37" s="2">
        <f>COUNT($E$158:$E$169)</f>
        <v>12</v>
      </c>
      <c r="AG37" s="4">
        <f>MAX($E$158:$E$169)</f>
        <v>9.5</v>
      </c>
      <c r="AH37" s="2">
        <f>PERCENTILE($E$158:$E$169,75%)</f>
        <v>7.9249999999999998</v>
      </c>
      <c r="AI37" s="4">
        <f>MEDIAN($E$158:$E$169)</f>
        <v>7.35</v>
      </c>
      <c r="AJ37" s="2">
        <f>PERCENTILE($E$158:$E$169,25%)</f>
        <v>6.9</v>
      </c>
      <c r="AK37" s="4">
        <f>MIN($E$158:$E$169)</f>
        <v>5.8</v>
      </c>
    </row>
    <row r="38" spans="1:69" x14ac:dyDescent="0.25">
      <c r="A38" s="117">
        <v>37271</v>
      </c>
      <c r="B38" s="60">
        <v>1</v>
      </c>
      <c r="C38" s="60">
        <f t="shared" si="0"/>
        <v>2002</v>
      </c>
      <c r="D38" s="61">
        <v>1</v>
      </c>
      <c r="E38" s="62">
        <v>7.9</v>
      </c>
      <c r="F38" s="90" t="s">
        <v>110</v>
      </c>
      <c r="G38" s="63">
        <v>26</v>
      </c>
      <c r="H38" s="64">
        <v>7.3899999999999993E-2</v>
      </c>
      <c r="I38" s="64">
        <v>7.6700000000000004E-2</v>
      </c>
      <c r="J38" s="64">
        <v>2.2200000000000001E-2</v>
      </c>
      <c r="K38" s="62">
        <v>7.7</v>
      </c>
      <c r="L38" s="63">
        <v>57</v>
      </c>
      <c r="M38" s="63">
        <v>187</v>
      </c>
      <c r="N38" s="63">
        <v>81</v>
      </c>
      <c r="O38" s="63">
        <v>500</v>
      </c>
      <c r="P38" s="90">
        <v>80</v>
      </c>
      <c r="Q38" s="90">
        <v>16</v>
      </c>
      <c r="R38" s="90">
        <v>20</v>
      </c>
      <c r="S38" s="90">
        <v>256</v>
      </c>
      <c r="T38" s="90">
        <v>0.2</v>
      </c>
      <c r="U38" s="90">
        <v>68</v>
      </c>
      <c r="V38" s="81"/>
      <c r="W38" s="81"/>
      <c r="X38" s="90" t="s">
        <v>110</v>
      </c>
      <c r="Y38" s="81"/>
      <c r="Z38" s="90">
        <v>50</v>
      </c>
      <c r="AA38" s="90" t="s">
        <v>110</v>
      </c>
      <c r="AB38" s="90" t="s">
        <v>110</v>
      </c>
      <c r="AE38" s="3">
        <v>2013</v>
      </c>
      <c r="AF38" s="2">
        <f>COUNT($E$170:$E$181)</f>
        <v>11</v>
      </c>
      <c r="AG38" s="4">
        <f>MAX($E$170:$E$181)</f>
        <v>11.1</v>
      </c>
      <c r="AH38" s="2">
        <f>PERCENTILE($E$170:$E$181,75%)</f>
        <v>7.05</v>
      </c>
      <c r="AI38" s="4">
        <f>MEDIAN($E$170:$E$181)</f>
        <v>7</v>
      </c>
      <c r="AJ38" s="2">
        <f>PERCENTILE($E$170:$E$181,25%)</f>
        <v>6.4</v>
      </c>
      <c r="AK38" s="4">
        <f>MIN($E$170:$E$181)</f>
        <v>5.5</v>
      </c>
    </row>
    <row r="39" spans="1:69" x14ac:dyDescent="0.25">
      <c r="A39" s="117">
        <v>37299</v>
      </c>
      <c r="B39" s="60">
        <v>2</v>
      </c>
      <c r="C39" s="60">
        <f t="shared" si="0"/>
        <v>2002</v>
      </c>
      <c r="D39" s="61">
        <v>2</v>
      </c>
      <c r="E39" s="62">
        <v>7.9</v>
      </c>
      <c r="F39" s="90" t="s">
        <v>110</v>
      </c>
      <c r="G39" s="63">
        <v>28</v>
      </c>
      <c r="H39" s="64">
        <v>6.3E-2</v>
      </c>
      <c r="I39" s="64">
        <v>2.12E-2</v>
      </c>
      <c r="J39" s="64">
        <v>1.5299999999999999E-2</v>
      </c>
      <c r="K39" s="62">
        <v>8.3000000000000007</v>
      </c>
      <c r="L39" s="63">
        <v>44</v>
      </c>
      <c r="M39" s="63">
        <v>182</v>
      </c>
      <c r="N39" s="63">
        <v>65</v>
      </c>
      <c r="O39" s="63">
        <v>140</v>
      </c>
      <c r="P39" s="90">
        <v>88</v>
      </c>
      <c r="Q39" s="90">
        <v>28</v>
      </c>
      <c r="R39" s="90">
        <v>8</v>
      </c>
      <c r="S39" s="90">
        <v>268</v>
      </c>
      <c r="T39" s="90">
        <v>2</v>
      </c>
      <c r="U39" s="90">
        <v>72</v>
      </c>
      <c r="V39" s="81"/>
      <c r="W39" s="81"/>
      <c r="X39" s="90" t="s">
        <v>110</v>
      </c>
      <c r="Y39" s="81"/>
      <c r="Z39" s="90">
        <v>30</v>
      </c>
      <c r="AA39" s="90" t="s">
        <v>110</v>
      </c>
      <c r="AB39" s="90" t="s">
        <v>110</v>
      </c>
      <c r="AE39" s="3">
        <v>2014</v>
      </c>
      <c r="AF39" s="2">
        <f>COUNT($E$182:$E$193)</f>
        <v>12</v>
      </c>
      <c r="AG39" s="4">
        <f>MAX($E$182:$E$193)</f>
        <v>13</v>
      </c>
      <c r="AH39" s="2">
        <f>PERCENTILE($E$182:$E$193,75%)</f>
        <v>10.1</v>
      </c>
      <c r="AI39" s="4">
        <f>MEDIAN($E$182:$E$193)</f>
        <v>8.5</v>
      </c>
      <c r="AJ39" s="2">
        <f>PERCENTILE($E$182:$E$193,25%)</f>
        <v>7.9</v>
      </c>
      <c r="AK39" s="4">
        <f>MIN($E$182:$E$193)</f>
        <v>5.5</v>
      </c>
    </row>
    <row r="40" spans="1:69" x14ac:dyDescent="0.25">
      <c r="A40" s="117">
        <v>37327</v>
      </c>
      <c r="B40" s="60">
        <v>3</v>
      </c>
      <c r="C40" s="60">
        <f t="shared" si="0"/>
        <v>2002</v>
      </c>
      <c r="D40" s="61">
        <v>2</v>
      </c>
      <c r="E40" s="62">
        <v>8.6999999999999993</v>
      </c>
      <c r="F40" s="90" t="s">
        <v>110</v>
      </c>
      <c r="G40" s="63">
        <v>35</v>
      </c>
      <c r="H40" s="64">
        <v>1.09E-2</v>
      </c>
      <c r="I40" s="64">
        <v>0.10199999999999999</v>
      </c>
      <c r="J40" s="64">
        <v>8.3999999999999995E-3</v>
      </c>
      <c r="K40" s="62">
        <v>8.4</v>
      </c>
      <c r="L40" s="63">
        <v>77</v>
      </c>
      <c r="M40" s="63">
        <v>221</v>
      </c>
      <c r="N40" s="63">
        <v>102</v>
      </c>
      <c r="O40" s="63">
        <v>80</v>
      </c>
      <c r="P40" s="90">
        <v>88</v>
      </c>
      <c r="Q40" s="90">
        <v>28</v>
      </c>
      <c r="R40" s="90">
        <v>24</v>
      </c>
      <c r="S40" s="90">
        <v>282</v>
      </c>
      <c r="T40" s="90">
        <v>6</v>
      </c>
      <c r="U40" s="90">
        <v>72</v>
      </c>
      <c r="V40" s="81"/>
      <c r="W40" s="81"/>
      <c r="X40" s="90" t="s">
        <v>110</v>
      </c>
      <c r="Y40" s="81"/>
      <c r="Z40" s="90">
        <v>50</v>
      </c>
      <c r="AA40" s="90" t="s">
        <v>110</v>
      </c>
      <c r="AB40" s="90" t="s">
        <v>110</v>
      </c>
      <c r="AE40" s="3">
        <v>2015</v>
      </c>
      <c r="AF40" s="2">
        <f>COUNT($E$194:$E$205)</f>
        <v>12</v>
      </c>
      <c r="AG40" s="4">
        <f>MAX($E$194:$E$205)</f>
        <v>18.3</v>
      </c>
      <c r="AH40" s="2">
        <f>PERCENTILE($E$194:$E$205,75%)</f>
        <v>9.5500000000000007</v>
      </c>
      <c r="AI40" s="4">
        <f>MEDIAN($E$194:$E$205)</f>
        <v>8.3000000000000007</v>
      </c>
      <c r="AJ40" s="2">
        <f>PERCENTILE($E$194:$E$205,25%)</f>
        <v>7.2750000000000004</v>
      </c>
      <c r="AK40" s="4">
        <f>MIN($E$194:$E$205)</f>
        <v>5.3</v>
      </c>
    </row>
    <row r="41" spans="1:69" x14ac:dyDescent="0.25">
      <c r="A41" s="117">
        <v>37355</v>
      </c>
      <c r="B41" s="60">
        <v>4</v>
      </c>
      <c r="C41" s="60">
        <f t="shared" si="0"/>
        <v>2002</v>
      </c>
      <c r="D41" s="61">
        <v>2</v>
      </c>
      <c r="E41" s="62">
        <v>8.4</v>
      </c>
      <c r="F41" s="90" t="s">
        <v>110</v>
      </c>
      <c r="G41" s="63">
        <v>39</v>
      </c>
      <c r="H41" s="64">
        <v>1E-3</v>
      </c>
      <c r="I41" s="64">
        <v>9.8900000000000002E-2</v>
      </c>
      <c r="J41" s="64">
        <v>2.46E-2</v>
      </c>
      <c r="K41" s="62">
        <v>8.4</v>
      </c>
      <c r="L41" s="63">
        <v>104</v>
      </c>
      <c r="M41" s="63">
        <v>221</v>
      </c>
      <c r="N41" s="63">
        <v>124</v>
      </c>
      <c r="O41" s="63">
        <v>90</v>
      </c>
      <c r="P41" s="90">
        <v>92</v>
      </c>
      <c r="Q41" s="90">
        <v>32</v>
      </c>
      <c r="R41" s="90">
        <v>24</v>
      </c>
      <c r="S41" s="90">
        <v>307</v>
      </c>
      <c r="T41" s="90">
        <v>2</v>
      </c>
      <c r="U41" s="90">
        <v>80</v>
      </c>
      <c r="V41" s="81"/>
      <c r="W41" s="81"/>
      <c r="X41" s="90" t="s">
        <v>110</v>
      </c>
      <c r="Y41" s="81"/>
      <c r="Z41" s="90">
        <v>11</v>
      </c>
      <c r="AA41" s="90" t="s">
        <v>110</v>
      </c>
      <c r="AB41" s="90" t="s">
        <v>110</v>
      </c>
      <c r="AE41" s="3">
        <v>2016</v>
      </c>
      <c r="AF41" s="2">
        <f>COUNT($E$206:$E$217)</f>
        <v>12</v>
      </c>
      <c r="AG41" s="4">
        <f>MAX($E$206:$E$217)</f>
        <v>9.5</v>
      </c>
      <c r="AH41" s="2">
        <f>PERCENTILE($E$206:$E$217,75%)</f>
        <v>7.6499999999999995</v>
      </c>
      <c r="AI41" s="4">
        <f>MEDIAN($E$206:$E$217)</f>
        <v>7.5</v>
      </c>
      <c r="AJ41" s="2">
        <f>PERCENTILE($E$206:$E$217,25%)</f>
        <v>6.75</v>
      </c>
      <c r="AK41" s="4">
        <f>MIN($E$206:$E$217)</f>
        <v>6.3</v>
      </c>
    </row>
    <row r="42" spans="1:69" x14ac:dyDescent="0.25">
      <c r="A42" s="117">
        <v>37383</v>
      </c>
      <c r="B42" s="60">
        <v>5</v>
      </c>
      <c r="C42" s="60">
        <f t="shared" si="0"/>
        <v>2002</v>
      </c>
      <c r="D42" s="61">
        <v>3</v>
      </c>
      <c r="E42" s="62">
        <v>9.9</v>
      </c>
      <c r="F42" s="90" t="s">
        <v>110</v>
      </c>
      <c r="G42" s="63">
        <v>1005</v>
      </c>
      <c r="H42" s="64">
        <v>0.19320000000000001</v>
      </c>
      <c r="I42" s="64">
        <v>8.8200000000000001E-2</v>
      </c>
      <c r="J42" s="64">
        <v>1E-3</v>
      </c>
      <c r="K42" s="62">
        <v>8.6999999999999993</v>
      </c>
      <c r="L42" s="63">
        <v>73</v>
      </c>
      <c r="M42" s="63">
        <v>2074</v>
      </c>
      <c r="N42" s="63">
        <v>64</v>
      </c>
      <c r="O42" s="63">
        <v>5000</v>
      </c>
      <c r="P42" s="90">
        <v>108</v>
      </c>
      <c r="Q42" s="90">
        <v>68</v>
      </c>
      <c r="R42" s="90">
        <v>32</v>
      </c>
      <c r="S42" s="90">
        <v>3340</v>
      </c>
      <c r="T42" s="90">
        <v>4</v>
      </c>
      <c r="U42" s="90">
        <v>392</v>
      </c>
      <c r="V42" s="81"/>
      <c r="W42" s="81"/>
      <c r="X42" s="90" t="s">
        <v>110</v>
      </c>
      <c r="Y42" s="81"/>
      <c r="Z42" s="90">
        <v>240</v>
      </c>
      <c r="AA42" s="90" t="s">
        <v>110</v>
      </c>
      <c r="AB42" s="90" t="s">
        <v>110</v>
      </c>
    </row>
    <row r="43" spans="1:69" x14ac:dyDescent="0.25">
      <c r="A43" s="117">
        <v>37425</v>
      </c>
      <c r="B43" s="60">
        <v>6</v>
      </c>
      <c r="C43" s="60">
        <f t="shared" si="0"/>
        <v>2002</v>
      </c>
      <c r="D43" s="61">
        <v>4</v>
      </c>
      <c r="E43" s="62">
        <v>14.6</v>
      </c>
      <c r="F43" s="90" t="s">
        <v>110</v>
      </c>
      <c r="G43" s="63">
        <v>680</v>
      </c>
      <c r="H43" s="64">
        <v>0.15010000000000001</v>
      </c>
      <c r="I43" s="64">
        <v>0.14330000000000001</v>
      </c>
      <c r="J43" s="64">
        <v>0.1027</v>
      </c>
      <c r="K43" s="62">
        <v>10</v>
      </c>
      <c r="L43" s="63">
        <v>30</v>
      </c>
      <c r="M43" s="63">
        <v>1429</v>
      </c>
      <c r="N43" s="63">
        <v>25</v>
      </c>
      <c r="O43" s="63">
        <v>5000</v>
      </c>
      <c r="P43" s="90">
        <v>120</v>
      </c>
      <c r="Q43" s="90">
        <v>80</v>
      </c>
      <c r="R43" s="90">
        <v>60</v>
      </c>
      <c r="S43" s="90">
        <v>2310</v>
      </c>
      <c r="T43" s="90">
        <v>2</v>
      </c>
      <c r="U43" s="90">
        <v>292</v>
      </c>
      <c r="V43" s="81"/>
      <c r="W43" s="81"/>
      <c r="X43" s="90" t="s">
        <v>110</v>
      </c>
      <c r="Y43" s="81"/>
      <c r="Z43" s="90">
        <v>80</v>
      </c>
      <c r="AA43" s="90" t="s">
        <v>110</v>
      </c>
      <c r="AB43" s="90" t="s">
        <v>110</v>
      </c>
    </row>
    <row r="44" spans="1:69" x14ac:dyDescent="0.25">
      <c r="A44" s="117">
        <v>37454</v>
      </c>
      <c r="B44" s="60">
        <v>7</v>
      </c>
      <c r="C44" s="60">
        <f t="shared" si="0"/>
        <v>2002</v>
      </c>
      <c r="D44" s="61">
        <v>2</v>
      </c>
      <c r="E44" s="62">
        <v>6.8</v>
      </c>
      <c r="F44" s="90" t="s">
        <v>110</v>
      </c>
      <c r="G44" s="63">
        <v>35</v>
      </c>
      <c r="H44" s="64">
        <v>0.57299999999999995</v>
      </c>
      <c r="I44" s="64">
        <v>0.13400000000000001</v>
      </c>
      <c r="J44" s="64">
        <v>0.31759999999999999</v>
      </c>
      <c r="K44" s="62">
        <v>7.5</v>
      </c>
      <c r="L44" s="63">
        <v>30</v>
      </c>
      <c r="M44" s="63">
        <v>187</v>
      </c>
      <c r="N44" s="63">
        <v>96</v>
      </c>
      <c r="O44" s="63">
        <v>30000</v>
      </c>
      <c r="P44" s="90">
        <v>76</v>
      </c>
      <c r="Q44" s="90">
        <v>44</v>
      </c>
      <c r="R44" s="90">
        <v>32</v>
      </c>
      <c r="S44" s="90">
        <v>270</v>
      </c>
      <c r="T44" s="90">
        <v>1</v>
      </c>
      <c r="U44" s="90">
        <v>72</v>
      </c>
      <c r="V44" s="81"/>
      <c r="W44" s="81"/>
      <c r="X44" s="90" t="s">
        <v>110</v>
      </c>
      <c r="Y44" s="81"/>
      <c r="Z44" s="90">
        <v>24000</v>
      </c>
      <c r="AA44" s="90" t="s">
        <v>110</v>
      </c>
      <c r="AB44" s="90" t="s">
        <v>110</v>
      </c>
    </row>
    <row r="45" spans="1:69" x14ac:dyDescent="0.25">
      <c r="A45" s="117">
        <v>37483</v>
      </c>
      <c r="B45" s="60">
        <v>8</v>
      </c>
      <c r="C45" s="60">
        <f t="shared" si="0"/>
        <v>2002</v>
      </c>
      <c r="D45" s="61">
        <v>1</v>
      </c>
      <c r="E45" s="62">
        <v>5.8</v>
      </c>
      <c r="F45" s="90" t="s">
        <v>110</v>
      </c>
      <c r="G45" s="63">
        <v>281</v>
      </c>
      <c r="H45" s="64">
        <v>1E-3</v>
      </c>
      <c r="I45" s="64">
        <v>0.1368</v>
      </c>
      <c r="J45" s="64">
        <v>0.25269999999999998</v>
      </c>
      <c r="K45" s="62">
        <v>7.9</v>
      </c>
      <c r="L45" s="63">
        <v>21</v>
      </c>
      <c r="M45" s="63">
        <v>673</v>
      </c>
      <c r="N45" s="63">
        <v>64</v>
      </c>
      <c r="O45" s="63">
        <v>9000</v>
      </c>
      <c r="P45" s="90">
        <v>80</v>
      </c>
      <c r="Q45" s="90">
        <v>52</v>
      </c>
      <c r="R45" s="90">
        <v>8</v>
      </c>
      <c r="S45" s="90">
        <v>1126</v>
      </c>
      <c r="T45" s="90">
        <v>2</v>
      </c>
      <c r="U45" s="90">
        <v>144</v>
      </c>
      <c r="V45" s="81"/>
      <c r="W45" s="81"/>
      <c r="X45" s="90" t="s">
        <v>110</v>
      </c>
      <c r="Y45" s="81"/>
      <c r="Z45" s="90">
        <v>500</v>
      </c>
      <c r="AA45" s="90" t="s">
        <v>110</v>
      </c>
      <c r="AB45" s="90" t="s">
        <v>110</v>
      </c>
    </row>
    <row r="46" spans="1:69" x14ac:dyDescent="0.25">
      <c r="A46" s="117">
        <v>37502</v>
      </c>
      <c r="B46" s="60">
        <v>9</v>
      </c>
      <c r="C46" s="60">
        <f t="shared" si="0"/>
        <v>2002</v>
      </c>
      <c r="D46" s="61">
        <v>3</v>
      </c>
      <c r="E46" s="62">
        <v>9</v>
      </c>
      <c r="F46" s="90" t="s">
        <v>110</v>
      </c>
      <c r="G46" s="63">
        <v>396</v>
      </c>
      <c r="H46" s="64">
        <v>0.15129999999999999</v>
      </c>
      <c r="I46" s="64">
        <v>0.1077</v>
      </c>
      <c r="J46" s="64">
        <v>3.1300000000000001E-2</v>
      </c>
      <c r="K46" s="62">
        <v>9.1</v>
      </c>
      <c r="L46" s="63">
        <v>7</v>
      </c>
      <c r="M46" s="63">
        <v>900</v>
      </c>
      <c r="N46" s="63">
        <v>12</v>
      </c>
      <c r="O46" s="63">
        <v>1700</v>
      </c>
      <c r="P46" s="90">
        <v>80</v>
      </c>
      <c r="Q46" s="90">
        <v>52</v>
      </c>
      <c r="R46" s="90">
        <v>30</v>
      </c>
      <c r="S46" s="90">
        <v>1513</v>
      </c>
      <c r="T46" s="90">
        <v>0.05</v>
      </c>
      <c r="U46" s="90">
        <v>180</v>
      </c>
      <c r="V46" s="81"/>
      <c r="W46" s="81"/>
      <c r="X46" s="90" t="s">
        <v>110</v>
      </c>
      <c r="Y46" s="81"/>
      <c r="Z46" s="90">
        <v>170</v>
      </c>
      <c r="AA46" s="90" t="s">
        <v>110</v>
      </c>
      <c r="AB46" s="90" t="s">
        <v>110</v>
      </c>
      <c r="AE46" t="s">
        <v>15</v>
      </c>
      <c r="AF46" t="s">
        <v>28</v>
      </c>
      <c r="AG46" t="s">
        <v>29</v>
      </c>
      <c r="AH46" t="s">
        <v>30</v>
      </c>
      <c r="AI46" t="s">
        <v>31</v>
      </c>
      <c r="AJ46" t="s">
        <v>32</v>
      </c>
      <c r="AK46" t="s">
        <v>33</v>
      </c>
      <c r="BK46" t="s">
        <v>14</v>
      </c>
      <c r="BL46" t="s">
        <v>28</v>
      </c>
      <c r="BM46" t="s">
        <v>29</v>
      </c>
      <c r="BN46" t="s">
        <v>30</v>
      </c>
      <c r="BO46" t="s">
        <v>31</v>
      </c>
      <c r="BP46" t="s">
        <v>32</v>
      </c>
      <c r="BQ46" t="s">
        <v>33</v>
      </c>
    </row>
    <row r="47" spans="1:69" x14ac:dyDescent="0.25">
      <c r="A47" s="117">
        <v>37530</v>
      </c>
      <c r="B47" s="60">
        <v>10</v>
      </c>
      <c r="C47" s="60">
        <f t="shared" si="0"/>
        <v>2002</v>
      </c>
      <c r="D47" s="61">
        <v>1</v>
      </c>
      <c r="E47" s="62">
        <v>6.3</v>
      </c>
      <c r="F47" s="90" t="s">
        <v>110</v>
      </c>
      <c r="G47" s="63">
        <v>272</v>
      </c>
      <c r="H47" s="64">
        <v>2.1000000000000001E-2</v>
      </c>
      <c r="I47" s="64">
        <v>5.7099999999999998E-2</v>
      </c>
      <c r="J47" s="64">
        <v>5.3199999999999997E-2</v>
      </c>
      <c r="K47" s="62">
        <v>8</v>
      </c>
      <c r="L47" s="63">
        <v>7</v>
      </c>
      <c r="M47" s="63">
        <v>290</v>
      </c>
      <c r="N47" s="63">
        <v>17</v>
      </c>
      <c r="O47" s="63">
        <v>9000</v>
      </c>
      <c r="P47" s="90">
        <v>72</v>
      </c>
      <c r="Q47" s="90">
        <v>44</v>
      </c>
      <c r="R47" s="90">
        <v>2</v>
      </c>
      <c r="S47" s="90">
        <v>1943</v>
      </c>
      <c r="T47" s="90">
        <v>1</v>
      </c>
      <c r="U47" s="90">
        <v>144</v>
      </c>
      <c r="V47" s="81"/>
      <c r="W47" s="81"/>
      <c r="X47" s="90" t="s">
        <v>110</v>
      </c>
      <c r="Y47" s="81"/>
      <c r="Z47" s="90">
        <v>500</v>
      </c>
      <c r="AA47" s="90" t="s">
        <v>110</v>
      </c>
      <c r="AB47" s="90" t="s">
        <v>110</v>
      </c>
      <c r="AE47" s="3">
        <v>1999</v>
      </c>
      <c r="AF47">
        <f>COUNT($G$2:$G$13)</f>
        <v>12</v>
      </c>
      <c r="AG47" s="4">
        <f>MAX($G$2:$G$13)</f>
        <v>610</v>
      </c>
      <c r="AH47">
        <f>PERCENTILE($G$2:$G$13,75%)</f>
        <v>510.75</v>
      </c>
      <c r="AI47" s="4">
        <f>MEDIAN($G$2:$G$13)</f>
        <v>403.5</v>
      </c>
      <c r="AJ47">
        <f>PERCENTILE($G$2:$G$13,25%)</f>
        <v>284.5</v>
      </c>
      <c r="AK47" s="4">
        <f>MIN($G$2:$G$13)</f>
        <v>182</v>
      </c>
      <c r="BK47">
        <v>1</v>
      </c>
      <c r="BL47">
        <f>COUNT($G$2,$G$14,$G$26,$G$38,$G$50,$G$62,$G$74,$G$86,$G$98,$G$110,$G$122,$G$134,$G$146,$G$158)</f>
        <v>13</v>
      </c>
      <c r="BM47" s="5">
        <f>MAX($G$2,$G$14,$G$26,$G$38,$G$50,$G$62,$G$74,$G$86,$G$98,$G$110,$G$122,$G$134,$G$146,$G$158)</f>
        <v>792</v>
      </c>
      <c r="BN47">
        <f>PERCENTILE(($G$2,$G$14,$G$26,$G$38,$G$50,$G$62,$G$74,$G$86,$G$98,$G$110,$G$122,$G$134,$G$146,$G$158),75%)</f>
        <v>327</v>
      </c>
      <c r="BO47" s="5">
        <f>MEDIAN($G$2,$G$14,$G$26,$G$38,$G$50,$G$62,$G$74,$G$86,$G$98,$G$110,$G$122,$G$134,$G$146,$G$158)</f>
        <v>164</v>
      </c>
      <c r="BP47">
        <f>PERCENTILE(($G$2,$G$14,$G$26,$G$38,$G$50,$G$62,$G$74,$G$86,$G$98,$G$110,$G$122,$G$134,$G$146,$G$158),25%)</f>
        <v>71</v>
      </c>
      <c r="BQ47" s="5">
        <f>MIN($G$2,$G$14,$G$26,$G$38,$G$50,$G$62,$G$74,$G$86,$G$98,$G$110,$G$122,$G$134,$G$146,$G$158)</f>
        <v>21.8</v>
      </c>
    </row>
    <row r="48" spans="1:69" x14ac:dyDescent="0.25">
      <c r="A48" s="117">
        <v>37564</v>
      </c>
      <c r="B48" s="60">
        <v>11</v>
      </c>
      <c r="C48" s="60">
        <f t="shared" si="0"/>
        <v>2002</v>
      </c>
      <c r="D48" s="61">
        <v>3</v>
      </c>
      <c r="E48" s="62">
        <v>5.7</v>
      </c>
      <c r="F48" s="90" t="s">
        <v>110</v>
      </c>
      <c r="G48" s="63">
        <v>257</v>
      </c>
      <c r="H48" s="64">
        <v>7.8700000000000006E-2</v>
      </c>
      <c r="I48" s="64">
        <v>5.2699999999999997E-2</v>
      </c>
      <c r="J48" s="64">
        <v>0.13730000000000001</v>
      </c>
      <c r="K48" s="62">
        <v>7.6</v>
      </c>
      <c r="L48" s="63">
        <v>50</v>
      </c>
      <c r="M48" s="63">
        <v>563</v>
      </c>
      <c r="N48" s="63">
        <v>35</v>
      </c>
      <c r="O48" s="63">
        <v>70</v>
      </c>
      <c r="P48" s="90">
        <v>76</v>
      </c>
      <c r="Q48" s="90">
        <v>40</v>
      </c>
      <c r="R48" s="90">
        <v>2</v>
      </c>
      <c r="S48" s="90">
        <v>1060</v>
      </c>
      <c r="T48" s="90">
        <v>3</v>
      </c>
      <c r="U48" s="90">
        <v>132</v>
      </c>
      <c r="V48" s="81"/>
      <c r="W48" s="81"/>
      <c r="X48" s="90" t="s">
        <v>110</v>
      </c>
      <c r="Y48" s="81"/>
      <c r="Z48" s="90">
        <v>22</v>
      </c>
      <c r="AA48" s="90" t="s">
        <v>110</v>
      </c>
      <c r="AB48" s="90" t="s">
        <v>110</v>
      </c>
      <c r="AE48" s="3">
        <v>2000</v>
      </c>
      <c r="AF48">
        <f>COUNT($G$14:$G$25)</f>
        <v>12</v>
      </c>
      <c r="AG48" s="4">
        <f>MAX($G$14:$G$25)</f>
        <v>164</v>
      </c>
      <c r="AH48">
        <f>PERCENTILE($G$14:$G$25,75%)</f>
        <v>138.5</v>
      </c>
      <c r="AI48" s="4">
        <f>MEDIAN($G$14:$G$25)</f>
        <v>107.5</v>
      </c>
      <c r="AJ48">
        <f>PERCENTILE($G$14:$G$25,25%)</f>
        <v>79.5</v>
      </c>
      <c r="AK48" s="4">
        <f>MIN($G$14:$G$25)</f>
        <v>19</v>
      </c>
      <c r="BK48">
        <v>2</v>
      </c>
      <c r="BL48">
        <f>COUNT($G$3,$G$15,$G$27,$G$39,$G$51,$G$63,$G$75,$G$87,$G$99,$G$111,$G$123,$G$135,$G$147,$G$159)</f>
        <v>12</v>
      </c>
      <c r="BM48" s="5">
        <f>MAX($G$3,$G$15,$G$27,$G$39,$G$51,$G$63,$G$75,$G$87,$G$99,$G$111,$G$123,$G$135,$G$147,$G$159)</f>
        <v>844</v>
      </c>
      <c r="BN48">
        <f>PERCENTILE(($G$3,$G$15,$G$27,$G$39,$G$51,$G$63,$G$75,$G$87,$G$99,$G$111,$G$123,$G$135,$G$147,$G$159),75%)</f>
        <v>316.5</v>
      </c>
      <c r="BO48" s="5">
        <f>MEDIAN($G$3,$G$15,$G$27,$G$39,$G$51,$G$63,$G$75,$G$87,$G$99,$G$111,$G$123,$G$135,$G$147,$G$159)</f>
        <v>173</v>
      </c>
      <c r="BP48">
        <f>PERCENTILE(($G$3,$G$15,$G$27,$G$39,$G$51,$G$63,$G$75,$G$87,$G$99,$G$111,$G$123,$G$135,$G$147,$G$159),25%)</f>
        <v>117.5</v>
      </c>
      <c r="BQ48" s="5">
        <f>MIN($G$3,$G$15,$G$27,$G$39,$G$51,$G$63,$G$75,$G$87,$G$99,$G$111,$G$123,$G$135,$G$147,$G$159)</f>
        <v>17.399999999999999</v>
      </c>
    </row>
    <row r="49" spans="1:69" x14ac:dyDescent="0.25">
      <c r="A49" s="117">
        <v>37592</v>
      </c>
      <c r="B49" s="60">
        <v>12</v>
      </c>
      <c r="C49" s="60">
        <f t="shared" si="0"/>
        <v>2002</v>
      </c>
      <c r="D49" s="61">
        <v>2</v>
      </c>
      <c r="E49" s="62">
        <v>7.5</v>
      </c>
      <c r="F49" s="90" t="s">
        <v>110</v>
      </c>
      <c r="G49" s="63">
        <v>227</v>
      </c>
      <c r="H49" s="64">
        <v>6.7900000000000002E-2</v>
      </c>
      <c r="I49" s="64">
        <v>2.3800000000000002E-2</v>
      </c>
      <c r="J49" s="64">
        <v>3.5999999999999997E-2</v>
      </c>
      <c r="K49" s="62">
        <v>8.1999999999999993</v>
      </c>
      <c r="L49" s="63">
        <v>18</v>
      </c>
      <c r="M49" s="63">
        <v>532</v>
      </c>
      <c r="N49" s="63">
        <v>26</v>
      </c>
      <c r="O49" s="63">
        <v>50</v>
      </c>
      <c r="P49" s="90">
        <v>68</v>
      </c>
      <c r="Q49" s="90">
        <v>36</v>
      </c>
      <c r="R49" s="90">
        <v>2</v>
      </c>
      <c r="S49" s="90">
        <v>882</v>
      </c>
      <c r="T49" s="90">
        <v>2</v>
      </c>
      <c r="U49" s="90">
        <v>120</v>
      </c>
      <c r="V49" s="81"/>
      <c r="W49" s="81"/>
      <c r="X49" s="90" t="s">
        <v>110</v>
      </c>
      <c r="Y49" s="81"/>
      <c r="Z49" s="90">
        <v>30</v>
      </c>
      <c r="AA49" s="90" t="s">
        <v>110</v>
      </c>
      <c r="AB49" s="90" t="s">
        <v>110</v>
      </c>
      <c r="AE49" s="3">
        <v>2001</v>
      </c>
      <c r="AF49" s="2">
        <f>COUNT($G$26:$G$37)</f>
        <v>5</v>
      </c>
      <c r="AG49" s="4">
        <f>MAX($G$26:$G$37)</f>
        <v>39</v>
      </c>
      <c r="AH49" s="2">
        <f>PERCENTILE($G$26:$G$37,75%)</f>
        <v>33</v>
      </c>
      <c r="AI49" s="4">
        <f>MEDIAN($G$26:$G$37)</f>
        <v>32</v>
      </c>
      <c r="AJ49" s="2">
        <f>PERCENTILE($G$26:$G$37,25%)</f>
        <v>24</v>
      </c>
      <c r="AK49" s="4">
        <f>MIN($G$26:$G$37)</f>
        <v>22</v>
      </c>
      <c r="BK49">
        <v>3</v>
      </c>
      <c r="BL49">
        <f>COUNT($G$4,$G$16,$G$28,$G$40,$G$52,$G$64,$G$76,$G$88,$G$100,$G$112,$G$124,$G$136,$G$148,$G$160)</f>
        <v>13</v>
      </c>
      <c r="BM49" s="5">
        <f>MAX($G$4,$G$16,$G$28,$G$40,$G$52,$G$64,$G$76,$G$88,$G$100,$G$112,$G$124,$G$136,$G$148,$G$160)</f>
        <v>921</v>
      </c>
      <c r="BN49">
        <f>PERCENTILE(($G$4,$G$16,$G$28,$G$40,$G$52,$G$64,$G$76,$G$88,$G$100,$G$112,$G$124,$G$136,$G$148,$G$160),75%)</f>
        <v>312</v>
      </c>
      <c r="BO49" s="5">
        <f>MEDIAN($G$4,$G$16,$G$28,$G$40,$G$52,$G$64,$G$76,$G$88,$G$100,$G$112,$G$124,$G$136,$G$148,$G$160)</f>
        <v>175</v>
      </c>
      <c r="BP49">
        <f>PERCENTILE(($G$4,$G$16,$G$28,$G$40,$G$52,$G$64,$G$76,$G$88,$G$100,$G$112,$G$124,$G$136,$G$148,$G$160),25%)</f>
        <v>67</v>
      </c>
      <c r="BQ49" s="5">
        <f>MIN($G$4,$G$16,$G$28,$G$40,$G$52,$G$64,$G$76,$G$88,$G$100,$G$112,$G$124,$G$136,$G$148,$G$160)</f>
        <v>35</v>
      </c>
    </row>
    <row r="50" spans="1:69" x14ac:dyDescent="0.25">
      <c r="A50" s="117">
        <v>37629</v>
      </c>
      <c r="B50" s="60">
        <v>1</v>
      </c>
      <c r="C50" s="60">
        <f t="shared" si="0"/>
        <v>2003</v>
      </c>
      <c r="D50" s="61">
        <v>2</v>
      </c>
      <c r="E50" s="62">
        <v>7.6</v>
      </c>
      <c r="F50" s="90">
        <v>26</v>
      </c>
      <c r="G50" s="63">
        <v>182</v>
      </c>
      <c r="H50" s="64">
        <v>3.04E-2</v>
      </c>
      <c r="I50" s="64">
        <v>0.21340000000000001</v>
      </c>
      <c r="J50" s="64">
        <v>5.4100000000000002E-2</v>
      </c>
      <c r="K50" s="62">
        <v>7.8</v>
      </c>
      <c r="L50" s="63">
        <v>25</v>
      </c>
      <c r="M50" s="63">
        <v>444</v>
      </c>
      <c r="N50" s="63">
        <v>37</v>
      </c>
      <c r="O50" s="63">
        <v>140</v>
      </c>
      <c r="P50" s="90">
        <v>64</v>
      </c>
      <c r="Q50" s="90">
        <v>28</v>
      </c>
      <c r="R50" s="90">
        <v>44</v>
      </c>
      <c r="S50" s="90">
        <v>795</v>
      </c>
      <c r="T50" s="90">
        <v>4</v>
      </c>
      <c r="U50" s="90">
        <v>100</v>
      </c>
      <c r="V50" s="81"/>
      <c r="W50" s="81"/>
      <c r="X50" s="90" t="s">
        <v>110</v>
      </c>
      <c r="Y50" s="81"/>
      <c r="Z50" s="90">
        <v>30</v>
      </c>
      <c r="AA50" s="90" t="s">
        <v>110</v>
      </c>
      <c r="AB50" s="90" t="s">
        <v>110</v>
      </c>
      <c r="AE50" s="3">
        <v>2002</v>
      </c>
      <c r="AF50" s="2">
        <f>COUNT($G$38:$G$49)</f>
        <v>12</v>
      </c>
      <c r="AG50" s="4">
        <f>MAX($G$38:$G$49)</f>
        <v>1005</v>
      </c>
      <c r="AH50" s="2">
        <f>PERCENTILE($G$38:$G$49,75%)</f>
        <v>309.75</v>
      </c>
      <c r="AI50" s="4">
        <f>MEDIAN($G$38:$G$49)</f>
        <v>242</v>
      </c>
      <c r="AJ50" s="2">
        <f>PERCENTILE($G$38:$G$49,25%)</f>
        <v>35</v>
      </c>
      <c r="AK50" s="4">
        <f>MIN($G$38:$G$49)</f>
        <v>26</v>
      </c>
      <c r="BK50">
        <v>4</v>
      </c>
      <c r="BL50">
        <f>COUNT($G$5,$G$17,$G$29,$G$41,$G$53,$G$65,$G$77,$G$89,$G$101,$G$113,$G$125,$G$137,$G$149,$G$161)</f>
        <v>13</v>
      </c>
      <c r="BM50" s="5">
        <f>MAX($G$5,$G$17,$G$29,$G$41,$G$53,$G$65,$G$77,$G$89,$G$101,$G$113,$G$125,$G$137,$G$149,$G$161)</f>
        <v>3525</v>
      </c>
      <c r="BN50">
        <f>PERCENTILE(($G$5,$G$17,$G$29,$G$41,$G$53,$G$65,$G$77,$G$89,$G$101,$G$113,$G$125,$G$137,$G$149,$G$161),75%)</f>
        <v>365</v>
      </c>
      <c r="BO50" s="5">
        <f>MEDIAN($G$5,$G$17,$G$29,$G$41,$G$53,$G$65,$G$77,$G$89,$G$101,$G$113,$G$125,$G$137,$G$149,$G$161)</f>
        <v>175</v>
      </c>
      <c r="BP50">
        <f>PERCENTILE(($G$5,$G$17,$G$29,$G$41,$G$53,$G$65,$G$77,$G$89,$G$101,$G$113,$G$125,$G$137,$G$149,$G$161),25%)</f>
        <v>63</v>
      </c>
      <c r="BQ50" s="5">
        <f>MIN($G$5,$G$17,$G$29,$G$41,$G$53,$G$65,$G$77,$G$89,$G$101,$G$113,$G$125,$G$137,$G$149,$G$161)</f>
        <v>37</v>
      </c>
    </row>
    <row r="51" spans="1:69" x14ac:dyDescent="0.25">
      <c r="A51" s="117">
        <v>37655</v>
      </c>
      <c r="B51" s="60">
        <v>2</v>
      </c>
      <c r="C51" s="60">
        <f t="shared" si="0"/>
        <v>2003</v>
      </c>
      <c r="D51" s="61">
        <v>2</v>
      </c>
      <c r="E51" s="62">
        <v>7</v>
      </c>
      <c r="F51" s="90">
        <v>26</v>
      </c>
      <c r="G51" s="63">
        <v>195</v>
      </c>
      <c r="H51" s="64">
        <v>2.9700000000000001E-2</v>
      </c>
      <c r="I51" s="64">
        <v>7.9500000000000001E-2</v>
      </c>
      <c r="J51" s="64">
        <v>5.67E-2</v>
      </c>
      <c r="K51" s="62">
        <v>8</v>
      </c>
      <c r="L51" s="63">
        <v>75</v>
      </c>
      <c r="M51" s="63">
        <v>503</v>
      </c>
      <c r="N51" s="63">
        <v>155</v>
      </c>
      <c r="O51" s="63">
        <v>23</v>
      </c>
      <c r="P51" s="90">
        <v>56</v>
      </c>
      <c r="Q51" s="90">
        <v>28</v>
      </c>
      <c r="R51" s="90">
        <v>23</v>
      </c>
      <c r="S51" s="90">
        <v>887</v>
      </c>
      <c r="T51" s="90">
        <v>2</v>
      </c>
      <c r="U51" s="90">
        <v>108</v>
      </c>
      <c r="V51" s="81"/>
      <c r="W51" s="81"/>
      <c r="X51" s="90" t="s">
        <v>110</v>
      </c>
      <c r="Y51" s="81"/>
      <c r="Z51" s="90">
        <v>13</v>
      </c>
      <c r="AA51" s="90" t="s">
        <v>110</v>
      </c>
      <c r="AB51" s="90" t="s">
        <v>110</v>
      </c>
      <c r="AE51" s="3">
        <v>2003</v>
      </c>
      <c r="AF51" s="2">
        <f>COUNT($G$50:$G$61)</f>
        <v>12</v>
      </c>
      <c r="AG51" s="4">
        <f>MAX($G$50:$G$61)</f>
        <v>3013</v>
      </c>
      <c r="AH51" s="2">
        <f>PERCENTILE($G$50:$G$61,75%)</f>
        <v>700.5</v>
      </c>
      <c r="AI51" s="4">
        <f>MEDIAN($G$50:$G$61)</f>
        <v>476.5</v>
      </c>
      <c r="AJ51" s="2">
        <f>PERCENTILE($G$50:$G$61,25%)</f>
        <v>213.5</v>
      </c>
      <c r="AK51" s="4">
        <f>MIN($G$50:$G$61)</f>
        <v>182</v>
      </c>
      <c r="BK51">
        <v>5</v>
      </c>
      <c r="BL51">
        <f>COUNT($G$6,$G$18,$G$30,$G$42,$G$54,$G$66,$G$78,$G$90,$G$102,$G$114,$G$126,$G$138,$G$150,$G$162)</f>
        <v>13</v>
      </c>
      <c r="BM51" s="5">
        <f>MAX($G$6,$G$18,$G$30,$G$42,$G$54,$G$66,$G$78,$G$90,$G$102,$G$114,$G$126,$G$138,$G$150,$G$162)</f>
        <v>8556</v>
      </c>
      <c r="BN51">
        <f>PERCENTILE(($G$6,$G$18,$G$30,$G$42,$G$54,$G$66,$G$78,$G$90,$G$102,$G$114,$G$126,$G$138,$G$150,$G$162),75%)</f>
        <v>1094</v>
      </c>
      <c r="BO51" s="5">
        <f>MEDIAN($G$6,$G$18,$G$30,$G$42,$G$54,$G$66,$G$78,$G$90,$G$102,$G$114,$G$126,$G$138,$G$150,$G$162)</f>
        <v>454</v>
      </c>
      <c r="BP51">
        <f>PERCENTILE(($G$6,$G$18,$G$30,$G$42,$G$54,$G$66,$G$78,$G$90,$G$102,$G$114,$G$126,$G$138,$G$150,$G$162),25%)</f>
        <v>148</v>
      </c>
      <c r="BQ51" s="5">
        <f>MIN($G$6,$G$18,$G$30,$G$42,$G$54,$G$66,$G$78,$G$90,$G$102,$G$114,$G$126,$G$138,$G$150,$G$162)</f>
        <v>62</v>
      </c>
    </row>
    <row r="52" spans="1:69" x14ac:dyDescent="0.25">
      <c r="A52" s="117">
        <v>37683</v>
      </c>
      <c r="B52" s="60">
        <v>3</v>
      </c>
      <c r="C52" s="60">
        <f t="shared" si="0"/>
        <v>2003</v>
      </c>
      <c r="D52" s="61">
        <v>2</v>
      </c>
      <c r="E52" s="62">
        <v>7.3</v>
      </c>
      <c r="F52" s="90">
        <v>29</v>
      </c>
      <c r="G52" s="63">
        <v>206</v>
      </c>
      <c r="H52" s="64">
        <v>8.6E-3</v>
      </c>
      <c r="I52" s="64">
        <v>3.5200000000000002E-2</v>
      </c>
      <c r="J52" s="64">
        <v>6.7199999999999996E-2</v>
      </c>
      <c r="K52" s="62">
        <v>7.9</v>
      </c>
      <c r="L52" s="63">
        <v>43</v>
      </c>
      <c r="M52" s="63">
        <v>515</v>
      </c>
      <c r="N52" s="63">
        <v>60</v>
      </c>
      <c r="O52" s="63">
        <v>50</v>
      </c>
      <c r="P52" s="90">
        <v>56</v>
      </c>
      <c r="Q52" s="90">
        <v>32</v>
      </c>
      <c r="R52" s="90">
        <v>23</v>
      </c>
      <c r="S52" s="90">
        <v>907</v>
      </c>
      <c r="T52" s="90">
        <v>2</v>
      </c>
      <c r="U52" s="90">
        <v>112</v>
      </c>
      <c r="V52" s="81"/>
      <c r="W52" s="81"/>
      <c r="X52" s="90" t="s">
        <v>110</v>
      </c>
      <c r="Y52" s="81"/>
      <c r="Z52" s="90">
        <v>7</v>
      </c>
      <c r="AA52" s="90" t="s">
        <v>110</v>
      </c>
      <c r="AB52" s="90" t="s">
        <v>110</v>
      </c>
      <c r="AE52" s="3">
        <v>2004</v>
      </c>
      <c r="AF52" s="2">
        <f>COUNT($G$62:$G$73)</f>
        <v>12</v>
      </c>
      <c r="AG52" s="4">
        <f>MAX($G$62:$G$73)</f>
        <v>8556</v>
      </c>
      <c r="AH52" s="2">
        <f>PERCENTILE($G$62:$G$73,75%)</f>
        <v>1028.5</v>
      </c>
      <c r="AI52" s="4">
        <f>MEDIAN($G$62:$G$73)</f>
        <v>805</v>
      </c>
      <c r="AJ52" s="2">
        <f>PERCENTILE($G$62:$G$73,25%)</f>
        <v>661.25</v>
      </c>
      <c r="AK52" s="4">
        <f>MIN($G$62:$G$73)</f>
        <v>510</v>
      </c>
      <c r="BK52">
        <v>6</v>
      </c>
      <c r="BL52">
        <f>COUNT($G$7,$G$19,$G$31,$G$43,$G$55,$G$67,$G$79,$G$91,$G$103,$G$115,$G$127,$G$139,$G$151,$G$163)</f>
        <v>13</v>
      </c>
      <c r="BM52" s="5">
        <f>MAX($G$7,$G$19,$G$31,$G$43,$G$55,$G$67,$G$79,$G$91,$G$103,$G$115,$G$127,$G$139,$G$151,$G$163)</f>
        <v>3534</v>
      </c>
      <c r="BN52">
        <f>PERCENTILE(($G$7,$G$19,$G$31,$G$43,$G$55,$G$67,$G$79,$G$91,$G$103,$G$115,$G$127,$G$139,$G$151,$G$163),75%)</f>
        <v>1116</v>
      </c>
      <c r="BO52" s="5">
        <f>MEDIAN($G$7,$G$19,$G$31,$G$43,$G$55,$G$67,$G$79,$G$91,$G$103,$G$115,$G$127,$G$139,$G$151,$G$163)</f>
        <v>573</v>
      </c>
      <c r="BP52">
        <f>PERCENTILE(($G$7,$G$19,$G$31,$G$43,$G$55,$G$67,$G$79,$G$91,$G$103,$G$115,$G$127,$G$139,$G$151,$G$163),25%)</f>
        <v>132</v>
      </c>
      <c r="BQ52" s="5">
        <f>MIN($G$7,$G$19,$G$31,$G$43,$G$55,$G$67,$G$79,$G$91,$G$103,$G$115,$G$127,$G$139,$G$151,$G$163)</f>
        <v>54</v>
      </c>
    </row>
    <row r="53" spans="1:69" x14ac:dyDescent="0.25">
      <c r="A53" s="117">
        <v>37712</v>
      </c>
      <c r="B53" s="60">
        <v>4</v>
      </c>
      <c r="C53" s="60">
        <f t="shared" si="0"/>
        <v>2003</v>
      </c>
      <c r="D53" s="61">
        <v>2</v>
      </c>
      <c r="E53" s="62">
        <v>7.9</v>
      </c>
      <c r="F53" s="90">
        <v>28</v>
      </c>
      <c r="G53" s="63">
        <v>216</v>
      </c>
      <c r="H53" s="64">
        <v>1E-3</v>
      </c>
      <c r="I53" s="64">
        <v>3.49E-2</v>
      </c>
      <c r="J53" s="64">
        <v>6.2E-2</v>
      </c>
      <c r="K53" s="62">
        <v>7.3</v>
      </c>
      <c r="L53" s="63">
        <v>57</v>
      </c>
      <c r="M53" s="63">
        <v>519</v>
      </c>
      <c r="N53" s="63">
        <v>127</v>
      </c>
      <c r="O53" s="63">
        <v>900</v>
      </c>
      <c r="P53" s="90">
        <v>56</v>
      </c>
      <c r="Q53" s="90">
        <v>28</v>
      </c>
      <c r="R53" s="90">
        <v>28</v>
      </c>
      <c r="S53" s="90">
        <v>898</v>
      </c>
      <c r="T53" s="90">
        <v>3</v>
      </c>
      <c r="U53" s="90">
        <v>116</v>
      </c>
      <c r="V53" s="81"/>
      <c r="W53" s="81"/>
      <c r="X53" s="90" t="s">
        <v>110</v>
      </c>
      <c r="Y53" s="81"/>
      <c r="Z53" s="90">
        <v>14</v>
      </c>
      <c r="AA53" s="90">
        <v>576</v>
      </c>
      <c r="AB53" s="90" t="s">
        <v>110</v>
      </c>
      <c r="AE53" s="3">
        <v>2005</v>
      </c>
      <c r="AF53" s="2">
        <f>COUNT($G$74:$G$85)</f>
        <v>11</v>
      </c>
      <c r="AG53" s="4">
        <f>MAX($G$74:$G$85)</f>
        <v>2697</v>
      </c>
      <c r="AH53" s="2">
        <f>PERCENTILE($G$74:$G$85,75%)</f>
        <v>755</v>
      </c>
      <c r="AI53" s="4">
        <f>MEDIAN($G$74:$G$85)</f>
        <v>506</v>
      </c>
      <c r="AJ53" s="2">
        <f>PERCENTILE($G$74:$G$85,25%)</f>
        <v>454</v>
      </c>
      <c r="AK53" s="4">
        <f>MIN($G$74:$G$85)</f>
        <v>391</v>
      </c>
      <c r="BK53">
        <v>7</v>
      </c>
      <c r="BL53">
        <f>COUNT($G$8,$G$20,$G$32,$G$44,$G$56,$G$68,$G$80,$G$92,$G$104,$G$116,$G$128,$G$140,$G$152,$G$164)</f>
        <v>12</v>
      </c>
      <c r="BM53" s="5">
        <f>MAX($G$8,$G$20,$G$32,$G$44,$G$56,$G$68,$G$80,$G$92,$G$104,$G$116,$G$128,$G$140,$G$152,$G$164)</f>
        <v>930</v>
      </c>
      <c r="BN53">
        <f>PERCENTILE(($G$8,$G$20,$G$32,$G$44,$G$56,$G$68,$G$80,$G$92,$G$104,$G$116,$G$128,$G$140,$G$152,$G$164),75%)</f>
        <v>571.75</v>
      </c>
      <c r="BO53" s="5">
        <f>MEDIAN($G$8,$G$20,$G$32,$G$44,$G$56,$G$68,$G$80,$G$92,$G$104,$G$116,$G$128,$G$140,$G$152,$G$164)</f>
        <v>342.5</v>
      </c>
      <c r="BP53">
        <f>PERCENTILE(($G$8,$G$20,$G$32,$G$44,$G$56,$G$68,$G$80,$G$92,$G$104,$G$116,$G$128,$G$140,$G$152,$G$164),25%)</f>
        <v>99.75</v>
      </c>
      <c r="BQ53" s="5">
        <f>MIN($G$8,$G$20,$G$32,$G$44,$G$56,$G$68,$G$80,$G$92,$G$104,$G$116,$G$128,$G$140,$G$152,$G$164)</f>
        <v>19</v>
      </c>
    </row>
    <row r="54" spans="1:69" x14ac:dyDescent="0.25">
      <c r="A54" s="117">
        <v>37746</v>
      </c>
      <c r="B54" s="60">
        <v>5</v>
      </c>
      <c r="C54" s="60">
        <f t="shared" si="0"/>
        <v>2003</v>
      </c>
      <c r="D54" s="61">
        <v>4</v>
      </c>
      <c r="E54" s="62">
        <v>8.3000000000000007</v>
      </c>
      <c r="F54" s="90">
        <v>32</v>
      </c>
      <c r="G54" s="63">
        <v>3013</v>
      </c>
      <c r="H54" s="64">
        <v>1E-3</v>
      </c>
      <c r="I54" s="64">
        <v>0.28839999999999999</v>
      </c>
      <c r="J54" s="64">
        <v>1.1352</v>
      </c>
      <c r="K54" s="62">
        <v>8.1999999999999993</v>
      </c>
      <c r="L54" s="63">
        <v>20</v>
      </c>
      <c r="M54" s="63">
        <v>5750</v>
      </c>
      <c r="N54" s="63">
        <v>20</v>
      </c>
      <c r="O54" s="63">
        <v>900</v>
      </c>
      <c r="P54" s="90">
        <v>100</v>
      </c>
      <c r="Q54" s="90">
        <v>128</v>
      </c>
      <c r="R54" s="90">
        <v>85</v>
      </c>
      <c r="S54" s="90">
        <v>8640</v>
      </c>
      <c r="T54" s="90">
        <v>1</v>
      </c>
      <c r="U54" s="90">
        <v>572</v>
      </c>
      <c r="V54" s="81"/>
      <c r="W54" s="81"/>
      <c r="X54" s="90" t="s">
        <v>110</v>
      </c>
      <c r="Y54" s="81"/>
      <c r="Z54" s="90">
        <v>170</v>
      </c>
      <c r="AA54" s="90">
        <v>5770</v>
      </c>
      <c r="AB54" s="90" t="s">
        <v>110</v>
      </c>
      <c r="AE54" s="3">
        <v>2006</v>
      </c>
      <c r="AF54" s="2">
        <f>COUNT($G$86:$G$97)</f>
        <v>12</v>
      </c>
      <c r="AG54" s="4">
        <f>MAX($G$86:$G$97)</f>
        <v>1116</v>
      </c>
      <c r="AH54" s="2">
        <f>PERCENTILE($G$86:$G$97,75%)</f>
        <v>335.5</v>
      </c>
      <c r="AI54" s="4">
        <f>MEDIAN($G$86:$G$97)</f>
        <v>277.5</v>
      </c>
      <c r="AJ54" s="2">
        <f>PERCENTILE($G$86:$G$97,25%)</f>
        <v>196</v>
      </c>
      <c r="AK54" s="4">
        <f>MIN($G$86:$G$97)</f>
        <v>30</v>
      </c>
      <c r="BK54">
        <v>8</v>
      </c>
      <c r="BL54">
        <f>COUNT($G$9,$G$21,$G$33,$G$45,$G$57,$G$69,$G$81,$G$93,$G$105,$G$117,$G$129,$G$141,$G$153,$G$165)</f>
        <v>12</v>
      </c>
      <c r="BM54" s="5">
        <f>MAX($G$9,$G$21,$G$33,$G$45,$G$57,$G$69,$G$81,$G$93,$G$105,$G$117,$G$129,$G$141,$G$153,$G$165)</f>
        <v>666</v>
      </c>
      <c r="BN54">
        <f>PERCENTILE(($G$9,$G$21,$G$33,$G$45,$G$57,$G$69,$G$81,$G$93,$G$105,$G$117,$G$129,$G$141,$G$153,$G$165),75%)</f>
        <v>302.75</v>
      </c>
      <c r="BO54" s="5">
        <f>MEDIAN($G$9,$G$21,$G$33,$G$45,$G$57,$G$69,$G$81,$G$93,$G$105,$G$117,$G$129,$G$141,$G$153,$G$165)</f>
        <v>151</v>
      </c>
      <c r="BP54">
        <f>PERCENTILE(($G$9,$G$21,$G$33,$G$45,$G$57,$G$69,$G$81,$G$93,$G$105,$G$117,$G$129,$G$141,$G$153,$G$165),25%)</f>
        <v>60.75</v>
      </c>
      <c r="BQ54" s="5">
        <f>MIN($G$9,$G$21,$G$33,$G$45,$G$57,$G$69,$G$81,$G$93,$G$105,$G$117,$G$129,$G$141,$G$153,$G$165)</f>
        <v>22</v>
      </c>
    </row>
    <row r="55" spans="1:69" x14ac:dyDescent="0.25">
      <c r="A55" s="117">
        <v>37781</v>
      </c>
      <c r="B55" s="60">
        <v>6</v>
      </c>
      <c r="C55" s="60">
        <f t="shared" si="0"/>
        <v>2003</v>
      </c>
      <c r="D55" s="61">
        <v>5</v>
      </c>
      <c r="E55" s="62">
        <v>8.3000000000000007</v>
      </c>
      <c r="F55" s="90">
        <v>29.8</v>
      </c>
      <c r="G55" s="63">
        <v>975</v>
      </c>
      <c r="H55" s="64">
        <v>1E-3</v>
      </c>
      <c r="I55" s="64">
        <v>1.2500000000000001E-2</v>
      </c>
      <c r="J55" s="64">
        <v>6.4600000000000005E-2</v>
      </c>
      <c r="K55" s="62">
        <v>8.6</v>
      </c>
      <c r="L55" s="63">
        <v>12</v>
      </c>
      <c r="M55" s="63">
        <v>2144</v>
      </c>
      <c r="N55" s="66"/>
      <c r="O55" s="63">
        <v>23</v>
      </c>
      <c r="P55" s="90">
        <v>64</v>
      </c>
      <c r="Q55" s="90">
        <v>72</v>
      </c>
      <c r="R55" s="90">
        <v>42</v>
      </c>
      <c r="S55" s="90">
        <v>3.56</v>
      </c>
      <c r="T55" s="90">
        <v>1</v>
      </c>
      <c r="U55" s="90">
        <v>368</v>
      </c>
      <c r="V55" s="81"/>
      <c r="W55" s="81"/>
      <c r="X55" s="90" t="s">
        <v>110</v>
      </c>
      <c r="Y55" s="81"/>
      <c r="Z55" s="90">
        <v>8</v>
      </c>
      <c r="AA55" s="90">
        <v>2156</v>
      </c>
      <c r="AB55" s="90" t="s">
        <v>110</v>
      </c>
      <c r="AE55" s="3">
        <v>2007</v>
      </c>
      <c r="AF55" s="2">
        <f>COUNT($G$98:$G$109)</f>
        <v>12</v>
      </c>
      <c r="AG55" s="4">
        <f>MAX($G$98:$G$109)</f>
        <v>1094</v>
      </c>
      <c r="AH55" s="2">
        <f>PERCENTILE($G$98:$G$109,75%)</f>
        <v>408.5</v>
      </c>
      <c r="AI55" s="4">
        <f>MEDIAN($G$98:$G$109)</f>
        <v>225.5</v>
      </c>
      <c r="AJ55" s="2">
        <f>PERCENTILE($G$98:$G$109,25%)</f>
        <v>186.25</v>
      </c>
      <c r="AK55" s="4">
        <f>MIN($G$98:$G$109)</f>
        <v>156</v>
      </c>
      <c r="BK55">
        <v>9</v>
      </c>
      <c r="BL55">
        <f>COUNT($G$10,$G$22,$G$34,$G$46,$G$58,$G$70,$G$82,$G$94,$G$106,$G$118,$G$130,$G$142,$G$154,$G$166)</f>
        <v>13</v>
      </c>
      <c r="BM55" s="5">
        <f>MAX($G$10,$G$22,$G$34,$G$46,$G$58,$G$70,$G$82,$G$94,$G$106,$G$118,$G$130,$G$142,$G$154,$G$166)</f>
        <v>647</v>
      </c>
      <c r="BN55">
        <f>PERCENTILE(($G$10,$G$22,$G$34,$G$46,$G$58,$G$70,$G$82,$G$94,$G$106,$G$118,$G$130,$G$142,$G$154,$G$166),75%)</f>
        <v>396</v>
      </c>
      <c r="BO55" s="5">
        <f>MEDIAN($G$10,$G$22,$G$34,$G$46,$G$58,$G$70,$G$82,$G$94,$G$106,$G$118,$G$130,$G$142,$G$154,$G$166)</f>
        <v>197</v>
      </c>
      <c r="BP55">
        <f>PERCENTILE(($G$10,$G$22,$G$34,$G$46,$G$58,$G$70,$G$82,$G$94,$G$106,$G$118,$G$130,$G$142,$G$154,$G$166),25%)</f>
        <v>89</v>
      </c>
      <c r="BQ55" s="5">
        <f>MIN($G$10,$G$22,$G$34,$G$46,$G$58,$G$70,$G$82,$G$94,$G$106,$G$118,$G$130,$G$142,$G$154,$G$166)</f>
        <v>24</v>
      </c>
    </row>
    <row r="56" spans="1:69" x14ac:dyDescent="0.25">
      <c r="A56" s="117">
        <v>37818</v>
      </c>
      <c r="B56" s="60">
        <v>7</v>
      </c>
      <c r="C56" s="60">
        <f t="shared" si="0"/>
        <v>2003</v>
      </c>
      <c r="D56" s="61">
        <v>6</v>
      </c>
      <c r="E56" s="62">
        <v>8.5</v>
      </c>
      <c r="F56" s="90">
        <v>31</v>
      </c>
      <c r="G56" s="63">
        <v>670</v>
      </c>
      <c r="H56" s="64">
        <v>5.8200000000000002E-2</v>
      </c>
      <c r="I56" s="64">
        <v>9.2999999999999992E-3</v>
      </c>
      <c r="J56" s="64">
        <v>2.5499999999999998E-2</v>
      </c>
      <c r="K56" s="62">
        <v>8.9</v>
      </c>
      <c r="L56" s="63">
        <v>18</v>
      </c>
      <c r="M56" s="63">
        <v>1537</v>
      </c>
      <c r="N56" s="66"/>
      <c r="O56" s="63">
        <v>130</v>
      </c>
      <c r="P56" s="90">
        <v>56</v>
      </c>
      <c r="Q56" s="90">
        <v>48</v>
      </c>
      <c r="R56" s="90">
        <v>47</v>
      </c>
      <c r="S56" s="90">
        <v>2420</v>
      </c>
      <c r="T56" s="90">
        <v>0.5</v>
      </c>
      <c r="U56" s="90">
        <v>256</v>
      </c>
      <c r="V56" s="81"/>
      <c r="W56" s="81"/>
      <c r="X56" s="90" t="s">
        <v>110</v>
      </c>
      <c r="Y56" s="81"/>
      <c r="Z56" s="90">
        <v>130</v>
      </c>
      <c r="AA56" s="90">
        <v>1555</v>
      </c>
      <c r="AB56" s="90" t="s">
        <v>110</v>
      </c>
      <c r="AE56" s="3">
        <v>2008</v>
      </c>
      <c r="AF56" s="2">
        <f>COUNT($G$110:$G$121)</f>
        <v>12</v>
      </c>
      <c r="AG56" s="4">
        <f>MAX($G$110:$G$121)</f>
        <v>148</v>
      </c>
      <c r="AH56" s="2">
        <f>PERCENTILE($G$110:$G$121,75%)</f>
        <v>139</v>
      </c>
      <c r="AI56" s="4">
        <f>MEDIAN($G$110:$G$121)</f>
        <v>129.5</v>
      </c>
      <c r="AJ56" s="2">
        <f>PERCENTILE($G$110:$G$121,25%)</f>
        <v>83</v>
      </c>
      <c r="AK56" s="4">
        <f>MIN($G$110:$G$121)</f>
        <v>60</v>
      </c>
      <c r="BK56">
        <v>10</v>
      </c>
      <c r="BL56">
        <f>COUNT($G$11,$G$23,$G$35,$G$47,$G$59,$G$71,$G$83,$G$95,$G$107,$G$119,$G$131,$G$143,$G$155,$G$167)</f>
        <v>14</v>
      </c>
      <c r="BM56" s="5">
        <f>MAX($G$11,$G$23,$G$35,$G$47,$G$59,$G$71,$G$83,$G$95,$G$107,$G$119,$G$131,$G$143,$G$155,$G$167)</f>
        <v>677</v>
      </c>
      <c r="BN56">
        <f>PERCENTILE(($G$11,$G$23,$G$35,$G$47,$G$59,$G$71,$G$83,$G$95,$G$107,$G$119,$G$131,$G$143,$G$155,$G$167),75%)</f>
        <v>271</v>
      </c>
      <c r="BO56" s="5">
        <f>MEDIAN($G$11,$G$23,$G$35,$G$47,$G$59,$G$71,$G$83,$G$95,$G$107,$G$119,$G$131,$G$143,$G$155,$G$167)</f>
        <v>231.5</v>
      </c>
      <c r="BP56">
        <f>PERCENTILE(($G$11,$G$23,$G$35,$G$47,$G$59,$G$71,$G$83,$G$95,$G$107,$G$119,$G$131,$G$143,$G$155,$G$167),25%)</f>
        <v>51</v>
      </c>
      <c r="BQ56" s="5">
        <f>MIN($G$11,$G$23,$G$35,$G$47,$G$59,$G$71,$G$83,$G$95,$G$107,$G$119,$G$131,$G$143,$G$155,$G$167)</f>
        <v>18</v>
      </c>
    </row>
    <row r="57" spans="1:69" x14ac:dyDescent="0.25">
      <c r="A57" s="117">
        <v>37837</v>
      </c>
      <c r="B57" s="60">
        <v>8</v>
      </c>
      <c r="C57" s="60">
        <f t="shared" si="0"/>
        <v>2003</v>
      </c>
      <c r="D57" s="61">
        <v>2</v>
      </c>
      <c r="E57" s="62">
        <v>6</v>
      </c>
      <c r="F57" s="90">
        <v>31</v>
      </c>
      <c r="G57" s="63">
        <v>508</v>
      </c>
      <c r="H57" s="64">
        <v>8.8999999999999999E-3</v>
      </c>
      <c r="I57" s="64">
        <v>1.9300000000000001E-2</v>
      </c>
      <c r="J57" s="64">
        <v>1.9199999999999998E-2</v>
      </c>
      <c r="K57" s="62">
        <v>7.5</v>
      </c>
      <c r="L57" s="63">
        <v>17</v>
      </c>
      <c r="M57" s="63">
        <v>1119</v>
      </c>
      <c r="N57" s="66"/>
      <c r="O57" s="63">
        <v>504</v>
      </c>
      <c r="P57" s="90">
        <v>40</v>
      </c>
      <c r="Q57" s="90">
        <v>40</v>
      </c>
      <c r="R57" s="90">
        <v>63</v>
      </c>
      <c r="S57" s="90">
        <v>1780</v>
      </c>
      <c r="T57" s="90">
        <v>0.7</v>
      </c>
      <c r="U57" s="90">
        <v>204</v>
      </c>
      <c r="V57" s="81"/>
      <c r="W57" s="81"/>
      <c r="X57" s="90" t="s">
        <v>110</v>
      </c>
      <c r="Y57" s="81"/>
      <c r="Z57" s="90">
        <v>199</v>
      </c>
      <c r="AA57" s="90">
        <v>1136</v>
      </c>
      <c r="AB57" s="90" t="s">
        <v>110</v>
      </c>
      <c r="AE57" s="3">
        <v>2009</v>
      </c>
      <c r="AF57" s="2">
        <f>COUNT($G$122:$G$133)</f>
        <v>9</v>
      </c>
      <c r="AG57" s="4">
        <f>MAX($G$122:$G$133)</f>
        <v>63</v>
      </c>
      <c r="AH57" s="2">
        <f>PERCENTILE($G$122:$G$133,75%)</f>
        <v>60</v>
      </c>
      <c r="AI57" s="4">
        <f>MEDIAN($G$122:$G$133)</f>
        <v>54</v>
      </c>
      <c r="AJ57" s="2">
        <f>PERCENTILE($G$122:$G$133,25%)</f>
        <v>18</v>
      </c>
      <c r="AK57" s="4">
        <f>MIN($G$122:$G$133)</f>
        <v>16</v>
      </c>
      <c r="BK57">
        <v>11</v>
      </c>
      <c r="BL57">
        <f>COUNT($G$12,$G$24,$G$36,$G$48,$G$60,$G$72,$G$84,$G$96,$G$108,$G$120,$G$132,$G$144,$G$156,$G$168)</f>
        <v>14</v>
      </c>
      <c r="BM57" s="5">
        <f>MAX($G$12,$G$24,$G$36,$G$48,$G$60,$G$72,$G$84,$G$96,$G$108,$G$120,$G$132,$G$144,$G$156,$G$168)</f>
        <v>636</v>
      </c>
      <c r="BN57">
        <f>PERCENTILE(($G$12,$G$24,$G$36,$G$48,$G$60,$G$72,$G$84,$G$96,$G$108,$G$120,$G$132,$G$144,$G$156,$G$168),75%)</f>
        <v>258.5</v>
      </c>
      <c r="BO57" s="5">
        <f>MEDIAN($G$12,$G$24,$G$36,$G$48,$G$60,$G$72,$G$84,$G$96,$G$108,$G$120,$G$132,$G$144,$G$156,$G$168)</f>
        <v>200.5</v>
      </c>
      <c r="BP57">
        <f>PERCENTILE(($G$12,$G$24,$G$36,$G$48,$G$60,$G$72,$G$84,$G$96,$G$108,$G$120,$G$132,$G$144,$G$156,$G$168),25%)</f>
        <v>65.5</v>
      </c>
      <c r="BQ57" s="5">
        <f>MIN($G$12,$G$24,$G$36,$G$48,$G$60,$G$72,$G$84,$G$96,$G$108,$G$120,$G$132,$G$144,$G$156,$G$168)</f>
        <v>16</v>
      </c>
    </row>
    <row r="58" spans="1:69" x14ac:dyDescent="0.25">
      <c r="A58" s="117">
        <v>37872</v>
      </c>
      <c r="B58" s="60">
        <v>9</v>
      </c>
      <c r="C58" s="60">
        <f t="shared" si="0"/>
        <v>2003</v>
      </c>
      <c r="D58" s="61">
        <v>0.2</v>
      </c>
      <c r="E58" s="62">
        <v>8.3000000000000007</v>
      </c>
      <c r="F58" s="90">
        <v>30</v>
      </c>
      <c r="G58" s="63">
        <v>435</v>
      </c>
      <c r="H58" s="64">
        <v>0.05</v>
      </c>
      <c r="I58" s="64">
        <v>9.7000000000000003E-3</v>
      </c>
      <c r="J58" s="64">
        <v>5.4800000000000001E-2</v>
      </c>
      <c r="K58" s="62">
        <v>8.3000000000000007</v>
      </c>
      <c r="L58" s="63">
        <v>13</v>
      </c>
      <c r="M58" s="63">
        <v>609</v>
      </c>
      <c r="N58" s="66"/>
      <c r="O58" s="63">
        <v>750</v>
      </c>
      <c r="P58" s="90">
        <v>44</v>
      </c>
      <c r="Q58" s="90">
        <v>36</v>
      </c>
      <c r="R58" s="90">
        <v>19</v>
      </c>
      <c r="S58" s="90">
        <v>1620</v>
      </c>
      <c r="T58" s="90">
        <v>2</v>
      </c>
      <c r="U58" s="90">
        <v>180</v>
      </c>
      <c r="V58" s="81"/>
      <c r="W58" s="81"/>
      <c r="X58" s="90" t="s">
        <v>110</v>
      </c>
      <c r="Y58" s="81"/>
      <c r="Z58" s="90">
        <v>260</v>
      </c>
      <c r="AA58" s="90">
        <v>622</v>
      </c>
      <c r="AB58" s="90" t="s">
        <v>110</v>
      </c>
      <c r="AE58" s="3">
        <v>2010</v>
      </c>
      <c r="AF58" s="2">
        <f>COUNT($G$134:$G$145)</f>
        <v>12</v>
      </c>
      <c r="AG58" s="4">
        <f>MAX($G$134:$G$145)</f>
        <v>3534</v>
      </c>
      <c r="AH58" s="2">
        <f>PERCENTILE($G$134:$G$145,75%)</f>
        <v>276</v>
      </c>
      <c r="AI58" s="4">
        <f>MEDIAN($G$134:$G$145)</f>
        <v>226.5</v>
      </c>
      <c r="AJ58" s="2">
        <f>PERCENTILE($G$134:$G$145,25%)</f>
        <v>37</v>
      </c>
      <c r="AK58" s="4">
        <f>MIN($G$134:$G$145)</f>
        <v>17.399999999999999</v>
      </c>
      <c r="BK58">
        <v>12</v>
      </c>
      <c r="BL58">
        <f>COUNT($G$13,$G$25,$G$37,$G$49,$G$61,$G$73,$G$85,$G$97,$G$109,$G$121,$G$133,$G$145,$G$157,$G$169)</f>
        <v>14</v>
      </c>
      <c r="BM58" s="5">
        <f>MAX($G$13,$G$25,$G$37,$G$49,$G$61,$G$73,$G$85,$G$97,$G$109,$G$121,$G$133,$G$145,$G$157,$G$169)</f>
        <v>792</v>
      </c>
      <c r="BN58">
        <f>PERCENTILE(($G$13,$G$25,$G$37,$G$49,$G$61,$G$73,$G$85,$G$97,$G$109,$G$121,$G$133,$G$145,$G$157,$G$169),75%)</f>
        <v>220.25</v>
      </c>
      <c r="BO58" s="5">
        <f>MEDIAN($G$13,$G$25,$G$37,$G$49,$G$61,$G$73,$G$85,$G$97,$G$109,$G$121,$G$133,$G$145,$G$157,$G$169)</f>
        <v>182</v>
      </c>
      <c r="BP58">
        <f>PERCENTILE(($G$13,$G$25,$G$37,$G$49,$G$61,$G$73,$G$85,$G$97,$G$109,$G$121,$G$133,$G$145,$G$157,$G$169),25%)</f>
        <v>54</v>
      </c>
      <c r="BQ58" s="5">
        <f>MIN($G$13,$G$25,$G$37,$G$49,$G$61,$G$73,$G$85,$G$97,$G$109,$G$121,$G$133,$G$145,$G$157,$G$169)</f>
        <v>17</v>
      </c>
    </row>
    <row r="59" spans="1:69" x14ac:dyDescent="0.25">
      <c r="A59" s="117">
        <v>37900</v>
      </c>
      <c r="B59" s="60">
        <v>10</v>
      </c>
      <c r="C59" s="60">
        <f t="shared" si="0"/>
        <v>2003</v>
      </c>
      <c r="D59" s="61">
        <v>3</v>
      </c>
      <c r="E59" s="62">
        <v>4.8</v>
      </c>
      <c r="F59" s="90">
        <v>28</v>
      </c>
      <c r="G59" s="63">
        <v>495</v>
      </c>
      <c r="H59" s="64">
        <v>7.3200000000000001E-2</v>
      </c>
      <c r="I59" s="64">
        <v>1.47E-2</v>
      </c>
      <c r="J59" s="64">
        <v>1.7899999999999999E-2</v>
      </c>
      <c r="K59" s="62">
        <v>7.6</v>
      </c>
      <c r="L59" s="63">
        <v>46</v>
      </c>
      <c r="M59" s="63">
        <v>931</v>
      </c>
      <c r="N59" s="66"/>
      <c r="O59" s="63">
        <v>50</v>
      </c>
      <c r="P59" s="90">
        <v>40</v>
      </c>
      <c r="Q59" s="90">
        <v>20</v>
      </c>
      <c r="R59" s="90">
        <v>23</v>
      </c>
      <c r="S59" s="90">
        <v>1839</v>
      </c>
      <c r="T59" s="90">
        <v>2</v>
      </c>
      <c r="U59" s="90">
        <v>176</v>
      </c>
      <c r="V59" s="81"/>
      <c r="W59" s="81"/>
      <c r="X59" s="90" t="s">
        <v>110</v>
      </c>
      <c r="Y59" s="81"/>
      <c r="Z59" s="90">
        <v>22</v>
      </c>
      <c r="AA59" s="90">
        <v>977</v>
      </c>
      <c r="AB59" s="90" t="s">
        <v>110</v>
      </c>
      <c r="AE59" s="3">
        <v>2011</v>
      </c>
      <c r="AF59" s="2">
        <f>COUNT($G$146:$G$157)</f>
        <v>12</v>
      </c>
      <c r="AG59" s="4">
        <f>MAX($G$146:$G$157)</f>
        <v>197</v>
      </c>
      <c r="AH59" s="2">
        <f>PERCENTILE($G$146:$G$157,75%)</f>
        <v>183</v>
      </c>
      <c r="AI59" s="4">
        <f>MEDIAN($G$146:$G$157)</f>
        <v>143.5</v>
      </c>
      <c r="AJ59" s="2">
        <f>PERCENTILE($G$146:$G$157,25%)</f>
        <v>80</v>
      </c>
      <c r="AK59" s="4">
        <f>MIN($G$146:$G$157)</f>
        <v>48</v>
      </c>
    </row>
    <row r="60" spans="1:69" x14ac:dyDescent="0.25">
      <c r="A60" s="117">
        <v>37930</v>
      </c>
      <c r="B60" s="60">
        <v>11</v>
      </c>
      <c r="C60" s="60">
        <f t="shared" si="0"/>
        <v>2003</v>
      </c>
      <c r="D60" s="61">
        <v>3</v>
      </c>
      <c r="E60" s="62">
        <v>6.7</v>
      </c>
      <c r="F60" s="90">
        <v>28</v>
      </c>
      <c r="G60" s="63">
        <v>458</v>
      </c>
      <c r="H60" s="64">
        <v>1E-3</v>
      </c>
      <c r="I60" s="64">
        <v>1.35E-2</v>
      </c>
      <c r="J60" s="64">
        <v>2.29E-2</v>
      </c>
      <c r="K60" s="62">
        <v>7.4</v>
      </c>
      <c r="L60" s="63">
        <v>27</v>
      </c>
      <c r="M60" s="63">
        <v>961</v>
      </c>
      <c r="N60" s="66"/>
      <c r="O60" s="63">
        <v>30</v>
      </c>
      <c r="P60" s="90">
        <v>40</v>
      </c>
      <c r="Q60" s="90">
        <v>28</v>
      </c>
      <c r="R60" s="90">
        <v>23</v>
      </c>
      <c r="S60" s="90">
        <v>1752</v>
      </c>
      <c r="T60" s="90">
        <v>2</v>
      </c>
      <c r="U60" s="90">
        <v>168</v>
      </c>
      <c r="V60" s="81"/>
      <c r="W60" s="81"/>
      <c r="X60" s="90" t="s">
        <v>110</v>
      </c>
      <c r="Y60" s="81"/>
      <c r="Z60" s="90">
        <v>11</v>
      </c>
      <c r="AA60" s="90">
        <v>988</v>
      </c>
      <c r="AB60" s="90" t="s">
        <v>110</v>
      </c>
      <c r="AE60" s="3">
        <v>2012</v>
      </c>
      <c r="AF60" s="2">
        <f>COUNT($G$158:$G$169)</f>
        <v>11</v>
      </c>
      <c r="AG60" s="4">
        <f>MAX($G$158:$G$169)</f>
        <v>74</v>
      </c>
      <c r="AH60" s="2">
        <f>PERCENTILE($G$158:$G$169,75%)</f>
        <v>65</v>
      </c>
      <c r="AI60" s="4">
        <f>MEDIAN($G$158:$G$169)</f>
        <v>39</v>
      </c>
      <c r="AJ60" s="2">
        <f>PERCENTILE($G$158:$G$169,25%)</f>
        <v>33.5</v>
      </c>
      <c r="AK60" s="4">
        <f>MIN($G$158:$G$169)</f>
        <v>26</v>
      </c>
    </row>
    <row r="61" spans="1:69" x14ac:dyDescent="0.25">
      <c r="A61" s="117">
        <v>37956</v>
      </c>
      <c r="B61" s="60">
        <v>12</v>
      </c>
      <c r="C61" s="60">
        <f t="shared" si="0"/>
        <v>2003</v>
      </c>
      <c r="D61" s="61">
        <v>2</v>
      </c>
      <c r="E61" s="62">
        <v>7.6</v>
      </c>
      <c r="F61" s="90">
        <v>28</v>
      </c>
      <c r="G61" s="63">
        <v>792</v>
      </c>
      <c r="H61" s="64">
        <v>1.0699999999999999E-2</v>
      </c>
      <c r="I61" s="64">
        <v>1.32E-2</v>
      </c>
      <c r="J61" s="64">
        <v>7.8899999999999998E-2</v>
      </c>
      <c r="K61" s="62">
        <v>8.1</v>
      </c>
      <c r="L61" s="63">
        <v>6</v>
      </c>
      <c r="M61" s="63">
        <v>867</v>
      </c>
      <c r="N61" s="66"/>
      <c r="O61" s="63">
        <v>23</v>
      </c>
      <c r="P61" s="90">
        <v>48</v>
      </c>
      <c r="Q61" s="90">
        <v>32</v>
      </c>
      <c r="R61" s="90">
        <v>31</v>
      </c>
      <c r="S61" s="90">
        <v>1463</v>
      </c>
      <c r="T61" s="90">
        <v>0.5</v>
      </c>
      <c r="U61" s="90">
        <v>188</v>
      </c>
      <c r="V61" s="81"/>
      <c r="W61" s="81"/>
      <c r="X61" s="90" t="s">
        <v>110</v>
      </c>
      <c r="Y61" s="81"/>
      <c r="Z61" s="90">
        <v>8</v>
      </c>
      <c r="AA61" s="90">
        <v>873</v>
      </c>
      <c r="AB61" s="90" t="s">
        <v>110</v>
      </c>
      <c r="AE61" s="3">
        <v>2013</v>
      </c>
      <c r="AF61" s="2">
        <f>COUNT($G$170:$G$181)</f>
        <v>12</v>
      </c>
      <c r="AG61" s="113">
        <f>MAX($G$170:$G$181)</f>
        <v>535</v>
      </c>
      <c r="AH61" s="2">
        <f>PERCENTILE($G$170:$G$181,75%)</f>
        <v>64.25</v>
      </c>
      <c r="AI61" s="113">
        <f>MEDIAN($G$170:$G$181)</f>
        <v>33.5</v>
      </c>
      <c r="AJ61" s="2">
        <f>PERCENTILE($G$170:$G$181,25%)</f>
        <v>24</v>
      </c>
      <c r="AK61" s="113">
        <f>MIN($G$170:$G$181)</f>
        <v>23</v>
      </c>
    </row>
    <row r="62" spans="1:69" x14ac:dyDescent="0.25">
      <c r="A62" s="117">
        <v>37991</v>
      </c>
      <c r="B62" s="60">
        <v>1</v>
      </c>
      <c r="C62" s="60">
        <f t="shared" si="0"/>
        <v>2004</v>
      </c>
      <c r="D62" s="61">
        <v>1</v>
      </c>
      <c r="E62" s="62">
        <v>7.5</v>
      </c>
      <c r="F62" s="90">
        <v>26</v>
      </c>
      <c r="G62" s="63">
        <v>792</v>
      </c>
      <c r="H62" s="64">
        <v>4.7199999999999999E-2</v>
      </c>
      <c r="I62" s="64">
        <v>1.84E-2</v>
      </c>
      <c r="J62" s="64">
        <v>4.9799999999999997E-2</v>
      </c>
      <c r="K62" s="62">
        <v>7.5</v>
      </c>
      <c r="L62" s="63">
        <v>41</v>
      </c>
      <c r="M62" s="63">
        <v>745</v>
      </c>
      <c r="N62" s="66"/>
      <c r="O62" s="63">
        <v>17</v>
      </c>
      <c r="P62" s="90">
        <v>44</v>
      </c>
      <c r="Q62" s="90">
        <v>40</v>
      </c>
      <c r="R62" s="90">
        <v>27</v>
      </c>
      <c r="S62" s="90">
        <v>2510</v>
      </c>
      <c r="T62" s="90">
        <v>4</v>
      </c>
      <c r="U62" s="90">
        <v>156</v>
      </c>
      <c r="V62" s="81"/>
      <c r="W62" s="99">
        <v>256</v>
      </c>
      <c r="X62" s="90" t="s">
        <v>110</v>
      </c>
      <c r="Y62" s="81"/>
      <c r="Z62" s="90">
        <v>17</v>
      </c>
      <c r="AA62" s="90">
        <v>786</v>
      </c>
      <c r="AB62" s="82"/>
      <c r="AE62" s="3">
        <v>2014</v>
      </c>
      <c r="AF62" s="2">
        <f>COUNT($G$182:$G$193)</f>
        <v>12</v>
      </c>
      <c r="AG62" s="113">
        <f>MAX($G$182:$G$193)</f>
        <v>1860</v>
      </c>
      <c r="AH62" s="2">
        <f>PERCENTILE($G$182:$G$193,75%)</f>
        <v>474</v>
      </c>
      <c r="AI62" s="113">
        <f>MEDIAN($G$182:$G$193)</f>
        <v>217.5</v>
      </c>
      <c r="AJ62" s="2">
        <f>PERCENTILE($G$182:$G$193,25%)</f>
        <v>42</v>
      </c>
      <c r="AK62" s="113">
        <f>MIN($G$182:$G$193)</f>
        <v>32</v>
      </c>
    </row>
    <row r="63" spans="1:69" x14ac:dyDescent="0.25">
      <c r="A63" s="117">
        <v>38019</v>
      </c>
      <c r="B63" s="60">
        <v>2</v>
      </c>
      <c r="C63" s="60">
        <f t="shared" si="0"/>
        <v>2004</v>
      </c>
      <c r="D63" s="61">
        <v>2</v>
      </c>
      <c r="E63" s="62">
        <v>6.3</v>
      </c>
      <c r="F63" s="90">
        <v>26</v>
      </c>
      <c r="G63" s="63">
        <v>844</v>
      </c>
      <c r="H63" s="64">
        <v>0.11840000000000001</v>
      </c>
      <c r="I63" s="64">
        <v>6.1499999999999999E-2</v>
      </c>
      <c r="J63" s="64">
        <v>0.19400000000000001</v>
      </c>
      <c r="K63" s="62">
        <v>7.1</v>
      </c>
      <c r="L63" s="63">
        <v>55</v>
      </c>
      <c r="M63" s="63">
        <v>903</v>
      </c>
      <c r="N63" s="66"/>
      <c r="O63" s="63">
        <v>30</v>
      </c>
      <c r="P63" s="90">
        <v>80</v>
      </c>
      <c r="Q63" s="90">
        <v>36</v>
      </c>
      <c r="R63" s="90">
        <v>31</v>
      </c>
      <c r="S63" s="90">
        <v>1559</v>
      </c>
      <c r="T63" s="90">
        <v>2</v>
      </c>
      <c r="U63" s="90">
        <v>180</v>
      </c>
      <c r="V63" s="81"/>
      <c r="W63" s="99">
        <v>56</v>
      </c>
      <c r="X63" s="90" t="s">
        <v>110</v>
      </c>
      <c r="Y63" s="81"/>
      <c r="Z63" s="90">
        <v>30</v>
      </c>
      <c r="AA63" s="90">
        <v>958</v>
      </c>
      <c r="AB63" s="83">
        <v>7.64</v>
      </c>
      <c r="AE63" s="3">
        <v>2015</v>
      </c>
      <c r="AF63" s="2">
        <f>COUNT($G$194:$G$205)</f>
        <v>12</v>
      </c>
      <c r="AG63" s="113">
        <f>MAX($G$194:$G$205)</f>
        <v>1581</v>
      </c>
      <c r="AH63" s="2">
        <f>PERCENTILE($G$194:$G$205,75%)</f>
        <v>250</v>
      </c>
      <c r="AI63" s="113">
        <f>MEDIAN($G$194:$G$205)</f>
        <v>176.5</v>
      </c>
      <c r="AJ63" s="2">
        <f>PERCENTILE($G$194:$G$205,25%)</f>
        <v>145</v>
      </c>
      <c r="AK63" s="113">
        <f>MIN($G$194:$G$205)</f>
        <v>134</v>
      </c>
    </row>
    <row r="64" spans="1:69" x14ac:dyDescent="0.25">
      <c r="A64" s="117">
        <v>38047</v>
      </c>
      <c r="B64" s="60">
        <v>3</v>
      </c>
      <c r="C64" s="60">
        <f t="shared" si="0"/>
        <v>2004</v>
      </c>
      <c r="D64" s="61">
        <v>2</v>
      </c>
      <c r="E64" s="62">
        <v>4.4000000000000004</v>
      </c>
      <c r="F64" s="90">
        <v>28</v>
      </c>
      <c r="G64" s="63">
        <v>921</v>
      </c>
      <c r="H64" s="64">
        <v>1E-3</v>
      </c>
      <c r="I64" s="64">
        <v>2.8500000000000001E-2</v>
      </c>
      <c r="J64" s="64">
        <v>1.7600000000000001E-2</v>
      </c>
      <c r="K64" s="62">
        <v>7.3</v>
      </c>
      <c r="L64" s="63">
        <v>71</v>
      </c>
      <c r="M64" s="63">
        <v>797</v>
      </c>
      <c r="N64" s="66"/>
      <c r="O64" s="63">
        <v>23</v>
      </c>
      <c r="P64" s="90">
        <v>72</v>
      </c>
      <c r="Q64" s="90">
        <v>32</v>
      </c>
      <c r="R64" s="90">
        <v>38</v>
      </c>
      <c r="S64" s="90">
        <v>1463</v>
      </c>
      <c r="T64" s="90">
        <v>2</v>
      </c>
      <c r="U64" s="90">
        <v>172</v>
      </c>
      <c r="V64" s="81"/>
      <c r="W64" s="99">
        <v>9116</v>
      </c>
      <c r="X64" s="90" t="s">
        <v>110</v>
      </c>
      <c r="Y64" s="81"/>
      <c r="Z64" s="90">
        <v>13</v>
      </c>
      <c r="AA64" s="90">
        <v>868</v>
      </c>
      <c r="AB64" s="83">
        <v>55.25</v>
      </c>
      <c r="AE64" s="3">
        <v>2016</v>
      </c>
      <c r="AF64" s="2">
        <f>COUNT($G$206:$G$217)</f>
        <v>12</v>
      </c>
      <c r="AG64" s="114">
        <f>MAX($G$206:$G$217)</f>
        <v>1080</v>
      </c>
      <c r="AH64" s="2">
        <f>PERCENTILE($G$206:$G$217,75%)</f>
        <v>327.25</v>
      </c>
      <c r="AI64" s="114">
        <f>MEDIAN($G$206:$G$217)</f>
        <v>218.5</v>
      </c>
      <c r="AJ64" s="2">
        <f>PERCENTILE($G$206:$G$217,25%)</f>
        <v>200</v>
      </c>
      <c r="AK64" s="114">
        <f>MIN($G$206:$G$217)</f>
        <v>160</v>
      </c>
    </row>
    <row r="65" spans="1:69" x14ac:dyDescent="0.25">
      <c r="A65" s="117">
        <v>38090</v>
      </c>
      <c r="B65" s="60">
        <v>4</v>
      </c>
      <c r="C65" s="60">
        <f t="shared" si="0"/>
        <v>2004</v>
      </c>
      <c r="D65" s="61">
        <v>2</v>
      </c>
      <c r="E65" s="62">
        <v>10</v>
      </c>
      <c r="F65" s="90">
        <v>28</v>
      </c>
      <c r="G65" s="63">
        <v>3525</v>
      </c>
      <c r="H65" s="64">
        <v>0.19919999999999999</v>
      </c>
      <c r="I65" s="64">
        <v>0.17019999999999999</v>
      </c>
      <c r="J65" s="64">
        <v>0.61550000000000005</v>
      </c>
      <c r="K65" s="62">
        <v>7.8</v>
      </c>
      <c r="L65" s="63">
        <v>71</v>
      </c>
      <c r="M65" s="63">
        <v>3757</v>
      </c>
      <c r="N65" s="66"/>
      <c r="O65" s="63">
        <v>500</v>
      </c>
      <c r="P65" s="90">
        <v>96</v>
      </c>
      <c r="Q65" s="90">
        <v>108</v>
      </c>
      <c r="R65" s="90">
        <v>73</v>
      </c>
      <c r="S65" s="90">
        <v>5850</v>
      </c>
      <c r="T65" s="90">
        <v>4</v>
      </c>
      <c r="U65" s="90">
        <v>636</v>
      </c>
      <c r="V65" s="81"/>
      <c r="W65" s="99">
        <v>193</v>
      </c>
      <c r="X65" s="90" t="s">
        <v>110</v>
      </c>
      <c r="Y65" s="81"/>
      <c r="Z65" s="90">
        <v>14</v>
      </c>
      <c r="AA65" s="90">
        <v>3828</v>
      </c>
      <c r="AB65" s="83">
        <v>15.11</v>
      </c>
    </row>
    <row r="66" spans="1:69" x14ac:dyDescent="0.25">
      <c r="A66" s="117">
        <v>38110</v>
      </c>
      <c r="B66" s="60">
        <v>5</v>
      </c>
      <c r="C66" s="60">
        <f t="shared" si="0"/>
        <v>2004</v>
      </c>
      <c r="D66" s="61">
        <v>3</v>
      </c>
      <c r="E66" s="62">
        <v>7.9</v>
      </c>
      <c r="F66" s="90">
        <v>28</v>
      </c>
      <c r="G66" s="63">
        <v>8556</v>
      </c>
      <c r="H66" s="64">
        <v>0.33639999999999998</v>
      </c>
      <c r="I66" s="64">
        <v>0.1477</v>
      </c>
      <c r="J66" s="64">
        <v>0.33660000000000001</v>
      </c>
      <c r="K66" s="62">
        <v>8.3000000000000007</v>
      </c>
      <c r="L66" s="63">
        <v>76</v>
      </c>
      <c r="M66" s="63">
        <v>7004</v>
      </c>
      <c r="N66" s="66"/>
      <c r="O66" s="63">
        <v>179</v>
      </c>
      <c r="P66" s="90">
        <v>600</v>
      </c>
      <c r="Q66" s="90">
        <v>800</v>
      </c>
      <c r="R66" s="90">
        <v>72</v>
      </c>
      <c r="S66" s="90">
        <v>10740</v>
      </c>
      <c r="T66" s="90">
        <v>3</v>
      </c>
      <c r="U66" s="90">
        <v>1600</v>
      </c>
      <c r="V66" s="81"/>
      <c r="W66" s="99">
        <v>410</v>
      </c>
      <c r="X66" s="90" t="s">
        <v>110</v>
      </c>
      <c r="Y66" s="81"/>
      <c r="Z66" s="90">
        <v>2</v>
      </c>
      <c r="AA66" s="90">
        <v>7080</v>
      </c>
      <c r="AB66" s="83">
        <v>133.79</v>
      </c>
    </row>
    <row r="67" spans="1:69" x14ac:dyDescent="0.25">
      <c r="A67" s="117">
        <v>38148</v>
      </c>
      <c r="B67" s="60">
        <v>6</v>
      </c>
      <c r="C67" s="60">
        <f t="shared" si="0"/>
        <v>2004</v>
      </c>
      <c r="D67" s="61">
        <v>3</v>
      </c>
      <c r="E67" s="62">
        <v>8.3000000000000007</v>
      </c>
      <c r="F67" s="90">
        <v>28</v>
      </c>
      <c r="G67" s="63">
        <v>1351</v>
      </c>
      <c r="H67" s="64">
        <v>0.1426</v>
      </c>
      <c r="I67" s="64">
        <v>9.1899999999999996E-2</v>
      </c>
      <c r="J67" s="64">
        <v>0.51180000000000003</v>
      </c>
      <c r="K67" s="62">
        <v>8.4</v>
      </c>
      <c r="L67" s="63">
        <v>56</v>
      </c>
      <c r="M67" s="63">
        <v>3265</v>
      </c>
      <c r="N67" s="66"/>
      <c r="O67" s="63">
        <v>240</v>
      </c>
      <c r="P67" s="90">
        <v>104</v>
      </c>
      <c r="Q67" s="90">
        <v>88</v>
      </c>
      <c r="R67" s="90">
        <v>49</v>
      </c>
      <c r="S67" s="90">
        <v>4810</v>
      </c>
      <c r="T67" s="90">
        <v>3</v>
      </c>
      <c r="U67" s="90">
        <v>508</v>
      </c>
      <c r="V67" s="81"/>
      <c r="W67" s="99">
        <v>21365</v>
      </c>
      <c r="X67" s="90" t="s">
        <v>110</v>
      </c>
      <c r="Y67" s="81"/>
      <c r="Z67" s="90">
        <v>22</v>
      </c>
      <c r="AA67" s="90">
        <v>3321</v>
      </c>
      <c r="AB67" s="83">
        <v>66.37</v>
      </c>
    </row>
    <row r="68" spans="1:69" x14ac:dyDescent="0.25">
      <c r="A68" s="117">
        <v>38173</v>
      </c>
      <c r="B68" s="60">
        <v>7</v>
      </c>
      <c r="C68" s="60">
        <f t="shared" ref="C68:C135" si="1">YEAR(A68)</f>
        <v>2004</v>
      </c>
      <c r="D68" s="61">
        <v>3</v>
      </c>
      <c r="E68" s="62">
        <v>7.8</v>
      </c>
      <c r="F68" s="90">
        <v>30</v>
      </c>
      <c r="G68" s="63">
        <v>818</v>
      </c>
      <c r="H68" s="64">
        <v>8.4000000000000005E-2</v>
      </c>
      <c r="I68" s="64">
        <v>0.14080000000000001</v>
      </c>
      <c r="J68" s="64">
        <v>9.9900000000000003E-2</v>
      </c>
      <c r="K68" s="62">
        <v>7.5</v>
      </c>
      <c r="L68" s="63">
        <v>30</v>
      </c>
      <c r="M68" s="63">
        <v>1736</v>
      </c>
      <c r="N68" s="66"/>
      <c r="O68" s="63">
        <v>1300</v>
      </c>
      <c r="P68" s="90">
        <v>68</v>
      </c>
      <c r="Q68" s="90">
        <v>64</v>
      </c>
      <c r="R68" s="90">
        <v>102</v>
      </c>
      <c r="S68" s="90">
        <v>2880</v>
      </c>
      <c r="T68" s="90">
        <v>0.3</v>
      </c>
      <c r="U68" s="90">
        <v>296</v>
      </c>
      <c r="V68" s="81"/>
      <c r="W68" s="99">
        <v>116</v>
      </c>
      <c r="X68" s="90" t="s">
        <v>110</v>
      </c>
      <c r="Y68" s="81"/>
      <c r="Z68" s="90">
        <v>300</v>
      </c>
      <c r="AA68" s="90">
        <v>1766</v>
      </c>
      <c r="AB68" s="83"/>
    </row>
    <row r="69" spans="1:69" x14ac:dyDescent="0.25">
      <c r="A69" s="117">
        <v>38201</v>
      </c>
      <c r="B69" s="60">
        <v>8</v>
      </c>
      <c r="C69" s="60">
        <f t="shared" si="1"/>
        <v>2004</v>
      </c>
      <c r="D69" s="61">
        <v>3</v>
      </c>
      <c r="E69" s="62">
        <v>5.4</v>
      </c>
      <c r="F69" s="90">
        <v>31</v>
      </c>
      <c r="G69" s="63">
        <v>666</v>
      </c>
      <c r="H69" s="64">
        <v>0.13869999999999999</v>
      </c>
      <c r="I69" s="64">
        <v>0.10059999999999999</v>
      </c>
      <c r="J69" s="64">
        <v>0.1948</v>
      </c>
      <c r="K69" s="62">
        <v>7.6</v>
      </c>
      <c r="L69" s="63">
        <v>45</v>
      </c>
      <c r="M69" s="63">
        <v>1448</v>
      </c>
      <c r="N69" s="66"/>
      <c r="O69" s="63">
        <v>5000</v>
      </c>
      <c r="P69" s="90">
        <v>76</v>
      </c>
      <c r="Q69" s="90">
        <v>44</v>
      </c>
      <c r="R69" s="90">
        <v>279</v>
      </c>
      <c r="S69" s="90">
        <v>2510</v>
      </c>
      <c r="T69" s="90">
        <v>0.05</v>
      </c>
      <c r="U69" s="90">
        <v>248</v>
      </c>
      <c r="V69" s="81"/>
      <c r="W69" s="100">
        <v>406</v>
      </c>
      <c r="X69" s="90" t="s">
        <v>110</v>
      </c>
      <c r="Y69" s="81"/>
      <c r="Z69" s="90">
        <v>5000</v>
      </c>
      <c r="AA69" s="90">
        <v>1493</v>
      </c>
      <c r="AB69" s="84">
        <v>45.35</v>
      </c>
      <c r="AE69" t="s">
        <v>15</v>
      </c>
      <c r="AF69" t="s">
        <v>34</v>
      </c>
      <c r="AG69" t="s">
        <v>35</v>
      </c>
      <c r="AH69" t="s">
        <v>36</v>
      </c>
      <c r="AI69" t="s">
        <v>37</v>
      </c>
      <c r="AJ69" t="s">
        <v>38</v>
      </c>
      <c r="AK69" t="s">
        <v>39</v>
      </c>
      <c r="BK69" t="s">
        <v>14</v>
      </c>
      <c r="BL69" t="s">
        <v>34</v>
      </c>
      <c r="BM69" t="s">
        <v>35</v>
      </c>
      <c r="BN69" t="s">
        <v>36</v>
      </c>
      <c r="BO69" t="s">
        <v>37</v>
      </c>
      <c r="BP69" t="s">
        <v>38</v>
      </c>
      <c r="BQ69" t="s">
        <v>39</v>
      </c>
    </row>
    <row r="70" spans="1:69" x14ac:dyDescent="0.25">
      <c r="A70" s="117">
        <v>38243</v>
      </c>
      <c r="B70" s="60">
        <v>9</v>
      </c>
      <c r="C70" s="60">
        <f t="shared" si="1"/>
        <v>2004</v>
      </c>
      <c r="D70" s="61">
        <v>3</v>
      </c>
      <c r="E70" s="62">
        <v>7.3</v>
      </c>
      <c r="F70" s="90">
        <v>32</v>
      </c>
      <c r="G70" s="63">
        <v>647</v>
      </c>
      <c r="H70" s="64">
        <v>0.16500000000000001</v>
      </c>
      <c r="I70" s="64">
        <v>2.01E-2</v>
      </c>
      <c r="J70" s="64">
        <v>0.16520000000000001</v>
      </c>
      <c r="K70" s="62">
        <v>8</v>
      </c>
      <c r="L70" s="63">
        <v>42</v>
      </c>
      <c r="M70" s="63">
        <v>1323</v>
      </c>
      <c r="N70" s="66"/>
      <c r="O70" s="63">
        <v>2200</v>
      </c>
      <c r="P70" s="90">
        <v>60</v>
      </c>
      <c r="Q70" s="90">
        <v>44</v>
      </c>
      <c r="R70" s="90">
        <v>84</v>
      </c>
      <c r="S70" s="90">
        <v>2350</v>
      </c>
      <c r="T70" s="90">
        <v>0.3</v>
      </c>
      <c r="U70" s="90">
        <v>228</v>
      </c>
      <c r="V70" s="81"/>
      <c r="W70" s="99">
        <v>333</v>
      </c>
      <c r="X70" s="90" t="s">
        <v>110</v>
      </c>
      <c r="Y70" s="81"/>
      <c r="Z70" s="90">
        <v>800</v>
      </c>
      <c r="AA70" s="90">
        <v>1365</v>
      </c>
      <c r="AB70" s="83">
        <v>7.3</v>
      </c>
      <c r="AE70" s="3">
        <v>1999</v>
      </c>
      <c r="AF70">
        <f>COUNT($H$2:$H$13)</f>
        <v>12</v>
      </c>
      <c r="AG70" s="4">
        <f>MAX($H$2:$H$13)</f>
        <v>8.3500000000000005E-2</v>
      </c>
      <c r="AH70">
        <f>PERCENTILE($H$2:$H$13,75%)</f>
        <v>4.2499999999999996E-2</v>
      </c>
      <c r="AI70" s="4">
        <f>MEDIAN($H$2:$H$13)</f>
        <v>1.8499999999999999E-2</v>
      </c>
      <c r="AJ70">
        <f>PERCENTILE($H$2:$H$13,25%)</f>
        <v>3.9500000000000004E-3</v>
      </c>
      <c r="AK70" s="4">
        <f>MIN($H$2:$H$13)</f>
        <v>2E-3</v>
      </c>
      <c r="BK70">
        <v>1</v>
      </c>
      <c r="BL70">
        <f>COUNT($H$2,$H$14,$H$26,$H$38,$H$50,$H$62,$H$74,$H$86,$H$98,$H$110,$H$122,$H$134,$H$146,$H$158)</f>
        <v>13</v>
      </c>
      <c r="BM70" s="6">
        <f>MAX($H$2,$H$14,$H$26,$H$38,$H$50,$H$62,$H$74,$H$86,$H$98,$H$110,$H$122,$H$134,$H$146,$H$158)</f>
        <v>0.68500000000000005</v>
      </c>
      <c r="BN70">
        <f>PERCENTILE(($H$2,$H$14,$H$26,$H$38,$H$50,$H$62,$H$74,$H$86,$H$98,$H$110,$H$122,$H$134,$H$146,$H$158),75%)</f>
        <v>0.21920000000000001</v>
      </c>
      <c r="BO70" s="6">
        <f>MEDIAN($H$2,$H$14,$H$26,$H$38,$H$50,$H$62,$H$74,$H$86,$H$98,$H$110,$H$122,$H$134,$H$146,$H$158)</f>
        <v>0.106</v>
      </c>
      <c r="BP70">
        <f>PERCENTILE(($H$2,$H$14,$H$26,$H$38,$H$50,$H$62,$H$74,$H$86,$H$98,$H$110,$H$122,$H$134,$H$146,$H$158),25%)</f>
        <v>3.04E-2</v>
      </c>
      <c r="BQ70" s="6">
        <f>MIN($H$2,$H$14,$H$26,$H$38,$H$50,$H$62,$H$74,$H$86,$H$98,$H$110,$H$122,$H$134,$H$146,$H$158)</f>
        <v>2E-3</v>
      </c>
    </row>
    <row r="71" spans="1:69" x14ac:dyDescent="0.25">
      <c r="A71" s="117">
        <v>38264</v>
      </c>
      <c r="B71" s="60">
        <v>10</v>
      </c>
      <c r="C71" s="60">
        <f t="shared" si="1"/>
        <v>2004</v>
      </c>
      <c r="D71" s="61">
        <v>2</v>
      </c>
      <c r="E71" s="62">
        <v>9.1</v>
      </c>
      <c r="F71" s="90">
        <v>30</v>
      </c>
      <c r="G71" s="63">
        <v>677</v>
      </c>
      <c r="H71" s="64">
        <v>0.14000000000000001</v>
      </c>
      <c r="I71" s="64">
        <v>2.1100000000000001E-2</v>
      </c>
      <c r="J71" s="64">
        <v>4.1099999999999998E-2</v>
      </c>
      <c r="K71" s="62">
        <v>8.6</v>
      </c>
      <c r="L71" s="63">
        <v>11</v>
      </c>
      <c r="M71" s="63">
        <v>1465</v>
      </c>
      <c r="N71" s="66"/>
      <c r="O71" s="63">
        <v>800</v>
      </c>
      <c r="P71" s="90">
        <v>80</v>
      </c>
      <c r="Q71" s="90">
        <v>48</v>
      </c>
      <c r="R71" s="90">
        <v>81</v>
      </c>
      <c r="S71" s="90">
        <v>2390</v>
      </c>
      <c r="T71" s="90">
        <v>5</v>
      </c>
      <c r="U71" s="90">
        <v>304</v>
      </c>
      <c r="V71" s="81"/>
      <c r="W71" s="99">
        <v>837</v>
      </c>
      <c r="X71" s="90" t="s">
        <v>110</v>
      </c>
      <c r="Y71" s="81"/>
      <c r="Z71" s="90">
        <v>20</v>
      </c>
      <c r="AA71" s="90">
        <v>1476</v>
      </c>
      <c r="AB71" s="83">
        <v>48.82</v>
      </c>
      <c r="AE71" s="3">
        <v>2000</v>
      </c>
      <c r="AF71">
        <f>COUNT($H$14:$H$25)</f>
        <v>12</v>
      </c>
      <c r="AG71" s="4">
        <f>MAX($H$14:$H$25)</f>
        <v>0.77769999999999995</v>
      </c>
      <c r="AH71">
        <f>PERCENTILE($H$14:$H$25,75%)</f>
        <v>0.32037499999999997</v>
      </c>
      <c r="AI71" s="4">
        <f>MEDIAN($H$14:$H$25)</f>
        <v>0.19700000000000001</v>
      </c>
      <c r="AJ71">
        <f>PERCENTILE($H$14:$H$25,25%)</f>
        <v>6.6375000000000003E-2</v>
      </c>
      <c r="AK71" s="4">
        <f>MIN($H$14:$H$25)</f>
        <v>2E-3</v>
      </c>
      <c r="BK71">
        <v>2</v>
      </c>
      <c r="BL71">
        <f>COUNT($H$3,$H$15,$H$27,$H$39,$H$51,$H$63,$H$75,$H$87,$H$99,$H$111,$H$123,$H$135,$H$147,$H$159)</f>
        <v>12</v>
      </c>
      <c r="BM71" s="6">
        <f>MAX($H$3,$H$15,$H$27,$H$39,$H$51,$H$63,$H$75,$H$87,$H$99,$H$111,$H$123,$H$135,$H$147,$H$159)</f>
        <v>0.87</v>
      </c>
      <c r="BN71">
        <f>PERCENTILE(($H$3,$H$15,$H$27,$H$39,$H$51,$H$63,$H$75,$H$87,$H$99,$H$111,$H$123,$H$135,$H$147,$H$159),75%)</f>
        <v>0.14857500000000001</v>
      </c>
      <c r="BO71" s="6">
        <f>MEDIAN($H$3,$H$15,$H$27,$H$39,$H$51,$H$63,$H$75,$H$87,$H$99,$H$111,$H$123,$H$135,$H$147,$H$159)</f>
        <v>6.3799999999999996E-2</v>
      </c>
      <c r="BP71">
        <f>PERCENTILE(($H$3,$H$15,$H$27,$H$39,$H$51,$H$63,$H$75,$H$87,$H$99,$H$111,$H$123,$H$135,$H$147,$H$159),25%)</f>
        <v>3.1949999999999999E-2</v>
      </c>
      <c r="BQ71" s="6">
        <f>MIN($H$3,$H$15,$H$27,$H$39,$H$51,$H$63,$H$75,$H$87,$H$99,$H$111,$H$123,$H$135,$H$147,$H$159)</f>
        <v>3.3999999999999998E-3</v>
      </c>
    </row>
    <row r="72" spans="1:69" x14ac:dyDescent="0.25">
      <c r="A72" s="117">
        <v>38299</v>
      </c>
      <c r="B72" s="60">
        <v>11</v>
      </c>
      <c r="C72" s="60">
        <f t="shared" si="1"/>
        <v>2004</v>
      </c>
      <c r="D72" s="61">
        <v>3</v>
      </c>
      <c r="E72" s="62">
        <v>9.1</v>
      </c>
      <c r="F72" s="90">
        <v>29</v>
      </c>
      <c r="G72" s="63">
        <v>636</v>
      </c>
      <c r="H72" s="64">
        <v>0.2044</v>
      </c>
      <c r="I72" s="64">
        <v>8.3000000000000001E-3</v>
      </c>
      <c r="J72" s="64">
        <v>5.8700000000000002E-2</v>
      </c>
      <c r="K72" s="62">
        <v>8</v>
      </c>
      <c r="L72" s="63">
        <v>30</v>
      </c>
      <c r="M72" s="63">
        <v>1263</v>
      </c>
      <c r="N72" s="66"/>
      <c r="O72" s="63">
        <v>2400</v>
      </c>
      <c r="P72" s="90">
        <v>68</v>
      </c>
      <c r="Q72" s="90">
        <v>36</v>
      </c>
      <c r="R72" s="90">
        <v>73</v>
      </c>
      <c r="S72" s="90">
        <v>2320</v>
      </c>
      <c r="T72" s="90">
        <v>0.4</v>
      </c>
      <c r="U72" s="90">
        <v>232</v>
      </c>
      <c r="V72" s="81"/>
      <c r="W72" s="99">
        <v>235</v>
      </c>
      <c r="X72" s="90" t="s">
        <v>110</v>
      </c>
      <c r="Y72" s="81"/>
      <c r="Z72" s="90">
        <v>500</v>
      </c>
      <c r="AA72" s="90">
        <v>1293</v>
      </c>
      <c r="AB72" s="83">
        <v>40.479999999999997</v>
      </c>
      <c r="AE72" s="3">
        <v>2001</v>
      </c>
      <c r="AF72" s="2">
        <f>COUNT($H$26:$H$37)</f>
        <v>5</v>
      </c>
      <c r="AG72" s="4">
        <f>MAX($H$26:$H$37)</f>
        <v>6.5000000000000002E-2</v>
      </c>
      <c r="AH72" s="2">
        <f>PERCENTILE($H$26:$H$37,75%)</f>
        <v>4.58E-2</v>
      </c>
      <c r="AI72" s="4">
        <f>MEDIAN($H$26:$H$37)</f>
        <v>2.3099999999999999E-2</v>
      </c>
      <c r="AJ72" s="2">
        <f>PERCENTILE($H$26:$H$37,25%)</f>
        <v>1.12E-2</v>
      </c>
      <c r="AK72" s="4">
        <f>MIN($H$26:$H$37)</f>
        <v>1E-3</v>
      </c>
      <c r="BK72">
        <v>3</v>
      </c>
      <c r="BL72">
        <f>COUNT($H$4,$H$16,$H$28,$H$40,$H$52,$H$64,$H$76,$H$88,$H$100,$H$112,$H$124,$H$136,$H$148,$H$160)</f>
        <v>13</v>
      </c>
      <c r="BM72" s="6">
        <f>MAX($H$4,$H$16,$H$28,$H$40,$H$52,$H$64,$H$76,$H$88,$H$100,$H$112,$H$124,$H$136,$H$148,$H$160)</f>
        <v>0.77769999999999995</v>
      </c>
      <c r="BN72">
        <f>PERCENTILE(($H$4,$H$16,$H$28,$H$40,$H$52,$H$64,$H$76,$H$88,$H$100,$H$112,$H$124,$H$136,$H$148,$H$160),75%)</f>
        <v>8.2100000000000006E-2</v>
      </c>
      <c r="BO72" s="6">
        <f>MEDIAN($H$4,$H$16,$H$28,$H$40,$H$52,$H$64,$H$76,$H$88,$H$100,$H$112,$H$124,$H$136,$H$148,$H$160)</f>
        <v>2.5399999999999999E-2</v>
      </c>
      <c r="BP72">
        <f>PERCENTILE(($H$4,$H$16,$H$28,$H$40,$H$52,$H$64,$H$76,$H$88,$H$100,$H$112,$H$124,$H$136,$H$148,$H$160),25%)</f>
        <v>8.6E-3</v>
      </c>
      <c r="BQ72" s="6">
        <f>MIN($H$4,$H$16,$H$28,$H$40,$H$52,$H$64,$H$76,$H$88,$H$100,$H$112,$H$124,$H$136,$H$148,$H$160)</f>
        <v>1E-3</v>
      </c>
    </row>
    <row r="73" spans="1:69" x14ac:dyDescent="0.25">
      <c r="A73" s="117">
        <v>38329</v>
      </c>
      <c r="B73" s="60">
        <v>12</v>
      </c>
      <c r="C73" s="60">
        <f t="shared" si="1"/>
        <v>2004</v>
      </c>
      <c r="D73" s="61">
        <v>2</v>
      </c>
      <c r="E73" s="62">
        <v>9.1999999999999993</v>
      </c>
      <c r="F73" s="90">
        <v>28</v>
      </c>
      <c r="G73" s="63">
        <v>510</v>
      </c>
      <c r="H73" s="64">
        <v>5.0799999999999998E-2</v>
      </c>
      <c r="I73" s="64">
        <v>9.4000000000000004E-3</v>
      </c>
      <c r="J73" s="64">
        <v>1.2999999999999999E-2</v>
      </c>
      <c r="K73" s="62">
        <v>8.1999999999999993</v>
      </c>
      <c r="L73" s="63">
        <v>30</v>
      </c>
      <c r="M73" s="63">
        <v>1113</v>
      </c>
      <c r="N73" s="66"/>
      <c r="O73" s="63">
        <v>800</v>
      </c>
      <c r="P73" s="90">
        <v>56</v>
      </c>
      <c r="Q73" s="90">
        <v>28</v>
      </c>
      <c r="R73" s="90">
        <v>4</v>
      </c>
      <c r="S73" s="90">
        <v>2010</v>
      </c>
      <c r="T73" s="90">
        <v>3</v>
      </c>
      <c r="U73" s="90">
        <v>192</v>
      </c>
      <c r="V73" s="81"/>
      <c r="W73" s="99">
        <v>231</v>
      </c>
      <c r="X73" s="90" t="s">
        <v>110</v>
      </c>
      <c r="Y73" s="81"/>
      <c r="Z73" s="90">
        <v>800</v>
      </c>
      <c r="AA73" s="90">
        <v>1143</v>
      </c>
      <c r="AB73" s="83">
        <v>28.32</v>
      </c>
      <c r="AE73" s="3">
        <v>2002</v>
      </c>
      <c r="AF73" s="2">
        <f>COUNT($H$38:$H$49)</f>
        <v>12</v>
      </c>
      <c r="AG73" s="4">
        <f>MAX($H$38:$H$49)</f>
        <v>0.57299999999999995</v>
      </c>
      <c r="AH73" s="2">
        <f>PERCENTILE($H$38:$H$49,75%)</f>
        <v>0.15040000000000001</v>
      </c>
      <c r="AI73" s="4">
        <f>MEDIAN($H$38:$H$49)</f>
        <v>7.0899999999999991E-2</v>
      </c>
      <c r="AJ73" s="2">
        <f>PERCENTILE($H$38:$H$49,25%)</f>
        <v>1.8475000000000002E-2</v>
      </c>
      <c r="AK73" s="4">
        <f>MIN($H$38:$H$49)</f>
        <v>1E-3</v>
      </c>
      <c r="BK73">
        <v>4</v>
      </c>
      <c r="BL73">
        <f>COUNT($H$5,$H$17,$H$29,$H$41,$H$53,$H$65,$H$77,$H$89,$H$101,$H$113,$H$125,$H$137,$H$149,$H$161)</f>
        <v>13</v>
      </c>
      <c r="BM73" s="6">
        <f>MAX($H$5,$H$17,$H$29,$H$41,$H$53,$H$65,$H$77,$H$89,$H$101,$H$113,$H$125,$H$137,$H$149,$H$161)</f>
        <v>0.64429999999999998</v>
      </c>
      <c r="BN73">
        <f>PERCENTILE(($H$5,$H$17,$H$29,$H$41,$H$53,$H$65,$H$77,$H$89,$H$101,$H$113,$H$125,$H$137,$H$149,$H$161),75%)</f>
        <v>7.7299999999999994E-2</v>
      </c>
      <c r="BO73" s="6">
        <f>MEDIAN($H$5,$H$17,$H$29,$H$41,$H$53,$H$65,$H$77,$H$89,$H$101,$H$113,$H$125,$H$137,$H$149,$H$161)</f>
        <v>2.1700000000000001E-2</v>
      </c>
      <c r="BP73">
        <f>PERCENTILE(($H$5,$H$17,$H$29,$H$41,$H$53,$H$65,$H$77,$H$89,$H$101,$H$113,$H$125,$H$137,$H$149,$H$161),25%)</f>
        <v>5.0000000000000001E-3</v>
      </c>
      <c r="BQ73" s="6">
        <f>MIN($H$5,$H$17,$H$29,$H$41,$H$53,$H$65,$H$77,$H$89,$H$101,$H$113,$H$125,$H$137,$H$149,$H$161)</f>
        <v>1E-3</v>
      </c>
    </row>
    <row r="74" spans="1:69" x14ac:dyDescent="0.25">
      <c r="A74" s="117">
        <v>38357</v>
      </c>
      <c r="B74" s="60">
        <v>1</v>
      </c>
      <c r="C74" s="60">
        <f t="shared" si="1"/>
        <v>2005</v>
      </c>
      <c r="D74" s="61">
        <v>0.1</v>
      </c>
      <c r="E74" s="62">
        <v>8.1</v>
      </c>
      <c r="F74" s="90">
        <v>26</v>
      </c>
      <c r="G74" s="63">
        <v>506</v>
      </c>
      <c r="H74" s="64">
        <v>0.106</v>
      </c>
      <c r="I74" s="64">
        <v>1.2E-2</v>
      </c>
      <c r="J74" s="64">
        <v>8.8300000000000003E-2</v>
      </c>
      <c r="K74" s="62">
        <v>7.3</v>
      </c>
      <c r="L74" s="63">
        <v>46</v>
      </c>
      <c r="M74" s="63">
        <v>1124</v>
      </c>
      <c r="N74" s="66"/>
      <c r="O74" s="63">
        <v>3000</v>
      </c>
      <c r="P74" s="90">
        <v>56</v>
      </c>
      <c r="Q74" s="90">
        <v>20</v>
      </c>
      <c r="R74" s="90">
        <v>2</v>
      </c>
      <c r="S74" s="90">
        <v>2100</v>
      </c>
      <c r="T74" s="90">
        <v>1</v>
      </c>
      <c r="U74" s="90">
        <v>188</v>
      </c>
      <c r="V74" s="81"/>
      <c r="W74" s="104">
        <v>129</v>
      </c>
      <c r="X74" s="90" t="s">
        <v>110</v>
      </c>
      <c r="Y74" s="81"/>
      <c r="Z74" s="90">
        <v>700</v>
      </c>
      <c r="AA74" s="90">
        <v>1170</v>
      </c>
      <c r="AB74" s="85">
        <v>49.69</v>
      </c>
      <c r="AE74" s="3">
        <v>2003</v>
      </c>
      <c r="AF74" s="2">
        <f>COUNT($H$50:$H$61)</f>
        <v>12</v>
      </c>
      <c r="AG74" s="4">
        <f>MAX($H$50:$H$61)</f>
        <v>7.3200000000000001E-2</v>
      </c>
      <c r="AH74" s="2">
        <f>PERCENTILE($H$50:$H$61,75%)</f>
        <v>3.5299999999999998E-2</v>
      </c>
      <c r="AI74" s="4">
        <f>MEDIAN($H$50:$H$61)</f>
        <v>9.7999999999999997E-3</v>
      </c>
      <c r="AJ74" s="2">
        <f>PERCENTILE($H$50:$H$61,25%)</f>
        <v>1E-3</v>
      </c>
      <c r="AK74" s="4">
        <f>MIN($H$50:$H$61)</f>
        <v>1E-3</v>
      </c>
      <c r="BK74">
        <v>5</v>
      </c>
      <c r="BL74">
        <f>COUNT($H$6,$H$18,$H$30,$H$42,$H$54,$H$66,$H$78,$H$90,$H$102,$H$114,$H$126,$H$138,$H$150,$H$162)</f>
        <v>13</v>
      </c>
      <c r="BM74" s="6">
        <f>MAX($H$6,$H$18,$H$30,$H$42,$H$54,$H$66,$H$78,$H$90,$H$102,$H$114,$H$126,$H$138,$H$150,$H$162)</f>
        <v>0.38900000000000001</v>
      </c>
      <c r="BN74">
        <f>PERCENTILE(($H$6,$H$18,$H$30,$H$42,$H$54,$H$66,$H$78,$H$90,$H$102,$H$114,$H$126,$H$138,$H$150,$H$162),75%)</f>
        <v>0.16070000000000001</v>
      </c>
      <c r="BO74" s="6">
        <f>MEDIAN($H$6,$H$18,$H$30,$H$42,$H$54,$H$66,$H$78,$H$90,$H$102,$H$114,$H$126,$H$138,$H$150,$H$162)</f>
        <v>3.95E-2</v>
      </c>
      <c r="BP74">
        <f>PERCENTILE(($H$6,$H$18,$H$30,$H$42,$H$54,$H$66,$H$78,$H$90,$H$102,$H$114,$H$126,$H$138,$H$150,$H$162),25%)</f>
        <v>2.1700000000000001E-2</v>
      </c>
      <c r="BQ74" s="6">
        <f>MIN($H$6,$H$18,$H$30,$H$42,$H$54,$H$66,$H$78,$H$90,$H$102,$H$114,$H$126,$H$138,$H$150,$H$162)</f>
        <v>1E-3</v>
      </c>
    </row>
    <row r="75" spans="1:69" x14ac:dyDescent="0.25">
      <c r="A75" s="117">
        <v>38388</v>
      </c>
      <c r="B75" s="60">
        <v>2</v>
      </c>
      <c r="C75" s="60">
        <f t="shared" si="1"/>
        <v>2005</v>
      </c>
      <c r="D75" s="61">
        <v>3</v>
      </c>
      <c r="E75" s="62">
        <v>9</v>
      </c>
      <c r="F75" s="90">
        <v>25</v>
      </c>
      <c r="G75" s="63">
        <v>450</v>
      </c>
      <c r="H75" s="64">
        <v>6.4600000000000005E-2</v>
      </c>
      <c r="I75" s="64">
        <v>4.02E-2</v>
      </c>
      <c r="J75" s="64">
        <v>3.1399999999999997E-2</v>
      </c>
      <c r="K75" s="62">
        <v>8.4</v>
      </c>
      <c r="L75" s="63">
        <v>131</v>
      </c>
      <c r="M75" s="63">
        <v>944</v>
      </c>
      <c r="N75" s="63">
        <v>82</v>
      </c>
      <c r="O75" s="63">
        <v>23</v>
      </c>
      <c r="P75" s="90">
        <v>64</v>
      </c>
      <c r="Q75" s="90">
        <v>28</v>
      </c>
      <c r="R75" s="90">
        <v>49</v>
      </c>
      <c r="S75" s="90">
        <v>1796</v>
      </c>
      <c r="T75" s="90">
        <v>3</v>
      </c>
      <c r="U75" s="90">
        <v>180</v>
      </c>
      <c r="V75" s="81"/>
      <c r="W75" s="104">
        <v>576</v>
      </c>
      <c r="X75" s="90" t="s">
        <v>110</v>
      </c>
      <c r="Y75" s="81"/>
      <c r="Z75" s="90">
        <v>23</v>
      </c>
      <c r="AA75" s="90">
        <v>1075</v>
      </c>
      <c r="AB75" s="85">
        <v>84.44</v>
      </c>
      <c r="AE75" s="3">
        <v>2004</v>
      </c>
      <c r="AF75" s="2">
        <f>COUNT($H$62:$H$73)</f>
        <v>12</v>
      </c>
      <c r="AG75" s="4">
        <f>MAX($H$62:$H$73)</f>
        <v>0.33639999999999998</v>
      </c>
      <c r="AH75" s="2">
        <f>PERCENTILE($H$62:$H$73,75%)</f>
        <v>0.17355000000000001</v>
      </c>
      <c r="AI75" s="4">
        <f>MEDIAN($H$62:$H$73)</f>
        <v>0.13935</v>
      </c>
      <c r="AJ75" s="2">
        <f>PERCENTILE($H$62:$H$73,25%)</f>
        <v>7.5700000000000003E-2</v>
      </c>
      <c r="AK75" s="4">
        <f>MIN($H$62:$H$73)</f>
        <v>1E-3</v>
      </c>
      <c r="BK75">
        <v>6</v>
      </c>
      <c r="BL75">
        <f>COUNT($H$7,$H$19,$H$31,$H$43,$H$55,$H$67,$H$79,$H$91,$H$103,$H$115,$H$127,$H$139,$H$151,$H$163)</f>
        <v>13</v>
      </c>
      <c r="BM75" s="6">
        <f>MAX($H$7,$H$19,$H$31,$H$43,$H$55,$H$67,$H$79,$H$91,$H$103,$H$115,$H$127,$H$139,$H$151,$H$163)</f>
        <v>0.15010000000000001</v>
      </c>
      <c r="BN75">
        <f>PERCENTILE(($H$7,$H$19,$H$31,$H$43,$H$55,$H$67,$H$79,$H$91,$H$103,$H$115,$H$127,$H$139,$H$151,$H$163),75%)</f>
        <v>0.1026</v>
      </c>
      <c r="BO75" s="6">
        <f>MEDIAN($H$7,$H$19,$H$31,$H$43,$H$55,$H$67,$H$79,$H$91,$H$103,$H$115,$H$127,$H$139,$H$151,$H$163)</f>
        <v>5.2699999999999997E-2</v>
      </c>
      <c r="BP75">
        <f>PERCENTILE(($H$7,$H$19,$H$31,$H$43,$H$55,$H$67,$H$79,$H$91,$H$103,$H$115,$H$127,$H$139,$H$151,$H$163),25%)</f>
        <v>5.0000000000000001E-3</v>
      </c>
      <c r="BQ75" s="6">
        <f>MIN($H$7,$H$19,$H$31,$H$43,$H$55,$H$67,$H$79,$H$91,$H$103,$H$115,$H$127,$H$139,$H$151,$H$163)</f>
        <v>1E-3</v>
      </c>
    </row>
    <row r="76" spans="1:69" x14ac:dyDescent="0.25">
      <c r="A76" s="117">
        <v>38416</v>
      </c>
      <c r="B76" s="60">
        <v>3</v>
      </c>
      <c r="C76" s="60">
        <f t="shared" si="1"/>
        <v>2005</v>
      </c>
      <c r="D76" s="61">
        <v>3</v>
      </c>
      <c r="E76" s="62">
        <v>8</v>
      </c>
      <c r="F76" s="90">
        <v>27</v>
      </c>
      <c r="G76" s="63">
        <v>476</v>
      </c>
      <c r="H76" s="64">
        <v>9.1600000000000001E-2</v>
      </c>
      <c r="I76" s="64">
        <v>1.4E-2</v>
      </c>
      <c r="J76" s="64">
        <v>4.3299999999999998E-2</v>
      </c>
      <c r="K76" s="62">
        <v>7.9</v>
      </c>
      <c r="L76" s="63">
        <v>55</v>
      </c>
      <c r="M76" s="63">
        <v>1002</v>
      </c>
      <c r="N76" s="63">
        <v>38</v>
      </c>
      <c r="O76" s="63">
        <v>30</v>
      </c>
      <c r="P76" s="90">
        <v>60</v>
      </c>
      <c r="Q76" s="90">
        <v>32</v>
      </c>
      <c r="R76" s="90">
        <v>4</v>
      </c>
      <c r="S76" s="90">
        <v>1957</v>
      </c>
      <c r="T76" s="90">
        <v>2</v>
      </c>
      <c r="U76" s="90">
        <v>188</v>
      </c>
      <c r="V76" s="81"/>
      <c r="W76" s="104">
        <v>193</v>
      </c>
      <c r="X76" s="90" t="s">
        <v>110</v>
      </c>
      <c r="Y76" s="81"/>
      <c r="Z76" s="90">
        <v>13</v>
      </c>
      <c r="AA76" s="90">
        <v>1057</v>
      </c>
      <c r="AB76" s="85">
        <v>18.59</v>
      </c>
      <c r="AE76" s="3">
        <v>2005</v>
      </c>
      <c r="AF76" s="2">
        <f>COUNT($H$74:$H$85)</f>
        <v>11</v>
      </c>
      <c r="AG76" s="4">
        <f>MAX($H$74:$H$85)</f>
        <v>0.38900000000000001</v>
      </c>
      <c r="AH76" s="2">
        <f>PERCENTILE($H$74:$H$85,75%)</f>
        <v>9.6450000000000008E-2</v>
      </c>
      <c r="AI76" s="4">
        <f>MEDIAN($H$74:$H$85)</f>
        <v>6.4600000000000005E-2</v>
      </c>
      <c r="AJ76" s="2">
        <f>PERCENTILE($H$74:$H$85,25%)</f>
        <v>1.8000000000000002E-2</v>
      </c>
      <c r="AK76" s="4">
        <f>MIN($H$74:$H$85)</f>
        <v>1E-3</v>
      </c>
      <c r="BK76">
        <v>7</v>
      </c>
      <c r="BL76">
        <f>COUNT($H$8,$H$20,$H$32,$H$44,$H$56,$H$68,$H$80,$H$92,$H$104,$H$116,$H$128,$H$140,$H$152,$H$164)</f>
        <v>12</v>
      </c>
      <c r="BM76" s="6">
        <f>MAX($H$8,$H$20,$H$32,$H$44,$H$56,$H$68,$H$80,$H$92,$H$104,$H$116,$H$128,$H$140,$H$152,$H$164)</f>
        <v>0.85870000000000002</v>
      </c>
      <c r="BN76">
        <f>PERCENTILE(($H$8,$H$20,$H$32,$H$44,$H$56,$H$68,$H$80,$H$92,$H$104,$H$116,$H$128,$H$140,$H$152,$H$164),75%)</f>
        <v>0.40679999999999999</v>
      </c>
      <c r="BO76" s="6">
        <f>MEDIAN($H$8,$H$20,$H$32,$H$44,$H$56,$H$68,$H$80,$H$92,$H$104,$H$116,$H$128,$H$140,$H$152,$H$164)</f>
        <v>7.1099999999999997E-2</v>
      </c>
      <c r="BP76">
        <f>PERCENTILE(($H$8,$H$20,$H$32,$H$44,$H$56,$H$68,$H$80,$H$92,$H$104,$H$116,$H$128,$H$140,$H$152,$H$164),25%)</f>
        <v>3.7400000000000003E-2</v>
      </c>
      <c r="BQ76" s="6">
        <f>MIN($H$8,$H$20,$H$32,$H$44,$H$56,$H$68,$H$80,$H$92,$H$104,$H$116,$H$128,$H$140,$H$152,$H$164)</f>
        <v>1E-3</v>
      </c>
    </row>
    <row r="77" spans="1:69" x14ac:dyDescent="0.25">
      <c r="A77" s="117">
        <v>38447</v>
      </c>
      <c r="B77" s="60">
        <v>4</v>
      </c>
      <c r="C77" s="60">
        <f t="shared" si="1"/>
        <v>2005</v>
      </c>
      <c r="D77" s="61">
        <v>3</v>
      </c>
      <c r="E77" s="62">
        <v>7.7</v>
      </c>
      <c r="F77" s="90">
        <v>29</v>
      </c>
      <c r="G77" s="63">
        <v>580</v>
      </c>
      <c r="H77" s="64">
        <v>7.7299999999999994E-2</v>
      </c>
      <c r="I77" s="64">
        <v>2.3300000000000001E-2</v>
      </c>
      <c r="J77" s="64">
        <v>3.9E-2</v>
      </c>
      <c r="K77" s="62">
        <v>7.2</v>
      </c>
      <c r="L77" s="63">
        <v>48</v>
      </c>
      <c r="M77" s="63">
        <v>1263</v>
      </c>
      <c r="N77" s="63">
        <v>40</v>
      </c>
      <c r="O77" s="63">
        <v>5000</v>
      </c>
      <c r="P77" s="90">
        <v>76</v>
      </c>
      <c r="Q77" s="90">
        <v>48</v>
      </c>
      <c r="R77" s="90">
        <v>36</v>
      </c>
      <c r="S77" s="90">
        <v>2280</v>
      </c>
      <c r="T77" s="90">
        <v>6</v>
      </c>
      <c r="U77" s="90">
        <v>220</v>
      </c>
      <c r="V77" s="81"/>
      <c r="W77" s="104">
        <v>556</v>
      </c>
      <c r="X77" s="90" t="s">
        <v>110</v>
      </c>
      <c r="Y77" s="81"/>
      <c r="Z77" s="90">
        <v>1100</v>
      </c>
      <c r="AA77" s="90">
        <v>1311</v>
      </c>
      <c r="AB77" s="85">
        <v>25.19</v>
      </c>
      <c r="AE77" s="3">
        <v>2006</v>
      </c>
      <c r="AF77" s="2">
        <f>COUNT($H$86:$H$97)</f>
        <v>12</v>
      </c>
      <c r="AG77" s="4">
        <f>MAX($H$86:$H$97)</f>
        <v>1.2830999999999999</v>
      </c>
      <c r="AH77" s="2">
        <f>PERCENTILE($H$86:$H$97,75%)</f>
        <v>0.49220000000000003</v>
      </c>
      <c r="AI77" s="4">
        <f>MEDIAN($H$86:$H$97)</f>
        <v>0.10245</v>
      </c>
      <c r="AJ77" s="2">
        <f>PERCENTILE($H$86:$H$97,25%)</f>
        <v>4.7100000000000003E-2</v>
      </c>
      <c r="AK77" s="4">
        <f>MIN($H$86:$H$97)</f>
        <v>1E-3</v>
      </c>
      <c r="BK77">
        <v>8</v>
      </c>
      <c r="BL77">
        <f>COUNT($H$9,$H$21,$H$33,$H$45,$H$57,$H$69,$H$81,$H$93,$H$105,$H$117,$H$129,$H$141,$H$153,$H$165)</f>
        <v>12</v>
      </c>
      <c r="BM77" s="6">
        <f>MAX($H$9,$H$21,$H$33,$H$45,$H$57,$H$69,$H$81,$H$93,$H$105,$H$117,$H$129,$H$141,$H$153,$H$165)</f>
        <v>1.2830999999999999</v>
      </c>
      <c r="BN77">
        <f>PERCENTILE(($H$9,$H$21,$H$33,$H$45,$H$57,$H$69,$H$81,$H$93,$H$105,$H$117,$H$129,$H$141,$H$153,$H$165),75%)</f>
        <v>0.27232499999999998</v>
      </c>
      <c r="BO77" s="6">
        <f>MEDIAN($H$9,$H$21,$H$33,$H$45,$H$57,$H$69,$H$81,$H$93,$H$105,$H$117,$H$129,$H$141,$H$153,$H$165)</f>
        <v>6.0749999999999998E-2</v>
      </c>
      <c r="BP77">
        <f>PERCENTILE(($H$9,$H$21,$H$33,$H$45,$H$57,$H$69,$H$81,$H$93,$H$105,$H$117,$H$129,$H$141,$H$153,$H$165),25%)</f>
        <v>1.0624999999999999E-2</v>
      </c>
      <c r="BQ77" s="6">
        <f>MIN($H$9,$H$21,$H$33,$H$45,$H$57,$H$69,$H$81,$H$93,$H$105,$H$117,$H$129,$H$141,$H$153,$H$165)</f>
        <v>1E-3</v>
      </c>
    </row>
    <row r="78" spans="1:69" x14ac:dyDescent="0.25">
      <c r="A78" s="117">
        <v>38477</v>
      </c>
      <c r="B78" s="60">
        <v>5</v>
      </c>
      <c r="C78" s="60">
        <f t="shared" si="1"/>
        <v>2005</v>
      </c>
      <c r="D78" s="61">
        <v>7</v>
      </c>
      <c r="E78" s="62">
        <v>13.9</v>
      </c>
      <c r="F78" s="90">
        <v>30.5</v>
      </c>
      <c r="G78" s="63">
        <v>2697</v>
      </c>
      <c r="H78" s="64">
        <v>0.38900000000000001</v>
      </c>
      <c r="I78" s="64">
        <v>0.37040000000000001</v>
      </c>
      <c r="J78" s="64">
        <v>0.48459999999999998</v>
      </c>
      <c r="K78" s="62">
        <v>8.9</v>
      </c>
      <c r="L78" s="63">
        <v>84</v>
      </c>
      <c r="M78" s="63">
        <v>5366</v>
      </c>
      <c r="N78" s="63">
        <v>20</v>
      </c>
      <c r="O78" s="63">
        <v>80</v>
      </c>
      <c r="P78" s="90">
        <v>112</v>
      </c>
      <c r="Q78" s="90">
        <v>44</v>
      </c>
      <c r="R78" s="90">
        <v>182</v>
      </c>
      <c r="S78" s="90">
        <v>8550</v>
      </c>
      <c r="T78" s="90">
        <v>3</v>
      </c>
      <c r="U78" s="90">
        <v>888</v>
      </c>
      <c r="V78" s="81"/>
      <c r="W78" s="103">
        <v>3111</v>
      </c>
      <c r="X78" s="90" t="s">
        <v>110</v>
      </c>
      <c r="Y78" s="81"/>
      <c r="Z78" s="90">
        <v>50</v>
      </c>
      <c r="AA78" s="90">
        <v>5450</v>
      </c>
      <c r="AB78" s="83">
        <v>133.96</v>
      </c>
      <c r="AE78" s="3">
        <v>2007</v>
      </c>
      <c r="AF78" s="2">
        <f>COUNT($H$98:$H$109)</f>
        <v>12</v>
      </c>
      <c r="AG78" s="4">
        <f>MAX($H$98:$H$109)</f>
        <v>0.27639999999999998</v>
      </c>
      <c r="AH78" s="2">
        <f>PERCENTILE($H$98:$H$109,75%)</f>
        <v>7.9749999999999988E-2</v>
      </c>
      <c r="AI78" s="4">
        <f>MEDIAN($H$98:$H$109)</f>
        <v>2.81E-2</v>
      </c>
      <c r="AJ78" s="2">
        <f>PERCENTILE($H$98:$H$109,25%)</f>
        <v>1.12E-2</v>
      </c>
      <c r="AK78" s="4">
        <f>MIN($H$98:$H$109)</f>
        <v>1E-3</v>
      </c>
      <c r="BK78">
        <v>9</v>
      </c>
      <c r="BL78">
        <f>COUNT($H$10,$H$22,$H$34,$H$46,$H$58,$H$70,$H$82,$H$94,$H$106,$H$118,$H$130,$H$142,$H$154,$H$166)</f>
        <v>13</v>
      </c>
      <c r="BM78" s="6">
        <f>MAX($H$10,$H$22,$H$34,$H$46,$H$58,$H$70,$H$82,$H$94,$H$106,$H$118,$H$130,$H$142,$H$154,$H$166)</f>
        <v>1.6</v>
      </c>
      <c r="BN78">
        <f>PERCENTILE(($H$10,$H$22,$H$34,$H$46,$H$58,$H$70,$H$82,$H$94,$H$106,$H$118,$H$130,$H$142,$H$154,$H$166),75%)</f>
        <v>0.16500000000000001</v>
      </c>
      <c r="BO78" s="6">
        <f>MEDIAN($H$10,$H$22,$H$34,$H$46,$H$58,$H$70,$H$82,$H$94,$H$106,$H$118,$H$130,$H$142,$H$154,$H$166)</f>
        <v>0.05</v>
      </c>
      <c r="BP78">
        <f>PERCENTILE(($H$10,$H$22,$H$34,$H$46,$H$58,$H$70,$H$82,$H$94,$H$106,$H$118,$H$130,$H$142,$H$154,$H$166),25%)</f>
        <v>2.3099999999999999E-2</v>
      </c>
      <c r="BQ78" s="6">
        <f>MIN($H$10,$H$22,$H$34,$H$46,$H$58,$H$70,$H$82,$H$94,$H$106,$H$118,$H$130,$H$142,$H$154,$H$166)</f>
        <v>3.2000000000000002E-3</v>
      </c>
    </row>
    <row r="79" spans="1:69" x14ac:dyDescent="0.25">
      <c r="A79" s="117">
        <v>38508</v>
      </c>
      <c r="B79" s="60">
        <v>6</v>
      </c>
      <c r="C79" s="60">
        <f t="shared" si="1"/>
        <v>2005</v>
      </c>
      <c r="D79" s="61">
        <v>5</v>
      </c>
      <c r="E79" s="62">
        <v>8.6999999999999993</v>
      </c>
      <c r="F79" s="90">
        <v>30</v>
      </c>
      <c r="G79" s="63">
        <v>1488</v>
      </c>
      <c r="H79" s="64">
        <v>0.1013</v>
      </c>
      <c r="I79" s="64">
        <v>8.3900000000000002E-2</v>
      </c>
      <c r="J79" s="64">
        <v>2.6200000000000001E-2</v>
      </c>
      <c r="K79" s="62">
        <v>8.9</v>
      </c>
      <c r="L79" s="63">
        <v>29</v>
      </c>
      <c r="M79" s="63">
        <v>1905</v>
      </c>
      <c r="N79" s="63">
        <v>19</v>
      </c>
      <c r="O79" s="63">
        <v>3000</v>
      </c>
      <c r="P79" s="90">
        <v>96</v>
      </c>
      <c r="Q79" s="90">
        <v>60</v>
      </c>
      <c r="R79" s="90">
        <v>35</v>
      </c>
      <c r="S79" s="90">
        <v>3.2</v>
      </c>
      <c r="T79" s="90">
        <v>3</v>
      </c>
      <c r="U79" s="90">
        <v>328</v>
      </c>
      <c r="V79" s="81"/>
      <c r="W79" s="104">
        <v>5840</v>
      </c>
      <c r="X79" s="90" t="s">
        <v>110</v>
      </c>
      <c r="Y79" s="81"/>
      <c r="Z79" s="90">
        <v>3000</v>
      </c>
      <c r="AA79" s="90">
        <v>1934</v>
      </c>
      <c r="AB79" s="86">
        <v>41.18</v>
      </c>
      <c r="AE79" s="3">
        <v>2008</v>
      </c>
      <c r="AF79" s="2">
        <f>COUNT($H$110:$H$121)</f>
        <v>12</v>
      </c>
      <c r="AG79" s="4">
        <f>MAX($H$110:$H$121)</f>
        <v>0.85870000000000002</v>
      </c>
      <c r="AH79" s="2">
        <f>PERCENTILE($H$110:$H$121,75%)</f>
        <v>0.219</v>
      </c>
      <c r="AI79" s="4">
        <f>MEDIAN($H$110:$H$121)</f>
        <v>0.11410000000000001</v>
      </c>
      <c r="AJ79" s="2">
        <f>PERCENTILE($H$110:$H$121,25%)</f>
        <v>3.0875E-2</v>
      </c>
      <c r="AK79" s="4">
        <f>MIN($H$110:$H$121)</f>
        <v>1E-3</v>
      </c>
      <c r="BK79">
        <v>10</v>
      </c>
      <c r="BL79">
        <f>COUNT($H$11,$H$23,$H$35,$H$47,$H$59,$H$71,$H$83,$H$95,$H$107,$H$119,$H$131,$H$143,$H$155,$H$167)</f>
        <v>13</v>
      </c>
      <c r="BM79" s="6">
        <f>MAX($H$11,$H$23,$H$35,$H$47,$H$59,$H$71,$H$83,$H$95,$H$107,$H$119,$H$131,$H$143,$H$155,$H$167)</f>
        <v>2.1</v>
      </c>
      <c r="BN79">
        <f>PERCENTILE(($H$11,$H$23,$H$35,$H$47,$H$59,$H$71,$H$83,$H$95,$H$107,$H$119,$H$131,$H$143,$H$155,$H$167),75%)</f>
        <v>0.45519999999999999</v>
      </c>
      <c r="BO79" s="6">
        <f>MEDIAN($H$11,$H$23,$H$35,$H$47,$H$59,$H$71,$H$83,$H$95,$H$107,$H$119,$H$131,$H$143,$H$155,$H$167)</f>
        <v>7.7100000000000002E-2</v>
      </c>
      <c r="BP79">
        <f>PERCENTILE(($H$11,$H$23,$H$35,$H$47,$H$59,$H$71,$H$83,$H$95,$H$107,$H$119,$H$131,$H$143,$H$155,$H$167),25%)</f>
        <v>2.1000000000000001E-2</v>
      </c>
      <c r="BQ79" s="6">
        <f>MIN($H$11,$H$23,$H$35,$H$47,$H$59,$H$71,$H$83,$H$95,$H$107,$H$119,$H$131,$H$143,$H$155,$H$167)</f>
        <v>1E-3</v>
      </c>
    </row>
    <row r="80" spans="1:69" x14ac:dyDescent="0.25">
      <c r="A80" s="117">
        <v>38538</v>
      </c>
      <c r="B80" s="60">
        <v>7</v>
      </c>
      <c r="C80" s="60">
        <f t="shared" si="1"/>
        <v>2005</v>
      </c>
      <c r="D80" s="61">
        <v>6</v>
      </c>
      <c r="E80" s="62">
        <v>11.7</v>
      </c>
      <c r="F80" s="90">
        <v>30</v>
      </c>
      <c r="G80" s="63">
        <v>930</v>
      </c>
      <c r="H80" s="64">
        <v>5.2299999999999999E-2</v>
      </c>
      <c r="I80" s="64">
        <v>7.8700000000000006E-2</v>
      </c>
      <c r="J80" s="64">
        <v>6.5699999999999995E-2</v>
      </c>
      <c r="K80" s="62">
        <v>8.4</v>
      </c>
      <c r="L80" s="63">
        <v>16</v>
      </c>
      <c r="M80" s="63">
        <v>1931</v>
      </c>
      <c r="N80" s="63">
        <v>16</v>
      </c>
      <c r="O80" s="63">
        <v>240</v>
      </c>
      <c r="P80" s="90">
        <v>76</v>
      </c>
      <c r="Q80" s="90">
        <v>48</v>
      </c>
      <c r="R80" s="90">
        <v>76</v>
      </c>
      <c r="S80" s="90">
        <v>3240</v>
      </c>
      <c r="T80" s="90">
        <v>0.9</v>
      </c>
      <c r="U80" s="90">
        <v>324</v>
      </c>
      <c r="V80" s="81"/>
      <c r="W80" s="103">
        <v>19850</v>
      </c>
      <c r="X80" s="90" t="s">
        <v>110</v>
      </c>
      <c r="Y80" s="81"/>
      <c r="Z80" s="90">
        <v>80</v>
      </c>
      <c r="AA80" s="90">
        <v>1947</v>
      </c>
      <c r="AB80" s="83"/>
      <c r="AE80" s="3">
        <v>2009</v>
      </c>
      <c r="AF80" s="2">
        <f>COUNT($H$122:$H$133)</f>
        <v>9</v>
      </c>
      <c r="AG80" s="4">
        <f>MAX($H$122:$H$133)</f>
        <v>2.1</v>
      </c>
      <c r="AH80" s="2">
        <f>PERCENTILE($H$122:$H$133,75%)</f>
        <v>0.43</v>
      </c>
      <c r="AI80" s="4">
        <f>MEDIAN($H$122:$H$133)</f>
        <v>8.3799999999999999E-2</v>
      </c>
      <c r="AJ80" s="2">
        <f>PERCENTILE($H$122:$H$133,25%)</f>
        <v>2.5100000000000001E-2</v>
      </c>
      <c r="AK80" s="4">
        <f>MIN($H$122:$H$133)</f>
        <v>1E-3</v>
      </c>
      <c r="BK80">
        <v>11</v>
      </c>
      <c r="BL80">
        <f>COUNT($H$12,$H$24,$H$36,$H$48,$H$60,$H$72,$H$84,$H$96,$H$108,$H$120,$H$132,$H$144,$H$156,$H$168)</f>
        <v>14</v>
      </c>
      <c r="BM80" s="6">
        <f>MAX($H$12,$H$24,$H$36,$H$48,$H$60,$H$72,$H$84,$H$96,$H$108,$H$120,$H$132,$H$144,$H$156,$H$168)</f>
        <v>0.60980000000000001</v>
      </c>
      <c r="BN80">
        <f>PERCENTILE(($H$12,$H$24,$H$36,$H$48,$H$60,$H$72,$H$84,$H$96,$H$108,$H$120,$H$132,$H$144,$H$156,$H$168),75%)</f>
        <v>0.196825</v>
      </c>
      <c r="BO80" s="6">
        <f>MEDIAN($H$12,$H$24,$H$36,$H$48,$H$60,$H$72,$H$84,$H$96,$H$108,$H$120,$H$132,$H$144,$H$156,$H$168)</f>
        <v>5.8099999999999999E-2</v>
      </c>
      <c r="BP80">
        <f>PERCENTILE(($H$12,$H$24,$H$36,$H$48,$H$60,$H$72,$H$84,$H$96,$H$108,$H$120,$H$132,$H$144,$H$156,$H$168),25%)</f>
        <v>1.7875000000000002E-2</v>
      </c>
      <c r="BQ80" s="6">
        <f>MIN($H$12,$H$24,$H$36,$H$48,$H$60,$H$72,$H$84,$H$96,$H$108,$H$120,$H$132,$H$144,$H$156,$H$168)</f>
        <v>1E-3</v>
      </c>
    </row>
    <row r="81" spans="1:69" x14ac:dyDescent="0.25">
      <c r="A81" s="117"/>
      <c r="B81" s="60"/>
      <c r="C81" s="60"/>
      <c r="D81" s="61"/>
      <c r="E81" s="62"/>
      <c r="F81" s="90" t="s">
        <v>110</v>
      </c>
      <c r="G81" s="63"/>
      <c r="H81" s="64"/>
      <c r="I81" s="64"/>
      <c r="J81" s="64"/>
      <c r="K81" s="62"/>
      <c r="L81" s="63"/>
      <c r="M81" s="63"/>
      <c r="N81" s="63"/>
      <c r="O81" s="63"/>
      <c r="P81" s="90"/>
      <c r="Q81" s="90"/>
      <c r="R81" s="90"/>
      <c r="S81" s="90"/>
      <c r="T81" s="90"/>
      <c r="U81" s="90"/>
      <c r="V81" s="81"/>
      <c r="W81" s="102"/>
      <c r="X81" s="90" t="s">
        <v>110</v>
      </c>
      <c r="Y81" s="81"/>
      <c r="Z81" s="90"/>
      <c r="AA81" s="90"/>
      <c r="AB81" s="83">
        <v>-999.989990234375</v>
      </c>
      <c r="AE81" s="3">
        <v>2010</v>
      </c>
      <c r="AF81" s="2">
        <f>COUNT($H$134:$H$145)</f>
        <v>12</v>
      </c>
      <c r="AG81" s="4">
        <f>MAX($H$134:$H$145)</f>
        <v>1.6</v>
      </c>
      <c r="AH81" s="2">
        <f>PERCENTILE($H$134:$H$145,75%)</f>
        <v>0.55249999999999999</v>
      </c>
      <c r="AI81" s="4">
        <f>MEDIAN($H$134:$H$145)</f>
        <v>1.1699999999999999E-2</v>
      </c>
      <c r="AJ81" s="2">
        <f>PERCENTILE($H$134:$H$145,25%)</f>
        <v>5.0000000000000001E-3</v>
      </c>
      <c r="AK81" s="4">
        <f>MIN($H$134:$H$145)</f>
        <v>1E-3</v>
      </c>
      <c r="BK81">
        <v>12</v>
      </c>
      <c r="BL81">
        <f>COUNT($H$13,$H$25,$H$37,$H$49,$H$61,$H$73,$H$85,$H$97,$H$109,$H$121,$H$133,$H$145,$H$157,$H$169)</f>
        <v>14</v>
      </c>
      <c r="BM81" s="6">
        <f>MAX($H$13,$H$25,$H$37,$H$49,$H$61,$H$73,$H$85,$H$97,$H$109,$H$121,$H$133,$H$145,$H$157,$H$169)</f>
        <v>0.62</v>
      </c>
      <c r="BN81">
        <f>PERCENTILE(($H$13,$H$25,$H$37,$H$49,$H$61,$H$73,$H$85,$H$97,$H$109,$H$121,$H$133,$H$145,$H$157,$H$169),75%)</f>
        <v>0.18580000000000002</v>
      </c>
      <c r="BO81" s="6">
        <f>MEDIAN($H$13,$H$25,$H$37,$H$49,$H$61,$H$73,$H$85,$H$97,$H$109,$H$121,$H$133,$H$145,$H$157,$H$169)</f>
        <v>5.2599999999999994E-2</v>
      </c>
      <c r="BP81">
        <f>PERCENTILE(($H$13,$H$25,$H$37,$H$49,$H$61,$H$73,$H$85,$H$97,$H$109,$H$121,$H$133,$H$145,$H$157,$H$169),25%)</f>
        <v>1.8550000000000001E-2</v>
      </c>
      <c r="BQ81" s="6">
        <f>MIN($H$13,$H$25,$H$37,$H$49,$H$61,$H$73,$H$85,$H$97,$H$109,$H$121,$H$133,$H$145,$H$157,$H$169)</f>
        <v>1E-3</v>
      </c>
    </row>
    <row r="82" spans="1:69" x14ac:dyDescent="0.25">
      <c r="A82" s="117">
        <v>38600</v>
      </c>
      <c r="B82" s="60">
        <v>9</v>
      </c>
      <c r="C82" s="60">
        <f t="shared" si="1"/>
        <v>2005</v>
      </c>
      <c r="D82" s="61">
        <v>5</v>
      </c>
      <c r="E82" s="62">
        <v>11.4</v>
      </c>
      <c r="F82" s="90">
        <v>30</v>
      </c>
      <c r="G82" s="63">
        <v>510</v>
      </c>
      <c r="H82" s="64">
        <v>1.1900000000000001E-2</v>
      </c>
      <c r="I82" s="64">
        <v>0.22270000000000001</v>
      </c>
      <c r="J82" s="64">
        <v>2.1100000000000001E-2</v>
      </c>
      <c r="K82" s="62">
        <v>9</v>
      </c>
      <c r="L82" s="63">
        <v>26</v>
      </c>
      <c r="M82" s="63">
        <v>1252</v>
      </c>
      <c r="N82" s="63">
        <v>22</v>
      </c>
      <c r="O82" s="63">
        <v>3000</v>
      </c>
      <c r="P82" s="90">
        <v>80</v>
      </c>
      <c r="Q82" s="90">
        <v>40</v>
      </c>
      <c r="R82" s="90">
        <v>61</v>
      </c>
      <c r="S82" s="90">
        <v>2020</v>
      </c>
      <c r="T82" s="90">
        <v>0.5</v>
      </c>
      <c r="U82" s="90">
        <v>220</v>
      </c>
      <c r="V82" s="81"/>
      <c r="W82" s="99">
        <v>77043</v>
      </c>
      <c r="X82" s="90" t="s">
        <v>110</v>
      </c>
      <c r="Y82" s="81"/>
      <c r="Z82" s="90">
        <v>700</v>
      </c>
      <c r="AA82" s="90">
        <v>1278</v>
      </c>
      <c r="AB82" s="83">
        <v>52.13</v>
      </c>
      <c r="AE82" s="3">
        <v>2011</v>
      </c>
      <c r="AF82" s="2">
        <f>COUNT($H$146:$H$157)</f>
        <v>11</v>
      </c>
      <c r="AG82" s="4">
        <f>MAX($H$146:$H$157)</f>
        <v>0.57189999999999996</v>
      </c>
      <c r="AH82" s="2">
        <f>PERCENTILE($H$146:$H$157,75%)</f>
        <v>0.3281</v>
      </c>
      <c r="AI82" s="4">
        <f>MEDIAN($H$146:$H$157)</f>
        <v>5.2699999999999997E-2</v>
      </c>
      <c r="AJ82" s="2">
        <f>PERCENTILE($H$146:$H$157,25%)</f>
        <v>2.3949999999999999E-2</v>
      </c>
      <c r="AK82" s="4">
        <f>MIN($H$146:$H$157)</f>
        <v>3.2000000000000002E-3</v>
      </c>
    </row>
    <row r="83" spans="1:69" x14ac:dyDescent="0.25">
      <c r="A83" s="117">
        <v>38635</v>
      </c>
      <c r="B83" s="60">
        <v>10</v>
      </c>
      <c r="C83" s="60">
        <f t="shared" si="1"/>
        <v>2005</v>
      </c>
      <c r="D83" s="61">
        <v>2</v>
      </c>
      <c r="E83" s="62">
        <v>11.1</v>
      </c>
      <c r="F83" s="90">
        <v>30</v>
      </c>
      <c r="G83" s="63">
        <v>458</v>
      </c>
      <c r="H83" s="64">
        <v>1E-3</v>
      </c>
      <c r="I83" s="64">
        <v>9.6000000000000002E-2</v>
      </c>
      <c r="J83" s="64">
        <v>1.34E-2</v>
      </c>
      <c r="K83" s="62">
        <v>8.1</v>
      </c>
      <c r="L83" s="63">
        <v>3</v>
      </c>
      <c r="M83" s="63">
        <v>1041</v>
      </c>
      <c r="N83" s="63">
        <v>22</v>
      </c>
      <c r="O83" s="63">
        <v>300</v>
      </c>
      <c r="P83" s="90">
        <v>68</v>
      </c>
      <c r="Q83" s="90">
        <v>20</v>
      </c>
      <c r="R83" s="90">
        <v>49</v>
      </c>
      <c r="S83" s="90">
        <v>1845</v>
      </c>
      <c r="T83" s="90">
        <v>3</v>
      </c>
      <c r="U83" s="90">
        <v>188</v>
      </c>
      <c r="V83" s="81"/>
      <c r="W83" s="99">
        <v>36</v>
      </c>
      <c r="X83" s="90" t="s">
        <v>110</v>
      </c>
      <c r="Y83" s="81"/>
      <c r="Z83" s="90">
        <v>130</v>
      </c>
      <c r="AA83" s="90">
        <v>1044</v>
      </c>
      <c r="AB83" s="83">
        <v>22.24</v>
      </c>
      <c r="AE83" s="3">
        <v>2012</v>
      </c>
      <c r="AF83" s="2">
        <f>COUNT($H$158:$H$169)</f>
        <v>11</v>
      </c>
      <c r="AG83" s="4">
        <f>MAX($H$158:$H$169)</f>
        <v>0.68500000000000005</v>
      </c>
      <c r="AH83" s="2">
        <f>PERCENTILE($H$158:$H$169,75%)</f>
        <v>0.15049999999999999</v>
      </c>
      <c r="AI83" s="4">
        <f>MEDIAN($H$158:$H$169)</f>
        <v>2.9000000000000001E-2</v>
      </c>
      <c r="AJ83" s="2">
        <f>PERCENTILE($H$158:$H$169,25%)</f>
        <v>2.5500000000000002E-2</v>
      </c>
      <c r="AK83" s="4">
        <f>MIN($H$158:$H$169)</f>
        <v>5.0000000000000001E-3</v>
      </c>
    </row>
    <row r="84" spans="1:69" x14ac:dyDescent="0.25">
      <c r="A84" s="117">
        <v>38663</v>
      </c>
      <c r="B84" s="60">
        <v>11</v>
      </c>
      <c r="C84" s="60">
        <f t="shared" si="1"/>
        <v>2005</v>
      </c>
      <c r="D84" s="61">
        <v>4</v>
      </c>
      <c r="E84" s="62">
        <v>7.9</v>
      </c>
      <c r="F84" s="90" t="s">
        <v>110</v>
      </c>
      <c r="G84" s="63">
        <v>435</v>
      </c>
      <c r="H84" s="64">
        <v>2.41E-2</v>
      </c>
      <c r="I84" s="64">
        <v>4.7300000000000002E-2</v>
      </c>
      <c r="J84" s="64">
        <v>2.5999999999999999E-3</v>
      </c>
      <c r="K84" s="62">
        <v>8.5</v>
      </c>
      <c r="L84" s="63">
        <v>22</v>
      </c>
      <c r="M84" s="63">
        <v>965</v>
      </c>
      <c r="N84" s="63">
        <v>28</v>
      </c>
      <c r="O84" s="63">
        <v>30</v>
      </c>
      <c r="P84" s="90">
        <v>80</v>
      </c>
      <c r="Q84" s="90">
        <v>12</v>
      </c>
      <c r="R84" s="90">
        <v>59</v>
      </c>
      <c r="S84" s="90">
        <v>1781</v>
      </c>
      <c r="T84" s="90">
        <v>5</v>
      </c>
      <c r="U84" s="90">
        <v>184</v>
      </c>
      <c r="V84" s="81"/>
      <c r="W84" s="99">
        <v>346</v>
      </c>
      <c r="X84" s="90" t="s">
        <v>110</v>
      </c>
      <c r="Y84" s="81"/>
      <c r="Z84" s="90">
        <v>13</v>
      </c>
      <c r="AA84" s="90">
        <v>987</v>
      </c>
      <c r="AB84" s="83">
        <v>17.38</v>
      </c>
      <c r="AE84" s="3">
        <v>2013</v>
      </c>
      <c r="AF84" s="2">
        <f>COUNT($H$170:$H$181)</f>
        <v>12</v>
      </c>
      <c r="AG84" s="113">
        <f>MAX($H$170:$H$181)</f>
        <v>0.78300000000000003</v>
      </c>
      <c r="AH84" s="2">
        <f>PERCENTILE($H$170:$H$181,75%)</f>
        <v>8.2000000000000003E-2</v>
      </c>
      <c r="AI84" s="113">
        <f>MEDIAN($H$170:$H$181)</f>
        <v>3.6999999999999998E-2</v>
      </c>
      <c r="AJ84" s="2">
        <f>PERCENTILE($H$170:$H$181,25%)</f>
        <v>1.7999999999999999E-2</v>
      </c>
      <c r="AK84" s="113">
        <f>MIN($H$170:$H$181)</f>
        <v>2E-3</v>
      </c>
    </row>
    <row r="85" spans="1:69" x14ac:dyDescent="0.25">
      <c r="A85" s="117">
        <v>38691</v>
      </c>
      <c r="B85" s="60">
        <v>12</v>
      </c>
      <c r="C85" s="60">
        <f t="shared" si="1"/>
        <v>2005</v>
      </c>
      <c r="D85" s="61">
        <v>2</v>
      </c>
      <c r="E85" s="62">
        <v>9.6999999999999993</v>
      </c>
      <c r="F85" s="90" t="s">
        <v>110</v>
      </c>
      <c r="G85" s="63">
        <v>391</v>
      </c>
      <c r="H85" s="64">
        <v>8.5000000000000006E-3</v>
      </c>
      <c r="I85" s="64">
        <v>4.7199999999999999E-2</v>
      </c>
      <c r="J85" s="64">
        <v>1.1299999999999999E-2</v>
      </c>
      <c r="K85" s="62">
        <v>8.6999999999999993</v>
      </c>
      <c r="L85" s="63">
        <v>21</v>
      </c>
      <c r="M85" s="63">
        <v>912</v>
      </c>
      <c r="N85" s="63">
        <v>23</v>
      </c>
      <c r="O85" s="63">
        <v>1400</v>
      </c>
      <c r="P85" s="90">
        <v>76</v>
      </c>
      <c r="Q85" s="90">
        <v>32</v>
      </c>
      <c r="R85" s="90">
        <v>43</v>
      </c>
      <c r="S85" s="90">
        <v>1658</v>
      </c>
      <c r="T85" s="90"/>
      <c r="U85" s="90">
        <v>172</v>
      </c>
      <c r="V85" s="81"/>
      <c r="W85" s="101">
        <v>436</v>
      </c>
      <c r="X85" s="90" t="s">
        <v>110</v>
      </c>
      <c r="Y85" s="81"/>
      <c r="Z85" s="90">
        <v>1400</v>
      </c>
      <c r="AA85" s="90">
        <v>933</v>
      </c>
      <c r="AB85" s="87">
        <v>31.28</v>
      </c>
      <c r="AE85" s="3">
        <v>2014</v>
      </c>
      <c r="AF85" s="2">
        <f>COUNT($H$182:$H$193)</f>
        <v>5</v>
      </c>
      <c r="AG85" s="113">
        <f>MAX($H$182:$H$193)</f>
        <v>0.52800000000000002</v>
      </c>
      <c r="AH85" s="2">
        <f>PERCENTILE($H$182:$H$193,75%)</f>
        <v>0.151</v>
      </c>
      <c r="AI85" s="113">
        <f>MEDIAN($H$182:$H$193)</f>
        <v>0.113</v>
      </c>
      <c r="AJ85" s="2">
        <f>PERCENTILE($H$182:$H$193,25%)</f>
        <v>5.2999999999999999E-2</v>
      </c>
      <c r="AK85" s="113">
        <f>MIN($H$182:$H$193)</f>
        <v>0.05</v>
      </c>
    </row>
    <row r="86" spans="1:69" x14ac:dyDescent="0.25">
      <c r="A86" s="117">
        <v>38740</v>
      </c>
      <c r="B86" s="60">
        <v>1</v>
      </c>
      <c r="C86" s="60">
        <f t="shared" si="1"/>
        <v>2006</v>
      </c>
      <c r="D86" s="61">
        <v>4</v>
      </c>
      <c r="E86" s="62">
        <v>11</v>
      </c>
      <c r="F86" s="90">
        <v>29</v>
      </c>
      <c r="G86" s="63">
        <v>327</v>
      </c>
      <c r="H86" s="64">
        <v>0.12280000000000001</v>
      </c>
      <c r="I86" s="64">
        <v>3.4200000000000001E-2</v>
      </c>
      <c r="J86" s="64">
        <v>0.02</v>
      </c>
      <c r="K86" s="62">
        <v>8.6</v>
      </c>
      <c r="L86" s="63">
        <v>35</v>
      </c>
      <c r="M86" s="63">
        <v>728</v>
      </c>
      <c r="N86" s="63">
        <v>22</v>
      </c>
      <c r="O86" s="63">
        <v>110</v>
      </c>
      <c r="P86" s="90">
        <v>68</v>
      </c>
      <c r="Q86" s="90">
        <v>24</v>
      </c>
      <c r="R86" s="90">
        <v>12</v>
      </c>
      <c r="S86" s="90">
        <v>1346</v>
      </c>
      <c r="T86" s="90">
        <v>0.5</v>
      </c>
      <c r="U86" s="90">
        <v>148</v>
      </c>
      <c r="V86" s="81"/>
      <c r="W86" s="99">
        <v>9390</v>
      </c>
      <c r="X86" s="90" t="s">
        <v>110</v>
      </c>
      <c r="Y86" s="81"/>
      <c r="Z86" s="90">
        <v>30</v>
      </c>
      <c r="AA86" s="90">
        <v>763</v>
      </c>
      <c r="AB86" s="83">
        <v>48.39</v>
      </c>
      <c r="AE86" s="3">
        <v>2015</v>
      </c>
      <c r="AF86" s="2">
        <f>COUNT($H$194:$H$205)</f>
        <v>5</v>
      </c>
      <c r="AG86" s="113">
        <f>MAX($H$194:$H$205)</f>
        <v>2.012</v>
      </c>
      <c r="AH86" s="2">
        <f>PERCENTILE($H$194:$H$205,75%)</f>
        <v>0.71</v>
      </c>
      <c r="AI86" s="113">
        <f>MEDIAN($H$194:$H$205)</f>
        <v>0.36799999999999999</v>
      </c>
      <c r="AJ86" s="2">
        <f>PERCENTILE($H$194:$H$205,25%)</f>
        <v>0.20300000000000001</v>
      </c>
      <c r="AK86" s="113">
        <f>MIN($H$194:$H$205)</f>
        <v>0.17899999999999999</v>
      </c>
    </row>
    <row r="87" spans="1:69" x14ac:dyDescent="0.25">
      <c r="A87" s="117">
        <v>38754</v>
      </c>
      <c r="B87" s="60">
        <v>2</v>
      </c>
      <c r="C87" s="60">
        <f t="shared" si="1"/>
        <v>2006</v>
      </c>
      <c r="D87" s="61">
        <v>3</v>
      </c>
      <c r="E87" s="62">
        <v>9</v>
      </c>
      <c r="F87" s="90">
        <v>27</v>
      </c>
      <c r="G87" s="63">
        <v>272</v>
      </c>
      <c r="H87" s="64">
        <v>0.1023</v>
      </c>
      <c r="I87" s="64">
        <v>5.5500000000000001E-2</v>
      </c>
      <c r="J87" s="64">
        <v>2.4E-2</v>
      </c>
      <c r="K87" s="62">
        <v>8.1</v>
      </c>
      <c r="L87" s="63">
        <v>64</v>
      </c>
      <c r="M87" s="63">
        <v>601</v>
      </c>
      <c r="N87" s="63">
        <v>43</v>
      </c>
      <c r="O87" s="63">
        <v>80</v>
      </c>
      <c r="P87" s="90">
        <v>76</v>
      </c>
      <c r="Q87" s="90">
        <v>32</v>
      </c>
      <c r="R87" s="90">
        <v>18</v>
      </c>
      <c r="S87" s="90">
        <v>1153</v>
      </c>
      <c r="T87" s="90">
        <v>2</v>
      </c>
      <c r="U87" s="90">
        <v>140</v>
      </c>
      <c r="V87" s="81"/>
      <c r="W87" s="99">
        <v>243</v>
      </c>
      <c r="X87" s="90" t="s">
        <v>110</v>
      </c>
      <c r="Y87" s="81"/>
      <c r="Z87" s="90">
        <v>30</v>
      </c>
      <c r="AA87" s="90">
        <v>665</v>
      </c>
      <c r="AB87" s="83">
        <v>33.01</v>
      </c>
      <c r="AE87" s="3">
        <v>2016</v>
      </c>
      <c r="AF87" s="2">
        <f>COUNT($H$206:$H$217)</f>
        <v>11</v>
      </c>
      <c r="AG87" s="114">
        <f>MAX($H$206:$H$217)</f>
        <v>1.0840000000000001</v>
      </c>
      <c r="AH87" s="2">
        <f>PERCENTILE($H$206:$H$217,75%)</f>
        <v>0.38800000000000001</v>
      </c>
      <c r="AI87" s="114">
        <f>MEDIAN($H$206:$H$217)</f>
        <v>0.10299999999999999</v>
      </c>
      <c r="AJ87" s="2">
        <f>PERCENTILE($H$206:$H$217,25%)</f>
        <v>6.4000000000000001E-2</v>
      </c>
      <c r="AK87" s="114">
        <f>MIN($H$206:$H$217)</f>
        <v>3.7999999999999999E-2</v>
      </c>
    </row>
    <row r="88" spans="1:69" x14ac:dyDescent="0.25">
      <c r="A88" s="117">
        <v>38782</v>
      </c>
      <c r="B88" s="60">
        <v>3</v>
      </c>
      <c r="C88" s="60">
        <f t="shared" si="1"/>
        <v>2006</v>
      </c>
      <c r="D88" s="61">
        <v>2</v>
      </c>
      <c r="E88" s="62">
        <v>7.8</v>
      </c>
      <c r="F88" s="90">
        <v>27.5</v>
      </c>
      <c r="G88" s="63">
        <v>312</v>
      </c>
      <c r="H88" s="64">
        <v>1E-3</v>
      </c>
      <c r="I88" s="64">
        <v>3.9399999999999998E-2</v>
      </c>
      <c r="J88" s="64">
        <v>3.2800000000000003E-2</v>
      </c>
      <c r="K88" s="62">
        <v>7.2</v>
      </c>
      <c r="L88" s="63">
        <v>56</v>
      </c>
      <c r="M88" s="63">
        <v>671</v>
      </c>
      <c r="N88" s="63">
        <v>46</v>
      </c>
      <c r="O88" s="63">
        <v>50</v>
      </c>
      <c r="P88" s="90">
        <v>80</v>
      </c>
      <c r="Q88" s="90">
        <v>28</v>
      </c>
      <c r="R88" s="90">
        <v>33</v>
      </c>
      <c r="S88" s="90">
        <v>1273</v>
      </c>
      <c r="T88" s="90">
        <v>3</v>
      </c>
      <c r="U88" s="90">
        <v>156</v>
      </c>
      <c r="V88" s="81"/>
      <c r="W88" s="99">
        <v>108</v>
      </c>
      <c r="X88" s="90" t="s">
        <v>110</v>
      </c>
      <c r="Y88" s="81"/>
      <c r="Z88" s="90">
        <v>11</v>
      </c>
      <c r="AA88" s="90">
        <v>727</v>
      </c>
      <c r="AB88" s="83">
        <v>69.5</v>
      </c>
    </row>
    <row r="89" spans="1:69" x14ac:dyDescent="0.25">
      <c r="A89" s="117">
        <v>38810</v>
      </c>
      <c r="B89" s="60">
        <v>4</v>
      </c>
      <c r="C89" s="60">
        <f t="shared" si="1"/>
        <v>2006</v>
      </c>
      <c r="D89" s="61">
        <v>3</v>
      </c>
      <c r="E89" s="62">
        <v>8.9</v>
      </c>
      <c r="F89" s="90">
        <v>29</v>
      </c>
      <c r="G89" s="63">
        <v>283</v>
      </c>
      <c r="H89" s="64">
        <v>8.9700000000000002E-2</v>
      </c>
      <c r="I89" s="64">
        <v>1.24E-2</v>
      </c>
      <c r="J89" s="64">
        <v>1.26E-2</v>
      </c>
      <c r="K89" s="62">
        <v>8.4</v>
      </c>
      <c r="L89" s="63">
        <v>48</v>
      </c>
      <c r="M89" s="63">
        <v>627</v>
      </c>
      <c r="N89" s="63">
        <v>44</v>
      </c>
      <c r="O89" s="63">
        <v>1300</v>
      </c>
      <c r="P89" s="90">
        <v>84</v>
      </c>
      <c r="Q89" s="90">
        <v>8</v>
      </c>
      <c r="R89" s="90">
        <v>31</v>
      </c>
      <c r="S89" s="90">
        <v>1247</v>
      </c>
      <c r="T89" s="90">
        <v>2</v>
      </c>
      <c r="U89" s="90">
        <v>144</v>
      </c>
      <c r="V89" s="81"/>
      <c r="W89" s="103">
        <v>26</v>
      </c>
      <c r="X89" s="90" t="s">
        <v>110</v>
      </c>
      <c r="Y89" s="81"/>
      <c r="Z89" s="90">
        <v>270</v>
      </c>
      <c r="AA89" s="90">
        <v>675</v>
      </c>
      <c r="AB89" s="83">
        <v>32.14</v>
      </c>
    </row>
    <row r="90" spans="1:69" x14ac:dyDescent="0.25">
      <c r="A90" s="117">
        <v>38845</v>
      </c>
      <c r="B90" s="60">
        <v>5</v>
      </c>
      <c r="C90" s="60">
        <f t="shared" si="1"/>
        <v>2006</v>
      </c>
      <c r="D90" s="61">
        <v>5</v>
      </c>
      <c r="E90" s="62">
        <v>11</v>
      </c>
      <c r="F90" s="90">
        <v>30</v>
      </c>
      <c r="G90" s="63">
        <v>811</v>
      </c>
      <c r="H90" s="64">
        <v>4.9399999999999999E-2</v>
      </c>
      <c r="I90" s="64">
        <v>1E-3</v>
      </c>
      <c r="J90" s="64">
        <v>3.4299999999999997E-2</v>
      </c>
      <c r="K90" s="62">
        <v>8.1999999999999993</v>
      </c>
      <c r="L90" s="63">
        <v>25</v>
      </c>
      <c r="M90" s="63">
        <v>1763</v>
      </c>
      <c r="N90" s="63">
        <v>17</v>
      </c>
      <c r="O90" s="63">
        <v>50</v>
      </c>
      <c r="P90" s="90">
        <v>92</v>
      </c>
      <c r="Q90" s="90">
        <v>44</v>
      </c>
      <c r="R90" s="90">
        <v>47</v>
      </c>
      <c r="S90" s="90">
        <v>3060</v>
      </c>
      <c r="T90" s="90">
        <v>0.5</v>
      </c>
      <c r="U90" s="90">
        <v>320</v>
      </c>
      <c r="V90" s="81"/>
      <c r="W90" s="101">
        <v>156</v>
      </c>
      <c r="X90" s="90" t="s">
        <v>110</v>
      </c>
      <c r="Y90" s="81"/>
      <c r="Z90" s="90">
        <v>23</v>
      </c>
      <c r="AA90" s="90">
        <v>1788</v>
      </c>
      <c r="AB90" s="87">
        <v>68.63</v>
      </c>
    </row>
    <row r="91" spans="1:69" x14ac:dyDescent="0.25">
      <c r="A91" s="117">
        <v>38873</v>
      </c>
      <c r="B91" s="60">
        <v>6</v>
      </c>
      <c r="C91" s="60">
        <f t="shared" si="1"/>
        <v>2006</v>
      </c>
      <c r="D91" s="61">
        <v>8</v>
      </c>
      <c r="E91" s="62">
        <v>7.1</v>
      </c>
      <c r="F91" s="90">
        <v>29.5</v>
      </c>
      <c r="G91" s="63">
        <v>1116</v>
      </c>
      <c r="H91" s="64">
        <v>0.1026</v>
      </c>
      <c r="I91" s="64">
        <v>9.9500000000000005E-2</v>
      </c>
      <c r="J91" s="64">
        <v>2.6800000000000001E-2</v>
      </c>
      <c r="K91" s="62">
        <v>8.9</v>
      </c>
      <c r="L91" s="63">
        <v>23</v>
      </c>
      <c r="M91" s="63">
        <v>2369</v>
      </c>
      <c r="N91" s="63">
        <v>24</v>
      </c>
      <c r="O91" s="63">
        <v>24000</v>
      </c>
      <c r="P91" s="90">
        <v>100</v>
      </c>
      <c r="Q91" s="90">
        <v>88</v>
      </c>
      <c r="R91" s="90">
        <v>35</v>
      </c>
      <c r="S91" s="90">
        <v>4040</v>
      </c>
      <c r="T91" s="90">
        <v>0.5</v>
      </c>
      <c r="U91" s="90">
        <v>412</v>
      </c>
      <c r="V91" s="81"/>
      <c r="W91" s="104">
        <v>7853</v>
      </c>
      <c r="X91" s="90" t="s">
        <v>110</v>
      </c>
      <c r="Y91" s="81"/>
      <c r="Z91" s="90">
        <v>5000</v>
      </c>
      <c r="AA91" s="90">
        <v>2392</v>
      </c>
      <c r="AB91" s="83">
        <v>37.36</v>
      </c>
    </row>
    <row r="92" spans="1:69" x14ac:dyDescent="0.25">
      <c r="A92" s="117">
        <v>38902</v>
      </c>
      <c r="B92" s="60">
        <v>7</v>
      </c>
      <c r="C92" s="60">
        <f t="shared" si="1"/>
        <v>2006</v>
      </c>
      <c r="D92" s="61">
        <v>6</v>
      </c>
      <c r="E92" s="62">
        <v>7.9</v>
      </c>
      <c r="F92" s="90">
        <v>30</v>
      </c>
      <c r="G92" s="63">
        <v>361</v>
      </c>
      <c r="H92" s="64">
        <v>4.02E-2</v>
      </c>
      <c r="I92" s="64">
        <v>3.1300000000000001E-2</v>
      </c>
      <c r="J92" s="64">
        <v>5.04E-2</v>
      </c>
      <c r="K92" s="62">
        <v>8</v>
      </c>
      <c r="L92" s="63">
        <v>58</v>
      </c>
      <c r="M92" s="63">
        <v>825</v>
      </c>
      <c r="N92" s="63">
        <v>38</v>
      </c>
      <c r="O92" s="63">
        <v>2400</v>
      </c>
      <c r="P92" s="90">
        <v>84</v>
      </c>
      <c r="Q92" s="90">
        <v>40</v>
      </c>
      <c r="R92" s="90">
        <v>10</v>
      </c>
      <c r="S92" s="90">
        <v>1538</v>
      </c>
      <c r="T92" s="90">
        <v>1</v>
      </c>
      <c r="U92" s="90">
        <v>160</v>
      </c>
      <c r="V92" s="81"/>
      <c r="W92" s="103">
        <v>1570</v>
      </c>
      <c r="X92" s="90" t="s">
        <v>110</v>
      </c>
      <c r="Y92" s="81"/>
      <c r="Z92" s="90">
        <v>1300</v>
      </c>
      <c r="AA92" s="90">
        <v>883</v>
      </c>
      <c r="AB92" s="83">
        <v>20.85</v>
      </c>
      <c r="AE92" t="s">
        <v>15</v>
      </c>
      <c r="AF92" t="s">
        <v>40</v>
      </c>
      <c r="AG92" t="s">
        <v>41</v>
      </c>
      <c r="AH92" t="s">
        <v>42</v>
      </c>
      <c r="AI92" t="s">
        <v>43</v>
      </c>
      <c r="AJ92" t="s">
        <v>44</v>
      </c>
      <c r="AK92" t="s">
        <v>45</v>
      </c>
      <c r="BK92" t="s">
        <v>14</v>
      </c>
      <c r="BL92" t="s">
        <v>40</v>
      </c>
      <c r="BM92" t="s">
        <v>41</v>
      </c>
      <c r="BN92" t="s">
        <v>42</v>
      </c>
      <c r="BO92" t="s">
        <v>43</v>
      </c>
      <c r="BP92" t="s">
        <v>44</v>
      </c>
      <c r="BQ92" t="s">
        <v>45</v>
      </c>
    </row>
    <row r="93" spans="1:69" x14ac:dyDescent="0.25">
      <c r="A93" s="117">
        <v>38930</v>
      </c>
      <c r="B93" s="60">
        <v>8</v>
      </c>
      <c r="C93" s="60">
        <f t="shared" si="1"/>
        <v>2006</v>
      </c>
      <c r="D93" s="61">
        <v>4</v>
      </c>
      <c r="E93" s="62">
        <v>5.7</v>
      </c>
      <c r="F93" s="90">
        <v>26</v>
      </c>
      <c r="G93" s="63">
        <v>30</v>
      </c>
      <c r="H93" s="64">
        <v>1.2830999999999999</v>
      </c>
      <c r="I93" s="64">
        <v>7.8799999999999995E-2</v>
      </c>
      <c r="J93" s="64">
        <v>2.5399999999999999E-2</v>
      </c>
      <c r="K93" s="62">
        <v>7.3</v>
      </c>
      <c r="L93" s="63">
        <v>92</v>
      </c>
      <c r="M93" s="63">
        <v>159</v>
      </c>
      <c r="N93" s="63">
        <v>121</v>
      </c>
      <c r="O93" s="63">
        <v>3000</v>
      </c>
      <c r="P93" s="90">
        <v>76</v>
      </c>
      <c r="Q93" s="90">
        <v>56</v>
      </c>
      <c r="R93" s="90">
        <v>2</v>
      </c>
      <c r="S93" s="90">
        <v>264</v>
      </c>
      <c r="T93" s="90">
        <v>0.5</v>
      </c>
      <c r="U93" s="90">
        <v>100</v>
      </c>
      <c r="V93" s="81"/>
      <c r="W93" s="105">
        <v>86</v>
      </c>
      <c r="X93" s="90" t="s">
        <v>110</v>
      </c>
      <c r="Y93" s="81"/>
      <c r="Z93" s="90">
        <v>1100</v>
      </c>
      <c r="AA93" s="90">
        <v>251</v>
      </c>
      <c r="AB93" s="87">
        <v>15.64</v>
      </c>
      <c r="AE93" s="3">
        <v>1999</v>
      </c>
      <c r="AF93">
        <f>COUNT($I$2:$I$13)</f>
        <v>12</v>
      </c>
      <c r="AG93" s="4">
        <f>MAX($I$2:$I$13)</f>
        <v>7.5499999999999998E-2</v>
      </c>
      <c r="AH93">
        <f>PERCENTILE($I$2:$I$13,75%)</f>
        <v>1.23E-2</v>
      </c>
      <c r="AI93" s="4">
        <f>MEDIAN($I$2:$I$13)</f>
        <v>2E-3</v>
      </c>
      <c r="AJ93">
        <f>PERCENTILE($I$2:$I$13,25%)</f>
        <v>2E-3</v>
      </c>
      <c r="AK93" s="4">
        <f>MIN($I$2:$I$13)</f>
        <v>2E-3</v>
      </c>
      <c r="BK93">
        <v>1</v>
      </c>
      <c r="BL93">
        <f>COUNT($I$2,$I$14,$I$26,$I$38,$I$50,$I$62,$I$74,$I$86,$I$98,$I$110,$I$122,$I$134,$I$146,$I$158)</f>
        <v>13</v>
      </c>
      <c r="BM93" s="6">
        <f>MAX($I$2,$I$14,$I$26,$I$38,$I$50,$I$62,$I$74,$I$86,$I$98,$I$110,$I$122,$I$134,$I$146,$I$158)</f>
        <v>0.24759999999999999</v>
      </c>
      <c r="BN93">
        <f>PERCENTILE(($I$2,$I$14,$I$26,$I$38,$I$50,$I$62,$I$74,$I$86,$I$98,$I$110,$I$122,$I$134,$I$146,$I$158),75%)</f>
        <v>9.8299999999999998E-2</v>
      </c>
      <c r="BO93" s="6">
        <f>MEDIAN($I$2,$I$14,$I$26,$I$38,$I$50,$I$62,$I$74,$I$86,$I$98,$I$110,$I$122,$I$134,$I$146,$I$158)</f>
        <v>6.2E-2</v>
      </c>
      <c r="BP93">
        <f>PERCENTILE(($I$2,$I$14,$I$26,$I$38,$I$50,$I$62,$I$74,$I$86,$I$98,$I$110,$I$122,$I$134,$I$146,$I$158),25%)</f>
        <v>1.84E-2</v>
      </c>
      <c r="BQ93" s="6">
        <f>MIN($I$2,$I$14,$I$26,$I$38,$I$50,$I$62,$I$74,$I$86,$I$98,$I$110,$I$122,$I$134,$I$146,$I$158)</f>
        <v>2E-3</v>
      </c>
    </row>
    <row r="94" spans="1:69" x14ac:dyDescent="0.25">
      <c r="A94" s="117">
        <v>38964</v>
      </c>
      <c r="B94" s="60">
        <v>9</v>
      </c>
      <c r="C94" s="60">
        <f t="shared" si="1"/>
        <v>2006</v>
      </c>
      <c r="D94" s="61">
        <v>6</v>
      </c>
      <c r="E94" s="62">
        <v>8.1</v>
      </c>
      <c r="F94" s="90">
        <v>31</v>
      </c>
      <c r="G94" s="63">
        <v>197</v>
      </c>
      <c r="H94" s="64">
        <v>2.5100000000000001E-2</v>
      </c>
      <c r="I94" s="64">
        <v>5.1700000000000003E-2</v>
      </c>
      <c r="J94" s="64">
        <v>0.05</v>
      </c>
      <c r="K94" s="62">
        <v>8.1999999999999993</v>
      </c>
      <c r="L94" s="63">
        <v>28</v>
      </c>
      <c r="M94" s="63">
        <v>498</v>
      </c>
      <c r="N94" s="63">
        <v>29</v>
      </c>
      <c r="O94" s="63">
        <v>300</v>
      </c>
      <c r="P94" s="90">
        <v>88</v>
      </c>
      <c r="Q94" s="90">
        <v>44</v>
      </c>
      <c r="R94" s="90">
        <v>25</v>
      </c>
      <c r="S94" s="90">
        <v>904</v>
      </c>
      <c r="T94" s="90">
        <v>4</v>
      </c>
      <c r="U94" s="90">
        <v>120</v>
      </c>
      <c r="V94" s="81"/>
      <c r="W94" s="105">
        <v>180</v>
      </c>
      <c r="X94" s="90" t="s">
        <v>110</v>
      </c>
      <c r="Y94" s="81"/>
      <c r="Z94" s="90">
        <v>80</v>
      </c>
      <c r="AA94" s="90">
        <v>526</v>
      </c>
      <c r="AB94" s="87">
        <v>3.48</v>
      </c>
      <c r="AE94" s="3">
        <v>2000</v>
      </c>
      <c r="AF94">
        <f>COUNT($I$14:$I$25)</f>
        <v>12</v>
      </c>
      <c r="AG94" s="4">
        <f>MAX($I$14:$I$25)</f>
        <v>0.34410000000000002</v>
      </c>
      <c r="AH94">
        <f>PERCENTILE($I$14:$I$25,75%)</f>
        <v>0.24754999999999999</v>
      </c>
      <c r="AI94" s="4">
        <f>MEDIAN($I$14:$I$25)</f>
        <v>8.7499999999999994E-2</v>
      </c>
      <c r="AJ94">
        <f>PERCENTILE($I$14:$I$25,25%)</f>
        <v>3.6574999999999996E-2</v>
      </c>
      <c r="AK94" s="4">
        <f>MIN($I$14:$I$25)</f>
        <v>2E-3</v>
      </c>
      <c r="BK94">
        <v>2</v>
      </c>
      <c r="BL94">
        <f>COUNT($I$3,$I$15,$I$27,$I$39,$I$51,$I$63,$I$75,$I$87,$I$99,$I$111,$I$123,$I$135,$I$147,$I$159)</f>
        <v>12</v>
      </c>
      <c r="BM94" s="6">
        <f>MAX($I$3,$I$15,$I$27,$I$39,$I$51,$I$63,$I$75,$I$87,$I$99,$I$111,$I$123,$I$135,$I$147,$I$159)</f>
        <v>0.18</v>
      </c>
      <c r="BN94">
        <f>PERCENTILE(($I$3,$I$15,$I$27,$I$39,$I$51,$I$63,$I$75,$I$87,$I$99,$I$111,$I$123,$I$135,$I$147,$I$159),75%)</f>
        <v>7.0949999999999999E-2</v>
      </c>
      <c r="BO94" s="6">
        <f>MEDIAN($I$3,$I$15,$I$27,$I$39,$I$51,$I$63,$I$75,$I$87,$I$99,$I$111,$I$123,$I$135,$I$147,$I$159)</f>
        <v>5.2500000000000005E-2</v>
      </c>
      <c r="BP94">
        <f>PERCENTILE(($I$3,$I$15,$I$27,$I$39,$I$51,$I$63,$I$75,$I$87,$I$99,$I$111,$I$123,$I$135,$I$147,$I$159),25%)</f>
        <v>1.8925000000000001E-2</v>
      </c>
      <c r="BQ94" s="6">
        <f>MIN($I$3,$I$15,$I$27,$I$39,$I$51,$I$63,$I$75,$I$87,$I$99,$I$111,$I$123,$I$135,$I$147,$I$159)</f>
        <v>8.0999999999999996E-3</v>
      </c>
    </row>
    <row r="95" spans="1:69" x14ac:dyDescent="0.25">
      <c r="A95" s="117">
        <v>39008</v>
      </c>
      <c r="B95" s="60">
        <v>10</v>
      </c>
      <c r="C95" s="60">
        <f t="shared" si="1"/>
        <v>2006</v>
      </c>
      <c r="D95" s="61">
        <v>2</v>
      </c>
      <c r="E95" s="62">
        <v>6.5</v>
      </c>
      <c r="F95" s="90" t="s">
        <v>110</v>
      </c>
      <c r="G95" s="63">
        <v>212</v>
      </c>
      <c r="H95" s="64">
        <v>0.61270000000000002</v>
      </c>
      <c r="I95" s="64">
        <v>0.17399999999999999</v>
      </c>
      <c r="J95" s="64">
        <v>2.0799999999999999E-2</v>
      </c>
      <c r="K95" s="62">
        <v>7.9</v>
      </c>
      <c r="L95" s="63">
        <v>48</v>
      </c>
      <c r="M95" s="63">
        <v>566</v>
      </c>
      <c r="N95" s="63">
        <v>79</v>
      </c>
      <c r="O95" s="63">
        <v>130</v>
      </c>
      <c r="P95" s="90">
        <v>84</v>
      </c>
      <c r="Q95" s="90">
        <v>44</v>
      </c>
      <c r="R95" s="90">
        <v>32</v>
      </c>
      <c r="S95" s="90">
        <v>931</v>
      </c>
      <c r="T95" s="90">
        <v>3</v>
      </c>
      <c r="U95" s="90">
        <v>124</v>
      </c>
      <c r="V95" s="81"/>
      <c r="W95" s="103">
        <v>220</v>
      </c>
      <c r="X95" s="90" t="s">
        <v>110</v>
      </c>
      <c r="Y95" s="81"/>
      <c r="Z95" s="90">
        <v>50</v>
      </c>
      <c r="AA95" s="90">
        <v>614</v>
      </c>
      <c r="AB95" s="83">
        <v>15.64</v>
      </c>
      <c r="AE95" s="3">
        <v>2001</v>
      </c>
      <c r="AF95" s="2">
        <f>COUNT($I$26:$I$37)</f>
        <v>5</v>
      </c>
      <c r="AG95" s="4">
        <f>MAX($I$26:$I$37)</f>
        <v>0.13589999999999999</v>
      </c>
      <c r="AH95" s="2">
        <f>PERCENTILE($I$26:$I$37,75%)</f>
        <v>0.112</v>
      </c>
      <c r="AI95" s="4">
        <f>MEDIAN($I$26:$I$37)</f>
        <v>9.7900000000000001E-2</v>
      </c>
      <c r="AJ95" s="2">
        <f>PERCENTILE($I$26:$I$37,25%)</f>
        <v>8.6699999999999999E-2</v>
      </c>
      <c r="AK95" s="4">
        <f>MIN($I$26:$I$37)</f>
        <v>7.1099999999999997E-2</v>
      </c>
      <c r="BK95">
        <v>3</v>
      </c>
      <c r="BL95">
        <f>COUNT($I$4,$I$16,$I$28,$I$40,$I$52,$I$64,$I$76,$I$88,$I$100,$I$112,$I$124,$I$136,$I$148,$I$160)</f>
        <v>13</v>
      </c>
      <c r="BM95" s="6">
        <f>MAX($I$4,$I$16,$I$28,$I$40,$I$52,$I$64,$I$76,$I$88,$I$100,$I$112,$I$124,$I$136,$I$148,$I$160)</f>
        <v>0.2339</v>
      </c>
      <c r="BN95">
        <f>PERCENTILE(($I$4,$I$16,$I$28,$I$40,$I$52,$I$64,$I$76,$I$88,$I$100,$I$112,$I$124,$I$136,$I$148,$I$160),75%)</f>
        <v>0.1197</v>
      </c>
      <c r="BO95" s="6">
        <f>MEDIAN($I$4,$I$16,$I$28,$I$40,$I$52,$I$64,$I$76,$I$88,$I$100,$I$112,$I$124,$I$136,$I$148,$I$160)</f>
        <v>4.4400000000000002E-2</v>
      </c>
      <c r="BP95">
        <f>PERCENTILE(($I$4,$I$16,$I$28,$I$40,$I$52,$I$64,$I$76,$I$88,$I$100,$I$112,$I$124,$I$136,$I$148,$I$160),25%)</f>
        <v>3.5200000000000002E-2</v>
      </c>
      <c r="BQ95" s="6">
        <f>MIN($I$4,$I$16,$I$28,$I$40,$I$52,$I$64,$I$76,$I$88,$I$100,$I$112,$I$124,$I$136,$I$148,$I$160)</f>
        <v>2E-3</v>
      </c>
    </row>
    <row r="96" spans="1:69" x14ac:dyDescent="0.25">
      <c r="A96" s="117">
        <v>39028</v>
      </c>
      <c r="B96" s="60">
        <v>11</v>
      </c>
      <c r="C96" s="60">
        <f t="shared" si="1"/>
        <v>2006</v>
      </c>
      <c r="D96" s="61">
        <v>2</v>
      </c>
      <c r="E96" s="62">
        <v>7.2</v>
      </c>
      <c r="F96" s="90">
        <v>28.9</v>
      </c>
      <c r="G96" s="63">
        <v>193</v>
      </c>
      <c r="H96" s="64">
        <v>0.60980000000000001</v>
      </c>
      <c r="I96" s="64">
        <v>0.19589999999999999</v>
      </c>
      <c r="J96" s="64">
        <v>5.0299999999999997E-2</v>
      </c>
      <c r="K96" s="62">
        <v>8</v>
      </c>
      <c r="L96" s="63">
        <v>31</v>
      </c>
      <c r="M96" s="63">
        <v>550</v>
      </c>
      <c r="N96" s="63">
        <v>96</v>
      </c>
      <c r="O96" s="63">
        <v>110</v>
      </c>
      <c r="P96" s="90">
        <v>80</v>
      </c>
      <c r="Q96" s="90">
        <v>36</v>
      </c>
      <c r="R96" s="90">
        <v>24</v>
      </c>
      <c r="S96" s="90">
        <v>894</v>
      </c>
      <c r="T96" s="90">
        <v>0.5</v>
      </c>
      <c r="U96" s="90">
        <v>116</v>
      </c>
      <c r="V96" s="81"/>
      <c r="W96" s="105">
        <v>56</v>
      </c>
      <c r="X96" s="90" t="s">
        <v>110</v>
      </c>
      <c r="Y96" s="81"/>
      <c r="Z96" s="90">
        <v>50</v>
      </c>
      <c r="AA96" s="90">
        <v>581</v>
      </c>
      <c r="AB96" s="87">
        <v>28.85</v>
      </c>
      <c r="AE96" s="3">
        <v>2002</v>
      </c>
      <c r="AF96" s="2">
        <f>COUNT($I$38:$I$49)</f>
        <v>12</v>
      </c>
      <c r="AG96" s="4">
        <f>MAX($I$38:$I$49)</f>
        <v>0.14330000000000001</v>
      </c>
      <c r="AH96" s="2">
        <f>PERCENTILE($I$38:$I$49,75%)</f>
        <v>0.114275</v>
      </c>
      <c r="AI96" s="4">
        <f>MEDIAN($I$38:$I$49)</f>
        <v>9.3549999999999994E-2</v>
      </c>
      <c r="AJ96" s="2">
        <f>PERCENTILE($I$38:$I$49,25%)</f>
        <v>5.5999999999999994E-2</v>
      </c>
      <c r="AK96" s="4">
        <f>MIN($I$38:$I$49)</f>
        <v>2.12E-2</v>
      </c>
      <c r="BK96">
        <v>4</v>
      </c>
      <c r="BL96">
        <f>COUNT($I$5,$I$17,$I$29,$I$41,$I$53,$I$65,$I$77,$I$89,$I$101,$I$113,$I$125,$I$137,$I$149,$I$161)</f>
        <v>13</v>
      </c>
      <c r="BM96" s="6">
        <f>MAX($I$5,$I$17,$I$29,$I$41,$I$53,$I$65,$I$77,$I$89,$I$101,$I$113,$I$125,$I$137,$I$149,$I$161)</f>
        <v>0.28849999999999998</v>
      </c>
      <c r="BN96">
        <f>PERCENTILE(($I$5,$I$17,$I$29,$I$41,$I$53,$I$65,$I$77,$I$89,$I$101,$I$113,$I$125,$I$137,$I$149,$I$161),75%)</f>
        <v>9.8900000000000002E-2</v>
      </c>
      <c r="BO96" s="6">
        <f>MEDIAN($I$5,$I$17,$I$29,$I$41,$I$53,$I$65,$I$77,$I$89,$I$101,$I$113,$I$125,$I$137,$I$149,$I$161)</f>
        <v>6.5000000000000002E-2</v>
      </c>
      <c r="BP96">
        <f>PERCENTILE(($I$5,$I$17,$I$29,$I$41,$I$53,$I$65,$I$77,$I$89,$I$101,$I$113,$I$125,$I$137,$I$149,$I$161),25%)</f>
        <v>3.49E-2</v>
      </c>
      <c r="BQ96" s="6">
        <f>MIN($I$5,$I$17,$I$29,$I$41,$I$53,$I$65,$I$77,$I$89,$I$101,$I$113,$I$125,$I$137,$I$149,$I$161)</f>
        <v>2E-3</v>
      </c>
    </row>
    <row r="97" spans="1:69" x14ac:dyDescent="0.25">
      <c r="A97" s="117">
        <v>39055</v>
      </c>
      <c r="B97" s="60">
        <v>12</v>
      </c>
      <c r="C97" s="60">
        <f t="shared" si="1"/>
        <v>2006</v>
      </c>
      <c r="D97" s="61">
        <v>1.8</v>
      </c>
      <c r="E97" s="62">
        <v>8</v>
      </c>
      <c r="F97" s="90">
        <v>29</v>
      </c>
      <c r="G97" s="63">
        <v>193</v>
      </c>
      <c r="H97" s="64">
        <v>0.45300000000000001</v>
      </c>
      <c r="I97" s="64">
        <v>0.18540000000000001</v>
      </c>
      <c r="J97" s="64">
        <v>0.107</v>
      </c>
      <c r="K97" s="62">
        <v>8.4</v>
      </c>
      <c r="L97" s="63">
        <v>63</v>
      </c>
      <c r="M97" s="63">
        <v>509</v>
      </c>
      <c r="N97" s="63">
        <v>96</v>
      </c>
      <c r="O97" s="63">
        <v>130</v>
      </c>
      <c r="P97" s="90">
        <v>84</v>
      </c>
      <c r="Q97" s="90">
        <v>40</v>
      </c>
      <c r="R97" s="90">
        <v>18</v>
      </c>
      <c r="S97" s="90">
        <v>868</v>
      </c>
      <c r="T97" s="90">
        <v>0.5</v>
      </c>
      <c r="U97" s="90">
        <v>120</v>
      </c>
      <c r="V97" s="81"/>
      <c r="W97" s="105">
        <v>637</v>
      </c>
      <c r="X97" s="90" t="s">
        <v>110</v>
      </c>
      <c r="Y97" s="81"/>
      <c r="Z97" s="90">
        <v>50</v>
      </c>
      <c r="AA97" s="90">
        <v>572</v>
      </c>
      <c r="AB97" s="83">
        <v>9.56</v>
      </c>
      <c r="AE97" s="3">
        <v>2003</v>
      </c>
      <c r="AF97" s="2">
        <f>COUNT($I$50:$I$61)</f>
        <v>12</v>
      </c>
      <c r="AG97" s="4">
        <f>MAX($I$50:$I$61)</f>
        <v>0.28839999999999999</v>
      </c>
      <c r="AH97" s="2">
        <f>PERCENTILE($I$50:$I$61,75%)</f>
        <v>4.6275000000000004E-2</v>
      </c>
      <c r="AI97" s="4">
        <f>MEDIAN($I$50:$I$61)</f>
        <v>1.7000000000000001E-2</v>
      </c>
      <c r="AJ97" s="2">
        <f>PERCENTILE($I$50:$I$61,25%)</f>
        <v>1.3025E-2</v>
      </c>
      <c r="AK97" s="4">
        <f>MIN($I$50:$I$61)</f>
        <v>9.2999999999999992E-3</v>
      </c>
      <c r="BK97">
        <v>5</v>
      </c>
      <c r="BL97">
        <f>COUNT($I$6,$I$18,$I$30,$I$42,$I$54,$I$66,$I$78,$I$90,$I$102,$I$114,$I$126,$I$138,$I$150,$I$162)</f>
        <v>13</v>
      </c>
      <c r="BM97" s="6">
        <f>MAX($I$6,$I$18,$I$30,$I$42,$I$54,$I$66,$I$78,$I$90,$I$102,$I$114,$I$126,$I$138,$I$150,$I$162)</f>
        <v>0.38700000000000001</v>
      </c>
      <c r="BN97">
        <f>PERCENTILE(($I$6,$I$18,$I$30,$I$42,$I$54,$I$66,$I$78,$I$90,$I$102,$I$114,$I$126,$I$138,$I$150,$I$162),75%)</f>
        <v>0.28839999999999999</v>
      </c>
      <c r="BO97" s="6">
        <f>MEDIAN($I$6,$I$18,$I$30,$I$42,$I$54,$I$66,$I$78,$I$90,$I$102,$I$114,$I$126,$I$138,$I$150,$I$162)</f>
        <v>9.0800000000000006E-2</v>
      </c>
      <c r="BP97">
        <f>PERCENTILE(($I$6,$I$18,$I$30,$I$42,$I$54,$I$66,$I$78,$I$90,$I$102,$I$114,$I$126,$I$138,$I$150,$I$162),25%)</f>
        <v>0.08</v>
      </c>
      <c r="BQ97" s="6">
        <f>MIN($I$6,$I$18,$I$30,$I$42,$I$54,$I$66,$I$78,$I$90,$I$102,$I$114,$I$126,$I$138,$I$150,$I$162)</f>
        <v>1E-3</v>
      </c>
    </row>
    <row r="98" spans="1:69" x14ac:dyDescent="0.25">
      <c r="A98" s="117">
        <v>39090</v>
      </c>
      <c r="B98" s="60">
        <v>1</v>
      </c>
      <c r="C98" s="60">
        <f t="shared" si="1"/>
        <v>2007</v>
      </c>
      <c r="D98" s="61">
        <v>2</v>
      </c>
      <c r="E98" s="62">
        <v>8.1</v>
      </c>
      <c r="F98" s="90">
        <v>26.5</v>
      </c>
      <c r="G98" s="63">
        <v>156</v>
      </c>
      <c r="H98" s="64">
        <v>0.21920000000000001</v>
      </c>
      <c r="I98" s="64">
        <v>0.24759999999999999</v>
      </c>
      <c r="J98" s="64">
        <v>9.6699999999999994E-2</v>
      </c>
      <c r="K98" s="62">
        <v>8.3000000000000007</v>
      </c>
      <c r="L98" s="63">
        <v>154</v>
      </c>
      <c r="M98" s="63">
        <v>410</v>
      </c>
      <c r="N98" s="63">
        <v>132</v>
      </c>
      <c r="O98" s="63">
        <v>30</v>
      </c>
      <c r="P98" s="90">
        <v>84</v>
      </c>
      <c r="Q98" s="90">
        <v>44</v>
      </c>
      <c r="R98" s="90">
        <v>27</v>
      </c>
      <c r="S98" s="90">
        <v>700</v>
      </c>
      <c r="T98" s="90">
        <v>0.5</v>
      </c>
      <c r="U98" s="90">
        <v>108</v>
      </c>
      <c r="V98" s="81"/>
      <c r="W98" s="103">
        <v>1512</v>
      </c>
      <c r="X98" s="90" t="s">
        <v>110</v>
      </c>
      <c r="Y98" s="81"/>
      <c r="Z98" s="90">
        <v>23</v>
      </c>
      <c r="AA98" s="90">
        <v>564</v>
      </c>
      <c r="AB98" s="83">
        <v>60.81</v>
      </c>
      <c r="AE98" s="3">
        <v>2004</v>
      </c>
      <c r="AF98" s="2">
        <f>COUNT($I$62:$I$73)</f>
        <v>12</v>
      </c>
      <c r="AG98" s="4">
        <f>MAX($I$62:$I$73)</f>
        <v>0.17019999999999999</v>
      </c>
      <c r="AH98" s="2">
        <f>PERCENTILE($I$62:$I$73,75%)</f>
        <v>0.11065</v>
      </c>
      <c r="AI98" s="4">
        <f>MEDIAN($I$62:$I$73)</f>
        <v>4.4999999999999998E-2</v>
      </c>
      <c r="AJ98" s="2">
        <f>PERCENTILE($I$62:$I$73,25%)</f>
        <v>1.9674999999999998E-2</v>
      </c>
      <c r="AK98" s="4">
        <f>MIN($I$62:$I$73)</f>
        <v>8.3000000000000001E-3</v>
      </c>
      <c r="BK98">
        <v>6</v>
      </c>
      <c r="BL98">
        <f>COUNT($I$7,$I$19,$I$31,$I$43,$I$55,$I$67,$I$79,$I$91,$I$103,$I$115,$I$127,$I$139,$I$151,$I$163)</f>
        <v>13</v>
      </c>
      <c r="BM98" s="6">
        <f>MAX($I$7,$I$19,$I$31,$I$43,$I$55,$I$67,$I$79,$I$91,$I$103,$I$115,$I$127,$I$139,$I$151,$I$163)</f>
        <v>0.48</v>
      </c>
      <c r="BN98">
        <f>PERCENTILE(($I$7,$I$19,$I$31,$I$43,$I$55,$I$67,$I$79,$I$91,$I$103,$I$115,$I$127,$I$139,$I$151,$I$163),75%)</f>
        <v>0.14330000000000001</v>
      </c>
      <c r="BO98" s="6">
        <f>MEDIAN($I$7,$I$19,$I$31,$I$43,$I$55,$I$67,$I$79,$I$91,$I$103,$I$115,$I$127,$I$139,$I$151,$I$163)</f>
        <v>9.9500000000000005E-2</v>
      </c>
      <c r="BP98">
        <f>PERCENTILE(($I$7,$I$19,$I$31,$I$43,$I$55,$I$67,$I$79,$I$91,$I$103,$I$115,$I$127,$I$139,$I$151,$I$163),25%)</f>
        <v>7.0999999999999994E-2</v>
      </c>
      <c r="BQ98" s="6">
        <f>MIN($I$7,$I$19,$I$31,$I$43,$I$55,$I$67,$I$79,$I$91,$I$103,$I$115,$I$127,$I$139,$I$151,$I$163)</f>
        <v>2E-3</v>
      </c>
    </row>
    <row r="99" spans="1:69" x14ac:dyDescent="0.25">
      <c r="A99" s="117">
        <v>39119</v>
      </c>
      <c r="B99" s="60">
        <v>2</v>
      </c>
      <c r="C99" s="60">
        <f t="shared" si="1"/>
        <v>2007</v>
      </c>
      <c r="D99" s="61">
        <v>4</v>
      </c>
      <c r="E99" s="62">
        <v>8.6999999999999993</v>
      </c>
      <c r="F99" s="90">
        <v>26.5</v>
      </c>
      <c r="G99" s="63">
        <v>164</v>
      </c>
      <c r="H99" s="64">
        <v>3.27E-2</v>
      </c>
      <c r="I99" s="64">
        <v>8.0999999999999996E-3</v>
      </c>
      <c r="J99" s="64">
        <v>6.3299999999999995E-2</v>
      </c>
      <c r="K99" s="62">
        <v>8.1</v>
      </c>
      <c r="L99" s="63">
        <v>72</v>
      </c>
      <c r="M99" s="63">
        <v>411</v>
      </c>
      <c r="N99" s="63">
        <v>69</v>
      </c>
      <c r="O99" s="63">
        <v>70</v>
      </c>
      <c r="P99" s="90">
        <v>80</v>
      </c>
      <c r="Q99" s="90">
        <v>36</v>
      </c>
      <c r="R99" s="90">
        <v>32</v>
      </c>
      <c r="S99" s="90">
        <v>835</v>
      </c>
      <c r="T99" s="90">
        <v>0.5</v>
      </c>
      <c r="U99" s="90">
        <v>116</v>
      </c>
      <c r="V99" s="81"/>
      <c r="W99" s="105">
        <v>1793</v>
      </c>
      <c r="X99" s="90" t="s">
        <v>110</v>
      </c>
      <c r="Y99" s="81"/>
      <c r="Z99" s="90">
        <v>30</v>
      </c>
      <c r="AA99" s="90">
        <v>483</v>
      </c>
      <c r="AB99" s="87">
        <v>72.959999999999994</v>
      </c>
      <c r="AE99" s="3">
        <v>2005</v>
      </c>
      <c r="AF99" s="2">
        <f>COUNT($I$74:$I$85)</f>
        <v>11</v>
      </c>
      <c r="AG99" s="4">
        <f>MAX($I$74:$I$85)</f>
        <v>0.37040000000000001</v>
      </c>
      <c r="AH99" s="2">
        <f>PERCENTILE($I$74:$I$85,75%)</f>
        <v>8.9950000000000002E-2</v>
      </c>
      <c r="AI99" s="4">
        <f>MEDIAN($I$74:$I$85)</f>
        <v>4.7300000000000002E-2</v>
      </c>
      <c r="AJ99" s="2">
        <f>PERCENTILE($I$74:$I$85,25%)</f>
        <v>3.175E-2</v>
      </c>
      <c r="AK99" s="4">
        <f>MIN($I$74:$I$85)</f>
        <v>1.2E-2</v>
      </c>
      <c r="BK99">
        <v>7</v>
      </c>
      <c r="BL99">
        <f>COUNT($I$8,$I$20,$I$32,$I$44,$I$56,$I$68,$I$80,$I$92,$I$104,$I$116,$I$128,$I$140,$I$152,$I$164)</f>
        <v>12</v>
      </c>
      <c r="BM99" s="6">
        <f>MAX($I$8,$I$20,$I$32,$I$44,$I$56,$I$68,$I$80,$I$92,$I$104,$I$116,$I$128,$I$140,$I$152,$I$164)</f>
        <v>0.77</v>
      </c>
      <c r="BN99">
        <f>PERCENTILE(($I$8,$I$20,$I$32,$I$44,$I$56,$I$68,$I$80,$I$92,$I$104,$I$116,$I$128,$I$140,$I$152,$I$164),75%)</f>
        <v>0.14380000000000001</v>
      </c>
      <c r="BO99" s="6">
        <f>MEDIAN($I$8,$I$20,$I$32,$I$44,$I$56,$I$68,$I$80,$I$92,$I$104,$I$116,$I$128,$I$140,$I$152,$I$164)</f>
        <v>8.8700000000000001E-2</v>
      </c>
      <c r="BP99">
        <f>PERCENTILE(($I$8,$I$20,$I$32,$I$44,$I$56,$I$68,$I$80,$I$92,$I$104,$I$116,$I$128,$I$140,$I$152,$I$164),25%)</f>
        <v>5.7700000000000001E-2</v>
      </c>
      <c r="BQ99" s="6">
        <f>MIN($I$8,$I$20,$I$32,$I$44,$I$56,$I$68,$I$80,$I$92,$I$104,$I$116,$I$128,$I$140,$I$152,$I$164)</f>
        <v>2E-3</v>
      </c>
    </row>
    <row r="100" spans="1:69" x14ac:dyDescent="0.25">
      <c r="A100" s="117">
        <v>39146</v>
      </c>
      <c r="B100" s="60">
        <v>3</v>
      </c>
      <c r="C100" s="60">
        <f t="shared" si="1"/>
        <v>2007</v>
      </c>
      <c r="D100" s="61">
        <v>1</v>
      </c>
      <c r="E100" s="62">
        <v>8.1</v>
      </c>
      <c r="F100" s="90">
        <v>34</v>
      </c>
      <c r="G100" s="63">
        <v>175</v>
      </c>
      <c r="H100" s="64">
        <v>0.04</v>
      </c>
      <c r="I100" s="64">
        <v>0.06</v>
      </c>
      <c r="J100" s="64">
        <v>0.02</v>
      </c>
      <c r="K100" s="62">
        <v>8</v>
      </c>
      <c r="L100" s="63">
        <v>36</v>
      </c>
      <c r="M100" s="63">
        <v>411</v>
      </c>
      <c r="N100" s="63">
        <v>37</v>
      </c>
      <c r="O100" s="63">
        <v>4</v>
      </c>
      <c r="P100" s="90">
        <v>204</v>
      </c>
      <c r="Q100" s="90">
        <v>28</v>
      </c>
      <c r="R100" s="90">
        <v>14</v>
      </c>
      <c r="S100" s="90">
        <v>902</v>
      </c>
      <c r="T100" s="90">
        <v>1</v>
      </c>
      <c r="U100" s="90">
        <v>52</v>
      </c>
      <c r="V100" s="81"/>
      <c r="W100" s="105">
        <v>889</v>
      </c>
      <c r="X100" s="90" t="s">
        <v>110</v>
      </c>
      <c r="Y100" s="81"/>
      <c r="Z100" s="90">
        <v>4</v>
      </c>
      <c r="AA100" s="90">
        <v>447</v>
      </c>
      <c r="AB100" s="83">
        <v>27.8</v>
      </c>
      <c r="AE100" s="3">
        <v>2006</v>
      </c>
      <c r="AF100" s="2">
        <f>COUNT($I$86:$I$97)</f>
        <v>12</v>
      </c>
      <c r="AG100" s="4">
        <f>MAX($I$86:$I$97)</f>
        <v>0.19589999999999999</v>
      </c>
      <c r="AH100" s="2">
        <f>PERCENTILE($I$86:$I$97,75%)</f>
        <v>0.11812500000000001</v>
      </c>
      <c r="AI100" s="4">
        <f>MEDIAN($I$86:$I$97)</f>
        <v>5.3600000000000002E-2</v>
      </c>
      <c r="AJ100" s="2">
        <f>PERCENTILE($I$86:$I$97,25%)</f>
        <v>3.3475000000000005E-2</v>
      </c>
      <c r="AK100" s="4">
        <f>MIN($I$86:$I$97)</f>
        <v>1E-3</v>
      </c>
      <c r="BK100">
        <v>8</v>
      </c>
      <c r="BL100">
        <f>COUNT($I$9,$I$21,$I$33,$I$45,$I$57,$I$69,$I$81,$I$93,$I$105,$I$117,$I$129,$I$141,$I$153,$I$165)</f>
        <v>12</v>
      </c>
      <c r="BM100" s="6">
        <f>MAX($I$9,$I$21,$I$33,$I$45,$I$57,$I$69,$I$81,$I$93,$I$105,$I$117,$I$129,$I$141,$I$153,$I$165)</f>
        <v>0.1726</v>
      </c>
      <c r="BN100">
        <f>PERCENTILE(($I$9,$I$21,$I$33,$I$45,$I$57,$I$69,$I$81,$I$93,$I$105,$I$117,$I$129,$I$141,$I$153,$I$165),75%)</f>
        <v>0.1227</v>
      </c>
      <c r="BO100" s="6">
        <f>MEDIAN($I$9,$I$21,$I$33,$I$45,$I$57,$I$69,$I$81,$I$93,$I$105,$I$117,$I$129,$I$141,$I$153,$I$165)</f>
        <v>7.4949999999999989E-2</v>
      </c>
      <c r="BP100">
        <f>PERCENTILE(($I$9,$I$21,$I$33,$I$45,$I$57,$I$69,$I$81,$I$93,$I$105,$I$117,$I$129,$I$141,$I$153,$I$165),25%)</f>
        <v>5.1250000000000004E-2</v>
      </c>
      <c r="BQ100" s="6">
        <f>MIN($I$9,$I$21,$I$33,$I$45,$I$57,$I$69,$I$81,$I$93,$I$105,$I$117,$I$129,$I$141,$I$153,$I$165)</f>
        <v>2E-3</v>
      </c>
    </row>
    <row r="101" spans="1:69" x14ac:dyDescent="0.25">
      <c r="A101" s="117">
        <v>39182</v>
      </c>
      <c r="B101" s="60">
        <v>4</v>
      </c>
      <c r="C101" s="60">
        <f t="shared" si="1"/>
        <v>2007</v>
      </c>
      <c r="D101" s="61">
        <v>1</v>
      </c>
      <c r="E101" s="62">
        <v>8.1999999999999993</v>
      </c>
      <c r="F101" s="90">
        <v>29</v>
      </c>
      <c r="G101" s="63">
        <v>365</v>
      </c>
      <c r="H101" s="64">
        <v>1.44E-2</v>
      </c>
      <c r="I101" s="64">
        <v>4.5699999999999998E-2</v>
      </c>
      <c r="J101" s="64">
        <v>1.5599999999999999E-2</v>
      </c>
      <c r="K101" s="62">
        <v>8.1</v>
      </c>
      <c r="L101" s="63">
        <v>41</v>
      </c>
      <c r="M101" s="63">
        <v>422</v>
      </c>
      <c r="N101" s="63">
        <v>28</v>
      </c>
      <c r="O101" s="63">
        <v>70</v>
      </c>
      <c r="P101" s="90">
        <v>116</v>
      </c>
      <c r="Q101" s="90">
        <v>44</v>
      </c>
      <c r="R101" s="90">
        <v>20</v>
      </c>
      <c r="S101" s="90">
        <v>809</v>
      </c>
      <c r="T101" s="90">
        <v>2</v>
      </c>
      <c r="U101" s="90">
        <v>40</v>
      </c>
      <c r="V101" s="81"/>
      <c r="W101" s="105">
        <v>669</v>
      </c>
      <c r="X101" s="90" t="s">
        <v>110</v>
      </c>
      <c r="Y101" s="81"/>
      <c r="Z101" s="90">
        <v>50</v>
      </c>
      <c r="AA101" s="90">
        <v>463</v>
      </c>
      <c r="AB101" s="83">
        <v>11.29</v>
      </c>
      <c r="AE101" s="3">
        <v>2007</v>
      </c>
      <c r="AF101" s="2">
        <f>COUNT($I$98:$I$109)</f>
        <v>12</v>
      </c>
      <c r="AG101" s="4">
        <f>MAX($I$98:$I$109)</f>
        <v>0.27689999999999998</v>
      </c>
      <c r="AH101" s="2">
        <f>PERCENTILE($I$98:$I$109,75%)</f>
        <v>0.11575000000000001</v>
      </c>
      <c r="AI101" s="4">
        <f>MEDIAN($I$98:$I$109)</f>
        <v>6.6000000000000003E-2</v>
      </c>
      <c r="AJ101" s="2">
        <f>PERCENTILE($I$98:$I$109,25%)</f>
        <v>4.7574999999999999E-2</v>
      </c>
      <c r="AK101" s="4">
        <f>MIN($I$98:$I$109)</f>
        <v>8.0999999999999996E-3</v>
      </c>
      <c r="BK101">
        <v>9</v>
      </c>
      <c r="BL101">
        <f>COUNT($I$10,$I$22,$I$34,$I$46,$I$58,$I$70,$I$82,$I$94,$I$106,$I$118,$I$130,$I$142,$I$154,$I$166)</f>
        <v>13</v>
      </c>
      <c r="BM101" s="6">
        <f>MAX($I$10,$I$22,$I$34,$I$46,$I$58,$I$70,$I$82,$I$94,$I$106,$I$118,$I$130,$I$142,$I$154,$I$166)</f>
        <v>0.22270000000000001</v>
      </c>
      <c r="BN101">
        <f>PERCENTILE(($I$10,$I$22,$I$34,$I$46,$I$58,$I$70,$I$82,$I$94,$I$106,$I$118,$I$130,$I$142,$I$154,$I$166),75%)</f>
        <v>0.09</v>
      </c>
      <c r="BO101" s="6">
        <f>MEDIAN($I$10,$I$22,$I$34,$I$46,$I$58,$I$70,$I$82,$I$94,$I$106,$I$118,$I$130,$I$142,$I$154,$I$166)</f>
        <v>5.1700000000000003E-2</v>
      </c>
      <c r="BP101">
        <f>PERCENTILE(($I$10,$I$22,$I$34,$I$46,$I$58,$I$70,$I$82,$I$94,$I$106,$I$118,$I$130,$I$142,$I$154,$I$166),25%)</f>
        <v>2.01E-2</v>
      </c>
      <c r="BQ101" s="6">
        <f>MIN($I$10,$I$22,$I$34,$I$46,$I$58,$I$70,$I$82,$I$94,$I$106,$I$118,$I$130,$I$142,$I$154,$I$166)</f>
        <v>8.5000000000000006E-3</v>
      </c>
    </row>
    <row r="102" spans="1:69" x14ac:dyDescent="0.25">
      <c r="A102" s="117">
        <v>39209</v>
      </c>
      <c r="B102" s="60">
        <v>5</v>
      </c>
      <c r="C102" s="60">
        <f t="shared" si="1"/>
        <v>2007</v>
      </c>
      <c r="D102" s="61">
        <v>3</v>
      </c>
      <c r="E102" s="62">
        <v>15.4</v>
      </c>
      <c r="F102" s="90">
        <v>32</v>
      </c>
      <c r="G102" s="63">
        <v>1094</v>
      </c>
      <c r="H102" s="64">
        <v>1.6000000000000001E-3</v>
      </c>
      <c r="I102" s="64">
        <v>0.27689999999999998</v>
      </c>
      <c r="J102" s="64">
        <v>3.3000000000000002E-2</v>
      </c>
      <c r="K102" s="62">
        <v>9.6</v>
      </c>
      <c r="L102" s="63">
        <v>22</v>
      </c>
      <c r="M102" s="63">
        <v>1231</v>
      </c>
      <c r="N102" s="66"/>
      <c r="O102" s="63">
        <v>8</v>
      </c>
      <c r="P102" s="90">
        <v>112</v>
      </c>
      <c r="Q102" s="90">
        <v>76</v>
      </c>
      <c r="R102" s="90">
        <v>60</v>
      </c>
      <c r="S102" s="90">
        <v>21500</v>
      </c>
      <c r="T102" s="90">
        <v>1</v>
      </c>
      <c r="U102" s="90">
        <v>72</v>
      </c>
      <c r="V102" s="81"/>
      <c r="W102" s="105">
        <v>1619</v>
      </c>
      <c r="X102" s="90" t="s">
        <v>110</v>
      </c>
      <c r="Y102" s="81"/>
      <c r="Z102" s="90">
        <v>8</v>
      </c>
      <c r="AA102" s="90">
        <v>1253</v>
      </c>
      <c r="AB102" s="88">
        <v>29.54</v>
      </c>
      <c r="AE102" s="3">
        <v>2008</v>
      </c>
      <c r="AF102" s="2">
        <f>COUNT($I$110:$I$121)</f>
        <v>12</v>
      </c>
      <c r="AG102" s="4">
        <f>MAX($I$110:$I$121)</f>
        <v>9.8699999999999996E-2</v>
      </c>
      <c r="AH102" s="2">
        <f>PERCENTILE($I$110:$I$121,75%)</f>
        <v>7.1899999999999992E-2</v>
      </c>
      <c r="AI102" s="4">
        <f>MEDIAN($I$110:$I$121)</f>
        <v>6.3450000000000006E-2</v>
      </c>
      <c r="AJ102" s="2">
        <f>PERCENTILE($I$110:$I$121,25%)</f>
        <v>5.5650000000000005E-2</v>
      </c>
      <c r="AK102" s="4">
        <f>MIN($I$110:$I$121)</f>
        <v>4.1000000000000002E-2</v>
      </c>
      <c r="BK102">
        <v>10</v>
      </c>
      <c r="BL102">
        <f>COUNT($I$11,$I$23,$I$35,$I$47,$I$59,$I$71,$I$83,$I$95,$I$107,$I$119,$I$131,$I$143,$I$155,$I$167)</f>
        <v>13</v>
      </c>
      <c r="BM102" s="6">
        <f>MAX($I$11,$I$23,$I$35,$I$47,$I$59,$I$71,$I$83,$I$95,$I$107,$I$119,$I$131,$I$143,$I$155,$I$167)</f>
        <v>0.17399999999999999</v>
      </c>
      <c r="BN102">
        <f>PERCENTILE(($I$11,$I$23,$I$35,$I$47,$I$59,$I$71,$I$83,$I$95,$I$107,$I$119,$I$131,$I$143,$I$155,$I$167),75%)</f>
        <v>9.1999999999999998E-2</v>
      </c>
      <c r="BO102" s="6">
        <f>MEDIAN($I$11,$I$23,$I$35,$I$47,$I$59,$I$71,$I$83,$I$95,$I$107,$I$119,$I$131,$I$143,$I$155,$I$167)</f>
        <v>5.7099999999999998E-2</v>
      </c>
      <c r="BP102">
        <f>PERCENTILE(($I$11,$I$23,$I$35,$I$47,$I$59,$I$71,$I$83,$I$95,$I$107,$I$119,$I$131,$I$143,$I$155,$I$167),25%)</f>
        <v>1.47E-2</v>
      </c>
      <c r="BQ102" s="6">
        <f>MIN($I$11,$I$23,$I$35,$I$47,$I$59,$I$71,$I$83,$I$95,$I$107,$I$119,$I$131,$I$143,$I$155,$I$167)</f>
        <v>4.4000000000000003E-3</v>
      </c>
    </row>
    <row r="103" spans="1:69" x14ac:dyDescent="0.25">
      <c r="A103" s="117">
        <v>39237</v>
      </c>
      <c r="B103" s="60">
        <v>6</v>
      </c>
      <c r="C103" s="60">
        <f t="shared" si="1"/>
        <v>2007</v>
      </c>
      <c r="D103" s="61">
        <v>5</v>
      </c>
      <c r="E103" s="62">
        <v>12.4</v>
      </c>
      <c r="F103" s="90">
        <v>32</v>
      </c>
      <c r="G103" s="63">
        <v>573</v>
      </c>
      <c r="H103" s="64">
        <v>1E-3</v>
      </c>
      <c r="I103" s="64">
        <v>0.10340000000000001</v>
      </c>
      <c r="J103" s="64">
        <v>2.86E-2</v>
      </c>
      <c r="K103" s="62">
        <v>9.4</v>
      </c>
      <c r="L103" s="63">
        <v>14</v>
      </c>
      <c r="M103" s="63">
        <v>1270</v>
      </c>
      <c r="N103" s="66"/>
      <c r="O103" s="63">
        <v>4</v>
      </c>
      <c r="P103" s="90">
        <v>132</v>
      </c>
      <c r="Q103" s="90">
        <v>88</v>
      </c>
      <c r="R103" s="90">
        <v>47</v>
      </c>
      <c r="S103" s="90">
        <v>2190</v>
      </c>
      <c r="T103" s="90">
        <v>4</v>
      </c>
      <c r="U103" s="90">
        <v>268</v>
      </c>
      <c r="V103" s="81"/>
      <c r="W103" s="103">
        <v>1138</v>
      </c>
      <c r="X103" s="90" t="s">
        <v>110</v>
      </c>
      <c r="Y103" s="81"/>
      <c r="Z103" s="90">
        <v>4</v>
      </c>
      <c r="AA103" s="90">
        <v>1284</v>
      </c>
      <c r="AB103" s="83">
        <v>156.38</v>
      </c>
      <c r="AE103" s="3">
        <v>2009</v>
      </c>
      <c r="AF103" s="2">
        <f>COUNT($I$122:$I$133)</f>
        <v>9</v>
      </c>
      <c r="AG103" s="4">
        <f>MAX($I$122:$I$133)</f>
        <v>0.12</v>
      </c>
      <c r="AH103" s="2">
        <f>PERCENTILE($I$122:$I$133,75%)</f>
        <v>0.10630000000000001</v>
      </c>
      <c r="AI103" s="4">
        <f>MEDIAN($I$122:$I$133)</f>
        <v>9.0800000000000006E-2</v>
      </c>
      <c r="AJ103" s="2">
        <f>PERCENTILE($I$122:$I$133,25%)</f>
        <v>7.6899999999999996E-2</v>
      </c>
      <c r="AK103" s="4">
        <f>MIN($I$122:$I$133)</f>
        <v>0.06</v>
      </c>
      <c r="BK103">
        <v>11</v>
      </c>
      <c r="BL103">
        <f>COUNT($I$12,$I$24,$I$36,$I$48,$I$60,$I$72,$I$84,$I$96,$I$108,$I$120,$I$132,$I$144,$I$156,$I$168)</f>
        <v>14</v>
      </c>
      <c r="BM103" s="6">
        <f>MAX($I$12,$I$24,$I$36,$I$48,$I$60,$I$72,$I$84,$I$96,$I$108,$I$120,$I$132,$I$144,$I$156,$I$168)</f>
        <v>0.19589999999999999</v>
      </c>
      <c r="BN103">
        <f>PERCENTILE(($I$12,$I$24,$I$36,$I$48,$I$60,$I$72,$I$84,$I$96,$I$108,$I$120,$I$132,$I$144,$I$156,$I$168),75%)</f>
        <v>7.8050000000000008E-2</v>
      </c>
      <c r="BO103" s="6">
        <f>MEDIAN($I$12,$I$24,$I$36,$I$48,$I$60,$I$72,$I$84,$I$96,$I$108,$I$120,$I$132,$I$144,$I$156,$I$168)</f>
        <v>6.0450000000000004E-2</v>
      </c>
      <c r="BP103">
        <f>PERCENTILE(($I$12,$I$24,$I$36,$I$48,$I$60,$I$72,$I$84,$I$96,$I$108,$I$120,$I$132,$I$144,$I$156,$I$168),25%)</f>
        <v>2.8774999999999998E-2</v>
      </c>
      <c r="BQ103" s="6">
        <f>MIN($I$12,$I$24,$I$36,$I$48,$I$60,$I$72,$I$84,$I$96,$I$108,$I$120,$I$132,$I$144,$I$156,$I$168)</f>
        <v>2E-3</v>
      </c>
    </row>
    <row r="104" spans="1:69" x14ac:dyDescent="0.25">
      <c r="A104" s="117">
        <v>39266</v>
      </c>
      <c r="B104" s="60">
        <v>7</v>
      </c>
      <c r="C104" s="60">
        <f t="shared" si="1"/>
        <v>2007</v>
      </c>
      <c r="D104" s="61">
        <v>5</v>
      </c>
      <c r="E104" s="62">
        <v>10.7</v>
      </c>
      <c r="F104" s="90">
        <v>31</v>
      </c>
      <c r="G104" s="63">
        <v>539</v>
      </c>
      <c r="H104" s="64">
        <v>1E-3</v>
      </c>
      <c r="I104" s="64">
        <v>0.15279999999999999</v>
      </c>
      <c r="J104" s="64">
        <v>1.1900000000000001E-2</v>
      </c>
      <c r="K104" s="62">
        <v>9.3000000000000007</v>
      </c>
      <c r="L104" s="63">
        <v>32</v>
      </c>
      <c r="M104" s="63">
        <v>1108</v>
      </c>
      <c r="N104" s="66"/>
      <c r="O104" s="63">
        <v>23</v>
      </c>
      <c r="P104" s="90">
        <v>108</v>
      </c>
      <c r="Q104" s="90">
        <v>56</v>
      </c>
      <c r="R104" s="90">
        <v>31</v>
      </c>
      <c r="S104" s="90">
        <v>1915</v>
      </c>
      <c r="T104" s="90">
        <v>3</v>
      </c>
      <c r="U104" s="90">
        <v>244</v>
      </c>
      <c r="V104" s="81"/>
      <c r="W104" s="103">
        <v>3880</v>
      </c>
      <c r="X104" s="90" t="s">
        <v>110</v>
      </c>
      <c r="Y104" s="81"/>
      <c r="Z104" s="90">
        <v>13</v>
      </c>
      <c r="AA104" s="90">
        <v>1140</v>
      </c>
      <c r="AB104" s="83">
        <v>36.49</v>
      </c>
      <c r="AE104" s="3">
        <v>2010</v>
      </c>
      <c r="AF104" s="2">
        <f>COUNT($I$134:$I$145)</f>
        <v>12</v>
      </c>
      <c r="AG104" s="4">
        <f>MAX($I$134:$I$145)</f>
        <v>0.77</v>
      </c>
      <c r="AH104" s="2">
        <f>PERCENTILE($I$134:$I$145,75%)</f>
        <v>0.21250000000000002</v>
      </c>
      <c r="AI104" s="4">
        <f>MEDIAN($I$134:$I$145)</f>
        <v>0.125</v>
      </c>
      <c r="AJ104" s="2">
        <f>PERCENTILE($I$134:$I$145,25%)</f>
        <v>3.1150000000000001E-2</v>
      </c>
      <c r="AK104" s="4">
        <f>MIN($I$134:$I$145)</f>
        <v>5.0000000000000001E-3</v>
      </c>
      <c r="BK104">
        <v>12</v>
      </c>
      <c r="BL104">
        <f>COUNT($I$13,$I$25,$I$37,$I$49,$I$61,$I$73,$I$85,$I$97,$I$109,$I$121,$I$133,$I$145,$I$157,$I$169)</f>
        <v>14</v>
      </c>
      <c r="BM104" s="6">
        <f>MAX($I$13,$I$25,$I$37,$I$49,$I$61,$I$73,$I$85,$I$97,$I$109,$I$121,$I$133,$I$145,$I$157,$I$169)</f>
        <v>0.18540000000000001</v>
      </c>
      <c r="BN104">
        <f>PERCENTILE(($I$13,$I$25,$I$37,$I$49,$I$61,$I$73,$I$85,$I$97,$I$109,$I$121,$I$133,$I$145,$I$157,$I$169),75%)</f>
        <v>8.3974999999999994E-2</v>
      </c>
      <c r="BO104" s="6">
        <f>MEDIAN($I$13,$I$25,$I$37,$I$49,$I$61,$I$73,$I$85,$I$97,$I$109,$I$121,$I$133,$I$145,$I$157,$I$169)</f>
        <v>5.0750000000000003E-2</v>
      </c>
      <c r="BP104">
        <f>PERCENTILE(($I$13,$I$25,$I$37,$I$49,$I$61,$I$73,$I$85,$I$97,$I$109,$I$121,$I$133,$I$145,$I$157,$I$169),25%)</f>
        <v>2.6350000000000002E-2</v>
      </c>
      <c r="BQ104" s="6">
        <f>MIN($I$13,$I$25,$I$37,$I$49,$I$61,$I$73,$I$85,$I$97,$I$109,$I$121,$I$133,$I$145,$I$157,$I$169)</f>
        <v>2E-3</v>
      </c>
    </row>
    <row r="105" spans="1:69" x14ac:dyDescent="0.25">
      <c r="A105" s="117">
        <v>39300</v>
      </c>
      <c r="B105" s="60">
        <v>8</v>
      </c>
      <c r="C105" s="60">
        <f t="shared" si="1"/>
        <v>2007</v>
      </c>
      <c r="D105" s="61">
        <v>4</v>
      </c>
      <c r="E105" s="62">
        <v>7</v>
      </c>
      <c r="F105" s="90">
        <v>29</v>
      </c>
      <c r="G105" s="63">
        <v>190</v>
      </c>
      <c r="H105" s="64">
        <v>2.35E-2</v>
      </c>
      <c r="I105" s="64">
        <v>6.2E-2</v>
      </c>
      <c r="J105" s="64">
        <v>0.1749</v>
      </c>
      <c r="K105" s="62">
        <v>9</v>
      </c>
      <c r="L105" s="63">
        <v>67</v>
      </c>
      <c r="M105" s="63">
        <v>516</v>
      </c>
      <c r="N105" s="63">
        <v>69</v>
      </c>
      <c r="O105" s="63">
        <v>1300</v>
      </c>
      <c r="P105" s="90">
        <v>124</v>
      </c>
      <c r="Q105" s="90">
        <v>40</v>
      </c>
      <c r="R105" s="90">
        <v>42</v>
      </c>
      <c r="S105" s="90">
        <v>877</v>
      </c>
      <c r="T105" s="90">
        <v>3</v>
      </c>
      <c r="U105" s="90">
        <v>140</v>
      </c>
      <c r="V105" s="81"/>
      <c r="W105" s="103">
        <v>57869</v>
      </c>
      <c r="X105" s="90" t="s">
        <v>110</v>
      </c>
      <c r="Y105" s="81"/>
      <c r="Z105" s="90">
        <v>700</v>
      </c>
      <c r="AA105" s="90">
        <v>583</v>
      </c>
      <c r="AB105" s="83">
        <v>267.58</v>
      </c>
      <c r="AE105" s="3">
        <v>2011</v>
      </c>
      <c r="AF105" s="2">
        <f>COUNT($I$146:$I$157)</f>
        <v>11</v>
      </c>
      <c r="AG105" s="4">
        <f>MAX($I$146:$I$157)</f>
        <v>0.1726</v>
      </c>
      <c r="AH105" s="2">
        <f>PERCENTILE($I$146:$I$157,75%)</f>
        <v>6.8750000000000006E-2</v>
      </c>
      <c r="AI105" s="4">
        <f>MEDIAN($I$146:$I$157)</f>
        <v>5.33E-2</v>
      </c>
      <c r="AJ105" s="2">
        <f>PERCENTILE($I$146:$I$157,25%)</f>
        <v>3.5099999999999999E-2</v>
      </c>
      <c r="AK105" s="4">
        <f>MIN($I$146:$I$157)</f>
        <v>8.5000000000000006E-3</v>
      </c>
    </row>
    <row r="106" spans="1:69" x14ac:dyDescent="0.25">
      <c r="A106" s="117">
        <v>39335</v>
      </c>
      <c r="B106" s="60">
        <v>9</v>
      </c>
      <c r="C106" s="60">
        <f t="shared" si="1"/>
        <v>2007</v>
      </c>
      <c r="D106" s="61">
        <v>2</v>
      </c>
      <c r="E106" s="62">
        <v>7</v>
      </c>
      <c r="F106" s="90">
        <v>32</v>
      </c>
      <c r="G106" s="63">
        <v>192</v>
      </c>
      <c r="H106" s="64">
        <v>0.27639999999999998</v>
      </c>
      <c r="I106" s="64">
        <v>7.51E-2</v>
      </c>
      <c r="J106" s="64">
        <v>1E-3</v>
      </c>
      <c r="K106" s="62">
        <v>7.5</v>
      </c>
      <c r="L106" s="63">
        <v>20</v>
      </c>
      <c r="M106" s="63">
        <v>509</v>
      </c>
      <c r="N106" s="63">
        <v>30</v>
      </c>
      <c r="O106" s="63">
        <v>500</v>
      </c>
      <c r="P106" s="90">
        <v>128</v>
      </c>
      <c r="Q106" s="90">
        <v>52</v>
      </c>
      <c r="R106" s="90">
        <v>2</v>
      </c>
      <c r="S106" s="90">
        <v>873</v>
      </c>
      <c r="T106" s="90">
        <v>0.5</v>
      </c>
      <c r="U106" s="90">
        <v>128</v>
      </c>
      <c r="V106" s="81"/>
      <c r="W106" s="103">
        <v>187</v>
      </c>
      <c r="X106" s="90" t="s">
        <v>110</v>
      </c>
      <c r="Y106" s="81"/>
      <c r="Z106" s="90">
        <v>110</v>
      </c>
      <c r="AA106" s="90">
        <v>529</v>
      </c>
      <c r="AB106" s="83">
        <v>6.25</v>
      </c>
      <c r="AE106" s="3">
        <v>2012</v>
      </c>
      <c r="AF106" s="2">
        <f>COUNT($I$158:$I$169)</f>
        <v>11</v>
      </c>
      <c r="AG106" s="4">
        <f>MAX($I$158:$I$169)</f>
        <v>0.38700000000000001</v>
      </c>
      <c r="AH106" s="2">
        <f>PERCENTILE($I$158:$I$169,75%)</f>
        <v>0.17299999999999999</v>
      </c>
      <c r="AI106" s="4">
        <f>MEDIAN($I$158:$I$169)</f>
        <v>0.11799999999999999</v>
      </c>
      <c r="AJ106" s="2">
        <f>PERCENTILE($I$158:$I$169,25%)</f>
        <v>6.7500000000000004E-2</v>
      </c>
      <c r="AK106" s="4">
        <f>MIN($I$158:$I$169)</f>
        <v>5.6000000000000001E-2</v>
      </c>
    </row>
    <row r="107" spans="1:69" x14ac:dyDescent="0.25">
      <c r="A107" s="117">
        <v>39363</v>
      </c>
      <c r="B107" s="60">
        <v>10</v>
      </c>
      <c r="C107" s="60">
        <f t="shared" si="1"/>
        <v>2007</v>
      </c>
      <c r="D107" s="61">
        <v>1</v>
      </c>
      <c r="E107" s="62">
        <v>8.8000000000000007</v>
      </c>
      <c r="F107" s="90">
        <v>30</v>
      </c>
      <c r="G107" s="63">
        <v>251</v>
      </c>
      <c r="H107" s="64">
        <v>0.15579999999999999</v>
      </c>
      <c r="I107" s="64">
        <v>4.5199999999999997E-2</v>
      </c>
      <c r="J107" s="64">
        <v>1.95E-2</v>
      </c>
      <c r="K107" s="62">
        <v>7.5</v>
      </c>
      <c r="L107" s="63">
        <v>31</v>
      </c>
      <c r="M107" s="63">
        <v>527</v>
      </c>
      <c r="N107" s="63">
        <v>38</v>
      </c>
      <c r="O107" s="63">
        <v>13000</v>
      </c>
      <c r="P107" s="90">
        <v>124</v>
      </c>
      <c r="Q107" s="90">
        <v>52</v>
      </c>
      <c r="R107" s="90">
        <v>2</v>
      </c>
      <c r="S107" s="90">
        <v>969</v>
      </c>
      <c r="T107" s="90">
        <v>0.5</v>
      </c>
      <c r="U107" s="90">
        <v>124</v>
      </c>
      <c r="V107" s="81"/>
      <c r="W107" s="103">
        <v>15366</v>
      </c>
      <c r="X107" s="90" t="s">
        <v>110</v>
      </c>
      <c r="Y107" s="81"/>
      <c r="Z107" s="90">
        <v>5000</v>
      </c>
      <c r="AA107" s="90">
        <v>558</v>
      </c>
      <c r="AB107" s="83">
        <v>130.31</v>
      </c>
      <c r="AE107" s="3">
        <v>2013</v>
      </c>
      <c r="AF107" s="2">
        <f>COUNT($I$170:$I$181)</f>
        <v>12</v>
      </c>
      <c r="AG107" s="113">
        <f>MAX($I$170:$I$181)</f>
        <v>0.30099999999999999</v>
      </c>
      <c r="AH107" s="2">
        <f>PERCENTILE($I$170:$I$181,75%)</f>
        <v>8.6250000000000007E-2</v>
      </c>
      <c r="AI107" s="113">
        <f>MEDIAN($I$170:$I$181)</f>
        <v>6.6000000000000003E-2</v>
      </c>
      <c r="AJ107" s="2">
        <f>PERCENTILE($I$170:$I$181,25%)</f>
        <v>4.725E-2</v>
      </c>
      <c r="AK107" s="113">
        <f>MIN($I$170:$I$181)</f>
        <v>3.0000000000000001E-3</v>
      </c>
    </row>
    <row r="108" spans="1:69" x14ac:dyDescent="0.25">
      <c r="A108" s="117">
        <v>39391</v>
      </c>
      <c r="B108" s="60">
        <v>11</v>
      </c>
      <c r="C108" s="60">
        <f t="shared" si="1"/>
        <v>2007</v>
      </c>
      <c r="D108" s="61">
        <v>1</v>
      </c>
      <c r="E108" s="62">
        <v>6.5</v>
      </c>
      <c r="F108" s="90">
        <v>26.5</v>
      </c>
      <c r="G108" s="63">
        <v>259</v>
      </c>
      <c r="H108" s="64">
        <v>1.5800000000000002E-2</v>
      </c>
      <c r="I108" s="64">
        <v>7.0000000000000007E-2</v>
      </c>
      <c r="J108" s="64">
        <v>0.1144</v>
      </c>
      <c r="K108" s="62">
        <v>7.6</v>
      </c>
      <c r="L108" s="63">
        <v>47</v>
      </c>
      <c r="M108" s="63">
        <v>630</v>
      </c>
      <c r="N108" s="63">
        <v>44</v>
      </c>
      <c r="O108" s="63">
        <v>16000</v>
      </c>
      <c r="P108" s="90">
        <v>100</v>
      </c>
      <c r="Q108" s="90">
        <v>48</v>
      </c>
      <c r="R108" s="90">
        <v>49</v>
      </c>
      <c r="S108" s="90">
        <v>1090</v>
      </c>
      <c r="T108" s="90">
        <v>0.5</v>
      </c>
      <c r="U108" s="90">
        <v>144</v>
      </c>
      <c r="V108" s="81"/>
      <c r="W108" s="103">
        <v>1030</v>
      </c>
      <c r="X108" s="90" t="s">
        <v>110</v>
      </c>
      <c r="Y108" s="81"/>
      <c r="Z108" s="90">
        <v>3500</v>
      </c>
      <c r="AA108" s="90">
        <v>677</v>
      </c>
      <c r="AB108" s="83">
        <v>34.75</v>
      </c>
      <c r="AE108" s="3">
        <v>2014</v>
      </c>
      <c r="AF108" s="2">
        <f>COUNT($I$182:$I$193)</f>
        <v>5</v>
      </c>
      <c r="AG108" s="113">
        <f>MAX($I$182:$I$193)</f>
        <v>0.39900000000000002</v>
      </c>
      <c r="AH108" s="2">
        <f>PERCENTILE($I$182:$I$193,75%)</f>
        <v>0.192</v>
      </c>
      <c r="AI108" s="113">
        <f>MEDIAN($I$182:$I$193)</f>
        <v>4.2999999999999997E-2</v>
      </c>
      <c r="AJ108" s="2">
        <f>PERCENTILE($I$182:$I$193,25%)</f>
        <v>3.5999999999999997E-2</v>
      </c>
      <c r="AK108" s="113">
        <f>MIN($I$182:$I$193)</f>
        <v>3.5000000000000003E-2</v>
      </c>
    </row>
    <row r="109" spans="1:69" x14ac:dyDescent="0.25">
      <c r="A109" s="117">
        <v>39419</v>
      </c>
      <c r="B109" s="60">
        <v>12</v>
      </c>
      <c r="C109" s="60">
        <f t="shared" si="1"/>
        <v>2007</v>
      </c>
      <c r="D109" s="61">
        <v>3</v>
      </c>
      <c r="E109" s="62">
        <v>9.4</v>
      </c>
      <c r="F109" s="90">
        <v>26</v>
      </c>
      <c r="G109" s="63">
        <v>200</v>
      </c>
      <c r="H109" s="64">
        <v>5.4399999999999997E-2</v>
      </c>
      <c r="I109" s="64">
        <v>4.82E-2</v>
      </c>
      <c r="J109" s="64">
        <v>2.8000000000000001E-2</v>
      </c>
      <c r="K109" s="62">
        <v>8.3000000000000007</v>
      </c>
      <c r="L109" s="63">
        <v>20</v>
      </c>
      <c r="M109" s="63">
        <v>529</v>
      </c>
      <c r="N109" s="63">
        <v>26</v>
      </c>
      <c r="O109" s="63">
        <v>240</v>
      </c>
      <c r="P109" s="90">
        <v>116</v>
      </c>
      <c r="Q109" s="90">
        <v>40</v>
      </c>
      <c r="R109" s="90">
        <v>32</v>
      </c>
      <c r="S109" s="90">
        <v>846</v>
      </c>
      <c r="T109" s="90">
        <v>0.5</v>
      </c>
      <c r="U109" s="90">
        <v>124</v>
      </c>
      <c r="V109" s="81"/>
      <c r="W109" s="103">
        <v>204688</v>
      </c>
      <c r="X109" s="90" t="s">
        <v>110</v>
      </c>
      <c r="Y109" s="81"/>
      <c r="Z109" s="90">
        <v>50</v>
      </c>
      <c r="AA109" s="90">
        <v>549</v>
      </c>
      <c r="AB109" s="83">
        <v>139</v>
      </c>
      <c r="AE109" s="3">
        <v>2015</v>
      </c>
      <c r="AF109" s="2">
        <f>COUNT($I$194:$I$205)</f>
        <v>5</v>
      </c>
      <c r="AG109" s="113">
        <f>MAX($I$194:$I$205)</f>
        <v>0.28000000000000003</v>
      </c>
      <c r="AH109" s="2">
        <f>PERCENTILE($I$194:$I$205,75%)</f>
        <v>9.6000000000000002E-2</v>
      </c>
      <c r="AI109" s="113">
        <f>MEDIAN($I$194:$I$205)</f>
        <v>6.6000000000000003E-2</v>
      </c>
      <c r="AJ109" s="2">
        <f>PERCENTILE($I$194:$I$205,25%)</f>
        <v>2.1000000000000001E-2</v>
      </c>
      <c r="AK109" s="113">
        <f>MIN($I$194:$I$205)</f>
        <v>1.66E-2</v>
      </c>
    </row>
    <row r="110" spans="1:69" x14ac:dyDescent="0.25">
      <c r="A110" s="117">
        <v>39454</v>
      </c>
      <c r="B110" s="60">
        <v>1</v>
      </c>
      <c r="C110" s="60">
        <f t="shared" si="1"/>
        <v>2008</v>
      </c>
      <c r="D110" s="61">
        <v>1</v>
      </c>
      <c r="E110" s="62">
        <v>8.1</v>
      </c>
      <c r="F110" s="90">
        <v>25</v>
      </c>
      <c r="G110" s="63">
        <v>142</v>
      </c>
      <c r="H110" s="64">
        <v>0.17510000000000001</v>
      </c>
      <c r="I110" s="64">
        <v>6.2E-2</v>
      </c>
      <c r="J110" s="64">
        <v>3.2199999999999999E-2</v>
      </c>
      <c r="K110" s="62">
        <v>8.1</v>
      </c>
      <c r="L110" s="63">
        <v>37</v>
      </c>
      <c r="M110" s="63">
        <v>382</v>
      </c>
      <c r="N110" s="63">
        <v>41</v>
      </c>
      <c r="O110" s="63">
        <v>80</v>
      </c>
      <c r="P110" s="90">
        <v>84</v>
      </c>
      <c r="Q110" s="90">
        <v>36</v>
      </c>
      <c r="R110" s="90">
        <v>14</v>
      </c>
      <c r="S110" s="90">
        <v>708</v>
      </c>
      <c r="T110" s="90">
        <v>0.5</v>
      </c>
      <c r="U110" s="90">
        <v>108</v>
      </c>
      <c r="V110" s="81"/>
      <c r="W110" s="103">
        <v>1667</v>
      </c>
      <c r="X110" s="90" t="s">
        <v>110</v>
      </c>
      <c r="Y110" s="81"/>
      <c r="Z110" s="90">
        <v>23</v>
      </c>
      <c r="AA110" s="90">
        <v>419</v>
      </c>
      <c r="AB110" s="83">
        <v>82.53</v>
      </c>
      <c r="AE110" s="3">
        <v>2016</v>
      </c>
      <c r="AF110" s="2">
        <f>COUNT($I$206:$I$217)</f>
        <v>11</v>
      </c>
      <c r="AG110" s="114">
        <f>MAX($I$206:$I$217)</f>
        <v>0.30599999999999999</v>
      </c>
      <c r="AH110" s="2">
        <f>PERCENTILE($I$206:$I$217,75%)</f>
        <v>0.1855</v>
      </c>
      <c r="AI110" s="114">
        <f>MEDIAN($I$206:$I$217)</f>
        <v>0.14499999999999999</v>
      </c>
      <c r="AJ110" s="2">
        <f>PERCENTILE($I$206:$I$217,25%)</f>
        <v>0.11749999999999999</v>
      </c>
      <c r="AK110" s="114">
        <f>MIN($I$206:$I$217)</f>
        <v>3.6999999999999998E-2</v>
      </c>
    </row>
    <row r="111" spans="1:69" x14ac:dyDescent="0.25">
      <c r="A111" s="117">
        <v>39482</v>
      </c>
      <c r="B111" s="60">
        <v>2</v>
      </c>
      <c r="C111" s="60">
        <f t="shared" si="1"/>
        <v>2008</v>
      </c>
      <c r="D111" s="61">
        <v>1</v>
      </c>
      <c r="E111" s="62">
        <v>8.5</v>
      </c>
      <c r="F111" s="90">
        <v>27</v>
      </c>
      <c r="G111" s="63">
        <v>138</v>
      </c>
      <c r="H111" s="64">
        <v>0.23910000000000001</v>
      </c>
      <c r="I111" s="64">
        <v>4.9500000000000002E-2</v>
      </c>
      <c r="J111" s="64">
        <v>6.1999999999999998E-3</v>
      </c>
      <c r="K111" s="62">
        <v>8.1</v>
      </c>
      <c r="L111" s="63">
        <v>32</v>
      </c>
      <c r="M111" s="63">
        <v>365</v>
      </c>
      <c r="N111" s="63">
        <v>28</v>
      </c>
      <c r="O111" s="63">
        <v>70</v>
      </c>
      <c r="P111" s="90">
        <v>88</v>
      </c>
      <c r="Q111" s="90">
        <v>40</v>
      </c>
      <c r="R111" s="90">
        <v>44</v>
      </c>
      <c r="S111" s="90">
        <v>677</v>
      </c>
      <c r="T111" s="90">
        <v>2</v>
      </c>
      <c r="U111" s="90">
        <v>112</v>
      </c>
      <c r="V111" s="81"/>
      <c r="W111" s="103">
        <v>1623</v>
      </c>
      <c r="X111" s="90" t="s">
        <v>110</v>
      </c>
      <c r="Y111" s="81"/>
      <c r="Z111" s="90">
        <v>30</v>
      </c>
      <c r="AA111" s="90">
        <v>397</v>
      </c>
      <c r="AB111" s="83">
        <v>73.84</v>
      </c>
    </row>
    <row r="112" spans="1:69" x14ac:dyDescent="0.25">
      <c r="A112" s="117">
        <v>39510</v>
      </c>
      <c r="B112" s="60">
        <v>3</v>
      </c>
      <c r="C112" s="60">
        <f t="shared" si="1"/>
        <v>2008</v>
      </c>
      <c r="D112" s="61">
        <v>1</v>
      </c>
      <c r="E112" s="62">
        <v>8.6</v>
      </c>
      <c r="F112" s="90">
        <v>28</v>
      </c>
      <c r="G112" s="63">
        <v>131</v>
      </c>
      <c r="H112" s="64">
        <v>2.5399999999999999E-2</v>
      </c>
      <c r="I112" s="64">
        <v>4.1000000000000002E-2</v>
      </c>
      <c r="J112" s="64">
        <v>6.8999999999999999E-3</v>
      </c>
      <c r="K112" s="62">
        <v>8</v>
      </c>
      <c r="L112" s="63">
        <v>36</v>
      </c>
      <c r="M112" s="63">
        <v>340</v>
      </c>
      <c r="N112" s="63">
        <v>38</v>
      </c>
      <c r="O112" s="63">
        <v>80</v>
      </c>
      <c r="P112" s="90">
        <v>84</v>
      </c>
      <c r="Q112" s="90">
        <v>32</v>
      </c>
      <c r="R112" s="90">
        <v>35</v>
      </c>
      <c r="S112" s="90">
        <v>630</v>
      </c>
      <c r="T112" s="90">
        <v>3</v>
      </c>
      <c r="U112" s="90">
        <v>112</v>
      </c>
      <c r="V112" s="81"/>
      <c r="W112" s="103">
        <v>41302</v>
      </c>
      <c r="X112" s="90" t="s">
        <v>110</v>
      </c>
      <c r="Y112" s="81"/>
      <c r="Z112" s="90">
        <v>23</v>
      </c>
      <c r="AA112" s="90">
        <v>376</v>
      </c>
      <c r="AB112" s="83">
        <v>83.4</v>
      </c>
    </row>
    <row r="113" spans="1:69" x14ac:dyDescent="0.25">
      <c r="A113" s="117">
        <v>39546</v>
      </c>
      <c r="B113" s="60">
        <v>4</v>
      </c>
      <c r="C113" s="60">
        <f t="shared" si="1"/>
        <v>2008</v>
      </c>
      <c r="D113" s="61">
        <v>1</v>
      </c>
      <c r="E113" s="62">
        <v>7.3</v>
      </c>
      <c r="F113" s="90">
        <v>28</v>
      </c>
      <c r="G113" s="63">
        <v>142</v>
      </c>
      <c r="H113" s="64">
        <v>2.1700000000000001E-2</v>
      </c>
      <c r="I113" s="64">
        <v>6.5000000000000002E-2</v>
      </c>
      <c r="J113" s="64">
        <v>1.26E-2</v>
      </c>
      <c r="K113" s="62">
        <v>8.1999999999999993</v>
      </c>
      <c r="L113" s="63">
        <v>33</v>
      </c>
      <c r="M113" s="63">
        <v>363</v>
      </c>
      <c r="N113" s="63">
        <v>37</v>
      </c>
      <c r="O113" s="63">
        <v>130</v>
      </c>
      <c r="P113" s="90">
        <v>88</v>
      </c>
      <c r="Q113" s="90">
        <v>36</v>
      </c>
      <c r="R113" s="90">
        <v>34</v>
      </c>
      <c r="S113" s="90">
        <v>705</v>
      </c>
      <c r="T113" s="90">
        <v>0.5</v>
      </c>
      <c r="U113" s="90">
        <v>152</v>
      </c>
      <c r="V113" s="81"/>
      <c r="W113" s="103">
        <v>2508</v>
      </c>
      <c r="X113" s="90" t="s">
        <v>110</v>
      </c>
      <c r="Y113" s="81"/>
      <c r="Z113" s="90">
        <v>30</v>
      </c>
      <c r="AA113" s="90">
        <v>396</v>
      </c>
      <c r="AB113" s="83">
        <v>83.4</v>
      </c>
    </row>
    <row r="114" spans="1:69" x14ac:dyDescent="0.25">
      <c r="A114" s="117">
        <v>39573</v>
      </c>
      <c r="B114" s="60">
        <v>5</v>
      </c>
      <c r="C114" s="60">
        <f t="shared" si="1"/>
        <v>2008</v>
      </c>
      <c r="D114" s="61">
        <v>1</v>
      </c>
      <c r="E114" s="62">
        <v>6.9</v>
      </c>
      <c r="F114" s="90">
        <v>29</v>
      </c>
      <c r="G114" s="63">
        <v>148</v>
      </c>
      <c r="H114" s="64">
        <v>8.3199999999999996E-2</v>
      </c>
      <c r="I114" s="64">
        <v>8.6800000000000002E-2</v>
      </c>
      <c r="J114" s="64">
        <v>9.7900000000000001E-2</v>
      </c>
      <c r="K114" s="62">
        <v>7.4</v>
      </c>
      <c r="L114" s="63">
        <v>19</v>
      </c>
      <c r="M114" s="63">
        <v>420</v>
      </c>
      <c r="N114" s="63">
        <v>51</v>
      </c>
      <c r="O114" s="63">
        <v>2400</v>
      </c>
      <c r="P114" s="90">
        <v>96</v>
      </c>
      <c r="Q114" s="90">
        <v>44</v>
      </c>
      <c r="R114" s="90">
        <v>24</v>
      </c>
      <c r="S114" s="90">
        <v>701</v>
      </c>
      <c r="T114" s="90">
        <v>0.5</v>
      </c>
      <c r="U114" s="90">
        <v>120</v>
      </c>
      <c r="V114" s="81"/>
      <c r="W114" s="103">
        <v>5883</v>
      </c>
      <c r="X114" s="90" t="s">
        <v>110</v>
      </c>
      <c r="Y114" s="81"/>
      <c r="Z114" s="90">
        <v>800</v>
      </c>
      <c r="AA114" s="90">
        <v>439</v>
      </c>
      <c r="AB114" s="83">
        <v>19.11</v>
      </c>
    </row>
    <row r="115" spans="1:69" x14ac:dyDescent="0.25">
      <c r="A115" s="117">
        <v>39601</v>
      </c>
      <c r="B115" s="60">
        <v>6</v>
      </c>
      <c r="C115" s="60">
        <f t="shared" si="1"/>
        <v>2008</v>
      </c>
      <c r="D115" s="61">
        <v>1</v>
      </c>
      <c r="E115" s="62">
        <v>7.2</v>
      </c>
      <c r="F115" s="90">
        <v>30</v>
      </c>
      <c r="G115" s="63">
        <v>132</v>
      </c>
      <c r="H115" s="64">
        <v>0.1143</v>
      </c>
      <c r="I115" s="64">
        <v>7.0599999999999996E-2</v>
      </c>
      <c r="J115" s="64">
        <v>1.3100000000000001E-2</v>
      </c>
      <c r="K115" s="62">
        <v>8</v>
      </c>
      <c r="L115" s="63">
        <v>19</v>
      </c>
      <c r="M115" s="63">
        <v>344</v>
      </c>
      <c r="N115" s="63">
        <v>26</v>
      </c>
      <c r="O115" s="63">
        <v>2400</v>
      </c>
      <c r="P115" s="90">
        <v>108</v>
      </c>
      <c r="Q115" s="90">
        <v>40</v>
      </c>
      <c r="R115" s="90">
        <v>8</v>
      </c>
      <c r="S115" s="90">
        <v>656</v>
      </c>
      <c r="T115" s="90">
        <v>0.5</v>
      </c>
      <c r="U115" s="90">
        <v>108</v>
      </c>
      <c r="V115" s="81"/>
      <c r="W115" s="103">
        <v>23349</v>
      </c>
      <c r="X115" s="90" t="s">
        <v>110</v>
      </c>
      <c r="Y115" s="81"/>
      <c r="Z115" s="90">
        <v>1300</v>
      </c>
      <c r="AA115" s="90">
        <v>363</v>
      </c>
      <c r="AB115" s="83">
        <v>41.7</v>
      </c>
      <c r="AE115" t="s">
        <v>15</v>
      </c>
      <c r="AF115" t="s">
        <v>46</v>
      </c>
      <c r="AG115" t="s">
        <v>47</v>
      </c>
      <c r="AH115" t="s">
        <v>48</v>
      </c>
      <c r="AI115" t="s">
        <v>49</v>
      </c>
      <c r="AJ115" t="s">
        <v>50</v>
      </c>
      <c r="AK115" t="s">
        <v>51</v>
      </c>
      <c r="BK115" t="s">
        <v>14</v>
      </c>
      <c r="BL115" t="s">
        <v>46</v>
      </c>
      <c r="BM115" t="s">
        <v>47</v>
      </c>
      <c r="BN115" t="s">
        <v>48</v>
      </c>
      <c r="BO115" t="s">
        <v>49</v>
      </c>
      <c r="BP115" t="s">
        <v>50</v>
      </c>
      <c r="BQ115" t="s">
        <v>51</v>
      </c>
    </row>
    <row r="116" spans="1:69" x14ac:dyDescent="0.25">
      <c r="A116" s="117">
        <v>39636</v>
      </c>
      <c r="B116" s="60">
        <v>7</v>
      </c>
      <c r="C116" s="60">
        <f t="shared" si="1"/>
        <v>2008</v>
      </c>
      <c r="D116" s="61">
        <v>1</v>
      </c>
      <c r="E116" s="62">
        <v>6.9</v>
      </c>
      <c r="F116" s="90">
        <v>29.3</v>
      </c>
      <c r="G116" s="63">
        <v>128</v>
      </c>
      <c r="H116" s="64">
        <v>0.85870000000000002</v>
      </c>
      <c r="I116" s="64">
        <v>9.8699999999999996E-2</v>
      </c>
      <c r="J116" s="64">
        <v>1.24E-2</v>
      </c>
      <c r="K116" s="62">
        <v>7.7</v>
      </c>
      <c r="L116" s="63">
        <v>71</v>
      </c>
      <c r="M116" s="63">
        <v>293</v>
      </c>
      <c r="N116" s="63">
        <v>73</v>
      </c>
      <c r="O116" s="63">
        <v>1300</v>
      </c>
      <c r="P116" s="90">
        <v>120</v>
      </c>
      <c r="Q116" s="90">
        <v>48</v>
      </c>
      <c r="R116" s="90">
        <v>4</v>
      </c>
      <c r="S116" s="90">
        <v>555</v>
      </c>
      <c r="T116" s="90">
        <v>2</v>
      </c>
      <c r="U116" s="90">
        <v>140</v>
      </c>
      <c r="V116" s="81"/>
      <c r="W116" s="103">
        <v>296270</v>
      </c>
      <c r="X116" s="90" t="s">
        <v>110</v>
      </c>
      <c r="Y116" s="81"/>
      <c r="Z116" s="90">
        <v>2</v>
      </c>
      <c r="AA116" s="90">
        <v>364</v>
      </c>
      <c r="AB116" s="83">
        <v>158.11000000000001</v>
      </c>
      <c r="AE116" s="3">
        <v>1999</v>
      </c>
      <c r="AF116">
        <f>COUNT($J$2:$J$13)</f>
        <v>12</v>
      </c>
      <c r="AG116" s="4">
        <f>MAX($J$2:$J$13)</f>
        <v>0.28439999999999999</v>
      </c>
      <c r="AH116">
        <f>PERCENTILE($J$2:$J$13,75%)</f>
        <v>3.0499999999999999E-2</v>
      </c>
      <c r="AI116" s="4">
        <f>MEDIAN($J$2:$J$13)</f>
        <v>1.0750000000000001E-2</v>
      </c>
      <c r="AJ116">
        <f>PERCENTILE($J$2:$J$13,25%)</f>
        <v>2E-3</v>
      </c>
      <c r="AK116" s="4">
        <f>MIN($J$2:$J$13)</f>
        <v>2E-3</v>
      </c>
      <c r="BK116">
        <v>1</v>
      </c>
      <c r="BL116">
        <f>COUNT($J$2,$J$14,$J$26,$J$38,$J$50,$J$62,$J$74,$J$86,$J$98,$J$110,$J$122,$J$134,$J$146,$J$158)</f>
        <v>13</v>
      </c>
      <c r="BM116" s="6">
        <f>MAX($J$2,$J$14,$J$26,$J$38,$J$50,$J$62,$J$74,$J$86,$J$98,$J$110,$J$122,$J$134,$J$146,$J$158)</f>
        <v>0.82099999999999995</v>
      </c>
      <c r="BN116">
        <f>PERCENTILE(($J$2,$J$14,$J$26,$J$38,$J$50,$J$62,$J$74,$J$86,$J$98,$J$110,$J$122,$J$134,$J$146,$J$158),75%)</f>
        <v>5.4100000000000002E-2</v>
      </c>
      <c r="BO116" s="6">
        <f>MEDIAN($J$2,$J$14,$J$26,$J$38,$J$50,$J$62,$J$74,$J$86,$J$98,$J$110,$J$122,$J$134,$J$146,$J$158)</f>
        <v>3.2199999999999999E-2</v>
      </c>
      <c r="BP116">
        <f>PERCENTILE(($J$2,$J$14,$J$26,$J$38,$J$50,$J$62,$J$74,$J$86,$J$98,$J$110,$J$122,$J$134,$J$146,$J$158),25%)</f>
        <v>0.01</v>
      </c>
      <c r="BQ116" s="6">
        <f>MIN($J$2,$J$14,$J$26,$J$38,$J$50,$J$62,$J$74,$J$86,$J$98,$J$110,$J$122,$J$134,$J$146,$J$158)</f>
        <v>1E-3</v>
      </c>
    </row>
    <row r="117" spans="1:69" x14ac:dyDescent="0.25">
      <c r="A117" s="117">
        <v>39671</v>
      </c>
      <c r="B117" s="60">
        <v>8</v>
      </c>
      <c r="C117" s="60">
        <f t="shared" si="1"/>
        <v>2008</v>
      </c>
      <c r="D117" s="61">
        <v>1</v>
      </c>
      <c r="E117" s="62">
        <v>7.6</v>
      </c>
      <c r="F117" s="90">
        <v>29</v>
      </c>
      <c r="G117" s="63">
        <v>112</v>
      </c>
      <c r="H117" s="64">
        <v>0.21229999999999999</v>
      </c>
      <c r="I117" s="64">
        <v>6.1899999999999997E-2</v>
      </c>
      <c r="J117" s="64">
        <v>1.78E-2</v>
      </c>
      <c r="K117" s="62">
        <v>8.5</v>
      </c>
      <c r="L117" s="63">
        <v>34</v>
      </c>
      <c r="M117" s="63">
        <v>286</v>
      </c>
      <c r="N117" s="63">
        <v>29</v>
      </c>
      <c r="O117" s="63">
        <v>5400</v>
      </c>
      <c r="P117" s="90">
        <v>124</v>
      </c>
      <c r="Q117" s="90">
        <v>56</v>
      </c>
      <c r="R117" s="90">
        <v>12</v>
      </c>
      <c r="S117" s="90">
        <v>556</v>
      </c>
      <c r="T117" s="90">
        <v>0.5</v>
      </c>
      <c r="U117" s="90">
        <v>144</v>
      </c>
      <c r="V117" s="81"/>
      <c r="W117" s="103">
        <v>19000</v>
      </c>
      <c r="X117" s="90" t="s">
        <v>110</v>
      </c>
      <c r="Y117" s="81"/>
      <c r="Z117" s="90">
        <v>1300</v>
      </c>
      <c r="AA117" s="90">
        <v>320</v>
      </c>
      <c r="AB117" s="83">
        <v>106.86</v>
      </c>
      <c r="AE117" s="3">
        <v>2000</v>
      </c>
      <c r="AF117">
        <f>COUNT($J$14:$J$25)</f>
        <v>12</v>
      </c>
      <c r="AG117" s="4">
        <f>MAX($J$14:$J$25)</f>
        <v>0.29870000000000002</v>
      </c>
      <c r="AH117">
        <f>PERCENTILE($J$14:$J$25,75%)</f>
        <v>2.3924999999999998E-2</v>
      </c>
      <c r="AI117" s="4">
        <f>MEDIAN($J$14:$J$25)</f>
        <v>5.4999999999999997E-3</v>
      </c>
      <c r="AJ117">
        <f>PERCENTILE($J$14:$J$25,25%)</f>
        <v>2E-3</v>
      </c>
      <c r="AK117" s="4">
        <f>MIN($J$14:$J$25)</f>
        <v>1.8E-3</v>
      </c>
      <c r="BK117">
        <v>2</v>
      </c>
      <c r="BL117">
        <f>COUNT($J$3,$J$15,$J$27,$J$39,$J$51,$J$63,$J$75,$J$87,$J$99,$J$111,$J$123,$J$135,$J$147,$J$159)</f>
        <v>12</v>
      </c>
      <c r="BM117" s="6">
        <f>MAX($J$3,$J$15,$J$27,$J$39,$J$51,$J$63,$J$75,$J$87,$J$99,$J$111,$J$123,$J$135,$J$147,$J$159)</f>
        <v>0.19400000000000001</v>
      </c>
      <c r="BN117">
        <f>PERCENTILE(($J$3,$J$15,$J$27,$J$39,$J$51,$J$63,$J$75,$J$87,$J$99,$J$111,$J$123,$J$135,$J$147,$J$159),75%)</f>
        <v>4.6124999999999999E-2</v>
      </c>
      <c r="BO117" s="6">
        <f>MEDIAN($J$3,$J$15,$J$27,$J$39,$J$51,$J$63,$J$75,$J$87,$J$99,$J$111,$J$123,$J$135,$J$147,$J$159)</f>
        <v>2.7E-2</v>
      </c>
      <c r="BP117">
        <f>PERCENTILE(($J$3,$J$15,$J$27,$J$39,$J$51,$J$63,$J$75,$J$87,$J$99,$J$111,$J$123,$J$135,$J$147,$J$159),25%)</f>
        <v>1.3025E-2</v>
      </c>
      <c r="BQ117" s="6">
        <f>MIN($J$3,$J$15,$J$27,$J$39,$J$51,$J$63,$J$75,$J$87,$J$99,$J$111,$J$123,$J$135,$J$147,$J$159)</f>
        <v>1E-4</v>
      </c>
    </row>
    <row r="118" spans="1:69" x14ac:dyDescent="0.25">
      <c r="A118" s="117">
        <v>39692</v>
      </c>
      <c r="B118" s="60">
        <v>9</v>
      </c>
      <c r="C118" s="60">
        <f t="shared" si="1"/>
        <v>2008</v>
      </c>
      <c r="D118" s="61">
        <v>2</v>
      </c>
      <c r="E118" s="62">
        <v>10.1</v>
      </c>
      <c r="F118" s="90">
        <v>29</v>
      </c>
      <c r="G118" s="63">
        <v>80</v>
      </c>
      <c r="H118" s="64">
        <v>0.1139</v>
      </c>
      <c r="I118" s="64">
        <v>4.8399999999999999E-2</v>
      </c>
      <c r="J118" s="64">
        <v>1E-3</v>
      </c>
      <c r="K118" s="62">
        <v>9.6</v>
      </c>
      <c r="L118" s="63">
        <v>26</v>
      </c>
      <c r="M118" s="63">
        <v>221</v>
      </c>
      <c r="N118" s="63">
        <v>15</v>
      </c>
      <c r="O118" s="63">
        <v>9200</v>
      </c>
      <c r="P118" s="90">
        <v>116</v>
      </c>
      <c r="Q118" s="90">
        <v>52</v>
      </c>
      <c r="R118" s="90">
        <v>2</v>
      </c>
      <c r="S118" s="90">
        <v>454</v>
      </c>
      <c r="T118" s="90">
        <v>0.5</v>
      </c>
      <c r="U118" s="90">
        <v>112</v>
      </c>
      <c r="V118" s="81"/>
      <c r="W118" s="103">
        <v>14476</v>
      </c>
      <c r="X118" s="90" t="s">
        <v>110</v>
      </c>
      <c r="Y118" s="81"/>
      <c r="Z118" s="90">
        <v>3500</v>
      </c>
      <c r="AA118" s="90">
        <v>247</v>
      </c>
      <c r="AB118" s="83">
        <v>123.36</v>
      </c>
      <c r="AE118" s="3">
        <v>2001</v>
      </c>
      <c r="AF118" s="2">
        <f>COUNT($J$26:$J$37)</f>
        <v>5</v>
      </c>
      <c r="AG118" s="4">
        <f>MAX($J$26:$J$37)</f>
        <v>1.41E-2</v>
      </c>
      <c r="AH118" s="2">
        <f>PERCENTILE($J$26:$J$37,75%)</f>
        <v>1.12E-2</v>
      </c>
      <c r="AI118" s="4">
        <f>MEDIAN($J$26:$J$37)</f>
        <v>9.7999999999999997E-3</v>
      </c>
      <c r="AJ118" s="2">
        <f>PERCENTILE($J$26:$J$37,25%)</f>
        <v>1E-3</v>
      </c>
      <c r="AK118" s="4">
        <f>MIN($J$26:$J$37)</f>
        <v>1E-3</v>
      </c>
      <c r="BK118">
        <v>3</v>
      </c>
      <c r="BL118">
        <f>COUNT($J$4,$J$16,$J$28,$J$40,$J$52,$J$64,$J$76,$J$88,$J$100,$J$112,$J$124,$J$136,$J$148,$J$160)</f>
        <v>13</v>
      </c>
      <c r="BM118" s="6">
        <f>MAX($J$4,$J$16,$J$28,$J$40,$J$52,$J$64,$J$76,$J$88,$J$100,$J$112,$J$124,$J$136,$J$148,$J$160)</f>
        <v>0.1726</v>
      </c>
      <c r="BN118">
        <f>PERCENTILE(($J$4,$J$16,$J$28,$J$40,$J$52,$J$64,$J$76,$J$88,$J$100,$J$112,$J$124,$J$136,$J$148,$J$160),75%)</f>
        <v>4.3299999999999998E-2</v>
      </c>
      <c r="BO118" s="6">
        <f>MEDIAN($J$4,$J$16,$J$28,$J$40,$J$52,$J$64,$J$76,$J$88,$J$100,$J$112,$J$124,$J$136,$J$148,$J$160)</f>
        <v>2.1999999999999999E-2</v>
      </c>
      <c r="BP118">
        <f>PERCENTILE(($J$4,$J$16,$J$28,$J$40,$J$52,$J$64,$J$76,$J$88,$J$100,$J$112,$J$124,$J$136,$J$148,$J$160),25%)</f>
        <v>8.9999999999999993E-3</v>
      </c>
      <c r="BQ118" s="6">
        <f>MIN($J$4,$J$16,$J$28,$J$40,$J$52,$J$64,$J$76,$J$88,$J$100,$J$112,$J$124,$J$136,$J$148,$J$160)</f>
        <v>2E-3</v>
      </c>
    </row>
    <row r="119" spans="1:69" x14ac:dyDescent="0.25">
      <c r="A119" s="117">
        <v>39727</v>
      </c>
      <c r="B119" s="60">
        <v>10</v>
      </c>
      <c r="C119" s="60">
        <f t="shared" si="1"/>
        <v>2008</v>
      </c>
      <c r="D119" s="61">
        <v>1</v>
      </c>
      <c r="E119" s="62">
        <v>8.3000000000000007</v>
      </c>
      <c r="F119" s="90">
        <v>31</v>
      </c>
      <c r="G119" s="63">
        <v>60</v>
      </c>
      <c r="H119" s="64">
        <v>0.45519999999999999</v>
      </c>
      <c r="I119" s="64">
        <v>5.7700000000000001E-2</v>
      </c>
      <c r="J119" s="64">
        <v>1.46E-2</v>
      </c>
      <c r="K119" s="62">
        <v>9</v>
      </c>
      <c r="L119" s="63">
        <v>28</v>
      </c>
      <c r="M119" s="63">
        <v>190</v>
      </c>
      <c r="N119" s="63">
        <v>33</v>
      </c>
      <c r="O119" s="63">
        <v>1400</v>
      </c>
      <c r="P119" s="90">
        <v>96</v>
      </c>
      <c r="Q119" s="90">
        <v>44</v>
      </c>
      <c r="R119" s="90">
        <v>8</v>
      </c>
      <c r="S119" s="90">
        <v>354</v>
      </c>
      <c r="T119" s="90">
        <v>0.5</v>
      </c>
      <c r="U119" s="90">
        <v>88</v>
      </c>
      <c r="V119" s="81"/>
      <c r="W119" s="103">
        <v>3700</v>
      </c>
      <c r="X119" s="90" t="s">
        <v>110</v>
      </c>
      <c r="Y119" s="81"/>
      <c r="Z119" s="90">
        <v>20</v>
      </c>
      <c r="AA119" s="90">
        <v>218</v>
      </c>
      <c r="AB119" s="83">
        <v>55.6</v>
      </c>
      <c r="AE119" s="3">
        <v>2002</v>
      </c>
      <c r="AF119" s="2">
        <f>COUNT($J$38:$J$49)</f>
        <v>12</v>
      </c>
      <c r="AG119" s="4">
        <f>MAX($J$38:$J$49)</f>
        <v>0.31759999999999999</v>
      </c>
      <c r="AH119" s="2">
        <f>PERCENTILE($J$38:$J$49,75%)</f>
        <v>0.11135</v>
      </c>
      <c r="AI119" s="4">
        <f>MEDIAN($J$38:$J$49)</f>
        <v>3.3649999999999999E-2</v>
      </c>
      <c r="AJ119" s="2">
        <f>PERCENTILE($J$38:$J$49,25%)</f>
        <v>2.0475E-2</v>
      </c>
      <c r="AK119" s="4">
        <f>MIN($J$38:$J$49)</f>
        <v>1E-3</v>
      </c>
      <c r="BK119">
        <v>4</v>
      </c>
      <c r="BL119">
        <f>COUNT($J$5,$J$17,$J$29,$J$41,$J$53,$J$65,$J$77,$J$89,$J$101,$J$113,$J$125,$J$137,$J$149,$J$161)</f>
        <v>13</v>
      </c>
      <c r="BM119" s="6">
        <f>MAX($J$5,$J$17,$J$29,$J$41,$J$53,$J$65,$J$77,$J$89,$J$101,$J$113,$J$125,$J$137,$J$149,$J$161)</f>
        <v>0.61550000000000005</v>
      </c>
      <c r="BN119">
        <f>PERCENTILE(($J$5,$J$17,$J$29,$J$41,$J$53,$J$65,$J$77,$J$89,$J$101,$J$113,$J$125,$J$137,$J$149,$J$161),75%)</f>
        <v>3.9E-2</v>
      </c>
      <c r="BO119" s="6">
        <f>MEDIAN($J$5,$J$17,$J$29,$J$41,$J$53,$J$65,$J$77,$J$89,$J$101,$J$113,$J$125,$J$137,$J$149,$J$161)</f>
        <v>2.0899999999999998E-2</v>
      </c>
      <c r="BP119">
        <f>PERCENTILE(($J$5,$J$17,$J$29,$J$41,$J$53,$J$65,$J$77,$J$89,$J$101,$J$113,$J$125,$J$137,$J$149,$J$161),25%)</f>
        <v>1.26E-2</v>
      </c>
      <c r="BQ119" s="6">
        <f>MIN($J$5,$J$17,$J$29,$J$41,$J$53,$J$65,$J$77,$J$89,$J$101,$J$113,$J$125,$J$137,$J$149,$J$161)</f>
        <v>1E-3</v>
      </c>
    </row>
    <row r="120" spans="1:69" x14ac:dyDescent="0.25">
      <c r="A120" s="117">
        <v>39755</v>
      </c>
      <c r="B120" s="60">
        <v>11</v>
      </c>
      <c r="C120" s="60">
        <f t="shared" si="1"/>
        <v>2008</v>
      </c>
      <c r="D120" s="61">
        <v>1</v>
      </c>
      <c r="E120" s="62">
        <v>6.5</v>
      </c>
      <c r="F120" s="90">
        <v>27</v>
      </c>
      <c r="G120" s="63">
        <v>84</v>
      </c>
      <c r="H120" s="64">
        <v>3.27E-2</v>
      </c>
      <c r="I120" s="64">
        <v>6.4899999999999999E-2</v>
      </c>
      <c r="J120" s="64">
        <v>3.1199999999999999E-2</v>
      </c>
      <c r="K120" s="62">
        <v>8.1</v>
      </c>
      <c r="L120" s="63">
        <v>34</v>
      </c>
      <c r="M120" s="63">
        <v>253</v>
      </c>
      <c r="N120" s="63">
        <v>19</v>
      </c>
      <c r="O120" s="63">
        <v>920</v>
      </c>
      <c r="P120" s="90">
        <v>108</v>
      </c>
      <c r="Q120" s="90">
        <v>44</v>
      </c>
      <c r="R120" s="90">
        <v>24</v>
      </c>
      <c r="S120" s="90">
        <v>808</v>
      </c>
      <c r="T120" s="90">
        <v>0.5</v>
      </c>
      <c r="U120" s="90">
        <v>96</v>
      </c>
      <c r="V120" s="81"/>
      <c r="W120" s="103">
        <v>2033</v>
      </c>
      <c r="X120" s="90" t="s">
        <v>110</v>
      </c>
      <c r="Y120" s="81"/>
      <c r="Z120" s="90">
        <v>790</v>
      </c>
      <c r="AA120" s="90">
        <v>287</v>
      </c>
      <c r="AB120" s="83">
        <v>9.57</v>
      </c>
      <c r="AE120" s="3">
        <v>2003</v>
      </c>
      <c r="AF120" s="2">
        <f>COUNT($J$50:$J$61)</f>
        <v>12</v>
      </c>
      <c r="AG120" s="4">
        <f>MAX($J$50:$J$61)</f>
        <v>1.1352</v>
      </c>
      <c r="AH120" s="2">
        <f>PERCENTILE($J$50:$J$61,75%)</f>
        <v>6.5250000000000002E-2</v>
      </c>
      <c r="AI120" s="4">
        <f>MEDIAN($J$50:$J$61)</f>
        <v>5.5750000000000001E-2</v>
      </c>
      <c r="AJ120" s="2">
        <f>PERCENTILE($J$50:$J$61,25%)</f>
        <v>2.4849999999999997E-2</v>
      </c>
      <c r="AK120" s="4">
        <f>MIN($J$50:$J$61)</f>
        <v>1.7899999999999999E-2</v>
      </c>
      <c r="BK120">
        <v>5</v>
      </c>
      <c r="BL120">
        <f>COUNT($J$6,$J$18,$J$30,$J$42,$J$54,$J$66,$J$78,$J$90,$J$102,$J$114,$J$126,$J$138,$J$150,$J$162)</f>
        <v>13</v>
      </c>
      <c r="BM120" s="6">
        <f>MAX($J$6,$J$18,$J$30,$J$42,$J$54,$J$66,$J$78,$J$90,$J$102,$J$114,$J$126,$J$138,$J$150,$J$162)</f>
        <v>1.8879999999999999</v>
      </c>
      <c r="BN120">
        <f>PERCENTILE(($J$6,$J$18,$J$30,$J$42,$J$54,$J$66,$J$78,$J$90,$J$102,$J$114,$J$126,$J$138,$J$150,$J$162),75%)</f>
        <v>0.33660000000000001</v>
      </c>
      <c r="BO120" s="6">
        <f>MEDIAN($J$6,$J$18,$J$30,$J$42,$J$54,$J$66,$J$78,$J$90,$J$102,$J$114,$J$126,$J$138,$J$150,$J$162)</f>
        <v>8.2900000000000001E-2</v>
      </c>
      <c r="BP120">
        <f>PERCENTILE(($J$6,$J$18,$J$30,$J$42,$J$54,$J$66,$J$78,$J$90,$J$102,$J$114,$J$126,$J$138,$J$150,$J$162),25%)</f>
        <v>1.95E-2</v>
      </c>
      <c r="BQ120" s="6">
        <f>MIN($J$6,$J$18,$J$30,$J$42,$J$54,$J$66,$J$78,$J$90,$J$102,$J$114,$J$126,$J$138,$J$150,$J$162)</f>
        <v>1E-3</v>
      </c>
    </row>
    <row r="121" spans="1:69" x14ac:dyDescent="0.25">
      <c r="A121" s="117">
        <v>39785</v>
      </c>
      <c r="B121" s="60">
        <v>12</v>
      </c>
      <c r="C121" s="60">
        <f t="shared" si="1"/>
        <v>2008</v>
      </c>
      <c r="D121" s="61">
        <v>2</v>
      </c>
      <c r="E121" s="62">
        <v>7.5</v>
      </c>
      <c r="F121" s="90">
        <v>27</v>
      </c>
      <c r="G121" s="63">
        <v>72</v>
      </c>
      <c r="H121" s="64">
        <v>1E-3</v>
      </c>
      <c r="I121" s="64">
        <v>7.5800000000000006E-2</v>
      </c>
      <c r="J121" s="64">
        <v>2.4199999999999999E-2</v>
      </c>
      <c r="K121" s="62">
        <v>8.6</v>
      </c>
      <c r="L121" s="63">
        <v>22</v>
      </c>
      <c r="M121" s="63">
        <v>211</v>
      </c>
      <c r="N121" s="63">
        <v>26</v>
      </c>
      <c r="O121" s="63">
        <v>350</v>
      </c>
      <c r="P121" s="90">
        <v>100</v>
      </c>
      <c r="Q121" s="90">
        <v>32</v>
      </c>
      <c r="R121" s="90">
        <v>20</v>
      </c>
      <c r="S121" s="90">
        <v>430</v>
      </c>
      <c r="T121" s="90">
        <v>0.5</v>
      </c>
      <c r="U121" s="90">
        <v>40</v>
      </c>
      <c r="V121" s="81"/>
      <c r="W121" s="103">
        <v>6393</v>
      </c>
      <c r="X121" s="90" t="s">
        <v>110</v>
      </c>
      <c r="Y121" s="81"/>
      <c r="Z121" s="90">
        <v>27</v>
      </c>
      <c r="AA121" s="90">
        <v>233</v>
      </c>
      <c r="AB121" s="83">
        <v>98.04</v>
      </c>
      <c r="AE121" s="3">
        <v>2004</v>
      </c>
      <c r="AF121" s="2">
        <f>COUNT($J$62:$J$73)</f>
        <v>12</v>
      </c>
      <c r="AG121" s="4">
        <f>MAX($J$62:$J$73)</f>
        <v>0.61550000000000005</v>
      </c>
      <c r="AH121" s="2">
        <f>PERCENTILE($J$62:$J$73,75%)</f>
        <v>0.23025000000000001</v>
      </c>
      <c r="AI121" s="4">
        <f>MEDIAN($J$62:$J$73)</f>
        <v>0.13255</v>
      </c>
      <c r="AJ121" s="2">
        <f>PERCENTILE($J$62:$J$73,25%)</f>
        <v>4.7625000000000001E-2</v>
      </c>
      <c r="AK121" s="4">
        <f>MIN($J$62:$J$73)</f>
        <v>1.2999999999999999E-2</v>
      </c>
      <c r="BK121">
        <v>6</v>
      </c>
      <c r="BL121">
        <f>COUNT($J$7,$J$19,$J$31,$J$43,$J$55,$J$67,$J$79,$J$91,$J$103,$J$115,$J$127,$J$139,$J$151,$J$163)</f>
        <v>13</v>
      </c>
      <c r="BM121" s="6">
        <f>MAX($J$7,$J$19,$J$31,$J$43,$J$55,$J$67,$J$79,$J$91,$J$103,$J$115,$J$127,$J$139,$J$151,$J$163)</f>
        <v>0.51180000000000003</v>
      </c>
      <c r="BN121">
        <f>PERCENTILE(($J$7,$J$19,$J$31,$J$43,$J$55,$J$67,$J$79,$J$91,$J$103,$J$115,$J$127,$J$139,$J$151,$J$163),75%)</f>
        <v>6.2E-2</v>
      </c>
      <c r="BO121" s="6">
        <f>MEDIAN($J$7,$J$19,$J$31,$J$43,$J$55,$J$67,$J$79,$J$91,$J$103,$J$115,$J$127,$J$139,$J$151,$J$163)</f>
        <v>2.86E-2</v>
      </c>
      <c r="BP121">
        <f>PERCENTILE(($J$7,$J$19,$J$31,$J$43,$J$55,$J$67,$J$79,$J$91,$J$103,$J$115,$J$127,$J$139,$J$151,$J$163),25%)</f>
        <v>2.4E-2</v>
      </c>
      <c r="BQ121" s="6">
        <f>MIN($J$7,$J$19,$J$31,$J$43,$J$55,$J$67,$J$79,$J$91,$J$103,$J$115,$J$127,$J$139,$J$151,$J$163)</f>
        <v>2E-3</v>
      </c>
    </row>
    <row r="122" spans="1:69" x14ac:dyDescent="0.25">
      <c r="A122" s="117">
        <v>39825</v>
      </c>
      <c r="B122" s="60">
        <v>1</v>
      </c>
      <c r="C122" s="60">
        <f t="shared" si="1"/>
        <v>2009</v>
      </c>
      <c r="D122" s="61">
        <v>2</v>
      </c>
      <c r="E122" s="62">
        <v>8.6999999999999993</v>
      </c>
      <c r="F122" s="90">
        <v>23</v>
      </c>
      <c r="G122" s="63">
        <v>52</v>
      </c>
      <c r="H122" s="64">
        <v>0.32029999999999997</v>
      </c>
      <c r="I122" s="64">
        <v>9.8299999999999998E-2</v>
      </c>
      <c r="J122" s="64">
        <v>1E-3</v>
      </c>
      <c r="K122" s="62">
        <v>7.9</v>
      </c>
      <c r="L122" s="63">
        <v>83</v>
      </c>
      <c r="M122" s="63">
        <v>198</v>
      </c>
      <c r="N122" s="63">
        <v>71</v>
      </c>
      <c r="O122" s="63">
        <v>540</v>
      </c>
      <c r="P122" s="90">
        <v>96</v>
      </c>
      <c r="Q122" s="90">
        <v>56</v>
      </c>
      <c r="R122" s="90"/>
      <c r="S122" s="90">
        <v>366</v>
      </c>
      <c r="T122" s="90">
        <v>1</v>
      </c>
      <c r="U122" s="90">
        <v>84</v>
      </c>
      <c r="V122" s="81"/>
      <c r="W122" s="103">
        <v>25570</v>
      </c>
      <c r="X122" s="90" t="s">
        <v>110</v>
      </c>
      <c r="Y122" s="81"/>
      <c r="Z122" s="90">
        <v>330</v>
      </c>
      <c r="AA122" s="90">
        <v>281</v>
      </c>
      <c r="AB122" s="87">
        <v>122.15</v>
      </c>
      <c r="AE122" s="3">
        <v>2005</v>
      </c>
      <c r="AF122" s="2">
        <f>COUNT($J$74:$J$85)</f>
        <v>11</v>
      </c>
      <c r="AG122" s="4">
        <f>MAX($J$74:$J$85)</f>
        <v>0.48459999999999998</v>
      </c>
      <c r="AH122" s="2">
        <f>PERCENTILE($J$74:$J$85,75%)</f>
        <v>5.4499999999999993E-2</v>
      </c>
      <c r="AI122" s="4">
        <f>MEDIAN($J$74:$J$85)</f>
        <v>3.1399999999999997E-2</v>
      </c>
      <c r="AJ122" s="2">
        <f>PERCENTILE($J$74:$J$85,25%)</f>
        <v>1.7250000000000001E-2</v>
      </c>
      <c r="AK122" s="4">
        <f>MIN($J$74:$J$85)</f>
        <v>2.5999999999999999E-3</v>
      </c>
      <c r="BK122">
        <v>7</v>
      </c>
      <c r="BL122">
        <f>COUNT($J$8,$J$20,$J$32,$J$44,$J$56,$J$68,$J$80,$J$92,$J$104,$J$116,$J$128,$J$140,$J$152,$J$164)</f>
        <v>12</v>
      </c>
      <c r="BM122" s="6">
        <f>MAX($J$8,$J$20,$J$32,$J$44,$J$56,$J$68,$J$80,$J$92,$J$104,$J$116,$J$128,$J$140,$J$152,$J$164)</f>
        <v>0.31759999999999999</v>
      </c>
      <c r="BN122">
        <f>PERCENTILE(($J$8,$J$20,$J$32,$J$44,$J$56,$J$68,$J$80,$J$92,$J$104,$J$116,$J$128,$J$140,$J$152,$J$164),75%)</f>
        <v>0.13312499999999999</v>
      </c>
      <c r="BO122" s="6">
        <f>MEDIAN($J$8,$J$20,$J$32,$J$44,$J$56,$J$68,$J$80,$J$92,$J$104,$J$116,$J$128,$J$140,$J$152,$J$164)</f>
        <v>8.1449999999999995E-2</v>
      </c>
      <c r="BP122">
        <f>PERCENTILE(($J$8,$J$20,$J$32,$J$44,$J$56,$J$68,$J$80,$J$92,$J$104,$J$116,$J$128,$J$140,$J$152,$J$164),25%)</f>
        <v>2.4125000000000001E-2</v>
      </c>
      <c r="BQ122" s="6">
        <f>MIN($J$8,$J$20,$J$32,$J$44,$J$56,$J$68,$J$80,$J$92,$J$104,$J$116,$J$128,$J$140,$J$152,$J$164)</f>
        <v>1.1900000000000001E-2</v>
      </c>
    </row>
    <row r="123" spans="1:69" x14ac:dyDescent="0.25">
      <c r="A123" s="117">
        <v>39854</v>
      </c>
      <c r="B123" s="60">
        <v>2</v>
      </c>
      <c r="C123" s="60">
        <f t="shared" si="1"/>
        <v>2009</v>
      </c>
      <c r="D123" s="61">
        <v>1</v>
      </c>
      <c r="E123" s="62">
        <v>8</v>
      </c>
      <c r="F123" s="90">
        <v>26</v>
      </c>
      <c r="G123" s="63">
        <v>56</v>
      </c>
      <c r="H123" s="64">
        <v>2.5100000000000001E-2</v>
      </c>
      <c r="I123" s="64">
        <v>6.8099999999999994E-2</v>
      </c>
      <c r="J123" s="64">
        <v>4.2599999999999999E-2</v>
      </c>
      <c r="K123" s="62">
        <v>8</v>
      </c>
      <c r="L123" s="63">
        <v>53</v>
      </c>
      <c r="M123" s="63">
        <v>209</v>
      </c>
      <c r="N123" s="63">
        <v>58</v>
      </c>
      <c r="O123" s="63">
        <v>540</v>
      </c>
      <c r="P123" s="90">
        <v>92</v>
      </c>
      <c r="Q123" s="90">
        <v>36</v>
      </c>
      <c r="R123" s="90"/>
      <c r="S123" s="90">
        <v>361</v>
      </c>
      <c r="T123" s="90">
        <v>0.5</v>
      </c>
      <c r="U123" s="90">
        <v>96</v>
      </c>
      <c r="V123" s="81"/>
      <c r="W123" s="103">
        <v>16310</v>
      </c>
      <c r="X123" s="90" t="s">
        <v>110</v>
      </c>
      <c r="Y123" s="81"/>
      <c r="Z123" s="90">
        <v>540</v>
      </c>
      <c r="AA123" s="90">
        <v>262</v>
      </c>
      <c r="AB123" s="83">
        <v>80.97</v>
      </c>
      <c r="AE123" s="3">
        <v>2006</v>
      </c>
      <c r="AF123" s="2">
        <f>COUNT($J$86:$J$97)</f>
        <v>12</v>
      </c>
      <c r="AG123" s="4">
        <f>MAX($J$86:$J$97)</f>
        <v>0.107</v>
      </c>
      <c r="AH123" s="2">
        <f>PERCENTILE($J$86:$J$97,75%)</f>
        <v>5.0075000000000001E-2</v>
      </c>
      <c r="AI123" s="4">
        <f>MEDIAN($J$86:$J$97)</f>
        <v>2.98E-2</v>
      </c>
      <c r="AJ123" s="2">
        <f>PERCENTILE($J$86:$J$97,25%)</f>
        <v>2.3199999999999998E-2</v>
      </c>
      <c r="AK123" s="4">
        <f>MIN($J$86:$J$97)</f>
        <v>1.26E-2</v>
      </c>
      <c r="BK123">
        <v>8</v>
      </c>
      <c r="BL123">
        <f>COUNT($J$9,$J$21,$J$33,$J$45,$J$57,$J$69,$J$81,$J$93,$J$105,$J$117,$J$129,$J$141,$J$153,$J$165)</f>
        <v>12</v>
      </c>
      <c r="BM123" s="6">
        <f>MAX($J$9,$J$21,$J$33,$J$45,$J$57,$J$69,$J$81,$J$93,$J$105,$J$117,$J$129,$J$141,$J$153,$J$165)</f>
        <v>0.85560000000000003</v>
      </c>
      <c r="BN123">
        <f>PERCENTILE(($J$9,$J$21,$J$33,$J$45,$J$57,$J$69,$J$81,$J$93,$J$105,$J$117,$J$129,$J$141,$J$153,$J$165),75%)</f>
        <v>0.17987500000000001</v>
      </c>
      <c r="BO123" s="6">
        <f>MEDIAN($J$9,$J$21,$J$33,$J$45,$J$57,$J$69,$J$81,$J$93,$J$105,$J$117,$J$129,$J$141,$J$153,$J$165)</f>
        <v>3.27E-2</v>
      </c>
      <c r="BP123">
        <f>PERCENTILE(($J$9,$J$21,$J$33,$J$45,$J$57,$J$69,$J$81,$J$93,$J$105,$J$117,$J$129,$J$141,$J$153,$J$165),25%)</f>
        <v>1.78E-2</v>
      </c>
      <c r="BQ123" s="6">
        <f>MIN($J$9,$J$21,$J$33,$J$45,$J$57,$J$69,$J$81,$J$93,$J$105,$J$117,$J$129,$J$141,$J$153,$J$165)</f>
        <v>7.0000000000000001E-3</v>
      </c>
    </row>
    <row r="124" spans="1:69" x14ac:dyDescent="0.25">
      <c r="A124" s="117">
        <v>39875</v>
      </c>
      <c r="B124" s="60">
        <v>3</v>
      </c>
      <c r="C124" s="60">
        <f t="shared" si="1"/>
        <v>2009</v>
      </c>
      <c r="D124" s="61">
        <v>1</v>
      </c>
      <c r="E124" s="62">
        <v>9</v>
      </c>
      <c r="F124" s="90">
        <v>27</v>
      </c>
      <c r="G124" s="63">
        <v>60</v>
      </c>
      <c r="H124" s="64">
        <v>5.8700000000000002E-2</v>
      </c>
      <c r="I124" s="64">
        <v>0.1197</v>
      </c>
      <c r="J124" s="64">
        <v>2.6700000000000002E-2</v>
      </c>
      <c r="K124" s="62">
        <v>8.3000000000000007</v>
      </c>
      <c r="L124" s="63">
        <v>65</v>
      </c>
      <c r="M124" s="63">
        <v>225</v>
      </c>
      <c r="N124" s="63">
        <v>57</v>
      </c>
      <c r="O124" s="63">
        <v>220</v>
      </c>
      <c r="P124" s="90">
        <v>100</v>
      </c>
      <c r="Q124" s="90">
        <v>40</v>
      </c>
      <c r="R124" s="90"/>
      <c r="S124" s="90">
        <v>362</v>
      </c>
      <c r="T124" s="90">
        <v>2</v>
      </c>
      <c r="U124" s="90">
        <v>96</v>
      </c>
      <c r="V124" s="81"/>
      <c r="W124" s="103">
        <v>13042</v>
      </c>
      <c r="X124" s="90" t="s">
        <v>110</v>
      </c>
      <c r="Y124" s="81"/>
      <c r="Z124" s="90">
        <v>130</v>
      </c>
      <c r="AA124" s="90">
        <v>290</v>
      </c>
      <c r="AB124" s="83">
        <v>80.97</v>
      </c>
      <c r="AE124" s="3">
        <v>2007</v>
      </c>
      <c r="AF124" s="2">
        <f>COUNT($J$98:$J$109)</f>
        <v>12</v>
      </c>
      <c r="AG124" s="4">
        <f>MAX($J$98:$J$109)</f>
        <v>0.1749</v>
      </c>
      <c r="AH124" s="2">
        <f>PERCENTILE($J$98:$J$109,75%)</f>
        <v>7.1649999999999991E-2</v>
      </c>
      <c r="AI124" s="4">
        <f>MEDIAN($J$98:$J$109)</f>
        <v>2.8299999999999999E-2</v>
      </c>
      <c r="AJ124" s="2">
        <f>PERCENTILE($J$98:$J$109,25%)</f>
        <v>1.8525E-2</v>
      </c>
      <c r="AK124" s="4">
        <f>MIN($J$98:$J$109)</f>
        <v>1E-3</v>
      </c>
      <c r="BK124">
        <v>9</v>
      </c>
      <c r="BL124">
        <f>COUNT($J$10,$J$22,$J$34,$J$46,$J$58,$J$70,$J$82,$J$94,$J$106,$J$118,$J$130,$J$142,$J$154,$J$166)</f>
        <v>13</v>
      </c>
      <c r="BM124" s="6">
        <f>MAX($J$10,$J$22,$J$34,$J$46,$J$58,$J$70,$J$82,$J$94,$J$106,$J$118,$J$130,$J$142,$J$154,$J$166)</f>
        <v>0.28439999999999999</v>
      </c>
      <c r="BN124">
        <f>PERCENTILE(($J$10,$J$22,$J$34,$J$46,$J$58,$J$70,$J$82,$J$94,$J$106,$J$118,$J$130,$J$142,$J$154,$J$166),75%)</f>
        <v>5.4800000000000001E-2</v>
      </c>
      <c r="BO124" s="6">
        <f>MEDIAN($J$10,$J$22,$J$34,$J$46,$J$58,$J$70,$J$82,$J$94,$J$106,$J$118,$J$130,$J$142,$J$154,$J$166)</f>
        <v>3.1300000000000001E-2</v>
      </c>
      <c r="BP124">
        <f>PERCENTILE(($J$10,$J$22,$J$34,$J$46,$J$58,$J$70,$J$82,$J$94,$J$106,$J$118,$J$130,$J$142,$J$154,$J$166),25%)</f>
        <v>1.6899999999999998E-2</v>
      </c>
      <c r="BQ124" s="6">
        <f>MIN($J$10,$J$22,$J$34,$J$46,$J$58,$J$70,$J$82,$J$94,$J$106,$J$118,$J$130,$J$142,$J$154,$J$166)</f>
        <v>1E-3</v>
      </c>
    </row>
    <row r="125" spans="1:69" x14ac:dyDescent="0.25">
      <c r="A125" s="117">
        <v>39916</v>
      </c>
      <c r="B125" s="60">
        <v>4</v>
      </c>
      <c r="C125" s="60">
        <f t="shared" si="1"/>
        <v>2009</v>
      </c>
      <c r="D125" s="61">
        <v>1</v>
      </c>
      <c r="E125" s="62">
        <v>7.2</v>
      </c>
      <c r="F125" s="90">
        <v>29</v>
      </c>
      <c r="G125" s="63">
        <v>63</v>
      </c>
      <c r="H125" s="64">
        <v>1E-3</v>
      </c>
      <c r="I125" s="64">
        <v>7.6899999999999996E-2</v>
      </c>
      <c r="J125" s="64">
        <v>2.4899999999999999E-2</v>
      </c>
      <c r="K125" s="62">
        <v>8.5</v>
      </c>
      <c r="L125" s="63">
        <v>50</v>
      </c>
      <c r="M125" s="63">
        <v>221</v>
      </c>
      <c r="N125" s="63">
        <v>35</v>
      </c>
      <c r="O125" s="63">
        <v>490</v>
      </c>
      <c r="P125" s="90">
        <v>112</v>
      </c>
      <c r="Q125" s="90">
        <v>40</v>
      </c>
      <c r="R125" s="90">
        <v>2</v>
      </c>
      <c r="S125" s="90">
        <v>377</v>
      </c>
      <c r="T125" s="90">
        <v>2</v>
      </c>
      <c r="U125" s="90">
        <v>104</v>
      </c>
      <c r="V125" s="81"/>
      <c r="W125" s="103">
        <v>31446</v>
      </c>
      <c r="X125" s="90" t="s">
        <v>110</v>
      </c>
      <c r="Y125" s="81"/>
      <c r="Z125" s="90">
        <v>170</v>
      </c>
      <c r="AA125" s="90">
        <v>271</v>
      </c>
      <c r="AB125" s="83">
        <v>52.93</v>
      </c>
      <c r="AE125" s="3">
        <v>2008</v>
      </c>
      <c r="AF125" s="2">
        <f>COUNT($J$110:$J$121)</f>
        <v>12</v>
      </c>
      <c r="AG125" s="4">
        <f>MAX($J$110:$J$121)</f>
        <v>9.7900000000000001E-2</v>
      </c>
      <c r="AH125" s="2">
        <f>PERCENTILE($J$110:$J$121,75%)</f>
        <v>2.5950000000000001E-2</v>
      </c>
      <c r="AI125" s="4">
        <f>MEDIAN($J$110:$J$121)</f>
        <v>1.3850000000000001E-2</v>
      </c>
      <c r="AJ125" s="2">
        <f>PERCENTILE($J$110:$J$121,25%)</f>
        <v>1.1025E-2</v>
      </c>
      <c r="AK125" s="4">
        <f>MIN($J$110:$J$121)</f>
        <v>1E-3</v>
      </c>
      <c r="BK125">
        <v>10</v>
      </c>
      <c r="BL125">
        <f>COUNT($J$11,$J$23,$J$35,$J$47,$J$59,$J$71,$J$83,$J$95,$J$107,$J$119,$J$131,$J$143,$J$155,$J$167)</f>
        <v>13</v>
      </c>
      <c r="BM125" s="6">
        <f>MAX($J$11,$J$23,$J$35,$J$47,$J$59,$J$71,$J$83,$J$95,$J$107,$J$119,$J$131,$J$143,$J$155,$J$167)</f>
        <v>9.0999999999999998E-2</v>
      </c>
      <c r="BN125">
        <f>PERCENTILE(($J$11,$J$23,$J$35,$J$47,$J$59,$J$71,$J$83,$J$95,$J$107,$J$119,$J$131,$J$143,$J$155,$J$167),75%)</f>
        <v>4.1099999999999998E-2</v>
      </c>
      <c r="BO125" s="6">
        <f>MEDIAN($J$11,$J$23,$J$35,$J$47,$J$59,$J$71,$J$83,$J$95,$J$107,$J$119,$J$131,$J$143,$J$155,$J$167)</f>
        <v>1.7899999999999999E-2</v>
      </c>
      <c r="BP125">
        <f>PERCENTILE(($J$11,$J$23,$J$35,$J$47,$J$59,$J$71,$J$83,$J$95,$J$107,$J$119,$J$131,$J$143,$J$155,$J$167),25%)</f>
        <v>0.01</v>
      </c>
      <c r="BQ125" s="6">
        <f>MIN($J$11,$J$23,$J$35,$J$47,$J$59,$J$71,$J$83,$J$95,$J$107,$J$119,$J$131,$J$143,$J$155,$J$167)</f>
        <v>1E-3</v>
      </c>
    </row>
    <row r="126" spans="1:69" x14ac:dyDescent="0.25">
      <c r="A126" s="117">
        <v>39938</v>
      </c>
      <c r="B126" s="60">
        <v>5</v>
      </c>
      <c r="C126" s="60">
        <f t="shared" si="1"/>
        <v>2009</v>
      </c>
      <c r="D126" s="61">
        <v>2</v>
      </c>
      <c r="E126" s="62">
        <v>7.6</v>
      </c>
      <c r="F126" s="90">
        <v>29</v>
      </c>
      <c r="G126" s="63">
        <v>62</v>
      </c>
      <c r="H126" s="64">
        <v>2.1700000000000001E-2</v>
      </c>
      <c r="I126" s="64">
        <v>9.0800000000000006E-2</v>
      </c>
      <c r="J126" s="64">
        <v>1.4999999999999999E-2</v>
      </c>
      <c r="K126" s="62">
        <v>8.1999999999999993</v>
      </c>
      <c r="L126" s="63">
        <v>57</v>
      </c>
      <c r="M126" s="63">
        <v>177</v>
      </c>
      <c r="N126" s="63">
        <v>38</v>
      </c>
      <c r="O126" s="63">
        <v>1300</v>
      </c>
      <c r="P126" s="90">
        <v>108</v>
      </c>
      <c r="Q126" s="90">
        <v>40</v>
      </c>
      <c r="R126" s="90">
        <v>2</v>
      </c>
      <c r="S126" s="90">
        <v>374</v>
      </c>
      <c r="T126" s="90">
        <v>0.5</v>
      </c>
      <c r="U126" s="90">
        <v>88</v>
      </c>
      <c r="V126" s="81"/>
      <c r="W126" s="104">
        <v>10594</v>
      </c>
      <c r="X126" s="90" t="s">
        <v>110</v>
      </c>
      <c r="Y126" s="81"/>
      <c r="Z126" s="90">
        <v>790</v>
      </c>
      <c r="AA126" s="90">
        <v>234</v>
      </c>
      <c r="AB126" s="83">
        <v>58.81</v>
      </c>
      <c r="AE126" s="3">
        <v>2009</v>
      </c>
      <c r="AF126" s="2">
        <f>COUNT($J$122:$J$133)</f>
        <v>9</v>
      </c>
      <c r="AG126" s="4">
        <f>MAX($J$122:$J$133)</f>
        <v>0.08</v>
      </c>
      <c r="AH126" s="2">
        <f>PERCENTILE($J$122:$J$133,75%)</f>
        <v>2.6700000000000002E-2</v>
      </c>
      <c r="AI126" s="4">
        <f>MEDIAN($J$122:$J$133)</f>
        <v>0.02</v>
      </c>
      <c r="AJ126" s="2">
        <f>PERCENTILE($J$122:$J$133,25%)</f>
        <v>8.6999999999999994E-3</v>
      </c>
      <c r="AK126" s="4">
        <f>MIN($J$122:$J$133)</f>
        <v>1E-3</v>
      </c>
      <c r="BK126">
        <v>11</v>
      </c>
      <c r="BL126">
        <f>COUNT($J$12,$J$24,$J$36,$J$48,$J$60,$J$72,$J$84,$J$96,$J$108,$J$120,$J$132,$J$144,$J$156,$J$168)</f>
        <v>14</v>
      </c>
      <c r="BM126" s="6">
        <f>MAX($J$12,$J$24,$J$36,$J$48,$J$60,$J$72,$J$84,$J$96,$J$108,$J$120,$J$132,$J$144,$J$156,$J$168)</f>
        <v>0.13730000000000001</v>
      </c>
      <c r="BN126">
        <f>PERCENTILE(($J$12,$J$24,$J$36,$J$48,$J$60,$J$72,$J$84,$J$96,$J$108,$J$120,$J$132,$J$144,$J$156,$J$168),75%)</f>
        <v>5.6950000000000001E-2</v>
      </c>
      <c r="BO126" s="6">
        <f>MEDIAN($J$12,$J$24,$J$36,$J$48,$J$60,$J$72,$J$84,$J$96,$J$108,$J$120,$J$132,$J$144,$J$156,$J$168)</f>
        <v>2.7049999999999998E-2</v>
      </c>
      <c r="BP126">
        <f>PERCENTILE(($J$12,$J$24,$J$36,$J$48,$J$60,$J$72,$J$84,$J$96,$J$108,$J$120,$J$132,$J$144,$J$156,$J$168),25%)</f>
        <v>6.1999999999999998E-3</v>
      </c>
      <c r="BQ126" s="6">
        <f>MIN($J$12,$J$24,$J$36,$J$48,$J$60,$J$72,$J$84,$J$96,$J$108,$J$120,$J$132,$J$144,$J$156,$J$168)</f>
        <v>2E-3</v>
      </c>
    </row>
    <row r="127" spans="1:69" x14ac:dyDescent="0.25">
      <c r="A127" s="117">
        <v>39965</v>
      </c>
      <c r="B127" s="60">
        <v>6</v>
      </c>
      <c r="C127" s="60">
        <f t="shared" si="1"/>
        <v>2009</v>
      </c>
      <c r="D127" s="61">
        <v>2</v>
      </c>
      <c r="E127" s="62">
        <v>6.9</v>
      </c>
      <c r="F127" s="90">
        <v>28</v>
      </c>
      <c r="G127" s="63">
        <v>54</v>
      </c>
      <c r="H127" s="64">
        <v>8.3799999999999999E-2</v>
      </c>
      <c r="I127" s="64">
        <v>0.10630000000000001</v>
      </c>
      <c r="J127" s="64">
        <v>8.6999999999999994E-3</v>
      </c>
      <c r="K127" s="62">
        <v>8.1999999999999993</v>
      </c>
      <c r="L127" s="63">
        <v>55</v>
      </c>
      <c r="M127" s="63">
        <v>219</v>
      </c>
      <c r="N127" s="63">
        <v>45</v>
      </c>
      <c r="O127" s="63">
        <v>3500</v>
      </c>
      <c r="P127" s="90">
        <v>96</v>
      </c>
      <c r="Q127" s="90">
        <v>40</v>
      </c>
      <c r="R127" s="90">
        <v>8</v>
      </c>
      <c r="S127" s="90">
        <v>355</v>
      </c>
      <c r="T127" s="90">
        <v>12</v>
      </c>
      <c r="U127" s="90">
        <v>84</v>
      </c>
      <c r="V127" s="81"/>
      <c r="W127" s="104">
        <v>58630</v>
      </c>
      <c r="X127" s="90" t="s">
        <v>110</v>
      </c>
      <c r="Y127" s="81"/>
      <c r="Z127" s="90">
        <v>2400</v>
      </c>
      <c r="AA127" s="90">
        <v>274</v>
      </c>
      <c r="AB127" s="83">
        <v>265.32</v>
      </c>
      <c r="AE127" s="3">
        <v>2010</v>
      </c>
      <c r="AF127" s="2">
        <f>COUNT($J$134:$J$145)</f>
        <v>12</v>
      </c>
      <c r="AG127" s="4">
        <f>MAX($J$134:$J$145)</f>
        <v>0.23</v>
      </c>
      <c r="AH127" s="2">
        <f>PERCENTILE($J$134:$J$145,75%)</f>
        <v>7.3325000000000001E-2</v>
      </c>
      <c r="AI127" s="4">
        <f>MEDIAN($J$134:$J$145)</f>
        <v>0.03</v>
      </c>
      <c r="AJ127" s="2">
        <f>PERCENTILE($J$134:$J$145,25%)</f>
        <v>1.7500000000000002E-2</v>
      </c>
      <c r="AK127" s="4">
        <f>MIN($J$134:$J$145)</f>
        <v>5.0000000000000001E-3</v>
      </c>
      <c r="BK127">
        <v>12</v>
      </c>
      <c r="BL127">
        <f>COUNT($J$13,$J$25,$J$37,$J$49,$J$61,$J$73,$J$85,$J$97,$J$109,$J$121,$J$133,$J$145,$J$157,$J$169)</f>
        <v>14</v>
      </c>
      <c r="BM127" s="6">
        <f>MAX($J$13,$J$25,$J$37,$J$49,$J$61,$J$73,$J$85,$J$97,$J$109,$J$121,$J$133,$J$145,$J$157,$J$169)</f>
        <v>0.14610000000000001</v>
      </c>
      <c r="BN127">
        <f>PERCENTILE(($J$13,$J$25,$J$37,$J$49,$J$61,$J$73,$J$85,$J$97,$J$109,$J$121,$J$133,$J$145,$J$157,$J$169),75%)</f>
        <v>6.9750000000000006E-2</v>
      </c>
      <c r="BO127" s="6">
        <f>MEDIAN($J$13,$J$25,$J$37,$J$49,$J$61,$J$73,$J$85,$J$97,$J$109,$J$121,$J$133,$J$145,$J$157,$J$169)</f>
        <v>3.15E-2</v>
      </c>
      <c r="BP127">
        <f>PERCENTILE(($J$13,$J$25,$J$37,$J$49,$J$61,$J$73,$J$85,$J$97,$J$109,$J$121,$J$133,$J$145,$J$157,$J$169),25%)</f>
        <v>1.5575E-2</v>
      </c>
      <c r="BQ127" s="6">
        <f>MIN($J$13,$J$25,$J$37,$J$49,$J$61,$J$73,$J$85,$J$97,$J$109,$J$121,$J$133,$J$145,$J$157,$J$169)</f>
        <v>2E-3</v>
      </c>
    </row>
    <row r="128" spans="1:69" x14ac:dyDescent="0.25">
      <c r="A128" s="117"/>
      <c r="B128" s="60">
        <v>7</v>
      </c>
      <c r="C128" s="60"/>
      <c r="D128" s="61"/>
      <c r="E128" s="62"/>
      <c r="F128" s="90"/>
      <c r="G128" s="63"/>
      <c r="H128" s="64"/>
      <c r="I128" s="64"/>
      <c r="J128" s="64"/>
      <c r="K128" s="62"/>
      <c r="L128" s="63"/>
      <c r="M128" s="63"/>
      <c r="N128" s="63"/>
      <c r="O128" s="63"/>
      <c r="P128" s="90"/>
      <c r="Q128" s="90"/>
      <c r="R128" s="90"/>
      <c r="S128" s="90"/>
      <c r="T128" s="90"/>
      <c r="U128" s="90"/>
      <c r="V128" s="81"/>
      <c r="W128" s="104"/>
      <c r="X128" s="90"/>
      <c r="Y128" s="81"/>
      <c r="Z128" s="90"/>
      <c r="AA128" s="90"/>
      <c r="AB128" s="83"/>
      <c r="AE128" s="3">
        <v>2011</v>
      </c>
      <c r="AF128" s="2">
        <f>COUNT($J$146:$J$157)</f>
        <v>11</v>
      </c>
      <c r="AG128" s="4">
        <f>MAX($J$146:$J$157)</f>
        <v>0.85560000000000003</v>
      </c>
      <c r="AH128" s="2">
        <f>PERCENTILE($J$146:$J$157,75%)</f>
        <v>0.1406</v>
      </c>
      <c r="AI128" s="4">
        <f>MEDIAN($J$146:$J$157)</f>
        <v>8.2900000000000001E-2</v>
      </c>
      <c r="AJ128" s="2">
        <f>PERCENTILE($J$146:$J$157,25%)</f>
        <v>4.1499999999999995E-2</v>
      </c>
      <c r="AK128" s="4">
        <f>MIN($J$146:$J$157)</f>
        <v>1E-4</v>
      </c>
    </row>
    <row r="129" spans="1:69" x14ac:dyDescent="0.25">
      <c r="A129" s="117"/>
      <c r="B129" s="60">
        <v>8</v>
      </c>
      <c r="C129" s="60"/>
      <c r="D129" s="61"/>
      <c r="E129" s="62"/>
      <c r="F129" s="90"/>
      <c r="G129" s="63"/>
      <c r="H129" s="64"/>
      <c r="I129" s="64"/>
      <c r="J129" s="64"/>
      <c r="K129" s="62"/>
      <c r="L129" s="63"/>
      <c r="M129" s="63"/>
      <c r="N129" s="63"/>
      <c r="O129" s="63"/>
      <c r="P129" s="90"/>
      <c r="Q129" s="90"/>
      <c r="R129" s="90"/>
      <c r="S129" s="90"/>
      <c r="T129" s="90"/>
      <c r="U129" s="90"/>
      <c r="V129" s="81"/>
      <c r="W129" s="104"/>
      <c r="X129" s="90"/>
      <c r="Y129" s="81"/>
      <c r="Z129" s="90"/>
      <c r="AA129" s="90"/>
      <c r="AB129" s="83"/>
      <c r="AE129" s="3">
        <v>2012</v>
      </c>
      <c r="AF129" s="2">
        <f>COUNT($J$158:$J$169)</f>
        <v>11</v>
      </c>
      <c r="AG129" s="4">
        <f>MAX($J$158:$J$169)</f>
        <v>1.8879999999999999</v>
      </c>
      <c r="AH129" s="2">
        <f>PERCENTILE($J$158:$J$169,75%)</f>
        <v>0.1295</v>
      </c>
      <c r="AI129" s="4">
        <f>MEDIAN($J$158:$J$169)</f>
        <v>4.1000000000000002E-2</v>
      </c>
      <c r="AJ129" s="2">
        <f>PERCENTILE($J$158:$J$169,25%)</f>
        <v>2.1499999999999998E-2</v>
      </c>
      <c r="AK129" s="4">
        <f>MIN($J$158:$J$169)</f>
        <v>1E-3</v>
      </c>
    </row>
    <row r="130" spans="1:69" x14ac:dyDescent="0.25">
      <c r="A130" s="117"/>
      <c r="B130" s="60">
        <v>9</v>
      </c>
      <c r="C130" s="60"/>
      <c r="D130" s="61"/>
      <c r="E130" s="62"/>
      <c r="F130" s="90"/>
      <c r="G130" s="63"/>
      <c r="H130" s="64"/>
      <c r="I130" s="64"/>
      <c r="J130" s="64"/>
      <c r="K130" s="62"/>
      <c r="L130" s="63"/>
      <c r="M130" s="63"/>
      <c r="N130" s="63"/>
      <c r="O130" s="63"/>
      <c r="P130" s="90"/>
      <c r="Q130" s="90"/>
      <c r="R130" s="90"/>
      <c r="S130" s="90"/>
      <c r="T130" s="90"/>
      <c r="U130" s="90"/>
      <c r="V130" s="81"/>
      <c r="W130" s="104"/>
      <c r="X130" s="90"/>
      <c r="Y130" s="81"/>
      <c r="Z130" s="90"/>
      <c r="AA130" s="90"/>
      <c r="AB130" s="83"/>
      <c r="AE130" s="3">
        <v>2013</v>
      </c>
      <c r="AF130" s="2">
        <f>COUNT($J$170:$J$181)</f>
        <v>12</v>
      </c>
      <c r="AG130" s="113">
        <f>MAX($J$170:$J$181)</f>
        <v>0.32900000000000001</v>
      </c>
      <c r="AH130" s="2">
        <f>PERCENTILE($J$170:$J$181,75%)</f>
        <v>0.10225000000000001</v>
      </c>
      <c r="AI130" s="113">
        <f>MEDIAN($J$170:$J$181)</f>
        <v>6.6000000000000003E-2</v>
      </c>
      <c r="AJ130" s="2">
        <f>PERCENTILE($J$170:$J$181,25%)</f>
        <v>3.3750000000000002E-2</v>
      </c>
      <c r="AK130" s="113">
        <f>MIN($J$170:$J$181)</f>
        <v>1.7000000000000001E-2</v>
      </c>
    </row>
    <row r="131" spans="1:69" x14ac:dyDescent="0.25">
      <c r="A131" s="117">
        <v>40106</v>
      </c>
      <c r="B131" s="60">
        <v>10</v>
      </c>
      <c r="C131" s="60">
        <f t="shared" si="1"/>
        <v>2009</v>
      </c>
      <c r="D131" s="61">
        <v>3</v>
      </c>
      <c r="E131" s="62">
        <v>7.55</v>
      </c>
      <c r="F131" s="90">
        <v>29</v>
      </c>
      <c r="G131" s="63">
        <v>18</v>
      </c>
      <c r="H131" s="64">
        <v>2.1</v>
      </c>
      <c r="I131" s="64">
        <v>0.06</v>
      </c>
      <c r="J131" s="64">
        <v>0.08</v>
      </c>
      <c r="K131" s="62">
        <v>8.1999999999999993</v>
      </c>
      <c r="L131" s="63">
        <v>21</v>
      </c>
      <c r="M131" s="66"/>
      <c r="N131" s="66"/>
      <c r="O131" s="63">
        <v>130</v>
      </c>
      <c r="P131" s="90" t="s">
        <v>110</v>
      </c>
      <c r="Q131" s="90" t="s">
        <v>110</v>
      </c>
      <c r="R131" s="90" t="s">
        <v>110</v>
      </c>
      <c r="S131" s="90" t="s">
        <v>110</v>
      </c>
      <c r="T131" s="90">
        <v>0.01</v>
      </c>
      <c r="U131" s="90" t="s">
        <v>110</v>
      </c>
      <c r="V131" s="81"/>
      <c r="W131" s="102"/>
      <c r="X131" s="90" t="s">
        <v>110</v>
      </c>
      <c r="Y131" s="81"/>
      <c r="Z131" s="90">
        <v>130</v>
      </c>
      <c r="AA131" s="90" t="s">
        <v>110</v>
      </c>
      <c r="AB131" s="63"/>
      <c r="AE131" s="3">
        <v>2014</v>
      </c>
      <c r="AF131" s="2">
        <f>COUNT($J$182:$J$193)</f>
        <v>1</v>
      </c>
      <c r="AG131" s="113">
        <f>MAX($J$182:$J$193)</f>
        <v>4.5999999999999999E-2</v>
      </c>
      <c r="AH131" s="2">
        <f>PERCENTILE($J$182:$J$193,75%)</f>
        <v>4.5999999999999999E-2</v>
      </c>
      <c r="AI131" s="113">
        <f>MEDIAN($J$182:$J$193)</f>
        <v>4.5999999999999999E-2</v>
      </c>
      <c r="AJ131" s="2">
        <f>PERCENTILE($J$182:$J$193,25%)</f>
        <v>4.5999999999999999E-2</v>
      </c>
      <c r="AK131" s="113">
        <f>MIN($J$182:$J$193)</f>
        <v>4.5999999999999999E-2</v>
      </c>
    </row>
    <row r="132" spans="1:69" x14ac:dyDescent="0.25">
      <c r="A132" s="117">
        <v>40133</v>
      </c>
      <c r="B132" s="60">
        <v>11</v>
      </c>
      <c r="C132" s="60">
        <f t="shared" si="1"/>
        <v>2009</v>
      </c>
      <c r="D132" s="61">
        <v>2</v>
      </c>
      <c r="E132" s="62">
        <v>9.85</v>
      </c>
      <c r="F132" s="90">
        <v>29</v>
      </c>
      <c r="G132" s="63">
        <v>16</v>
      </c>
      <c r="H132" s="64">
        <v>0.43</v>
      </c>
      <c r="I132" s="64">
        <v>0.08</v>
      </c>
      <c r="J132" s="64">
        <v>5.0000000000000001E-3</v>
      </c>
      <c r="K132" s="62">
        <v>8.4</v>
      </c>
      <c r="L132" s="63">
        <v>22</v>
      </c>
      <c r="M132" s="66"/>
      <c r="N132" s="66"/>
      <c r="O132" s="63">
        <v>20</v>
      </c>
      <c r="P132" s="90" t="s">
        <v>110</v>
      </c>
      <c r="Q132" s="90" t="s">
        <v>110</v>
      </c>
      <c r="R132" s="90" t="s">
        <v>110</v>
      </c>
      <c r="S132" s="90" t="s">
        <v>110</v>
      </c>
      <c r="T132" s="90">
        <v>0.63</v>
      </c>
      <c r="U132" s="90" t="s">
        <v>110</v>
      </c>
      <c r="V132" s="81"/>
      <c r="W132" s="103">
        <v>5623</v>
      </c>
      <c r="X132" s="90" t="s">
        <v>110</v>
      </c>
      <c r="Y132" s="81"/>
      <c r="Z132" s="90">
        <v>20</v>
      </c>
      <c r="AA132" s="90" t="s">
        <v>110</v>
      </c>
      <c r="AB132" s="63"/>
      <c r="AE132" s="3">
        <v>2015</v>
      </c>
      <c r="AF132" s="2">
        <f>COUNT($J$194:$J$205)</f>
        <v>0</v>
      </c>
      <c r="AG132" s="113">
        <f>MAX($J$194:$J$205)</f>
        <v>0</v>
      </c>
      <c r="AH132" s="2" t="e">
        <f>PERCENTILE($J$194:$J$205,75%)</f>
        <v>#NUM!</v>
      </c>
      <c r="AI132" s="113" t="e">
        <f>MEDIAN($J$194:$J$205)</f>
        <v>#NUM!</v>
      </c>
      <c r="AJ132" s="2" t="e">
        <f>PERCENTILE($J$194:$J$205,25%)</f>
        <v>#NUM!</v>
      </c>
      <c r="AK132" s="113">
        <f>MIN($J$194:$J$205)</f>
        <v>0</v>
      </c>
    </row>
    <row r="133" spans="1:69" x14ac:dyDescent="0.25">
      <c r="A133" s="117">
        <v>40154</v>
      </c>
      <c r="B133" s="60">
        <v>12</v>
      </c>
      <c r="C133" s="60">
        <f t="shared" si="1"/>
        <v>2009</v>
      </c>
      <c r="D133" s="61">
        <v>1</v>
      </c>
      <c r="E133" s="62">
        <v>7.04</v>
      </c>
      <c r="F133" s="90">
        <v>27</v>
      </c>
      <c r="G133" s="63">
        <v>17</v>
      </c>
      <c r="H133" s="64">
        <v>0.62</v>
      </c>
      <c r="I133" s="64">
        <v>0.12</v>
      </c>
      <c r="J133" s="64">
        <v>0.02</v>
      </c>
      <c r="K133" s="62">
        <v>8.8000000000000007</v>
      </c>
      <c r="L133" s="63">
        <v>30</v>
      </c>
      <c r="M133" s="66"/>
      <c r="N133" s="66"/>
      <c r="O133" s="63">
        <v>2000</v>
      </c>
      <c r="P133" s="90" t="s">
        <v>110</v>
      </c>
      <c r="Q133" s="90" t="s">
        <v>110</v>
      </c>
      <c r="R133" s="90" t="s">
        <v>110</v>
      </c>
      <c r="S133" s="90" t="s">
        <v>110</v>
      </c>
      <c r="T133" s="90">
        <v>0.65</v>
      </c>
      <c r="U133" s="90" t="s">
        <v>110</v>
      </c>
      <c r="V133" s="81"/>
      <c r="W133" s="103">
        <v>10350</v>
      </c>
      <c r="X133" s="90" t="s">
        <v>110</v>
      </c>
      <c r="Y133" s="81"/>
      <c r="Z133" s="90">
        <v>2000</v>
      </c>
      <c r="AA133" s="90" t="s">
        <v>110</v>
      </c>
      <c r="AB133" s="63"/>
      <c r="AE133" s="3">
        <v>2016</v>
      </c>
      <c r="AF133" s="2">
        <f>COUNT($J$206:$J$217)</f>
        <v>11</v>
      </c>
      <c r="AG133" s="114">
        <f>MAX($J$206:$J$217)</f>
        <v>0.34899999999999998</v>
      </c>
      <c r="AH133" s="2">
        <f>PERCENTILE($J$206:$J$217,75%)</f>
        <v>0.1845</v>
      </c>
      <c r="AI133" s="114">
        <f>MEDIAN($J$206:$J$217)</f>
        <v>8.3000000000000004E-2</v>
      </c>
      <c r="AJ133" s="2">
        <f>PERCENTILE($J$206:$J$217,25%)</f>
        <v>3.85E-2</v>
      </c>
      <c r="AK133" s="114">
        <f>MIN($J$206:$J$217)</f>
        <v>1.2E-2</v>
      </c>
    </row>
    <row r="134" spans="1:69" x14ac:dyDescent="0.25">
      <c r="A134" s="117">
        <v>40196</v>
      </c>
      <c r="B134" s="60">
        <v>1</v>
      </c>
      <c r="C134" s="60">
        <f t="shared" si="1"/>
        <v>2010</v>
      </c>
      <c r="D134" s="61">
        <v>5</v>
      </c>
      <c r="E134" s="62">
        <v>8.77</v>
      </c>
      <c r="F134" s="90">
        <v>26</v>
      </c>
      <c r="G134" s="63">
        <v>21.8</v>
      </c>
      <c r="H134" s="64">
        <v>5.0000000000000001E-3</v>
      </c>
      <c r="I134" s="64">
        <v>5.0000000000000001E-3</v>
      </c>
      <c r="J134" s="64">
        <v>0.01</v>
      </c>
      <c r="K134" s="62">
        <v>8</v>
      </c>
      <c r="L134" s="66"/>
      <c r="M134" s="63">
        <v>38</v>
      </c>
      <c r="N134" s="66"/>
      <c r="O134" s="63">
        <v>20</v>
      </c>
      <c r="P134" s="90" t="s">
        <v>110</v>
      </c>
      <c r="Q134" s="90" t="s">
        <v>110</v>
      </c>
      <c r="R134" s="90" t="s">
        <v>110</v>
      </c>
      <c r="S134" s="90" t="s">
        <v>110</v>
      </c>
      <c r="T134" s="90">
        <v>2.1</v>
      </c>
      <c r="U134" s="90" t="s">
        <v>110</v>
      </c>
      <c r="V134" s="81"/>
      <c r="W134" s="104">
        <v>11177</v>
      </c>
      <c r="X134" s="90" t="s">
        <v>110</v>
      </c>
      <c r="Y134" s="81"/>
      <c r="Z134" s="90">
        <v>20</v>
      </c>
      <c r="AA134" s="90" t="s">
        <v>110</v>
      </c>
      <c r="AB134" s="63"/>
    </row>
    <row r="135" spans="1:69" x14ac:dyDescent="0.25">
      <c r="A135" s="117">
        <v>40217</v>
      </c>
      <c r="B135" s="60">
        <v>2</v>
      </c>
      <c r="C135" s="60">
        <f t="shared" si="1"/>
        <v>2010</v>
      </c>
      <c r="D135" s="61">
        <v>4</v>
      </c>
      <c r="E135" s="62">
        <v>8.42</v>
      </c>
      <c r="F135" s="90">
        <v>26.6</v>
      </c>
      <c r="G135" s="63">
        <v>17.399999999999999</v>
      </c>
      <c r="H135" s="64">
        <v>0.87</v>
      </c>
      <c r="I135" s="64">
        <v>0.18</v>
      </c>
      <c r="J135" s="64">
        <v>0.03</v>
      </c>
      <c r="K135" s="62">
        <v>7.9</v>
      </c>
      <c r="L135" s="63">
        <v>35</v>
      </c>
      <c r="M135" s="66"/>
      <c r="N135" s="66"/>
      <c r="O135" s="63">
        <v>20</v>
      </c>
      <c r="P135" s="90" t="s">
        <v>110</v>
      </c>
      <c r="Q135" s="90" t="s">
        <v>110</v>
      </c>
      <c r="R135" s="90" t="s">
        <v>110</v>
      </c>
      <c r="S135" s="90" t="s">
        <v>110</v>
      </c>
      <c r="T135" s="90">
        <v>0.98</v>
      </c>
      <c r="U135" s="90" t="s">
        <v>110</v>
      </c>
      <c r="V135" s="81"/>
      <c r="W135" s="104">
        <v>727</v>
      </c>
      <c r="X135" s="90" t="s">
        <v>110</v>
      </c>
      <c r="Y135" s="81"/>
      <c r="Z135" s="90">
        <v>20</v>
      </c>
      <c r="AA135" s="90" t="s">
        <v>110</v>
      </c>
      <c r="AB135" s="63"/>
    </row>
    <row r="136" spans="1:69" x14ac:dyDescent="0.25">
      <c r="A136" s="117">
        <v>40245</v>
      </c>
      <c r="B136" s="60">
        <v>3</v>
      </c>
      <c r="C136" s="60">
        <f t="shared" ref="C136:C199" si="2">YEAR(A136)</f>
        <v>2010</v>
      </c>
      <c r="D136" s="61">
        <v>5</v>
      </c>
      <c r="E136" s="68" t="s">
        <v>3</v>
      </c>
      <c r="F136" s="90" t="s">
        <v>110</v>
      </c>
      <c r="G136" s="63">
        <v>37</v>
      </c>
      <c r="H136" s="64">
        <v>5.0000000000000001E-3</v>
      </c>
      <c r="I136" s="64">
        <v>0.2</v>
      </c>
      <c r="J136" s="64">
        <v>7.0000000000000007E-2</v>
      </c>
      <c r="K136" s="62">
        <v>8.3000000000000007</v>
      </c>
      <c r="L136" s="63">
        <v>62</v>
      </c>
      <c r="M136" s="66"/>
      <c r="N136" s="63">
        <v>84</v>
      </c>
      <c r="O136" s="63">
        <v>20</v>
      </c>
      <c r="P136" s="90">
        <v>100</v>
      </c>
      <c r="Q136" s="90">
        <v>44</v>
      </c>
      <c r="R136" s="90" t="s">
        <v>110</v>
      </c>
      <c r="S136" s="90">
        <v>244</v>
      </c>
      <c r="T136" s="90" t="s">
        <v>110</v>
      </c>
      <c r="U136" s="90">
        <v>80</v>
      </c>
      <c r="V136" s="81"/>
      <c r="W136" s="104">
        <v>15396</v>
      </c>
      <c r="X136" s="90" t="s">
        <v>110</v>
      </c>
      <c r="Y136" s="81"/>
      <c r="Z136" s="90">
        <v>20</v>
      </c>
      <c r="AA136" s="90" t="s">
        <v>110</v>
      </c>
      <c r="AB136" s="63"/>
    </row>
    <row r="137" spans="1:69" x14ac:dyDescent="0.25">
      <c r="A137" s="117">
        <v>40280</v>
      </c>
      <c r="B137" s="60">
        <v>4</v>
      </c>
      <c r="C137" s="60">
        <f t="shared" si="2"/>
        <v>2010</v>
      </c>
      <c r="D137" s="61">
        <v>8</v>
      </c>
      <c r="E137" s="62">
        <v>7.7</v>
      </c>
      <c r="F137" s="90">
        <v>28.3</v>
      </c>
      <c r="G137" s="63">
        <v>37</v>
      </c>
      <c r="H137" s="64">
        <v>5.0000000000000001E-3</v>
      </c>
      <c r="I137" s="64">
        <v>0.25</v>
      </c>
      <c r="J137" s="64">
        <v>5.0000000000000001E-3</v>
      </c>
      <c r="K137" s="62">
        <v>8.3000000000000007</v>
      </c>
      <c r="L137" s="63">
        <v>70</v>
      </c>
      <c r="M137" s="66"/>
      <c r="N137" s="63">
        <v>40</v>
      </c>
      <c r="O137" s="63">
        <v>500</v>
      </c>
      <c r="P137" s="90">
        <v>92</v>
      </c>
      <c r="Q137" s="90">
        <v>40</v>
      </c>
      <c r="R137" s="90" t="s">
        <v>110</v>
      </c>
      <c r="S137" s="90">
        <v>290</v>
      </c>
      <c r="T137" s="90">
        <v>2.2000000000000002</v>
      </c>
      <c r="U137" s="90">
        <v>84</v>
      </c>
      <c r="V137" s="81"/>
      <c r="W137" s="107">
        <v>21083</v>
      </c>
      <c r="X137" s="90" t="s">
        <v>110</v>
      </c>
      <c r="Y137" s="81"/>
      <c r="Z137" s="90">
        <v>230</v>
      </c>
      <c r="AA137" s="90" t="s">
        <v>110</v>
      </c>
      <c r="AB137" s="63"/>
    </row>
    <row r="138" spans="1:69" x14ac:dyDescent="0.25">
      <c r="A138" s="117">
        <v>40309</v>
      </c>
      <c r="B138" s="60">
        <v>5</v>
      </c>
      <c r="C138" s="60">
        <f t="shared" si="2"/>
        <v>2010</v>
      </c>
      <c r="D138" s="61">
        <v>9</v>
      </c>
      <c r="E138" s="62">
        <v>9.5</v>
      </c>
      <c r="F138" s="90" t="s">
        <v>110</v>
      </c>
      <c r="G138" s="63">
        <v>387</v>
      </c>
      <c r="H138" s="64">
        <v>5.0000000000000001E-3</v>
      </c>
      <c r="I138" s="64">
        <v>0.08</v>
      </c>
      <c r="J138" s="64">
        <v>0.23</v>
      </c>
      <c r="K138" s="62">
        <v>8.8000000000000007</v>
      </c>
      <c r="L138" s="63">
        <v>31</v>
      </c>
      <c r="M138" s="66"/>
      <c r="N138" s="63">
        <v>23</v>
      </c>
      <c r="O138" s="66" t="s">
        <v>3</v>
      </c>
      <c r="P138" s="90">
        <v>112</v>
      </c>
      <c r="Q138" s="90">
        <v>60</v>
      </c>
      <c r="R138" s="90"/>
      <c r="S138" s="90">
        <v>1488</v>
      </c>
      <c r="T138" s="90"/>
      <c r="U138" s="90">
        <v>240</v>
      </c>
      <c r="V138" s="81"/>
      <c r="W138" s="104">
        <v>20999</v>
      </c>
      <c r="X138" s="90" t="s">
        <v>110</v>
      </c>
      <c r="Y138" s="81"/>
      <c r="Z138" s="90" t="s">
        <v>110</v>
      </c>
      <c r="AA138" s="90">
        <v>-999</v>
      </c>
      <c r="AB138" s="66"/>
      <c r="AE138" t="s">
        <v>15</v>
      </c>
      <c r="AF138" t="s">
        <v>52</v>
      </c>
      <c r="AG138" t="s">
        <v>53</v>
      </c>
      <c r="AH138" t="s">
        <v>54</v>
      </c>
      <c r="AI138" t="s">
        <v>55</v>
      </c>
      <c r="AJ138" t="s">
        <v>56</v>
      </c>
      <c r="AK138" t="s">
        <v>57</v>
      </c>
      <c r="BK138" t="s">
        <v>14</v>
      </c>
      <c r="BL138" t="s">
        <v>52</v>
      </c>
      <c r="BM138" t="s">
        <v>53</v>
      </c>
      <c r="BN138" t="s">
        <v>54</v>
      </c>
      <c r="BO138" t="s">
        <v>55</v>
      </c>
      <c r="BP138" t="s">
        <v>56</v>
      </c>
      <c r="BQ138" t="s">
        <v>57</v>
      </c>
    </row>
    <row r="139" spans="1:69" x14ac:dyDescent="0.25">
      <c r="A139" s="117">
        <v>40336</v>
      </c>
      <c r="B139" s="60">
        <v>6</v>
      </c>
      <c r="C139" s="60">
        <f t="shared" si="2"/>
        <v>2010</v>
      </c>
      <c r="D139" s="61">
        <v>10</v>
      </c>
      <c r="E139" s="62">
        <v>12.3</v>
      </c>
      <c r="F139" s="90" t="s">
        <v>110</v>
      </c>
      <c r="G139" s="63">
        <v>3534</v>
      </c>
      <c r="H139" s="64">
        <v>5.0000000000000001E-3</v>
      </c>
      <c r="I139" s="64">
        <v>0.48</v>
      </c>
      <c r="J139" s="64">
        <v>0.03</v>
      </c>
      <c r="K139" s="62">
        <v>7.8</v>
      </c>
      <c r="L139" s="63">
        <v>21</v>
      </c>
      <c r="M139" s="66"/>
      <c r="N139" s="63">
        <v>12</v>
      </c>
      <c r="O139" s="63">
        <v>20</v>
      </c>
      <c r="P139" s="90">
        <v>120</v>
      </c>
      <c r="Q139" s="90">
        <v>124</v>
      </c>
      <c r="R139" s="90"/>
      <c r="S139" s="90">
        <v>5620</v>
      </c>
      <c r="T139" s="90">
        <v>0.52</v>
      </c>
      <c r="U139" s="90">
        <v>592</v>
      </c>
      <c r="V139" s="81"/>
      <c r="W139" s="104">
        <v>2250</v>
      </c>
      <c r="X139" s="90" t="s">
        <v>110</v>
      </c>
      <c r="Y139" s="81"/>
      <c r="Z139" s="90">
        <v>20</v>
      </c>
      <c r="AA139" s="90">
        <v>-999</v>
      </c>
      <c r="AB139" s="63"/>
      <c r="AE139" s="3">
        <v>1999</v>
      </c>
      <c r="AF139">
        <f>COUNT($K$2:$K$13)</f>
        <v>12</v>
      </c>
      <c r="AG139" s="4">
        <f>MAX($K$2:$K$13)</f>
        <v>9.6</v>
      </c>
      <c r="AH139">
        <f>PERCENTILE($K$2:$K$13,75%)</f>
        <v>8.2249999999999996</v>
      </c>
      <c r="AI139" s="4">
        <f>MEDIAN($K$2:$K$13)</f>
        <v>8.1</v>
      </c>
      <c r="AJ139">
        <f>PERCENTILE($K$2:$K$13,25%)</f>
        <v>7.75</v>
      </c>
      <c r="AK139" s="4">
        <f>MIN($K$2:$K$13)</f>
        <v>7.5</v>
      </c>
      <c r="BK139">
        <v>1</v>
      </c>
      <c r="BL139">
        <f>COUNT($K$2,$K$14,$K$26,$K$38,$K$50,$K$62,$K$74,$K$86,$K$98,$K$110,$K$122,$K$134,$K$146,$K$158)</f>
        <v>13</v>
      </c>
      <c r="BM139" s="6">
        <f>MAX($K$2,$K$14,$K$26,$K$38,$K$50,$K$62,$K$74,$K$86,$K$98,$K$110,$K$122,$K$134,$K$146,$K$158)</f>
        <v>8.6</v>
      </c>
      <c r="BN139">
        <f>PERCENTILE(($K$2,$K$14,$K$26,$K$38,$K$50,$K$62,$K$74,$K$86,$K$98,$K$110,$K$122,$K$134,$K$146,$K$158),75%)</f>
        <v>8.1</v>
      </c>
      <c r="BO139" s="6">
        <f>MEDIAN($K$2,$K$14,$K$26,$K$38,$K$50,$K$62,$K$74,$K$86,$K$98,$K$110,$K$122,$K$134,$K$146,$K$158)</f>
        <v>7.8</v>
      </c>
      <c r="BP139">
        <f>PERCENTILE(($K$2,$K$14,$K$26,$K$38,$K$50,$K$62,$K$74,$K$86,$K$98,$K$110,$K$122,$K$134,$K$146,$K$158),25%)</f>
        <v>7.5</v>
      </c>
      <c r="BQ139" s="6">
        <f>MIN($K$2,$K$14,$K$26,$K$38,$K$50,$K$62,$K$74,$K$86,$K$98,$K$110,$K$122,$K$134,$K$146,$K$158)</f>
        <v>7.3</v>
      </c>
    </row>
    <row r="140" spans="1:69" x14ac:dyDescent="0.25">
      <c r="A140" s="117">
        <v>40371</v>
      </c>
      <c r="B140" s="60">
        <v>7</v>
      </c>
      <c r="C140" s="60">
        <f t="shared" si="2"/>
        <v>2010</v>
      </c>
      <c r="D140" s="61">
        <v>7</v>
      </c>
      <c r="E140" s="62">
        <v>5.7</v>
      </c>
      <c r="F140" s="90" t="s">
        <v>110</v>
      </c>
      <c r="G140" s="63">
        <v>324</v>
      </c>
      <c r="H140" s="64">
        <v>0.77</v>
      </c>
      <c r="I140" s="64">
        <v>0.77</v>
      </c>
      <c r="J140" s="64">
        <v>0.02</v>
      </c>
      <c r="K140" s="62">
        <v>8</v>
      </c>
      <c r="L140" s="63">
        <v>26</v>
      </c>
      <c r="M140" s="66"/>
      <c r="N140" s="63">
        <v>19</v>
      </c>
      <c r="O140" s="63">
        <v>20</v>
      </c>
      <c r="P140" s="90">
        <v>148</v>
      </c>
      <c r="Q140" s="90">
        <v>88</v>
      </c>
      <c r="R140" s="90"/>
      <c r="S140" s="90">
        <v>1539</v>
      </c>
      <c r="T140" s="90">
        <v>0.8</v>
      </c>
      <c r="U140" s="90">
        <v>216</v>
      </c>
      <c r="V140" s="81"/>
      <c r="W140" s="102">
        <v>3679</v>
      </c>
      <c r="X140" s="90" t="s">
        <v>110</v>
      </c>
      <c r="Y140" s="81"/>
      <c r="Z140" s="90">
        <v>20</v>
      </c>
      <c r="AA140" s="90">
        <v>-999</v>
      </c>
      <c r="AB140" s="63"/>
      <c r="AE140" s="3">
        <v>2000</v>
      </c>
      <c r="AF140">
        <f>COUNT($K$14:$K$25)</f>
        <v>12</v>
      </c>
      <c r="AG140" s="4">
        <f>MAX($K$14:$K$25)</f>
        <v>8.6</v>
      </c>
      <c r="AH140">
        <f>PERCENTILE($K$14:$K$25,75%)</f>
        <v>8.25</v>
      </c>
      <c r="AI140" s="4">
        <f>MEDIAN($K$14:$K$25)</f>
        <v>8</v>
      </c>
      <c r="AJ140">
        <f>PERCENTILE($K$14:$K$25,25%)</f>
        <v>7.5749999999999993</v>
      </c>
      <c r="AK140" s="4">
        <f>MIN($K$14:$K$25)</f>
        <v>7.2</v>
      </c>
      <c r="BK140">
        <v>2</v>
      </c>
      <c r="BL140">
        <f>COUNT($K$3,$K$15,$K$27,$K$39,$K$51,$K$63,$K$75,$K$87,$K$99,$K$111,$K$123,$K$135,$K$147,$K$159)</f>
        <v>12</v>
      </c>
      <c r="BM140" s="6">
        <f>MAX($K$3,$K$15,$K$27,$K$39,$K$51,$K$63,$K$75,$K$87,$K$99,$K$111,$K$123,$K$135,$K$147,$K$159)</f>
        <v>8.4</v>
      </c>
      <c r="BN140">
        <f>PERCENTILE(($K$3,$K$15,$K$27,$K$39,$K$51,$K$63,$K$75,$K$87,$K$99,$K$111,$K$123,$K$135,$K$147,$K$159),75%)</f>
        <v>8.1</v>
      </c>
      <c r="BO140" s="6">
        <f>MEDIAN($K$3,$K$15,$K$27,$K$39,$K$51,$K$63,$K$75,$K$87,$K$99,$K$111,$K$123,$K$135,$K$147,$K$159)</f>
        <v>8</v>
      </c>
      <c r="BP140">
        <f>PERCENTILE(($K$3,$K$15,$K$27,$K$39,$K$51,$K$63,$K$75,$K$87,$K$99,$K$111,$K$123,$K$135,$K$147,$K$159),25%)</f>
        <v>7.9</v>
      </c>
      <c r="BQ140" s="6">
        <f>MIN($K$3,$K$15,$K$27,$K$39,$K$51,$K$63,$K$75,$K$87,$K$99,$K$111,$K$123,$K$135,$K$147,$K$159)</f>
        <v>7.1</v>
      </c>
    </row>
    <row r="141" spans="1:69" x14ac:dyDescent="0.25">
      <c r="A141" s="117">
        <v>40406</v>
      </c>
      <c r="B141" s="60">
        <v>8</v>
      </c>
      <c r="C141" s="60">
        <f t="shared" si="2"/>
        <v>2010</v>
      </c>
      <c r="D141" s="61">
        <v>9</v>
      </c>
      <c r="E141" s="62">
        <v>10.6</v>
      </c>
      <c r="F141" s="90">
        <v>30.8</v>
      </c>
      <c r="G141" s="63">
        <v>253</v>
      </c>
      <c r="H141" s="64">
        <v>7.0000000000000007E-2</v>
      </c>
      <c r="I141" s="64">
        <v>0.16</v>
      </c>
      <c r="J141" s="64">
        <v>0.04</v>
      </c>
      <c r="K141" s="62">
        <v>8.9</v>
      </c>
      <c r="L141" s="63">
        <v>34</v>
      </c>
      <c r="M141" s="63">
        <v>519</v>
      </c>
      <c r="N141" s="63">
        <v>47</v>
      </c>
      <c r="O141" s="63">
        <v>300</v>
      </c>
      <c r="P141" s="90">
        <v>88</v>
      </c>
      <c r="Q141" s="90">
        <v>60</v>
      </c>
      <c r="R141" s="90"/>
      <c r="S141" s="90">
        <v>11</v>
      </c>
      <c r="T141" s="90">
        <v>0.5</v>
      </c>
      <c r="U141" s="90">
        <v>164</v>
      </c>
      <c r="V141" s="81"/>
      <c r="W141" s="106">
        <v>55770</v>
      </c>
      <c r="X141" s="90" t="s">
        <v>110</v>
      </c>
      <c r="Y141" s="81"/>
      <c r="Z141" s="90">
        <v>300</v>
      </c>
      <c r="AA141" s="90">
        <v>553</v>
      </c>
      <c r="AB141" s="63"/>
      <c r="AE141" s="3">
        <v>2001</v>
      </c>
      <c r="AF141" s="2">
        <f>COUNT($K$26:$K$37)</f>
        <v>5</v>
      </c>
      <c r="AG141" s="4">
        <f>MAX($K$26:$K$37)</f>
        <v>8.5</v>
      </c>
      <c r="AH141" s="2">
        <f>PERCENTILE($K$26:$K$37,75%)</f>
        <v>8.5</v>
      </c>
      <c r="AI141" s="4">
        <f>MEDIAN($K$26:$K$37)</f>
        <v>8.3000000000000007</v>
      </c>
      <c r="AJ141" s="2">
        <f>PERCENTILE($K$26:$K$37,25%)</f>
        <v>8.1999999999999993</v>
      </c>
      <c r="AK141" s="4">
        <f>MIN($K$26:$K$37)</f>
        <v>7.6</v>
      </c>
      <c r="BK141">
        <v>3</v>
      </c>
      <c r="BL141">
        <f>COUNT($K$4,$K$16,$K$28,$K$40,$K$52,$K$64,$K$76,$K$88,$K$100,$K$112,$K$124,$K$136,$K$148,$K$160)</f>
        <v>13</v>
      </c>
      <c r="BM141" s="6">
        <f>MAX($K$4,$K$16,$K$28,$K$40,$K$52,$K$64,$K$76,$K$88,$K$100,$K$112,$K$124,$K$136,$K$148,$K$160)</f>
        <v>9</v>
      </c>
      <c r="BN141">
        <f>PERCENTILE(($K$4,$K$16,$K$28,$K$40,$K$52,$K$64,$K$76,$K$88,$K$100,$K$112,$K$124,$K$136,$K$148,$K$160),75%)</f>
        <v>8.3000000000000007</v>
      </c>
      <c r="BO141" s="6">
        <f>MEDIAN($K$4,$K$16,$K$28,$K$40,$K$52,$K$64,$K$76,$K$88,$K$100,$K$112,$K$124,$K$136,$K$148,$K$160)</f>
        <v>8</v>
      </c>
      <c r="BP141">
        <f>PERCENTILE(($K$4,$K$16,$K$28,$K$40,$K$52,$K$64,$K$76,$K$88,$K$100,$K$112,$K$124,$K$136,$K$148,$K$160),25%)</f>
        <v>7.6</v>
      </c>
      <c r="BQ141" s="6">
        <f>MIN($K$4,$K$16,$K$28,$K$40,$K$52,$K$64,$K$76,$K$88,$K$100,$K$112,$K$124,$K$136,$K$148,$K$160)</f>
        <v>7.2</v>
      </c>
    </row>
    <row r="142" spans="1:69" x14ac:dyDescent="0.25">
      <c r="A142" s="117">
        <v>40434</v>
      </c>
      <c r="B142" s="60">
        <v>9</v>
      </c>
      <c r="C142" s="60">
        <f t="shared" si="2"/>
        <v>2010</v>
      </c>
      <c r="D142" s="61">
        <v>3</v>
      </c>
      <c r="E142" s="62">
        <v>10.199999999999999</v>
      </c>
      <c r="F142" s="90">
        <v>30</v>
      </c>
      <c r="G142" s="63">
        <v>208</v>
      </c>
      <c r="H142" s="64">
        <v>1.6</v>
      </c>
      <c r="I142" s="64">
        <v>0.09</v>
      </c>
      <c r="J142" s="64">
        <v>0.02</v>
      </c>
      <c r="K142" s="62">
        <v>8.8000000000000007</v>
      </c>
      <c r="L142" s="63">
        <v>17</v>
      </c>
      <c r="M142" s="63">
        <v>492</v>
      </c>
      <c r="N142" s="63">
        <v>21</v>
      </c>
      <c r="O142" s="63">
        <v>20</v>
      </c>
      <c r="P142" s="90">
        <v>104</v>
      </c>
      <c r="Q142" s="90">
        <v>64</v>
      </c>
      <c r="R142" s="90">
        <v>12</v>
      </c>
      <c r="S142" s="90">
        <v>897</v>
      </c>
      <c r="T142" s="90">
        <v>2</v>
      </c>
      <c r="U142" s="90">
        <v>140</v>
      </c>
      <c r="V142" s="81"/>
      <c r="W142" s="102">
        <v>40386</v>
      </c>
      <c r="X142" s="90" t="s">
        <v>110</v>
      </c>
      <c r="Y142" s="81"/>
      <c r="Z142" s="90">
        <v>20</v>
      </c>
      <c r="AA142" s="90">
        <v>509</v>
      </c>
      <c r="AB142" s="63"/>
      <c r="AE142" s="3">
        <v>2002</v>
      </c>
      <c r="AF142" s="2">
        <f>COUNT($K$38:$K$49)</f>
        <v>12</v>
      </c>
      <c r="AG142" s="4">
        <f>MAX($K$38:$K$49)</f>
        <v>10</v>
      </c>
      <c r="AH142" s="2">
        <f>PERCENTILE($K$38:$K$49,75%)</f>
        <v>8.4749999999999996</v>
      </c>
      <c r="AI142" s="4">
        <f>MEDIAN($K$38:$K$49)</f>
        <v>8.25</v>
      </c>
      <c r="AJ142" s="2">
        <f>PERCENTILE($K$38:$K$49,25%)</f>
        <v>7.8500000000000005</v>
      </c>
      <c r="AK142" s="4">
        <f>MIN($K$38:$K$49)</f>
        <v>7.5</v>
      </c>
      <c r="BK142">
        <v>4</v>
      </c>
      <c r="BL142">
        <f>COUNT($K$5,$K$17,$K$29,$K$41,$K$53,$K$65,$K$77,$K$89,$K$101,$K$113,$K$125,$K$137,$K$149,$K$161)</f>
        <v>13</v>
      </c>
      <c r="BM142" s="6">
        <f>MAX($K$5,$K$17,$K$29,$K$41,$K$53,$K$65,$K$77,$K$89,$K$101,$K$113,$K$125,$K$137,$K$149,$K$161)</f>
        <v>8.5</v>
      </c>
      <c r="BN142">
        <f>PERCENTILE(($K$5,$K$17,$K$29,$K$41,$K$53,$K$65,$K$77,$K$89,$K$101,$K$113,$K$125,$K$137,$K$149,$K$161),75%)</f>
        <v>8.3000000000000007</v>
      </c>
      <c r="BO142" s="6">
        <f>MEDIAN($K$5,$K$17,$K$29,$K$41,$K$53,$K$65,$K$77,$K$89,$K$101,$K$113,$K$125,$K$137,$K$149,$K$161)</f>
        <v>8.1</v>
      </c>
      <c r="BP142">
        <f>PERCENTILE(($K$5,$K$17,$K$29,$K$41,$K$53,$K$65,$K$77,$K$89,$K$101,$K$113,$K$125,$K$137,$K$149,$K$161),25%)</f>
        <v>7.8</v>
      </c>
      <c r="BQ142" s="6">
        <f>MIN($K$5,$K$17,$K$29,$K$41,$K$53,$K$65,$K$77,$K$89,$K$101,$K$113,$K$125,$K$137,$K$149,$K$161)</f>
        <v>7.2</v>
      </c>
    </row>
    <row r="143" spans="1:69" x14ac:dyDescent="0.25">
      <c r="A143" s="117">
        <v>40462</v>
      </c>
      <c r="B143" s="60">
        <v>10</v>
      </c>
      <c r="C143" s="60">
        <f t="shared" si="2"/>
        <v>2010</v>
      </c>
      <c r="D143" s="61">
        <v>2</v>
      </c>
      <c r="E143" s="62">
        <v>7.4</v>
      </c>
      <c r="F143" s="90">
        <v>30</v>
      </c>
      <c r="G143" s="63">
        <v>260</v>
      </c>
      <c r="H143" s="64">
        <v>0.48</v>
      </c>
      <c r="I143" s="64">
        <v>5.0000000000000001E-3</v>
      </c>
      <c r="J143" s="64">
        <v>0.01</v>
      </c>
      <c r="K143" s="62">
        <v>8.1999999999999993</v>
      </c>
      <c r="L143" s="63">
        <v>14</v>
      </c>
      <c r="M143" s="63">
        <v>631</v>
      </c>
      <c r="N143" s="63">
        <v>17</v>
      </c>
      <c r="O143" s="63">
        <v>20</v>
      </c>
      <c r="P143" s="90">
        <v>92</v>
      </c>
      <c r="Q143" s="90">
        <v>56</v>
      </c>
      <c r="R143" s="90">
        <v>23</v>
      </c>
      <c r="S143" s="90">
        <v>1091</v>
      </c>
      <c r="T143" s="90">
        <v>1</v>
      </c>
      <c r="U143" s="90">
        <v>148</v>
      </c>
      <c r="V143" s="81"/>
      <c r="W143" s="102">
        <v>7408</v>
      </c>
      <c r="X143" s="90" t="s">
        <v>110</v>
      </c>
      <c r="Y143" s="81"/>
      <c r="Z143" s="90">
        <v>20</v>
      </c>
      <c r="AA143" s="90">
        <v>645</v>
      </c>
      <c r="AB143" s="63"/>
      <c r="AE143" s="3">
        <v>2003</v>
      </c>
      <c r="AF143" s="2">
        <f>COUNT($K$50:$K$61)</f>
        <v>12</v>
      </c>
      <c r="AG143" s="4">
        <f>MAX($K$50:$K$61)</f>
        <v>8.9</v>
      </c>
      <c r="AH143" s="2">
        <f>PERCENTILE($K$50:$K$61,75%)</f>
        <v>8.2249999999999996</v>
      </c>
      <c r="AI143" s="4">
        <f>MEDIAN($K$50:$K$61)</f>
        <v>7.95</v>
      </c>
      <c r="AJ143" s="2">
        <f>PERCENTILE($K$50:$K$61,25%)</f>
        <v>7.5749999999999993</v>
      </c>
      <c r="AK143" s="4">
        <f>MIN($K$50:$K$61)</f>
        <v>7.3</v>
      </c>
      <c r="BK143">
        <v>5</v>
      </c>
      <c r="BL143">
        <f>COUNT($K$6,$K$18,$K$30,$K$42,$K$54,$K$66,$K$78,$K$90,$K$102,$K$114,$K$126,$K$138,$K$150,$K$162)</f>
        <v>13</v>
      </c>
      <c r="BM143" s="6">
        <f>MAX($K$6,$K$18,$K$30,$K$42,$K$54,$K$66,$K$78,$K$90,$K$102,$K$114,$K$126,$K$138,$K$150,$K$162)</f>
        <v>9.6</v>
      </c>
      <c r="BN143">
        <f>PERCENTILE(($K$6,$K$18,$K$30,$K$42,$K$54,$K$66,$K$78,$K$90,$K$102,$K$114,$K$126,$K$138,$K$150,$K$162),75%)</f>
        <v>8.8000000000000007</v>
      </c>
      <c r="BO143" s="6">
        <f>MEDIAN($K$6,$K$18,$K$30,$K$42,$K$54,$K$66,$K$78,$K$90,$K$102,$K$114,$K$126,$K$138,$K$150,$K$162)</f>
        <v>8.4</v>
      </c>
      <c r="BP143">
        <f>PERCENTILE(($K$6,$K$18,$K$30,$K$42,$K$54,$K$66,$K$78,$K$90,$K$102,$K$114,$K$126,$K$138,$K$150,$K$162),25%)</f>
        <v>8.1999999999999993</v>
      </c>
      <c r="BQ143" s="6">
        <f>MIN($K$6,$K$18,$K$30,$K$42,$K$54,$K$66,$K$78,$K$90,$K$102,$K$114,$K$126,$K$138,$K$150,$K$162)</f>
        <v>7.2</v>
      </c>
    </row>
    <row r="144" spans="1:69" x14ac:dyDescent="0.25">
      <c r="A144" s="117">
        <v>40490</v>
      </c>
      <c r="B144" s="60">
        <v>11</v>
      </c>
      <c r="C144" s="60">
        <f t="shared" si="2"/>
        <v>2010</v>
      </c>
      <c r="D144" s="61">
        <v>1</v>
      </c>
      <c r="E144" s="62">
        <v>7.1</v>
      </c>
      <c r="F144" s="90">
        <v>30</v>
      </c>
      <c r="G144" s="63">
        <v>245</v>
      </c>
      <c r="H144" s="64">
        <v>1E-3</v>
      </c>
      <c r="I144" s="64">
        <v>2.2599999999999999E-2</v>
      </c>
      <c r="J144" s="64">
        <v>8.3299999999999999E-2</v>
      </c>
      <c r="K144" s="62">
        <v>8.1</v>
      </c>
      <c r="L144" s="63">
        <v>9</v>
      </c>
      <c r="M144" s="63">
        <v>412</v>
      </c>
      <c r="N144" s="63">
        <v>16</v>
      </c>
      <c r="O144" s="63">
        <v>40</v>
      </c>
      <c r="P144" s="90">
        <v>100</v>
      </c>
      <c r="Q144" s="90">
        <v>56</v>
      </c>
      <c r="R144" s="90">
        <v>40</v>
      </c>
      <c r="S144" s="90">
        <v>1037</v>
      </c>
      <c r="T144" s="90">
        <v>3</v>
      </c>
      <c r="U144" s="90">
        <v>148</v>
      </c>
      <c r="V144" s="81"/>
      <c r="W144" s="102">
        <v>16290</v>
      </c>
      <c r="X144" s="90" t="s">
        <v>110</v>
      </c>
      <c r="Y144" s="81"/>
      <c r="Z144" s="90">
        <v>40</v>
      </c>
      <c r="AA144" s="90">
        <v>421</v>
      </c>
      <c r="AB144" s="63"/>
      <c r="AE144" s="3">
        <v>2004</v>
      </c>
      <c r="AF144" s="2">
        <f>COUNT($K$62:$K$73)</f>
        <v>12</v>
      </c>
      <c r="AG144" s="4">
        <f>MAX($K$62:$K$73)</f>
        <v>8.6</v>
      </c>
      <c r="AH144" s="2">
        <f>PERCENTILE($K$62:$K$73,75%)</f>
        <v>8.2249999999999996</v>
      </c>
      <c r="AI144" s="4">
        <f>MEDIAN($K$62:$K$73)</f>
        <v>7.9</v>
      </c>
      <c r="AJ144" s="2">
        <f>PERCENTILE($K$62:$K$73,25%)</f>
        <v>7.5</v>
      </c>
      <c r="AK144" s="4">
        <f>MIN($K$62:$K$73)</f>
        <v>7.1</v>
      </c>
      <c r="BK144">
        <v>6</v>
      </c>
      <c r="BL144">
        <f>COUNT($K$7,$K$19,$K$31,$K$43,$K$55,$K$67,$K$79,$K$91,$K$103,$K$115,$K$127,$K$139,$K$151,$K$163)</f>
        <v>13</v>
      </c>
      <c r="BM144" s="6">
        <f>MAX($K$7,$K$19,$K$31,$K$43,$K$55,$K$67,$K$79,$K$91,$K$103,$K$115,$K$127,$K$139,$K$151,$K$163)</f>
        <v>10</v>
      </c>
      <c r="BN144">
        <f>PERCENTILE(($K$7,$K$19,$K$31,$K$43,$K$55,$K$67,$K$79,$K$91,$K$103,$K$115,$K$127,$K$139,$K$151,$K$163),75%)</f>
        <v>8.9</v>
      </c>
      <c r="BO144" s="6">
        <f>MEDIAN($K$7,$K$19,$K$31,$K$43,$K$55,$K$67,$K$79,$K$91,$K$103,$K$115,$K$127,$K$139,$K$151,$K$163)</f>
        <v>8.4</v>
      </c>
      <c r="BP144">
        <f>PERCENTILE(($K$7,$K$19,$K$31,$K$43,$K$55,$K$67,$K$79,$K$91,$K$103,$K$115,$K$127,$K$139,$K$151,$K$163),25%)</f>
        <v>8.1</v>
      </c>
      <c r="BQ144" s="6">
        <f>MIN($K$7,$K$19,$K$31,$K$43,$K$55,$K$67,$K$79,$K$91,$K$103,$K$115,$K$127,$K$139,$K$151,$K$163)</f>
        <v>7.8</v>
      </c>
    </row>
    <row r="145" spans="1:69" x14ac:dyDescent="0.25">
      <c r="A145" s="117">
        <v>40513</v>
      </c>
      <c r="B145" s="60">
        <v>12</v>
      </c>
      <c r="C145" s="60">
        <f t="shared" si="2"/>
        <v>2010</v>
      </c>
      <c r="D145" s="61">
        <v>1</v>
      </c>
      <c r="E145" s="62">
        <v>7.5</v>
      </c>
      <c r="F145" s="90">
        <v>29</v>
      </c>
      <c r="G145" s="63">
        <v>182</v>
      </c>
      <c r="H145" s="64">
        <v>1.84E-2</v>
      </c>
      <c r="I145" s="64">
        <v>3.4000000000000002E-2</v>
      </c>
      <c r="J145" s="64">
        <v>0.10680000000000001</v>
      </c>
      <c r="K145" s="62">
        <v>7.7</v>
      </c>
      <c r="L145" s="63">
        <v>29</v>
      </c>
      <c r="M145" s="63">
        <v>434</v>
      </c>
      <c r="N145" s="63">
        <v>18</v>
      </c>
      <c r="O145" s="63">
        <v>130</v>
      </c>
      <c r="P145" s="90">
        <v>88</v>
      </c>
      <c r="Q145" s="90">
        <v>48</v>
      </c>
      <c r="R145" s="90">
        <v>24</v>
      </c>
      <c r="S145" s="90">
        <v>783</v>
      </c>
      <c r="T145" s="90">
        <v>2</v>
      </c>
      <c r="U145" s="90">
        <v>116</v>
      </c>
      <c r="V145" s="81"/>
      <c r="W145" s="102">
        <v>11914</v>
      </c>
      <c r="X145" s="90" t="s">
        <v>110</v>
      </c>
      <c r="Y145" s="81"/>
      <c r="Z145" s="90">
        <v>130</v>
      </c>
      <c r="AA145" s="90">
        <v>463</v>
      </c>
      <c r="AB145" s="63"/>
      <c r="AE145" s="3">
        <v>2005</v>
      </c>
      <c r="AF145" s="2">
        <f>COUNT($K$74:$K$85)</f>
        <v>11</v>
      </c>
      <c r="AG145" s="4">
        <f>MAX($K$74:$K$85)</f>
        <v>9</v>
      </c>
      <c r="AH145" s="2">
        <f>PERCENTILE($K$74:$K$85,75%)</f>
        <v>8.8000000000000007</v>
      </c>
      <c r="AI145" s="4">
        <f>MEDIAN($K$74:$K$85)</f>
        <v>8.4</v>
      </c>
      <c r="AJ145" s="2">
        <f>PERCENTILE($K$74:$K$85,25%)</f>
        <v>8</v>
      </c>
      <c r="AK145" s="4">
        <f>MIN($K$74:$K$85)</f>
        <v>7.2</v>
      </c>
      <c r="BK145">
        <v>7</v>
      </c>
      <c r="BL145">
        <f>COUNT($K$8,$K$20,$K$32,$K$44,$K$56,$K$68,$K$80,$K$92,$K$104,$K$116,$K$128,$K$140,$K$152,$K$164)</f>
        <v>12</v>
      </c>
      <c r="BM145" s="6">
        <f>MAX($K$8,$K$20,$K$32,$K$44,$K$56,$K$68,$K$80,$K$92,$K$104,$K$116,$K$128,$K$140,$K$152,$K$164)</f>
        <v>9.3000000000000007</v>
      </c>
      <c r="BN145">
        <f>PERCENTILE(($K$8,$K$20,$K$32,$K$44,$K$56,$K$68,$K$80,$K$92,$K$104,$K$116,$K$128,$K$140,$K$152,$K$164),75%)</f>
        <v>8.4</v>
      </c>
      <c r="BO145" s="6">
        <f>MEDIAN($K$8,$K$20,$K$32,$K$44,$K$56,$K$68,$K$80,$K$92,$K$104,$K$116,$K$128,$K$140,$K$152,$K$164)</f>
        <v>7.85</v>
      </c>
      <c r="BP145">
        <f>PERCENTILE(($K$8,$K$20,$K$32,$K$44,$K$56,$K$68,$K$80,$K$92,$K$104,$K$116,$K$128,$K$140,$K$152,$K$164),25%)</f>
        <v>7.5</v>
      </c>
      <c r="BQ145" s="6">
        <f>MIN($K$8,$K$20,$K$32,$K$44,$K$56,$K$68,$K$80,$K$92,$K$104,$K$116,$K$128,$K$140,$K$152,$K$164)</f>
        <v>7.2</v>
      </c>
    </row>
    <row r="146" spans="1:69" x14ac:dyDescent="0.25">
      <c r="A146" s="117">
        <v>40547</v>
      </c>
      <c r="B146" s="60">
        <v>1</v>
      </c>
      <c r="C146" s="60">
        <f t="shared" si="2"/>
        <v>2011</v>
      </c>
      <c r="D146" s="61">
        <v>1.8</v>
      </c>
      <c r="E146" s="62">
        <v>7.5</v>
      </c>
      <c r="F146" s="90">
        <v>26.3</v>
      </c>
      <c r="G146" s="63">
        <v>197</v>
      </c>
      <c r="H146" s="64">
        <v>9.7000000000000003E-3</v>
      </c>
      <c r="I146" s="64">
        <v>2.58E-2</v>
      </c>
      <c r="J146" s="64">
        <v>4.3299999999999998E-2</v>
      </c>
      <c r="K146" s="62">
        <v>7.4</v>
      </c>
      <c r="L146" s="63">
        <v>38</v>
      </c>
      <c r="M146" s="63">
        <v>442</v>
      </c>
      <c r="N146" s="63">
        <v>28</v>
      </c>
      <c r="O146" s="63">
        <v>20</v>
      </c>
      <c r="P146" s="90">
        <v>88</v>
      </c>
      <c r="Q146" s="90">
        <v>44</v>
      </c>
      <c r="R146" s="90">
        <v>29</v>
      </c>
      <c r="S146" s="90">
        <v>837</v>
      </c>
      <c r="T146" s="90">
        <v>2</v>
      </c>
      <c r="U146" s="90">
        <v>104</v>
      </c>
      <c r="V146" s="81"/>
      <c r="W146" s="102">
        <v>14406</v>
      </c>
      <c r="X146" s="90" t="s">
        <v>110</v>
      </c>
      <c r="Y146" s="81"/>
      <c r="Z146" s="90">
        <v>20</v>
      </c>
      <c r="AA146" s="90">
        <v>480</v>
      </c>
      <c r="AB146" s="83">
        <v>105.99</v>
      </c>
      <c r="AE146" s="3">
        <v>2006</v>
      </c>
      <c r="AF146" s="2">
        <f>COUNT($K$86:$K$97)</f>
        <v>12</v>
      </c>
      <c r="AG146" s="4">
        <f>MAX($K$86:$K$97)</f>
        <v>8.9</v>
      </c>
      <c r="AH146" s="2">
        <f>PERCENTILE($K$86:$K$97,75%)</f>
        <v>8.4</v>
      </c>
      <c r="AI146" s="4">
        <f>MEDIAN($K$86:$K$97)</f>
        <v>8.1499999999999986</v>
      </c>
      <c r="AJ146" s="2">
        <f>PERCENTILE($K$86:$K$97,25%)</f>
        <v>7.9749999999999996</v>
      </c>
      <c r="AK146" s="4">
        <f>MIN($K$86:$K$97)</f>
        <v>7.2</v>
      </c>
      <c r="BK146">
        <v>8</v>
      </c>
      <c r="BL146">
        <f>COUNT($K$9,$K$21,$K$33,$K$45,$K$57,$K$69,$K$81,$K$93,$K$105,$K$117,$K$129,$K$141,$K$153,$K$165)</f>
        <v>12</v>
      </c>
      <c r="BM146" s="6">
        <f>MAX($K$9,$K$21,$K$33,$K$45,$K$57,$K$69,$K$81,$K$93,$K$105,$K$117,$K$129,$K$141,$K$153,$K$165)</f>
        <v>9</v>
      </c>
      <c r="BN146">
        <f>PERCENTILE(($K$9,$K$21,$K$33,$K$45,$K$57,$K$69,$K$81,$K$93,$K$105,$K$117,$K$129,$K$141,$K$153,$K$165),75%)</f>
        <v>8.5</v>
      </c>
      <c r="BO146" s="6">
        <f>MEDIAN($K$9,$K$21,$K$33,$K$45,$K$57,$K$69,$K$81,$K$93,$K$105,$K$117,$K$129,$K$141,$K$153,$K$165)</f>
        <v>8.0500000000000007</v>
      </c>
      <c r="BP146">
        <f>PERCENTILE(($K$9,$K$21,$K$33,$K$45,$K$57,$K$69,$K$81,$K$93,$K$105,$K$117,$K$129,$K$141,$K$153,$K$165),25%)</f>
        <v>7.6</v>
      </c>
      <c r="BQ146" s="6">
        <f>MIN($K$9,$K$21,$K$33,$K$45,$K$57,$K$69,$K$81,$K$93,$K$105,$K$117,$K$129,$K$141,$K$153,$K$165)</f>
        <v>7.3</v>
      </c>
    </row>
    <row r="147" spans="1:69" x14ac:dyDescent="0.25">
      <c r="A147" s="117">
        <v>40581</v>
      </c>
      <c r="B147" s="60">
        <v>2</v>
      </c>
      <c r="C147" s="60">
        <f t="shared" si="2"/>
        <v>2011</v>
      </c>
      <c r="D147" s="61">
        <v>3</v>
      </c>
      <c r="E147" s="62">
        <v>10.5</v>
      </c>
      <c r="F147" s="90">
        <v>27</v>
      </c>
      <c r="G147" s="63">
        <v>182</v>
      </c>
      <c r="H147" s="64">
        <v>3.3999999999999998E-3</v>
      </c>
      <c r="I147" s="64">
        <v>8.6E-3</v>
      </c>
      <c r="J147" s="64">
        <v>1E-4</v>
      </c>
      <c r="K147" s="62">
        <v>7.8</v>
      </c>
      <c r="L147" s="63">
        <v>29</v>
      </c>
      <c r="M147" s="63">
        <v>406</v>
      </c>
      <c r="N147" s="63">
        <v>33</v>
      </c>
      <c r="O147" s="63">
        <v>220</v>
      </c>
      <c r="P147" s="90">
        <v>84</v>
      </c>
      <c r="Q147" s="90">
        <v>44</v>
      </c>
      <c r="R147" s="90">
        <v>24</v>
      </c>
      <c r="S147" s="90">
        <v>870</v>
      </c>
      <c r="T147" s="90">
        <v>2</v>
      </c>
      <c r="U147" s="90">
        <v>120</v>
      </c>
      <c r="V147" s="81"/>
      <c r="W147" s="102">
        <v>65271</v>
      </c>
      <c r="X147" s="90" t="s">
        <v>110</v>
      </c>
      <c r="Y147" s="81"/>
      <c r="Z147" s="90">
        <v>40</v>
      </c>
      <c r="AA147" s="90">
        <v>435</v>
      </c>
      <c r="AB147" s="83">
        <v>90.35</v>
      </c>
      <c r="AE147" s="3">
        <v>2007</v>
      </c>
      <c r="AF147" s="2">
        <f>COUNT($K$98:$K$109)</f>
        <v>12</v>
      </c>
      <c r="AG147" s="4">
        <f>MAX($K$98:$K$109)</f>
        <v>9.6</v>
      </c>
      <c r="AH147" s="2">
        <f>PERCENTILE($K$98:$K$109,75%)</f>
        <v>9.0749999999999993</v>
      </c>
      <c r="AI147" s="4">
        <f>MEDIAN($K$98:$K$109)</f>
        <v>8.1999999999999993</v>
      </c>
      <c r="AJ147" s="2">
        <f>PERCENTILE($K$98:$K$109,25%)</f>
        <v>7.9</v>
      </c>
      <c r="AK147" s="4">
        <f>MIN($K$98:$K$109)</f>
        <v>7.5</v>
      </c>
      <c r="BK147">
        <v>9</v>
      </c>
      <c r="BL147">
        <f>COUNT($K$10,$K$22,$K$34,$K$46,$K$58,$K$70,$K$82,$K$94,$K$106,$K$118,$K$130,$K$142,$K$154,$K$166)</f>
        <v>13</v>
      </c>
      <c r="BM147" s="6">
        <f>MAX($K$10,$K$22,$K$34,$K$46,$K$58,$K$70,$K$82,$K$94,$K$106,$K$118,$K$130,$K$142,$K$154,$K$166)</f>
        <v>9.6</v>
      </c>
      <c r="BN147">
        <f>PERCENTILE(($K$10,$K$22,$K$34,$K$46,$K$58,$K$70,$K$82,$K$94,$K$106,$K$118,$K$130,$K$142,$K$154,$K$166),75%)</f>
        <v>8.9</v>
      </c>
      <c r="BO147" s="6">
        <f>MEDIAN($K$10,$K$22,$K$34,$K$46,$K$58,$K$70,$K$82,$K$94,$K$106,$K$118,$K$130,$K$142,$K$154,$K$166)</f>
        <v>8.4</v>
      </c>
      <c r="BP147">
        <f>PERCENTILE(($K$10,$K$22,$K$34,$K$46,$K$58,$K$70,$K$82,$K$94,$K$106,$K$118,$K$130,$K$142,$K$154,$K$166),25%)</f>
        <v>8</v>
      </c>
      <c r="BQ147" s="6">
        <f>MIN($K$10,$K$22,$K$34,$K$46,$K$58,$K$70,$K$82,$K$94,$K$106,$K$118,$K$130,$K$142,$K$154,$K$166)</f>
        <v>7.5</v>
      </c>
    </row>
    <row r="148" spans="1:69" x14ac:dyDescent="0.25">
      <c r="A148" s="117">
        <v>40609</v>
      </c>
      <c r="B148" s="60">
        <v>3</v>
      </c>
      <c r="C148" s="60">
        <f t="shared" si="2"/>
        <v>2011</v>
      </c>
      <c r="D148" s="61">
        <v>2</v>
      </c>
      <c r="E148" s="62">
        <v>6.4</v>
      </c>
      <c r="F148" s="90">
        <v>28</v>
      </c>
      <c r="G148" s="63">
        <v>182</v>
      </c>
      <c r="H148" s="64">
        <v>8.2100000000000006E-2</v>
      </c>
      <c r="I148" s="64">
        <v>4.4400000000000002E-2</v>
      </c>
      <c r="J148" s="64">
        <v>0.1726</v>
      </c>
      <c r="K148" s="62">
        <v>7.2</v>
      </c>
      <c r="L148" s="63">
        <v>44</v>
      </c>
      <c r="M148" s="63">
        <v>451</v>
      </c>
      <c r="N148" s="63">
        <v>52</v>
      </c>
      <c r="O148" s="63">
        <v>20</v>
      </c>
      <c r="P148" s="90">
        <v>88</v>
      </c>
      <c r="Q148" s="90">
        <v>44</v>
      </c>
      <c r="R148" s="90">
        <v>24</v>
      </c>
      <c r="S148" s="90">
        <v>788</v>
      </c>
      <c r="T148" s="90">
        <v>0.5</v>
      </c>
      <c r="U148" s="90">
        <v>116</v>
      </c>
      <c r="V148" s="81"/>
      <c r="W148" s="102">
        <v>20957</v>
      </c>
      <c r="X148" s="90" t="s">
        <v>110</v>
      </c>
      <c r="Y148" s="81"/>
      <c r="Z148" s="90">
        <v>20</v>
      </c>
      <c r="AA148" s="90">
        <v>495</v>
      </c>
      <c r="AB148" s="83">
        <v>39.96</v>
      </c>
      <c r="AE148" s="3">
        <v>2008</v>
      </c>
      <c r="AF148" s="2">
        <f>COUNT($K$110:$K$121)</f>
        <v>12</v>
      </c>
      <c r="AG148" s="4">
        <f>MAX($K$110:$K$121)</f>
        <v>9.6</v>
      </c>
      <c r="AH148" s="2">
        <f>PERCENTILE($K$110:$K$121,75%)</f>
        <v>8.5250000000000004</v>
      </c>
      <c r="AI148" s="4">
        <f>MEDIAN($K$110:$K$121)</f>
        <v>8.1</v>
      </c>
      <c r="AJ148" s="2">
        <f>PERCENTILE($K$110:$K$121,25%)</f>
        <v>8</v>
      </c>
      <c r="AK148" s="4">
        <f>MIN($K$110:$K$121)</f>
        <v>7.4</v>
      </c>
      <c r="BK148">
        <v>10</v>
      </c>
      <c r="BL148">
        <f>COUNT($K$11,$K$23,$K$35,$K$47,$K$59,$K$71,$K$83,$K$95,$K$107,$K$119,$K$131,$K$143,$K$155,$K$167)</f>
        <v>14</v>
      </c>
      <c r="BM148" s="6">
        <f>MAX($K$11,$K$23,$K$35,$K$47,$K$59,$K$71,$K$83,$K$95,$K$107,$K$119,$K$131,$K$143,$K$155,$K$167)</f>
        <v>9</v>
      </c>
      <c r="BN148">
        <f>PERCENTILE(($K$11,$K$23,$K$35,$K$47,$K$59,$K$71,$K$83,$K$95,$K$107,$K$119,$K$131,$K$143,$K$155,$K$167),75%)</f>
        <v>8.4250000000000007</v>
      </c>
      <c r="BO148" s="6">
        <f>MEDIAN($K$11,$K$23,$K$35,$K$47,$K$59,$K$71,$K$83,$K$95,$K$107,$K$119,$K$131,$K$143,$K$155,$K$167)</f>
        <v>8.1999999999999993</v>
      </c>
      <c r="BP148">
        <f>PERCENTILE(($K$11,$K$23,$K$35,$K$47,$K$59,$K$71,$K$83,$K$95,$K$107,$K$119,$K$131,$K$143,$K$155,$K$167),25%)</f>
        <v>7.9250000000000007</v>
      </c>
      <c r="BQ148" s="6">
        <f>MIN($K$11,$K$23,$K$35,$K$47,$K$59,$K$71,$K$83,$K$95,$K$107,$K$119,$K$131,$K$143,$K$155,$K$167)</f>
        <v>7.5</v>
      </c>
    </row>
    <row r="149" spans="1:69" x14ac:dyDescent="0.25">
      <c r="A149" s="117">
        <v>40637</v>
      </c>
      <c r="B149" s="60">
        <v>4</v>
      </c>
      <c r="C149" s="60">
        <f t="shared" si="2"/>
        <v>2011</v>
      </c>
      <c r="D149" s="61">
        <v>3</v>
      </c>
      <c r="E149" s="62">
        <v>7.9</v>
      </c>
      <c r="F149" s="90">
        <v>27</v>
      </c>
      <c r="G149" s="63">
        <v>175</v>
      </c>
      <c r="H149" s="64">
        <v>3.8199999999999998E-2</v>
      </c>
      <c r="I149" s="64">
        <v>5.1999999999999998E-2</v>
      </c>
      <c r="J149" s="64">
        <v>2.0899999999999998E-2</v>
      </c>
      <c r="K149" s="62">
        <v>7.9</v>
      </c>
      <c r="L149" s="63">
        <v>71</v>
      </c>
      <c r="M149" s="63">
        <v>418</v>
      </c>
      <c r="N149" s="63">
        <v>70</v>
      </c>
      <c r="O149" s="63">
        <v>40</v>
      </c>
      <c r="P149" s="90">
        <v>88</v>
      </c>
      <c r="Q149" s="90">
        <v>40</v>
      </c>
      <c r="R149" s="90">
        <v>22</v>
      </c>
      <c r="S149" s="90">
        <v>791</v>
      </c>
      <c r="T149" s="90">
        <v>0.5</v>
      </c>
      <c r="U149" s="90">
        <v>124</v>
      </c>
      <c r="V149" s="81"/>
      <c r="W149" s="102">
        <v>177351</v>
      </c>
      <c r="X149" s="90" t="s">
        <v>110</v>
      </c>
      <c r="Y149" s="81"/>
      <c r="Z149" s="90">
        <v>20</v>
      </c>
      <c r="AA149" s="90">
        <v>489</v>
      </c>
      <c r="AB149" s="83">
        <v>196.34</v>
      </c>
      <c r="AE149" s="3">
        <v>2009</v>
      </c>
      <c r="AF149" s="2">
        <f>COUNT($K$122:$K$133)</f>
        <v>9</v>
      </c>
      <c r="AG149" s="4">
        <f>MAX($K$122:$K$133)</f>
        <v>8.8000000000000007</v>
      </c>
      <c r="AH149" s="2">
        <f>PERCENTILE($K$122:$K$133,75%)</f>
        <v>8.4</v>
      </c>
      <c r="AI149" s="4">
        <f>MEDIAN($K$122:$K$133)</f>
        <v>8.1999999999999993</v>
      </c>
      <c r="AJ149" s="2">
        <f>PERCENTILE($K$122:$K$133,25%)</f>
        <v>8.1999999999999993</v>
      </c>
      <c r="AK149" s="4">
        <f>MIN($K$122:$K$133)</f>
        <v>7.9</v>
      </c>
      <c r="BK149">
        <v>11</v>
      </c>
      <c r="BL149">
        <f>COUNT($K$12,$K$24,$K$36,$K$48,$K$60,$K$72,$K$84,$K$96,$K$108,$K$120,$K$132,$K$144,$K$156,$K$168)</f>
        <v>14</v>
      </c>
      <c r="BM149" s="6">
        <f>MAX($K$12,$K$24,$K$36,$K$48,$K$60,$K$72,$K$84,$K$96,$K$108,$K$120,$K$132,$K$144,$K$156,$K$168)</f>
        <v>8.6</v>
      </c>
      <c r="BN149">
        <f>PERCENTILE(($K$12,$K$24,$K$36,$K$48,$K$60,$K$72,$K$84,$K$96,$K$108,$K$120,$K$132,$K$144,$K$156,$K$168),75%)</f>
        <v>8.4749999999999996</v>
      </c>
      <c r="BO149" s="6">
        <f>MEDIAN($K$12,$K$24,$K$36,$K$48,$K$60,$K$72,$K$84,$K$96,$K$108,$K$120,$K$132,$K$144,$K$156,$K$168)</f>
        <v>8.1</v>
      </c>
      <c r="BP149">
        <f>PERCENTILE(($K$12,$K$24,$K$36,$K$48,$K$60,$K$72,$K$84,$K$96,$K$108,$K$120,$K$132,$K$144,$K$156,$K$168),25%)</f>
        <v>7.85</v>
      </c>
      <c r="BQ149" s="6">
        <f>MIN($K$12,$K$24,$K$36,$K$48,$K$60,$K$72,$K$84,$K$96,$K$108,$K$120,$K$132,$K$144,$K$156,$K$168)</f>
        <v>7.4</v>
      </c>
    </row>
    <row r="150" spans="1:69" x14ac:dyDescent="0.25">
      <c r="A150" s="117">
        <v>40665</v>
      </c>
      <c r="B150" s="60">
        <v>5</v>
      </c>
      <c r="C150" s="60">
        <f t="shared" si="2"/>
        <v>2011</v>
      </c>
      <c r="D150" s="61">
        <v>2</v>
      </c>
      <c r="E150" s="62">
        <v>6.4</v>
      </c>
      <c r="F150" s="90">
        <v>30.3</v>
      </c>
      <c r="G150" s="63">
        <v>186</v>
      </c>
      <c r="H150" s="64">
        <v>3.8899999999999997E-2</v>
      </c>
      <c r="I150" s="64">
        <v>6.6299999999999998E-2</v>
      </c>
      <c r="J150" s="64">
        <v>8.2900000000000001E-2</v>
      </c>
      <c r="K150" s="62">
        <v>7.2</v>
      </c>
      <c r="L150" s="63">
        <v>96</v>
      </c>
      <c r="M150" s="63">
        <v>425</v>
      </c>
      <c r="N150" s="63">
        <v>74</v>
      </c>
      <c r="O150" s="63">
        <v>10</v>
      </c>
      <c r="P150" s="90">
        <v>96</v>
      </c>
      <c r="Q150" s="90">
        <v>44</v>
      </c>
      <c r="R150" s="90">
        <v>40</v>
      </c>
      <c r="S150" s="90">
        <v>900</v>
      </c>
      <c r="T150" s="90">
        <v>1</v>
      </c>
      <c r="U150" s="90">
        <v>136</v>
      </c>
      <c r="V150" s="81"/>
      <c r="W150" s="102">
        <v>6860</v>
      </c>
      <c r="X150" s="90" t="s">
        <v>110</v>
      </c>
      <c r="Y150" s="81"/>
      <c r="Z150" s="90">
        <v>10</v>
      </c>
      <c r="AA150" s="90">
        <v>521</v>
      </c>
      <c r="AB150" s="83">
        <v>68.72</v>
      </c>
      <c r="AE150" s="3">
        <v>2010</v>
      </c>
      <c r="AF150" s="2">
        <f>COUNT($K$134:$K$145)</f>
        <v>12</v>
      </c>
      <c r="AG150" s="4">
        <f>MAX($K$134:$K$145)</f>
        <v>8.9</v>
      </c>
      <c r="AH150" s="2">
        <f>PERCENTILE($K$134:$K$145,75%)</f>
        <v>8.4250000000000007</v>
      </c>
      <c r="AI150" s="4">
        <f>MEDIAN($K$134:$K$145)</f>
        <v>8.1499999999999986</v>
      </c>
      <c r="AJ150" s="2">
        <f>PERCENTILE($K$134:$K$145,25%)</f>
        <v>7.9749999999999996</v>
      </c>
      <c r="AK150" s="4">
        <f>MIN($K$134:$K$145)</f>
        <v>7.7</v>
      </c>
      <c r="BK150">
        <v>12</v>
      </c>
      <c r="BL150">
        <f>COUNT($K$13,$K$25,$K$37,$K$49,$K$61,$K$73,$K$85,$K$97,$K$109,$K$121,$K$133,$K$145,$K$157,$K$169)</f>
        <v>14</v>
      </c>
      <c r="BM150" s="6">
        <f>MAX($K$13,$K$25,$K$37,$K$49,$K$61,$K$73,$K$85,$K$97,$K$109,$K$121,$K$133,$K$145,$K$157,$K$169)</f>
        <v>8.8000000000000007</v>
      </c>
      <c r="BN150">
        <f>PERCENTILE(($K$13,$K$25,$K$37,$K$49,$K$61,$K$73,$K$85,$K$97,$K$109,$K$121,$K$133,$K$145,$K$157,$K$169),75%)</f>
        <v>8.5500000000000007</v>
      </c>
      <c r="BO150" s="6">
        <f>MEDIAN($K$13,$K$25,$K$37,$K$49,$K$61,$K$73,$K$85,$K$97,$K$109,$K$121,$K$133,$K$145,$K$157,$K$169)</f>
        <v>8.1999999999999993</v>
      </c>
      <c r="BP150">
        <f>PERCENTILE(($K$13,$K$25,$K$37,$K$49,$K$61,$K$73,$K$85,$K$97,$K$109,$K$121,$K$133,$K$145,$K$157,$K$169),25%)</f>
        <v>8</v>
      </c>
      <c r="BQ150" s="6">
        <f>MIN($K$13,$K$25,$K$37,$K$49,$K$61,$K$73,$K$85,$K$97,$K$109,$K$121,$K$133,$K$145,$K$157,$K$169)</f>
        <v>7.5</v>
      </c>
    </row>
    <row r="151" spans="1:69" x14ac:dyDescent="0.25">
      <c r="A151" s="117">
        <v>40700</v>
      </c>
      <c r="B151" s="60">
        <v>6</v>
      </c>
      <c r="C151" s="60">
        <f t="shared" si="2"/>
        <v>2011</v>
      </c>
      <c r="D151" s="61">
        <v>2</v>
      </c>
      <c r="E151" s="62">
        <v>8.8000000000000007</v>
      </c>
      <c r="F151" s="90">
        <v>34</v>
      </c>
      <c r="G151" s="63">
        <v>190</v>
      </c>
      <c r="H151" s="64">
        <v>5.2699999999999997E-2</v>
      </c>
      <c r="I151" s="64">
        <v>7.0999999999999994E-2</v>
      </c>
      <c r="J151" s="64">
        <v>3.9699999999999999E-2</v>
      </c>
      <c r="K151" s="62">
        <v>8.1</v>
      </c>
      <c r="L151" s="63">
        <v>32</v>
      </c>
      <c r="M151" s="63">
        <v>443</v>
      </c>
      <c r="N151" s="63">
        <v>34</v>
      </c>
      <c r="O151" s="63">
        <v>10</v>
      </c>
      <c r="P151" s="90">
        <v>88</v>
      </c>
      <c r="Q151" s="90">
        <v>44</v>
      </c>
      <c r="R151" s="90">
        <v>30</v>
      </c>
      <c r="S151" s="90">
        <v>945</v>
      </c>
      <c r="T151" s="90">
        <v>2</v>
      </c>
      <c r="U151" s="90">
        <v>124</v>
      </c>
      <c r="V151" s="81"/>
      <c r="W151" s="102">
        <v>5995</v>
      </c>
      <c r="X151" s="90" t="s">
        <v>110</v>
      </c>
      <c r="Y151" s="81"/>
      <c r="Z151" s="90">
        <v>10</v>
      </c>
      <c r="AA151" s="90">
        <v>475</v>
      </c>
      <c r="AB151" s="83">
        <v>139</v>
      </c>
      <c r="AE151" s="3">
        <v>2011</v>
      </c>
      <c r="AF151" s="2">
        <f>COUNT($K$146:$K$157)</f>
        <v>12</v>
      </c>
      <c r="AG151" s="4">
        <f>MAX($K$146:$K$157)</f>
        <v>8.9</v>
      </c>
      <c r="AH151" s="2">
        <f>PERCENTILE($K$146:$K$157,75%)</f>
        <v>8.0250000000000004</v>
      </c>
      <c r="AI151" s="4">
        <f>MEDIAN($K$146:$K$157)</f>
        <v>7.75</v>
      </c>
      <c r="AJ151" s="2">
        <f>PERCENTILE($K$146:$K$157,25%)</f>
        <v>7.375</v>
      </c>
      <c r="AK151" s="4">
        <f>MIN($K$146:$K$157)</f>
        <v>7.2</v>
      </c>
    </row>
    <row r="152" spans="1:69" x14ac:dyDescent="0.25">
      <c r="A152" s="117">
        <v>40728</v>
      </c>
      <c r="B152" s="60">
        <v>7</v>
      </c>
      <c r="C152" s="60">
        <f t="shared" si="2"/>
        <v>2011</v>
      </c>
      <c r="D152" s="61">
        <v>3</v>
      </c>
      <c r="E152" s="62">
        <v>6</v>
      </c>
      <c r="F152" s="90">
        <v>29</v>
      </c>
      <c r="G152" s="63">
        <v>112</v>
      </c>
      <c r="H152" s="64">
        <v>0.35139999999999999</v>
      </c>
      <c r="I152" s="64">
        <v>6.6500000000000004E-2</v>
      </c>
      <c r="J152" s="64">
        <v>9.7199999999999995E-2</v>
      </c>
      <c r="K152" s="62">
        <v>7.3</v>
      </c>
      <c r="L152" s="63">
        <v>26</v>
      </c>
      <c r="M152" s="63">
        <v>298</v>
      </c>
      <c r="N152" s="63">
        <v>49</v>
      </c>
      <c r="O152" s="66" t="s">
        <v>3</v>
      </c>
      <c r="P152" s="90">
        <v>80</v>
      </c>
      <c r="Q152" s="90">
        <v>40</v>
      </c>
      <c r="R152" s="90">
        <v>44</v>
      </c>
      <c r="S152" s="90">
        <v>597</v>
      </c>
      <c r="T152" s="90">
        <v>0.5</v>
      </c>
      <c r="U152" s="90">
        <v>104</v>
      </c>
      <c r="V152" s="81"/>
      <c r="W152" s="102">
        <v>829</v>
      </c>
      <c r="X152" s="90" t="s">
        <v>110</v>
      </c>
      <c r="Y152" s="81"/>
      <c r="Z152" s="90" t="s">
        <v>110</v>
      </c>
      <c r="AA152" s="90">
        <v>324</v>
      </c>
      <c r="AB152" s="83">
        <v>58.03</v>
      </c>
      <c r="AE152" s="3">
        <v>2012</v>
      </c>
      <c r="AF152" s="2">
        <f>COUNT($K$158:$K$169)</f>
        <v>11</v>
      </c>
      <c r="AG152" s="4">
        <f>MAX($K$158:$K$169)</f>
        <v>9</v>
      </c>
      <c r="AH152" s="2">
        <f>PERCENTILE($K$158:$K$169,75%)</f>
        <v>8.5500000000000007</v>
      </c>
      <c r="AI152" s="4">
        <f>MEDIAN($K$158:$K$169)</f>
        <v>8.4</v>
      </c>
      <c r="AJ152" s="2">
        <f>PERCENTILE($K$158:$K$169,25%)</f>
        <v>8.1499999999999986</v>
      </c>
      <c r="AK152" s="4">
        <f>MIN($K$158:$K$169)</f>
        <v>7.8</v>
      </c>
    </row>
    <row r="153" spans="1:69" x14ac:dyDescent="0.25">
      <c r="A153" s="117">
        <v>40756</v>
      </c>
      <c r="B153" s="60">
        <v>8</v>
      </c>
      <c r="C153" s="60">
        <f t="shared" si="2"/>
        <v>2011</v>
      </c>
      <c r="D153" s="61">
        <v>7</v>
      </c>
      <c r="E153" s="62">
        <v>6.3</v>
      </c>
      <c r="F153" s="90">
        <v>28</v>
      </c>
      <c r="G153" s="63">
        <v>71</v>
      </c>
      <c r="H153" s="64">
        <v>0.45240000000000002</v>
      </c>
      <c r="I153" s="64">
        <v>0.1726</v>
      </c>
      <c r="J153" s="64">
        <v>0.85560000000000003</v>
      </c>
      <c r="K153" s="62">
        <v>7.6</v>
      </c>
      <c r="L153" s="63">
        <v>19</v>
      </c>
      <c r="M153" s="63">
        <v>254</v>
      </c>
      <c r="N153" s="63">
        <v>30</v>
      </c>
      <c r="O153" s="63">
        <v>9200</v>
      </c>
      <c r="P153" s="90">
        <v>92</v>
      </c>
      <c r="Q153" s="90">
        <v>36</v>
      </c>
      <c r="R153" s="90">
        <v>2</v>
      </c>
      <c r="S153" s="90">
        <v>419</v>
      </c>
      <c r="T153" s="90">
        <v>0.5</v>
      </c>
      <c r="U153" s="90">
        <v>104</v>
      </c>
      <c r="V153" s="81"/>
      <c r="W153" s="102">
        <v>1635</v>
      </c>
      <c r="X153" s="90" t="s">
        <v>110</v>
      </c>
      <c r="Y153" s="81"/>
      <c r="Z153" s="90">
        <v>230</v>
      </c>
      <c r="AA153" s="90">
        <v>273</v>
      </c>
      <c r="AB153" s="83">
        <v>58.2</v>
      </c>
      <c r="AE153" s="3">
        <v>2013</v>
      </c>
      <c r="AF153" s="2">
        <f>COUNT($K$170:$K$181)</f>
        <v>12</v>
      </c>
      <c r="AG153" s="113">
        <f>MAX($K$170:$K$181)</f>
        <v>9.4</v>
      </c>
      <c r="AH153" s="2">
        <f>PERCENTILE($K$170:$K$181,75%)</f>
        <v>8.5250000000000004</v>
      </c>
      <c r="AI153" s="113">
        <f>MEDIAN($K$170:$K$181)</f>
        <v>8.07</v>
      </c>
      <c r="AJ153" s="2">
        <f>PERCENTILE($K$170:$K$181,25%)</f>
        <v>7.8</v>
      </c>
      <c r="AK153" s="113">
        <f>MIN($K$170:$K$181)</f>
        <v>7</v>
      </c>
    </row>
    <row r="154" spans="1:69" x14ac:dyDescent="0.25">
      <c r="A154" s="117">
        <v>40791</v>
      </c>
      <c r="B154" s="60">
        <v>9</v>
      </c>
      <c r="C154" s="60">
        <f t="shared" si="2"/>
        <v>2011</v>
      </c>
      <c r="D154" s="61">
        <v>2</v>
      </c>
      <c r="E154" s="62">
        <v>9.1999999999999993</v>
      </c>
      <c r="F154" s="90">
        <v>29</v>
      </c>
      <c r="G154" s="63">
        <v>108</v>
      </c>
      <c r="H154" s="64">
        <v>3.2000000000000002E-3</v>
      </c>
      <c r="I154" s="64">
        <v>8.5000000000000006E-3</v>
      </c>
      <c r="J154" s="64">
        <v>0.1351</v>
      </c>
      <c r="K154" s="62">
        <v>8.9</v>
      </c>
      <c r="L154" s="63">
        <v>13</v>
      </c>
      <c r="M154" s="63">
        <v>268</v>
      </c>
      <c r="N154" s="66"/>
      <c r="O154" s="63">
        <v>540</v>
      </c>
      <c r="P154" s="90">
        <v>80</v>
      </c>
      <c r="Q154" s="90">
        <v>24</v>
      </c>
      <c r="R154" s="90">
        <v>12</v>
      </c>
      <c r="S154" s="90">
        <v>578</v>
      </c>
      <c r="T154" s="90">
        <v>1</v>
      </c>
      <c r="U154" s="90">
        <v>88</v>
      </c>
      <c r="V154" s="81"/>
      <c r="W154" s="102">
        <v>4526</v>
      </c>
      <c r="X154" s="90" t="s">
        <v>110</v>
      </c>
      <c r="Y154" s="81"/>
      <c r="Z154" s="90">
        <v>33</v>
      </c>
      <c r="AA154" s="90">
        <v>281</v>
      </c>
      <c r="AB154" s="83">
        <v>50.3</v>
      </c>
      <c r="AE154" s="3">
        <v>2014</v>
      </c>
      <c r="AF154" s="2">
        <f>COUNT($K$182:$K$193)</f>
        <v>12</v>
      </c>
      <c r="AG154" s="113">
        <f>MAX($K$182:$K$193)</f>
        <v>10</v>
      </c>
      <c r="AH154" s="2">
        <f>PERCENTILE($K$182:$K$193,75%)</f>
        <v>8.4500000000000011</v>
      </c>
      <c r="AI154" s="113">
        <f>MEDIAN($K$182:$K$193)</f>
        <v>8.0500000000000007</v>
      </c>
      <c r="AJ154" s="2">
        <f>PERCENTILE($K$182:$K$193,25%)</f>
        <v>7.7750000000000004</v>
      </c>
      <c r="AK154" s="113">
        <f>MIN($K$182:$K$193)</f>
        <v>6.8</v>
      </c>
    </row>
    <row r="155" spans="1:69" x14ac:dyDescent="0.25">
      <c r="A155" s="117">
        <v>40819</v>
      </c>
      <c r="B155" s="60">
        <v>10</v>
      </c>
      <c r="C155" s="60">
        <f t="shared" si="2"/>
        <v>2011</v>
      </c>
      <c r="D155" s="61">
        <v>3</v>
      </c>
      <c r="E155" s="62">
        <v>5.3</v>
      </c>
      <c r="F155" s="90">
        <v>29</v>
      </c>
      <c r="G155" s="63">
        <v>48</v>
      </c>
      <c r="H155" s="67" t="s">
        <v>3</v>
      </c>
      <c r="I155" s="67" t="s">
        <v>3</v>
      </c>
      <c r="J155" s="67" t="s">
        <v>3</v>
      </c>
      <c r="K155" s="62">
        <v>7.7</v>
      </c>
      <c r="L155" s="63">
        <v>44</v>
      </c>
      <c r="M155" s="63">
        <v>267</v>
      </c>
      <c r="N155" s="66"/>
      <c r="O155" s="63">
        <v>9200</v>
      </c>
      <c r="P155" s="90">
        <v>76</v>
      </c>
      <c r="Q155" s="90">
        <v>20</v>
      </c>
      <c r="R155" s="90">
        <v>8</v>
      </c>
      <c r="S155" s="90">
        <v>320</v>
      </c>
      <c r="T155" s="90">
        <v>3</v>
      </c>
      <c r="U155" s="90">
        <v>88</v>
      </c>
      <c r="V155" s="81"/>
      <c r="W155" s="102">
        <v>110</v>
      </c>
      <c r="X155" s="90" t="s">
        <v>110</v>
      </c>
      <c r="Y155" s="81"/>
      <c r="Z155" s="90">
        <v>1700</v>
      </c>
      <c r="AA155" s="90">
        <v>311</v>
      </c>
      <c r="AB155" s="83">
        <v>43.87</v>
      </c>
      <c r="AE155" s="3">
        <v>2015</v>
      </c>
      <c r="AF155" s="2">
        <f>COUNT($K$194:$K$205)</f>
        <v>12</v>
      </c>
      <c r="AG155" s="113">
        <f>MAX($K$194:$K$205)</f>
        <v>9.6999999999999993</v>
      </c>
      <c r="AH155" s="2">
        <f>PERCENTILE($K$194:$K$205,75%)</f>
        <v>8.5</v>
      </c>
      <c r="AI155" s="113">
        <f>MEDIAN($K$194:$K$205)</f>
        <v>8.1000000000000014</v>
      </c>
      <c r="AJ155" s="2">
        <f>PERCENTILE($K$194:$K$205,25%)</f>
        <v>7.8</v>
      </c>
      <c r="AK155" s="113">
        <f>MIN($K$194:$K$205)</f>
        <v>7.6</v>
      </c>
    </row>
    <row r="156" spans="1:69" x14ac:dyDescent="0.25">
      <c r="A156" s="117">
        <v>40855</v>
      </c>
      <c r="B156" s="60">
        <v>11</v>
      </c>
      <c r="C156" s="60">
        <f t="shared" si="2"/>
        <v>2011</v>
      </c>
      <c r="D156" s="61">
        <v>3</v>
      </c>
      <c r="E156" s="62">
        <v>7.5</v>
      </c>
      <c r="F156" s="90">
        <v>29.3</v>
      </c>
      <c r="G156" s="63">
        <v>82</v>
      </c>
      <c r="H156" s="64">
        <v>0.30480000000000002</v>
      </c>
      <c r="I156" s="64">
        <v>0.10059999999999999</v>
      </c>
      <c r="J156" s="64">
        <v>5.1700000000000003E-2</v>
      </c>
      <c r="K156" s="62">
        <v>8.6</v>
      </c>
      <c r="L156" s="63">
        <v>6</v>
      </c>
      <c r="M156" s="63">
        <v>241</v>
      </c>
      <c r="N156" s="63">
        <v>26</v>
      </c>
      <c r="O156" s="63">
        <v>5400</v>
      </c>
      <c r="P156" s="90">
        <v>84</v>
      </c>
      <c r="Q156" s="90">
        <v>32</v>
      </c>
      <c r="R156" s="90">
        <v>12</v>
      </c>
      <c r="S156" s="90">
        <v>453</v>
      </c>
      <c r="T156" s="90">
        <v>5</v>
      </c>
      <c r="U156" s="90">
        <v>84</v>
      </c>
      <c r="V156" s="81"/>
      <c r="W156" s="102">
        <v>99516</v>
      </c>
      <c r="X156" s="90" t="s">
        <v>110</v>
      </c>
      <c r="Y156" s="81"/>
      <c r="Z156" s="90">
        <v>1400</v>
      </c>
      <c r="AA156" s="90">
        <v>247</v>
      </c>
      <c r="AB156" s="83">
        <v>75.75</v>
      </c>
      <c r="AE156" s="3">
        <v>2016</v>
      </c>
      <c r="AF156" s="2">
        <f>COUNT($K$206:$K$217)</f>
        <v>11</v>
      </c>
      <c r="AG156" s="114">
        <f>MAX($K$206:$K$217)</f>
        <v>9</v>
      </c>
      <c r="AH156" s="2">
        <f>PERCENTILE($K$206:$K$217,75%)</f>
        <v>8.8000000000000007</v>
      </c>
      <c r="AI156" s="114">
        <f>MEDIAN($K$206:$K$217)</f>
        <v>8.4</v>
      </c>
      <c r="AJ156" s="2">
        <f>PERCENTILE($K$206:$K$217,25%)</f>
        <v>8</v>
      </c>
      <c r="AK156" s="114">
        <f>MIN($K$206:$K$217)</f>
        <v>7.8</v>
      </c>
    </row>
    <row r="157" spans="1:69" x14ac:dyDescent="0.25">
      <c r="A157" s="117">
        <v>40882</v>
      </c>
      <c r="B157" s="60">
        <v>12</v>
      </c>
      <c r="C157" s="60">
        <f t="shared" si="2"/>
        <v>2011</v>
      </c>
      <c r="D157" s="61">
        <v>2</v>
      </c>
      <c r="E157" s="62">
        <v>6.5</v>
      </c>
      <c r="F157" s="90">
        <v>26</v>
      </c>
      <c r="G157" s="63">
        <v>74</v>
      </c>
      <c r="H157" s="64">
        <v>0.57189999999999996</v>
      </c>
      <c r="I157" s="64">
        <v>5.33E-2</v>
      </c>
      <c r="J157" s="64">
        <v>0.14610000000000001</v>
      </c>
      <c r="K157" s="62">
        <v>8</v>
      </c>
      <c r="L157" s="63">
        <v>31</v>
      </c>
      <c r="M157" s="63">
        <v>259</v>
      </c>
      <c r="N157" s="63">
        <v>58</v>
      </c>
      <c r="O157" s="63">
        <v>9200</v>
      </c>
      <c r="P157" s="90">
        <v>80</v>
      </c>
      <c r="Q157" s="90">
        <v>40</v>
      </c>
      <c r="R157" s="90">
        <v>20</v>
      </c>
      <c r="S157" s="90">
        <v>401</v>
      </c>
      <c r="T157" s="90">
        <v>0.5</v>
      </c>
      <c r="U157" s="90">
        <v>80</v>
      </c>
      <c r="V157" s="81"/>
      <c r="W157" s="102">
        <v>3424</v>
      </c>
      <c r="X157" s="90" t="s">
        <v>110</v>
      </c>
      <c r="Y157" s="81"/>
      <c r="Z157" s="90">
        <v>1700</v>
      </c>
      <c r="AA157" s="90">
        <v>290</v>
      </c>
      <c r="AB157" s="83">
        <v>72.36</v>
      </c>
    </row>
    <row r="158" spans="1:69" x14ac:dyDescent="0.25">
      <c r="A158" s="117">
        <v>40917</v>
      </c>
      <c r="B158" s="60">
        <v>1</v>
      </c>
      <c r="C158" s="60">
        <f t="shared" si="2"/>
        <v>2012</v>
      </c>
      <c r="D158" s="61">
        <v>1</v>
      </c>
      <c r="E158" s="62">
        <v>6.9</v>
      </c>
      <c r="F158" s="90">
        <v>26</v>
      </c>
      <c r="G158" s="63">
        <v>71</v>
      </c>
      <c r="H158" s="64">
        <v>0.68500000000000005</v>
      </c>
      <c r="I158" s="64">
        <v>0.20599999999999999</v>
      </c>
      <c r="J158" s="64">
        <v>0.82099999999999995</v>
      </c>
      <c r="K158" s="62">
        <v>8.1999999999999993</v>
      </c>
      <c r="L158" s="63">
        <v>81</v>
      </c>
      <c r="M158" s="63">
        <v>226</v>
      </c>
      <c r="N158" s="66"/>
      <c r="O158" s="63">
        <v>220</v>
      </c>
      <c r="P158" s="90">
        <v>80</v>
      </c>
      <c r="Q158" s="90">
        <v>36</v>
      </c>
      <c r="R158" s="90">
        <v>66</v>
      </c>
      <c r="S158" s="90">
        <v>362</v>
      </c>
      <c r="T158" s="90">
        <v>1</v>
      </c>
      <c r="U158" s="90">
        <v>64</v>
      </c>
      <c r="V158" s="81"/>
      <c r="W158" s="101">
        <v>503</v>
      </c>
      <c r="X158" s="90" t="s">
        <v>110</v>
      </c>
      <c r="Y158" s="81"/>
      <c r="Z158" s="90">
        <v>33</v>
      </c>
      <c r="AA158" s="90">
        <v>301</v>
      </c>
      <c r="AB158" s="87">
        <v>107.03</v>
      </c>
    </row>
    <row r="159" spans="1:69" x14ac:dyDescent="0.25">
      <c r="A159" s="117">
        <v>40945</v>
      </c>
      <c r="B159" s="60">
        <v>2</v>
      </c>
      <c r="C159" s="60">
        <f t="shared" si="2"/>
        <v>2012</v>
      </c>
      <c r="D159" s="65" t="s">
        <v>3</v>
      </c>
      <c r="E159" s="62">
        <v>8.3000000000000007</v>
      </c>
      <c r="F159" s="90">
        <v>26.5</v>
      </c>
      <c r="G159" s="66" t="s">
        <v>3</v>
      </c>
      <c r="H159" s="67" t="s">
        <v>3</v>
      </c>
      <c r="I159" s="67" t="s">
        <v>3</v>
      </c>
      <c r="J159" s="67" t="s">
        <v>3</v>
      </c>
      <c r="K159" s="68" t="s">
        <v>3</v>
      </c>
      <c r="L159" s="66"/>
      <c r="M159" s="66"/>
      <c r="N159" s="66"/>
      <c r="O159" s="63">
        <v>240</v>
      </c>
      <c r="P159" s="90"/>
      <c r="Q159" s="90"/>
      <c r="R159" s="90"/>
      <c r="S159" s="90"/>
      <c r="T159" s="90">
        <v>0.5</v>
      </c>
      <c r="U159" s="90"/>
      <c r="V159" s="81"/>
      <c r="W159" s="101">
        <v>8832</v>
      </c>
      <c r="X159" s="90" t="s">
        <v>110</v>
      </c>
      <c r="Y159" s="81"/>
      <c r="Z159" s="90">
        <v>41</v>
      </c>
      <c r="AA159" s="90"/>
      <c r="AB159" s="87">
        <v>141.43</v>
      </c>
    </row>
    <row r="160" spans="1:69" x14ac:dyDescent="0.25">
      <c r="A160" s="117">
        <v>40973</v>
      </c>
      <c r="B160" s="60">
        <v>3</v>
      </c>
      <c r="C160" s="60">
        <f t="shared" si="2"/>
        <v>2012</v>
      </c>
      <c r="D160" s="61">
        <v>2</v>
      </c>
      <c r="E160" s="62">
        <v>9.5</v>
      </c>
      <c r="F160" s="90">
        <v>28</v>
      </c>
      <c r="G160" s="63">
        <v>67</v>
      </c>
      <c r="H160" s="64">
        <v>0.106</v>
      </c>
      <c r="I160" s="64">
        <v>0.129</v>
      </c>
      <c r="J160" s="64">
        <v>2.1999999999999999E-2</v>
      </c>
      <c r="K160" s="62">
        <v>9</v>
      </c>
      <c r="L160" s="63">
        <v>72</v>
      </c>
      <c r="M160" s="63">
        <v>262</v>
      </c>
      <c r="N160" s="63">
        <v>84</v>
      </c>
      <c r="O160" s="63">
        <v>13</v>
      </c>
      <c r="P160" s="90">
        <v>88</v>
      </c>
      <c r="Q160" s="90">
        <v>40</v>
      </c>
      <c r="R160" s="90"/>
      <c r="S160" s="90">
        <v>392</v>
      </c>
      <c r="T160" s="90">
        <v>1</v>
      </c>
      <c r="U160" s="90">
        <v>120</v>
      </c>
      <c r="V160" s="81"/>
      <c r="W160" s="101">
        <v>67365</v>
      </c>
      <c r="X160" s="90" t="s">
        <v>110</v>
      </c>
      <c r="Y160" s="81"/>
      <c r="Z160" s="90">
        <v>4.5</v>
      </c>
      <c r="AA160" s="90">
        <v>334</v>
      </c>
      <c r="AB160" s="87">
        <v>52.55</v>
      </c>
    </row>
    <row r="161" spans="1:69" x14ac:dyDescent="0.25">
      <c r="A161" s="117">
        <v>41009</v>
      </c>
      <c r="B161" s="60">
        <v>4</v>
      </c>
      <c r="C161" s="60">
        <f t="shared" si="2"/>
        <v>2012</v>
      </c>
      <c r="D161" s="61">
        <v>1</v>
      </c>
      <c r="E161" s="62">
        <v>6.6</v>
      </c>
      <c r="F161" s="90" t="s">
        <v>110</v>
      </c>
      <c r="G161" s="63">
        <v>39</v>
      </c>
      <c r="H161" s="64">
        <v>2.8000000000000001E-2</v>
      </c>
      <c r="I161" s="64">
        <v>7.3999999999999996E-2</v>
      </c>
      <c r="J161" s="64">
        <v>1E-3</v>
      </c>
      <c r="K161" s="62">
        <v>8.1</v>
      </c>
      <c r="L161" s="63">
        <v>72</v>
      </c>
      <c r="M161" s="63">
        <v>208</v>
      </c>
      <c r="N161" s="63">
        <v>80</v>
      </c>
      <c r="O161" s="63">
        <v>3500</v>
      </c>
      <c r="P161" s="90">
        <v>96</v>
      </c>
      <c r="Q161" s="90">
        <v>44</v>
      </c>
      <c r="R161" s="90">
        <v>31</v>
      </c>
      <c r="S161" s="90">
        <v>247</v>
      </c>
      <c r="T161" s="90">
        <v>0.5</v>
      </c>
      <c r="U161" s="90">
        <v>144</v>
      </c>
      <c r="V161" s="81"/>
      <c r="W161" s="101">
        <v>4192</v>
      </c>
      <c r="X161" s="90" t="s">
        <v>110</v>
      </c>
      <c r="Y161" s="81"/>
      <c r="Z161" s="90">
        <v>45</v>
      </c>
      <c r="AA161" s="90">
        <v>280</v>
      </c>
      <c r="AB161" s="87">
        <v>100.68</v>
      </c>
      <c r="AE161" t="s">
        <v>15</v>
      </c>
      <c r="AF161" t="s">
        <v>58</v>
      </c>
      <c r="AG161" t="s">
        <v>59</v>
      </c>
      <c r="AH161" t="s">
        <v>60</v>
      </c>
      <c r="AI161" t="s">
        <v>61</v>
      </c>
      <c r="AJ161" t="s">
        <v>62</v>
      </c>
      <c r="AK161" t="s">
        <v>63</v>
      </c>
      <c r="BK161" t="s">
        <v>14</v>
      </c>
      <c r="BL161" t="s">
        <v>58</v>
      </c>
      <c r="BM161" t="s">
        <v>59</v>
      </c>
      <c r="BN161" t="s">
        <v>60</v>
      </c>
      <c r="BO161" t="s">
        <v>61</v>
      </c>
      <c r="BP161" t="s">
        <v>62</v>
      </c>
      <c r="BQ161" t="s">
        <v>63</v>
      </c>
    </row>
    <row r="162" spans="1:69" x14ac:dyDescent="0.25">
      <c r="A162" s="117">
        <v>41036</v>
      </c>
      <c r="B162" s="60">
        <v>5</v>
      </c>
      <c r="C162" s="60">
        <f t="shared" si="2"/>
        <v>2012</v>
      </c>
      <c r="D162" s="61">
        <v>4</v>
      </c>
      <c r="E162" s="62">
        <v>9</v>
      </c>
      <c r="F162" s="90" t="s">
        <v>110</v>
      </c>
      <c r="G162" s="63">
        <v>74</v>
      </c>
      <c r="H162" s="64">
        <v>2.8000000000000001E-2</v>
      </c>
      <c r="I162" s="64">
        <v>0.38700000000000001</v>
      </c>
      <c r="J162" s="64">
        <v>1.8879999999999999</v>
      </c>
      <c r="K162" s="62">
        <v>8.5</v>
      </c>
      <c r="L162" s="63">
        <v>17</v>
      </c>
      <c r="M162" s="63">
        <v>243</v>
      </c>
      <c r="N162" s="63">
        <v>23.7</v>
      </c>
      <c r="O162" s="63">
        <v>16000</v>
      </c>
      <c r="P162" s="90">
        <v>120</v>
      </c>
      <c r="Q162" s="90">
        <v>76</v>
      </c>
      <c r="R162" s="90">
        <v>20</v>
      </c>
      <c r="S162" s="90">
        <v>446</v>
      </c>
      <c r="T162" s="90">
        <v>1</v>
      </c>
      <c r="U162" s="90">
        <v>224</v>
      </c>
      <c r="V162" s="81"/>
      <c r="W162" s="107">
        <v>26439</v>
      </c>
      <c r="X162" s="90" t="s">
        <v>110</v>
      </c>
      <c r="Y162" s="81"/>
      <c r="Z162" s="90">
        <v>1300</v>
      </c>
      <c r="AA162" s="90">
        <v>260</v>
      </c>
      <c r="AB162" s="87">
        <v>109.72</v>
      </c>
      <c r="AE162" s="3">
        <v>1999</v>
      </c>
      <c r="AF162">
        <f>COUNT($L$2:$L$13)</f>
        <v>12</v>
      </c>
      <c r="AG162" s="4">
        <f>MAX($L$2:$L$13)</f>
        <v>83</v>
      </c>
      <c r="AH162">
        <f>PERCENTILE($L$2:$L$13,75%)</f>
        <v>44.25</v>
      </c>
      <c r="AI162" s="4">
        <f>MEDIAN($L$2:$L$13)</f>
        <v>34.5</v>
      </c>
      <c r="AJ162">
        <f>PERCENTILE($L$2:$L$13,25%)</f>
        <v>33</v>
      </c>
      <c r="AK162" s="4">
        <f>MIN($L$2:$L$13)</f>
        <v>9</v>
      </c>
      <c r="BK162">
        <v>1</v>
      </c>
      <c r="BL162">
        <f>COUNT($L$2,$L$14,$L$26,$L$38,$L$50,$L$62,$L$74,$L$86,$L$98,$L$110,$L$122,$L$134,$L$146,$L$158)</f>
        <v>12</v>
      </c>
      <c r="BM162" s="6">
        <f>MAX($L$2,$L$14,$L$26,$L$38,$L$50,$L$62,$L$74,$L$86,$L$98,$L$110,$L$122,$L$134,$L$146,$L$158)</f>
        <v>154</v>
      </c>
      <c r="BN162">
        <f>PERCENTILE(($L$2,$L$14,$L$26,$L$38,$L$50,$L$62,$L$74,$L$86,$L$98,$L$110,$L$122,$L$134,$L$146,$L$158),75%)</f>
        <v>81.5</v>
      </c>
      <c r="BO162" s="6">
        <f>MEDIAN($L$2,$L$14,$L$26,$L$38,$L$50,$L$62,$L$74,$L$86,$L$98,$L$110,$L$122,$L$134,$L$146,$L$158)</f>
        <v>43.5</v>
      </c>
      <c r="BP162">
        <f>PERCENTILE(($L$2,$L$14,$L$26,$L$38,$L$50,$L$62,$L$74,$L$86,$L$98,$L$110,$L$122,$L$134,$L$146,$L$158),25%)</f>
        <v>36.5</v>
      </c>
      <c r="BQ162" s="6">
        <f>MIN($L$2,$L$14,$L$26,$L$38,$L$50,$L$62,$L$74,$L$86,$L$98,$L$110,$L$122,$L$134,$L$146,$L$158)</f>
        <v>25</v>
      </c>
    </row>
    <row r="163" spans="1:69" x14ac:dyDescent="0.25">
      <c r="A163" s="117">
        <v>41064</v>
      </c>
      <c r="B163" s="60">
        <v>6</v>
      </c>
      <c r="C163" s="60">
        <f t="shared" si="2"/>
        <v>2012</v>
      </c>
      <c r="D163" s="61">
        <v>2</v>
      </c>
      <c r="E163" s="62">
        <v>7.4</v>
      </c>
      <c r="F163" s="90" t="s">
        <v>110</v>
      </c>
      <c r="G163" s="63">
        <v>56</v>
      </c>
      <c r="H163" s="64">
        <v>2.3E-2</v>
      </c>
      <c r="I163" s="64">
        <v>0.17699999999999999</v>
      </c>
      <c r="J163" s="64">
        <v>6.2E-2</v>
      </c>
      <c r="K163" s="62">
        <v>8.1</v>
      </c>
      <c r="L163" s="63">
        <v>58</v>
      </c>
      <c r="M163" s="63">
        <v>292</v>
      </c>
      <c r="N163" s="63">
        <v>62</v>
      </c>
      <c r="O163" s="63">
        <v>1600</v>
      </c>
      <c r="P163" s="90">
        <v>108</v>
      </c>
      <c r="Q163" s="90">
        <v>40</v>
      </c>
      <c r="R163" s="90">
        <v>2</v>
      </c>
      <c r="S163" s="90">
        <v>413</v>
      </c>
      <c r="T163" s="90">
        <v>2</v>
      </c>
      <c r="U163" s="90">
        <v>92</v>
      </c>
      <c r="V163" s="81"/>
      <c r="W163" s="101">
        <v>71974</v>
      </c>
      <c r="X163" s="90" t="s">
        <v>110</v>
      </c>
      <c r="Y163" s="81"/>
      <c r="Z163" s="90">
        <v>240</v>
      </c>
      <c r="AA163" s="90">
        <v>350</v>
      </c>
      <c r="AB163" s="87">
        <v>130.47999999999999</v>
      </c>
      <c r="AE163" s="3">
        <v>2000</v>
      </c>
      <c r="AF163">
        <f>COUNT($L$14:$L$25)</f>
        <v>12</v>
      </c>
      <c r="AG163" s="4">
        <f>MAX($L$14:$L$25)</f>
        <v>221</v>
      </c>
      <c r="AH163">
        <f>PERCENTILE($L$14:$L$25,75%)</f>
        <v>85.5</v>
      </c>
      <c r="AI163" s="4">
        <f>MEDIAN($L$14:$L$25)</f>
        <v>53</v>
      </c>
      <c r="AJ163">
        <f>PERCENTILE($L$14:$L$25,25%)</f>
        <v>40.25</v>
      </c>
      <c r="AK163" s="4">
        <f>MIN($L$14:$L$25)</f>
        <v>22</v>
      </c>
      <c r="BK163">
        <v>2</v>
      </c>
      <c r="BL163">
        <f>COUNT($L$3,$L$15,$L$27,$L$39,$L$51,$L$63,$L$75,$L$87,$L$99,$L$111,$L$123,$L$135,$L$147,$L$159)</f>
        <v>12</v>
      </c>
      <c r="BM163" s="6">
        <f>MAX($L$3,$L$15,$L$27,$L$39,$L$51,$L$63,$L$75,$L$87,$L$99,$L$111,$L$123,$L$135,$L$147,$L$159)</f>
        <v>131</v>
      </c>
      <c r="BN163">
        <f>PERCENTILE(($L$3,$L$15,$L$27,$L$39,$L$51,$L$63,$L$75,$L$87,$L$99,$L$111,$L$123,$L$135,$L$147,$L$159),75%)</f>
        <v>72.75</v>
      </c>
      <c r="BO163" s="6">
        <f>MEDIAN($L$3,$L$15,$L$27,$L$39,$L$51,$L$63,$L$75,$L$87,$L$99,$L$111,$L$123,$L$135,$L$147,$L$159)</f>
        <v>59.5</v>
      </c>
      <c r="BP163">
        <f>PERCENTILE(($L$3,$L$15,$L$27,$L$39,$L$51,$L$63,$L$75,$L$87,$L$99,$L$111,$L$123,$L$135,$L$147,$L$159),25%)</f>
        <v>41.75</v>
      </c>
      <c r="BQ163" s="6">
        <f>MIN($L$3,$L$15,$L$27,$L$39,$L$51,$L$63,$L$75,$L$87,$L$99,$L$111,$L$123,$L$135,$L$147,$L$159)</f>
        <v>29</v>
      </c>
    </row>
    <row r="164" spans="1:69" x14ac:dyDescent="0.25">
      <c r="A164" s="117">
        <v>41092</v>
      </c>
      <c r="B164" s="60">
        <v>7</v>
      </c>
      <c r="C164" s="60">
        <f t="shared" si="2"/>
        <v>2012</v>
      </c>
      <c r="D164" s="61">
        <v>2</v>
      </c>
      <c r="E164" s="62">
        <v>5.8</v>
      </c>
      <c r="F164" s="90">
        <v>29</v>
      </c>
      <c r="G164" s="63">
        <v>63</v>
      </c>
      <c r="H164" s="64">
        <v>2.9000000000000001E-2</v>
      </c>
      <c r="I164" s="64">
        <v>0.16900000000000001</v>
      </c>
      <c r="J164" s="64">
        <v>0.16800000000000001</v>
      </c>
      <c r="K164" s="62">
        <v>8.4</v>
      </c>
      <c r="L164" s="63">
        <v>55</v>
      </c>
      <c r="M164" s="63">
        <v>219</v>
      </c>
      <c r="N164" s="63">
        <v>63</v>
      </c>
      <c r="O164" s="63">
        <v>920</v>
      </c>
      <c r="P164" s="90">
        <v>120</v>
      </c>
      <c r="Q164" s="90">
        <v>48</v>
      </c>
      <c r="R164" s="90">
        <v>2</v>
      </c>
      <c r="S164" s="90">
        <v>367</v>
      </c>
      <c r="T164" s="90">
        <v>2</v>
      </c>
      <c r="U164" s="90">
        <v>148</v>
      </c>
      <c r="V164" s="81"/>
      <c r="W164" s="107">
        <v>33476</v>
      </c>
      <c r="X164" s="90" t="s">
        <v>110</v>
      </c>
      <c r="Y164" s="81"/>
      <c r="Z164" s="90">
        <v>33</v>
      </c>
      <c r="AA164" s="90">
        <v>274</v>
      </c>
      <c r="AB164" s="86">
        <v>109.11</v>
      </c>
      <c r="AE164" s="3">
        <v>2001</v>
      </c>
      <c r="AF164" s="2">
        <f>COUNT($L$26:$L$37)</f>
        <v>5</v>
      </c>
      <c r="AG164" s="4">
        <f>MAX($L$26:$L$37)</f>
        <v>22</v>
      </c>
      <c r="AH164" s="2">
        <f>PERCENTILE($L$26:$L$37,75%)</f>
        <v>20</v>
      </c>
      <c r="AI164" s="4">
        <f>MEDIAN($L$26:$L$37)</f>
        <v>15</v>
      </c>
      <c r="AJ164" s="2">
        <f>PERCENTILE($L$26:$L$37,25%)</f>
        <v>10</v>
      </c>
      <c r="AK164" s="4">
        <f>MIN($L$26:$L$37)</f>
        <v>3</v>
      </c>
      <c r="BK164">
        <v>3</v>
      </c>
      <c r="BL164">
        <f>COUNT($L$4,$L$16,$L$28,$L$40,$L$52,$L$64,$L$76,$L$88,$L$100,$L$112,$L$124,$L$136,$L$148,$L$160)</f>
        <v>13</v>
      </c>
      <c r="BM164" s="6">
        <f>MAX($L$4,$L$16,$L$28,$L$40,$L$52,$L$64,$L$76,$L$88,$L$100,$L$112,$L$124,$L$136,$L$148,$L$160)</f>
        <v>77</v>
      </c>
      <c r="BN164">
        <f>PERCENTILE(($L$4,$L$16,$L$28,$L$40,$L$52,$L$64,$L$76,$L$88,$L$100,$L$112,$L$124,$L$136,$L$148,$L$160),75%)</f>
        <v>65</v>
      </c>
      <c r="BO164" s="6">
        <f>MEDIAN($L$4,$L$16,$L$28,$L$40,$L$52,$L$64,$L$76,$L$88,$L$100,$L$112,$L$124,$L$136,$L$148,$L$160)</f>
        <v>55</v>
      </c>
      <c r="BP164">
        <f>PERCENTILE(($L$4,$L$16,$L$28,$L$40,$L$52,$L$64,$L$76,$L$88,$L$100,$L$112,$L$124,$L$136,$L$148,$L$160),25%)</f>
        <v>44</v>
      </c>
      <c r="BQ164" s="6">
        <f>MIN($L$4,$L$16,$L$28,$L$40,$L$52,$L$64,$L$76,$L$88,$L$100,$L$112,$L$124,$L$136,$L$148,$L$160)</f>
        <v>36</v>
      </c>
    </row>
    <row r="165" spans="1:69" x14ac:dyDescent="0.25">
      <c r="A165" s="117">
        <v>41127</v>
      </c>
      <c r="B165" s="60">
        <v>8</v>
      </c>
      <c r="C165" s="60">
        <f t="shared" si="2"/>
        <v>2012</v>
      </c>
      <c r="D165" s="61">
        <v>2</v>
      </c>
      <c r="E165" s="62">
        <v>7.3</v>
      </c>
      <c r="F165" s="90">
        <v>26.4</v>
      </c>
      <c r="G165" s="63">
        <v>30</v>
      </c>
      <c r="H165" s="64">
        <v>0.52800000000000002</v>
      </c>
      <c r="I165" s="64">
        <v>0.11799999999999999</v>
      </c>
      <c r="J165" s="64">
        <v>7.0000000000000001E-3</v>
      </c>
      <c r="K165" s="62">
        <v>7.8</v>
      </c>
      <c r="L165" s="63">
        <v>54</v>
      </c>
      <c r="M165" s="63">
        <v>129</v>
      </c>
      <c r="N165" s="63">
        <v>56</v>
      </c>
      <c r="O165" s="63">
        <v>16000</v>
      </c>
      <c r="P165" s="90">
        <v>88</v>
      </c>
      <c r="Q165" s="90">
        <v>48</v>
      </c>
      <c r="R165" s="90">
        <v>16</v>
      </c>
      <c r="S165" s="90">
        <v>242</v>
      </c>
      <c r="T165" s="90">
        <v>0.5</v>
      </c>
      <c r="U165" s="90">
        <v>84</v>
      </c>
      <c r="V165" s="81"/>
      <c r="W165" s="107">
        <v>12879</v>
      </c>
      <c r="X165" s="90" t="s">
        <v>110</v>
      </c>
      <c r="Y165" s="81"/>
      <c r="Z165" s="90">
        <v>9200</v>
      </c>
      <c r="AA165" s="90">
        <v>183</v>
      </c>
      <c r="AB165" s="86">
        <v>100.94</v>
      </c>
      <c r="AE165" s="3">
        <v>2002</v>
      </c>
      <c r="AF165" s="2">
        <f>COUNT($L$38:$L$49)</f>
        <v>12</v>
      </c>
      <c r="AG165" s="4">
        <f>MAX($L$38:$L$49)</f>
        <v>104</v>
      </c>
      <c r="AH165" s="2">
        <f>PERCENTILE($L$38:$L$49,75%)</f>
        <v>61</v>
      </c>
      <c r="AI165" s="4">
        <f>MEDIAN($L$38:$L$49)</f>
        <v>37</v>
      </c>
      <c r="AJ165" s="2">
        <f>PERCENTILE($L$38:$L$49,25%)</f>
        <v>20.25</v>
      </c>
      <c r="AK165" s="4">
        <f>MIN($L$38:$L$49)</f>
        <v>7</v>
      </c>
      <c r="BK165">
        <v>4</v>
      </c>
      <c r="BL165">
        <f>COUNT($L$5,$L$17,$L$29,$L$41,$L$53,$L$65,$L$77,$L$89,$L$101,$L$113,$L$125,$L$137,$L$149,$L$161)</f>
        <v>13</v>
      </c>
      <c r="BM165" s="6">
        <f>MAX($L$5,$L$17,$L$29,$L$41,$L$53,$L$65,$L$77,$L$89,$L$101,$L$113,$L$125,$L$137,$L$149,$L$161)</f>
        <v>221</v>
      </c>
      <c r="BN165">
        <f>PERCENTILE(($L$5,$L$17,$L$29,$L$41,$L$53,$L$65,$L$77,$L$89,$L$101,$L$113,$L$125,$L$137,$L$149,$L$161),75%)</f>
        <v>71</v>
      </c>
      <c r="BO165" s="6">
        <f>MEDIAN($L$5,$L$17,$L$29,$L$41,$L$53,$L$65,$L$77,$L$89,$L$101,$L$113,$L$125,$L$137,$L$149,$L$161)</f>
        <v>57</v>
      </c>
      <c r="BP165">
        <f>PERCENTILE(($L$5,$L$17,$L$29,$L$41,$L$53,$L$65,$L$77,$L$89,$L$101,$L$113,$L$125,$L$137,$L$149,$L$161),25%)</f>
        <v>48</v>
      </c>
      <c r="BQ165" s="6">
        <f>MIN($L$5,$L$17,$L$29,$L$41,$L$53,$L$65,$L$77,$L$89,$L$101,$L$113,$L$125,$L$137,$L$149,$L$161)</f>
        <v>33</v>
      </c>
    </row>
    <row r="166" spans="1:69" x14ac:dyDescent="0.25">
      <c r="A166" s="117">
        <v>41155</v>
      </c>
      <c r="B166" s="60">
        <v>9</v>
      </c>
      <c r="C166" s="60">
        <f t="shared" si="2"/>
        <v>2012</v>
      </c>
      <c r="D166" s="61">
        <v>1</v>
      </c>
      <c r="E166" s="62">
        <v>6.9</v>
      </c>
      <c r="F166" s="90">
        <v>29.2</v>
      </c>
      <c r="G166" s="63">
        <v>37</v>
      </c>
      <c r="H166" s="64">
        <v>0.19500000000000001</v>
      </c>
      <c r="I166" s="64">
        <v>6.0999999999999999E-2</v>
      </c>
      <c r="J166" s="64">
        <v>4.1000000000000002E-2</v>
      </c>
      <c r="K166" s="62">
        <v>8.4</v>
      </c>
      <c r="L166" s="63">
        <v>21</v>
      </c>
      <c r="M166" s="63">
        <v>160</v>
      </c>
      <c r="N166" s="63">
        <v>42</v>
      </c>
      <c r="O166" s="63">
        <v>920</v>
      </c>
      <c r="P166" s="90">
        <v>80</v>
      </c>
      <c r="Q166" s="90">
        <v>44</v>
      </c>
      <c r="R166" s="90">
        <v>20</v>
      </c>
      <c r="S166" s="90">
        <v>257</v>
      </c>
      <c r="T166" s="90">
        <v>3</v>
      </c>
      <c r="U166" s="90">
        <v>76</v>
      </c>
      <c r="V166" s="81"/>
      <c r="W166" s="107">
        <v>7528</v>
      </c>
      <c r="X166" s="90" t="s">
        <v>110</v>
      </c>
      <c r="Y166" s="81"/>
      <c r="Z166" s="90">
        <v>4</v>
      </c>
      <c r="AA166" s="90">
        <v>181</v>
      </c>
      <c r="AB166" s="86">
        <v>97.38</v>
      </c>
      <c r="AE166" s="3">
        <v>2003</v>
      </c>
      <c r="AF166" s="2">
        <f>COUNT($L$50:$L$61)</f>
        <v>12</v>
      </c>
      <c r="AG166" s="4">
        <f>MAX($L$50:$L$61)</f>
        <v>75</v>
      </c>
      <c r="AH166" s="2">
        <f>PERCENTILE($L$50:$L$61,75%)</f>
        <v>43.75</v>
      </c>
      <c r="AI166" s="4">
        <f>MEDIAN($L$50:$L$61)</f>
        <v>22.5</v>
      </c>
      <c r="AJ166" s="2">
        <f>PERCENTILE($L$50:$L$61,25%)</f>
        <v>16</v>
      </c>
      <c r="AK166" s="4">
        <f>MIN($L$50:$L$61)</f>
        <v>6</v>
      </c>
      <c r="BK166">
        <v>5</v>
      </c>
      <c r="BL166">
        <f>COUNT($L$6,$L$18,$L$30,$L$42,$L$54,$L$66,$L$78,$L$90,$L$102,$L$114,$L$126,$L$138,$L$150,$L$162)</f>
        <v>13</v>
      </c>
      <c r="BM166" s="6">
        <f>MAX($L$6,$L$18,$L$30,$L$42,$L$54,$L$66,$L$78,$L$90,$L$102,$L$114,$L$126,$L$138,$L$150,$L$162)</f>
        <v>96</v>
      </c>
      <c r="BN166">
        <f>PERCENTILE(($L$6,$L$18,$L$30,$L$42,$L$54,$L$66,$L$78,$L$90,$L$102,$L$114,$L$126,$L$138,$L$150,$L$162),75%)</f>
        <v>73</v>
      </c>
      <c r="BO166" s="6">
        <f>MEDIAN($L$6,$L$18,$L$30,$L$42,$L$54,$L$66,$L$78,$L$90,$L$102,$L$114,$L$126,$L$138,$L$150,$L$162)</f>
        <v>34</v>
      </c>
      <c r="BP166">
        <f>PERCENTILE(($L$6,$L$18,$L$30,$L$42,$L$54,$L$66,$L$78,$L$90,$L$102,$L$114,$L$126,$L$138,$L$150,$L$162),25%)</f>
        <v>22</v>
      </c>
      <c r="BQ166" s="6">
        <f>MIN($L$6,$L$18,$L$30,$L$42,$L$54,$L$66,$L$78,$L$90,$L$102,$L$114,$L$126,$L$138,$L$150,$L$162)</f>
        <v>17</v>
      </c>
    </row>
    <row r="167" spans="1:69" x14ac:dyDescent="0.25">
      <c r="A167" s="117">
        <v>41183</v>
      </c>
      <c r="B167" s="60">
        <v>10</v>
      </c>
      <c r="C167" s="60">
        <f t="shared" si="2"/>
        <v>2012</v>
      </c>
      <c r="D167" s="61">
        <v>3</v>
      </c>
      <c r="E167" s="62">
        <v>7.8</v>
      </c>
      <c r="F167" s="90">
        <v>30.2</v>
      </c>
      <c r="G167" s="63">
        <v>37</v>
      </c>
      <c r="H167" s="64">
        <v>5.0000000000000001E-3</v>
      </c>
      <c r="I167" s="64">
        <v>9.1999999999999998E-2</v>
      </c>
      <c r="J167" s="64">
        <v>9.0999999999999998E-2</v>
      </c>
      <c r="K167" s="62">
        <v>8.5</v>
      </c>
      <c r="L167" s="63">
        <v>24</v>
      </c>
      <c r="M167" s="63">
        <v>189</v>
      </c>
      <c r="N167" s="63">
        <v>26</v>
      </c>
      <c r="O167" s="63">
        <v>140</v>
      </c>
      <c r="P167" s="90">
        <v>80</v>
      </c>
      <c r="Q167" s="90">
        <v>24</v>
      </c>
      <c r="R167" s="90">
        <v>2</v>
      </c>
      <c r="S167" s="90">
        <v>252</v>
      </c>
      <c r="T167" s="90">
        <v>0.5</v>
      </c>
      <c r="U167" s="90">
        <v>80</v>
      </c>
      <c r="W167" s="107">
        <v>60449</v>
      </c>
      <c r="X167" s="90" t="s">
        <v>110</v>
      </c>
      <c r="Z167" s="90">
        <v>31</v>
      </c>
      <c r="AA167" s="90">
        <v>213</v>
      </c>
      <c r="AB167" s="86">
        <v>228.65</v>
      </c>
      <c r="AE167" s="3">
        <v>2004</v>
      </c>
      <c r="AF167" s="2">
        <f>COUNT($L$62:$L$73)</f>
        <v>12</v>
      </c>
      <c r="AG167" s="4">
        <f>MAX($L$62:$L$73)</f>
        <v>76</v>
      </c>
      <c r="AH167" s="2">
        <f>PERCENTILE($L$62:$L$73,75%)</f>
        <v>59.75</v>
      </c>
      <c r="AI167" s="4">
        <f>MEDIAN($L$62:$L$73)</f>
        <v>43.5</v>
      </c>
      <c r="AJ167" s="2">
        <f>PERCENTILE($L$62:$L$73,25%)</f>
        <v>30</v>
      </c>
      <c r="AK167" s="4">
        <f>MIN($L$62:$L$73)</f>
        <v>11</v>
      </c>
      <c r="BK167">
        <v>6</v>
      </c>
      <c r="BL167">
        <f>COUNT($L$7,$L$19,$L$31,$L$43,$L$55,$L$67,$L$79,$L$91,$L$103,$L$115,$L$127,$L$139,$L$151,$L$163)</f>
        <v>13</v>
      </c>
      <c r="BM167" s="6">
        <f>MAX($L$7,$L$19,$L$31,$L$43,$L$55,$L$67,$L$79,$L$91,$L$103,$L$115,$L$127,$L$139,$L$151,$L$163)</f>
        <v>58</v>
      </c>
      <c r="BN167">
        <f>PERCENTILE(($L$7,$L$19,$L$31,$L$43,$L$55,$L$67,$L$79,$L$91,$L$103,$L$115,$L$127,$L$139,$L$151,$L$163),75%)</f>
        <v>43</v>
      </c>
      <c r="BO167" s="6">
        <f>MEDIAN($L$7,$L$19,$L$31,$L$43,$L$55,$L$67,$L$79,$L$91,$L$103,$L$115,$L$127,$L$139,$L$151,$L$163)</f>
        <v>30</v>
      </c>
      <c r="BP167">
        <f>PERCENTILE(($L$7,$L$19,$L$31,$L$43,$L$55,$L$67,$L$79,$L$91,$L$103,$L$115,$L$127,$L$139,$L$151,$L$163),25%)</f>
        <v>21</v>
      </c>
      <c r="BQ167" s="6">
        <f>MIN($L$7,$L$19,$L$31,$L$43,$L$55,$L$67,$L$79,$L$91,$L$103,$L$115,$L$127,$L$139,$L$151,$L$163)</f>
        <v>12</v>
      </c>
    </row>
    <row r="168" spans="1:69" x14ac:dyDescent="0.25">
      <c r="A168" s="117">
        <v>41219</v>
      </c>
      <c r="B168" s="60">
        <v>11</v>
      </c>
      <c r="C168" s="60">
        <f t="shared" si="2"/>
        <v>2012</v>
      </c>
      <c r="D168" s="61">
        <v>2</v>
      </c>
      <c r="E168" s="62">
        <v>7.3</v>
      </c>
      <c r="F168" s="90">
        <v>29.2</v>
      </c>
      <c r="G168" s="63">
        <v>26</v>
      </c>
      <c r="H168" s="64">
        <v>0.1</v>
      </c>
      <c r="I168" s="64">
        <v>5.6000000000000001E-2</v>
      </c>
      <c r="J168" s="64">
        <v>2.1000000000000001E-2</v>
      </c>
      <c r="K168" s="62">
        <v>8.6</v>
      </c>
      <c r="L168" s="63">
        <v>32</v>
      </c>
      <c r="M168" s="63">
        <v>126</v>
      </c>
      <c r="N168" s="63">
        <v>18</v>
      </c>
      <c r="O168" s="63">
        <v>21</v>
      </c>
      <c r="P168" s="90">
        <v>100</v>
      </c>
      <c r="Q168" s="90">
        <v>28</v>
      </c>
      <c r="R168" s="90">
        <v>4</v>
      </c>
      <c r="S168" s="90">
        <v>256</v>
      </c>
      <c r="T168" s="90">
        <v>0.5</v>
      </c>
      <c r="U168" s="90">
        <v>108</v>
      </c>
      <c r="W168" s="107">
        <v>12083</v>
      </c>
      <c r="X168" s="90" t="s">
        <v>110</v>
      </c>
      <c r="Z168" s="90" t="s">
        <v>110</v>
      </c>
      <c r="AA168" s="90">
        <v>158</v>
      </c>
      <c r="AB168" s="86">
        <v>62.2</v>
      </c>
      <c r="AE168" s="3">
        <v>2005</v>
      </c>
      <c r="AF168" s="2">
        <f>COUNT($L$74:$L$85)</f>
        <v>11</v>
      </c>
      <c r="AG168" s="4">
        <f>MAX($L$74:$L$85)</f>
        <v>131</v>
      </c>
      <c r="AH168" s="2">
        <f>PERCENTILE($L$74:$L$85,75%)</f>
        <v>51.5</v>
      </c>
      <c r="AI168" s="4">
        <f>MEDIAN($L$74:$L$85)</f>
        <v>29</v>
      </c>
      <c r="AJ168" s="2">
        <f>PERCENTILE($L$74:$L$85,25%)</f>
        <v>21.5</v>
      </c>
      <c r="AK168" s="4">
        <f>MIN($L$74:$L$85)</f>
        <v>3</v>
      </c>
      <c r="BK168">
        <v>7</v>
      </c>
      <c r="BL168">
        <f>COUNT($L$8,$L$20,$L$32,$L$44,$L$56,$L$68,$L$80,$L$92,$L$104,$L$116,$L$128,$L$140,$L$152,$L$164)</f>
        <v>12</v>
      </c>
      <c r="BM168" s="6">
        <f>MAX($L$8,$L$20,$L$32,$L$44,$L$56,$L$68,$L$80,$L$92,$L$104,$L$116,$L$128,$L$140,$L$152,$L$164)</f>
        <v>83</v>
      </c>
      <c r="BN168">
        <f>PERCENTILE(($L$8,$L$20,$L$32,$L$44,$L$56,$L$68,$L$80,$L$92,$L$104,$L$116,$L$128,$L$140,$L$152,$L$164),75%)</f>
        <v>55.75</v>
      </c>
      <c r="BO168" s="6">
        <f>MEDIAN($L$8,$L$20,$L$32,$L$44,$L$56,$L$68,$L$80,$L$92,$L$104,$L$116,$L$128,$L$140,$L$152,$L$164)</f>
        <v>31</v>
      </c>
      <c r="BP168">
        <f>PERCENTILE(($L$8,$L$20,$L$32,$L$44,$L$56,$L$68,$L$80,$L$92,$L$104,$L$116,$L$128,$L$140,$L$152,$L$164),25%)</f>
        <v>26</v>
      </c>
      <c r="BQ168" s="6">
        <f>MIN($L$8,$L$20,$L$32,$L$44,$L$56,$L$68,$L$80,$L$92,$L$104,$L$116,$L$128,$L$140,$L$152,$L$164)</f>
        <v>16</v>
      </c>
    </row>
    <row r="169" spans="1:69" x14ac:dyDescent="0.25">
      <c r="A169" s="117">
        <v>41246</v>
      </c>
      <c r="B169" s="60">
        <v>12</v>
      </c>
      <c r="C169" s="60">
        <f t="shared" si="2"/>
        <v>2012</v>
      </c>
      <c r="D169" s="61">
        <v>2</v>
      </c>
      <c r="E169" s="62">
        <v>7.7</v>
      </c>
      <c r="F169" s="90">
        <v>29.4</v>
      </c>
      <c r="G169" s="63">
        <v>26</v>
      </c>
      <c r="H169" s="64">
        <v>1.9E-2</v>
      </c>
      <c r="I169" s="64">
        <v>6.0999999999999999E-2</v>
      </c>
      <c r="J169" s="64">
        <v>3.5000000000000003E-2</v>
      </c>
      <c r="K169" s="62">
        <v>8.6999999999999993</v>
      </c>
      <c r="L169" s="63">
        <v>18</v>
      </c>
      <c r="M169" s="63">
        <v>186</v>
      </c>
      <c r="N169" s="63">
        <v>23</v>
      </c>
      <c r="O169" s="63">
        <v>540</v>
      </c>
      <c r="P169" s="90">
        <v>76</v>
      </c>
      <c r="Q169" s="90">
        <v>48</v>
      </c>
      <c r="R169" s="90">
        <v>15</v>
      </c>
      <c r="S169" s="90">
        <v>249</v>
      </c>
      <c r="T169" s="90">
        <v>0.5</v>
      </c>
      <c r="U169" s="90">
        <v>116</v>
      </c>
      <c r="V169" s="63"/>
      <c r="W169" s="107">
        <v>3284</v>
      </c>
      <c r="X169" s="90" t="s">
        <v>110</v>
      </c>
      <c r="Y169" s="63"/>
      <c r="Z169" s="90" t="s">
        <v>110</v>
      </c>
      <c r="AA169" s="90">
        <v>204</v>
      </c>
      <c r="AB169" s="86">
        <v>66.2</v>
      </c>
      <c r="AE169" s="3">
        <v>2006</v>
      </c>
      <c r="AF169" s="2">
        <f>COUNT($L$86:$L$97)</f>
        <v>12</v>
      </c>
      <c r="AG169" s="4">
        <f>MAX($L$86:$L$97)</f>
        <v>92</v>
      </c>
      <c r="AH169" s="2">
        <f>PERCENTILE($L$86:$L$97,75%)</f>
        <v>59.25</v>
      </c>
      <c r="AI169" s="4">
        <f>MEDIAN($L$86:$L$97)</f>
        <v>48</v>
      </c>
      <c r="AJ169" s="2">
        <f>PERCENTILE($L$86:$L$97,25%)</f>
        <v>30.25</v>
      </c>
      <c r="AK169" s="4">
        <f>MIN($L$86:$L$97)</f>
        <v>23</v>
      </c>
      <c r="BK169">
        <v>8</v>
      </c>
      <c r="BL169">
        <f>COUNT($L$9,$L$21,$L$33,$L$45,$L$57,$L$69,$L$81,$L$93,$L$105,$L$117,$L$129,$L$141,$L$153,$L$165)</f>
        <v>12</v>
      </c>
      <c r="BM169" s="6">
        <f>MAX($L$9,$L$21,$L$33,$L$45,$L$57,$L$69,$L$81,$L$93,$L$105,$L$117,$L$129,$L$141,$L$153,$L$165)</f>
        <v>92</v>
      </c>
      <c r="BN169">
        <f>PERCENTILE(($L$9,$L$21,$L$33,$L$45,$L$57,$L$69,$L$81,$L$93,$L$105,$L$117,$L$129,$L$141,$L$153,$L$165),75%)</f>
        <v>47.25</v>
      </c>
      <c r="BO169" s="6">
        <f>MEDIAN($L$9,$L$21,$L$33,$L$45,$L$57,$L$69,$L$81,$L$93,$L$105,$L$117,$L$129,$L$141,$L$153,$L$165)</f>
        <v>33.5</v>
      </c>
      <c r="BP169">
        <f>PERCENTILE(($L$9,$L$21,$L$33,$L$45,$L$57,$L$69,$L$81,$L$93,$L$105,$L$117,$L$129,$L$141,$L$153,$L$165),25%)</f>
        <v>21.75</v>
      </c>
      <c r="BQ169" s="6">
        <f>MIN($L$9,$L$21,$L$33,$L$45,$L$57,$L$69,$L$81,$L$93,$L$105,$L$117,$L$129,$L$141,$L$153,$L$165)</f>
        <v>17</v>
      </c>
    </row>
    <row r="170" spans="1:69" x14ac:dyDescent="0.25">
      <c r="A170" s="117">
        <v>41283</v>
      </c>
      <c r="B170" s="60">
        <v>1</v>
      </c>
      <c r="C170" s="60">
        <f t="shared" si="2"/>
        <v>2013</v>
      </c>
      <c r="D170" s="36">
        <v>1</v>
      </c>
      <c r="E170" s="38">
        <v>7</v>
      </c>
      <c r="F170" s="47">
        <v>26.28</v>
      </c>
      <c r="G170" s="36">
        <v>31</v>
      </c>
      <c r="H170" s="48">
        <v>3.6999999999999998E-2</v>
      </c>
      <c r="I170" s="39">
        <v>5.6000000000000001E-2</v>
      </c>
      <c r="J170" s="39">
        <v>5.8999999999999997E-2</v>
      </c>
      <c r="K170" s="38">
        <v>8</v>
      </c>
      <c r="L170" s="36">
        <v>38</v>
      </c>
      <c r="M170" s="36">
        <v>160</v>
      </c>
      <c r="N170" s="36">
        <v>51</v>
      </c>
      <c r="O170" s="34">
        <v>219</v>
      </c>
      <c r="P170" s="36">
        <v>88</v>
      </c>
      <c r="Q170" s="36">
        <v>40</v>
      </c>
      <c r="R170" s="36">
        <v>2</v>
      </c>
      <c r="S170" s="36">
        <v>223</v>
      </c>
      <c r="T170" s="38">
        <v>2</v>
      </c>
      <c r="U170" s="36">
        <v>80</v>
      </c>
      <c r="V170" s="37">
        <v>40</v>
      </c>
      <c r="W170" s="49">
        <v>4294</v>
      </c>
      <c r="X170" s="34"/>
      <c r="Y170" s="34"/>
      <c r="Z170" s="34">
        <v>15</v>
      </c>
      <c r="AA170" s="34"/>
      <c r="AB170" s="89">
        <v>79.31</v>
      </c>
      <c r="AE170" s="3">
        <v>2007</v>
      </c>
      <c r="AF170" s="2">
        <f>COUNT($L$98:$L$109)</f>
        <v>12</v>
      </c>
      <c r="AG170" s="4">
        <f>MAX($L$98:$L$109)</f>
        <v>154</v>
      </c>
      <c r="AH170" s="2">
        <f>PERCENTILE($L$98:$L$109,75%)</f>
        <v>52</v>
      </c>
      <c r="AI170" s="4">
        <f>MEDIAN($L$98:$L$109)</f>
        <v>34</v>
      </c>
      <c r="AJ170" s="2">
        <f>PERCENTILE($L$98:$L$109,25%)</f>
        <v>21.5</v>
      </c>
      <c r="AK170" s="4">
        <f>MIN($L$98:$L$109)</f>
        <v>14</v>
      </c>
      <c r="BK170">
        <v>9</v>
      </c>
      <c r="BL170">
        <f>COUNT($L$10,$L$22,$L$34,$L$46,$L$58,$L$70,$L$82,$L$94,$L$106,$L$118,$L$130,$L$142,$L$154,$L$166)</f>
        <v>13</v>
      </c>
      <c r="BM170" s="6">
        <f>MAX($L$10,$L$22,$L$34,$L$46,$L$58,$L$70,$L$82,$L$94,$L$106,$L$118,$L$130,$L$142,$L$154,$L$166)</f>
        <v>42</v>
      </c>
      <c r="BN170">
        <f>PERCENTILE(($L$10,$L$22,$L$34,$L$46,$L$58,$L$70,$L$82,$L$94,$L$106,$L$118,$L$130,$L$142,$L$154,$L$166),75%)</f>
        <v>28</v>
      </c>
      <c r="BO170" s="6">
        <f>MEDIAN($L$10,$L$22,$L$34,$L$46,$L$58,$L$70,$L$82,$L$94,$L$106,$L$118,$L$130,$L$142,$L$154,$L$166)</f>
        <v>21</v>
      </c>
      <c r="BP170">
        <f>PERCENTILE(($L$10,$L$22,$L$34,$L$46,$L$58,$L$70,$L$82,$L$94,$L$106,$L$118,$L$130,$L$142,$L$154,$L$166),25%)</f>
        <v>15</v>
      </c>
      <c r="BQ170" s="6">
        <f>MIN($L$10,$L$22,$L$34,$L$46,$L$58,$L$70,$L$82,$L$94,$L$106,$L$118,$L$130,$L$142,$L$154,$L$166)</f>
        <v>7</v>
      </c>
    </row>
    <row r="171" spans="1:69" x14ac:dyDescent="0.25">
      <c r="A171" s="117">
        <v>41311</v>
      </c>
      <c r="B171" s="60">
        <v>2</v>
      </c>
      <c r="C171" s="60">
        <f t="shared" si="2"/>
        <v>2013</v>
      </c>
      <c r="D171" s="36">
        <v>2</v>
      </c>
      <c r="E171" s="38">
        <v>7</v>
      </c>
      <c r="F171" s="47">
        <v>25.85</v>
      </c>
      <c r="G171" s="36">
        <v>31</v>
      </c>
      <c r="H171" s="48">
        <v>3.6999999999999998E-2</v>
      </c>
      <c r="I171" s="39">
        <v>7.0999999999999994E-2</v>
      </c>
      <c r="J171" s="39">
        <v>7.4999999999999997E-2</v>
      </c>
      <c r="K171" s="38">
        <v>8.6999999999999993</v>
      </c>
      <c r="L171" s="36">
        <v>47</v>
      </c>
      <c r="M171" s="36">
        <v>125</v>
      </c>
      <c r="N171" s="36">
        <v>76</v>
      </c>
      <c r="O171" s="34">
        <v>222</v>
      </c>
      <c r="P171" s="36">
        <v>84</v>
      </c>
      <c r="Q171" s="36">
        <v>36</v>
      </c>
      <c r="R171" s="36">
        <v>12</v>
      </c>
      <c r="S171" s="36">
        <v>216</v>
      </c>
      <c r="T171" s="38">
        <v>1</v>
      </c>
      <c r="U171" s="36">
        <v>120</v>
      </c>
      <c r="V171" s="37">
        <v>40</v>
      </c>
      <c r="W171" s="49">
        <v>1429</v>
      </c>
      <c r="X171" s="34"/>
      <c r="Y171" s="34"/>
      <c r="Z171" s="34">
        <v>20</v>
      </c>
      <c r="AA171" s="34"/>
      <c r="AB171" s="89">
        <v>96.08</v>
      </c>
      <c r="AE171" s="3">
        <v>2008</v>
      </c>
      <c r="AF171" s="2">
        <f>COUNT($L$110:$L$121)</f>
        <v>12</v>
      </c>
      <c r="AG171" s="4">
        <f>MAX($L$110:$L$121)</f>
        <v>71</v>
      </c>
      <c r="AH171" s="2">
        <f>PERCENTILE($L$110:$L$121,75%)</f>
        <v>34.5</v>
      </c>
      <c r="AI171" s="4">
        <f>MEDIAN($L$110:$L$121)</f>
        <v>32.5</v>
      </c>
      <c r="AJ171" s="2">
        <f>PERCENTILE($L$110:$L$121,25%)</f>
        <v>25</v>
      </c>
      <c r="AK171" s="4">
        <f>MIN($L$110:$L$121)</f>
        <v>19</v>
      </c>
      <c r="BK171">
        <v>10</v>
      </c>
      <c r="BL171">
        <f>COUNT($L$11,$L$23,$L$35,$L$47,$L$59,$L$71,$L$83,$L$95,$L$107,$L$119,$L$131,$L$143,$L$155,$L$167)</f>
        <v>14</v>
      </c>
      <c r="BM171" s="6">
        <f>MAX($L$11,$L$23,$L$35,$L$47,$L$59,$L$71,$L$83,$L$95,$L$107,$L$119,$L$131,$L$143,$L$155,$L$167)</f>
        <v>48</v>
      </c>
      <c r="BN171">
        <f>PERCENTILE(($L$11,$L$23,$L$35,$L$47,$L$59,$L$71,$L$83,$L$95,$L$107,$L$119,$L$131,$L$143,$L$155,$L$167),75%)</f>
        <v>30.25</v>
      </c>
      <c r="BO171" s="6">
        <f>MEDIAN($L$11,$L$23,$L$35,$L$47,$L$59,$L$71,$L$83,$L$95,$L$107,$L$119,$L$131,$L$143,$L$155,$L$167)</f>
        <v>25</v>
      </c>
      <c r="BP171">
        <f>PERCENTILE(($L$11,$L$23,$L$35,$L$47,$L$59,$L$71,$L$83,$L$95,$L$107,$L$119,$L$131,$L$143,$L$155,$L$167),25%)</f>
        <v>15.5</v>
      </c>
      <c r="BQ171" s="6">
        <f>MIN($L$11,$L$23,$L$35,$L$47,$L$59,$L$71,$L$83,$L$95,$L$107,$L$119,$L$131,$L$143,$L$155,$L$167)</f>
        <v>3</v>
      </c>
    </row>
    <row r="172" spans="1:69" x14ac:dyDescent="0.25">
      <c r="A172" s="117">
        <v>41339</v>
      </c>
      <c r="B172" s="60">
        <v>3</v>
      </c>
      <c r="C172" s="60">
        <f t="shared" si="2"/>
        <v>2013</v>
      </c>
      <c r="D172" s="36">
        <v>1</v>
      </c>
      <c r="E172" s="38">
        <v>7.1</v>
      </c>
      <c r="F172" s="47">
        <v>26.38</v>
      </c>
      <c r="G172" s="36">
        <v>23</v>
      </c>
      <c r="H172" s="48">
        <v>1.9E-2</v>
      </c>
      <c r="I172" s="39">
        <v>4.8000000000000001E-2</v>
      </c>
      <c r="J172" s="39">
        <v>1.7000000000000001E-2</v>
      </c>
      <c r="K172" s="38">
        <v>7.1</v>
      </c>
      <c r="L172" s="36">
        <v>64</v>
      </c>
      <c r="M172" s="36">
        <v>154</v>
      </c>
      <c r="N172" s="36">
        <v>72</v>
      </c>
      <c r="O172" s="34">
        <v>138</v>
      </c>
      <c r="P172" s="36">
        <v>80</v>
      </c>
      <c r="Q172" s="36">
        <v>28</v>
      </c>
      <c r="R172" s="36">
        <v>8</v>
      </c>
      <c r="S172" s="36">
        <v>215</v>
      </c>
      <c r="T172" s="38">
        <v>2</v>
      </c>
      <c r="U172" s="36">
        <v>64</v>
      </c>
      <c r="V172" s="37">
        <v>30</v>
      </c>
      <c r="W172" s="49">
        <v>21154</v>
      </c>
      <c r="X172" s="34"/>
      <c r="Y172" s="34"/>
      <c r="Z172" s="34">
        <v>29</v>
      </c>
      <c r="AA172" s="34"/>
      <c r="AB172" s="89">
        <v>100.86</v>
      </c>
      <c r="AE172" s="3">
        <v>2009</v>
      </c>
      <c r="AF172" s="2">
        <f>COUNT($L$122:$L$133)</f>
        <v>9</v>
      </c>
      <c r="AG172" s="4">
        <f>MAX($L$122:$L$133)</f>
        <v>83</v>
      </c>
      <c r="AH172" s="2">
        <f>PERCENTILE($L$122:$L$133,75%)</f>
        <v>57</v>
      </c>
      <c r="AI172" s="4">
        <f>MEDIAN($L$122:$L$133)</f>
        <v>53</v>
      </c>
      <c r="AJ172" s="2">
        <f>PERCENTILE($L$122:$L$133,25%)</f>
        <v>30</v>
      </c>
      <c r="AK172" s="4">
        <f>MIN($L$122:$L$133)</f>
        <v>21</v>
      </c>
      <c r="BK172">
        <v>11</v>
      </c>
      <c r="BL172">
        <f>COUNT($L$12,$L$24,$L$36,$L$48,$L$60,$L$72,$L$84,$L$96,$L$108,$L$120,$L$132,$L$144,$L$156,$L$168)</f>
        <v>14</v>
      </c>
      <c r="BM172" s="6">
        <f>MAX($L$12,$L$24,$L$36,$L$48,$L$60,$L$72,$L$84,$L$96,$L$108,$L$120,$L$132,$L$144,$L$156,$L$168)</f>
        <v>81</v>
      </c>
      <c r="BN172">
        <f>PERCENTILE(($L$12,$L$24,$L$36,$L$48,$L$60,$L$72,$L$84,$L$96,$L$108,$L$120,$L$132,$L$144,$L$156,$L$168),75%)</f>
        <v>33.5</v>
      </c>
      <c r="BO172" s="6">
        <f>MEDIAN($L$12,$L$24,$L$36,$L$48,$L$60,$L$72,$L$84,$L$96,$L$108,$L$120,$L$132,$L$144,$L$156,$L$168)</f>
        <v>28.5</v>
      </c>
      <c r="BP172">
        <f>PERCENTILE(($L$12,$L$24,$L$36,$L$48,$L$60,$L$72,$L$84,$L$96,$L$108,$L$120,$L$132,$L$144,$L$156,$L$168),25%)</f>
        <v>13</v>
      </c>
      <c r="BQ172" s="6">
        <f>MIN($L$12,$L$24,$L$36,$L$48,$L$60,$L$72,$L$84,$L$96,$L$108,$L$120,$L$132,$L$144,$L$156,$L$168)</f>
        <v>6</v>
      </c>
    </row>
    <row r="173" spans="1:69" x14ac:dyDescent="0.25">
      <c r="A173" s="117">
        <v>41367</v>
      </c>
      <c r="B173" s="60">
        <v>4</v>
      </c>
      <c r="C173" s="60">
        <f t="shared" si="2"/>
        <v>2013</v>
      </c>
      <c r="D173" s="36">
        <v>2</v>
      </c>
      <c r="E173" s="38">
        <v>7</v>
      </c>
      <c r="F173" s="47">
        <v>28.73</v>
      </c>
      <c r="G173" s="36">
        <v>23</v>
      </c>
      <c r="H173" s="48">
        <v>2.7E-2</v>
      </c>
      <c r="I173" s="39">
        <v>6.0999999999999999E-2</v>
      </c>
      <c r="J173" s="39">
        <v>0.03</v>
      </c>
      <c r="K173" s="38">
        <v>8.3000000000000007</v>
      </c>
      <c r="L173" s="36">
        <v>39</v>
      </c>
      <c r="M173" s="36">
        <v>182</v>
      </c>
      <c r="N173" s="36">
        <v>50</v>
      </c>
      <c r="O173" s="34">
        <v>61</v>
      </c>
      <c r="P173" s="36">
        <v>64</v>
      </c>
      <c r="Q173" s="36">
        <v>40</v>
      </c>
      <c r="R173" s="36">
        <v>8</v>
      </c>
      <c r="S173" s="36">
        <v>236</v>
      </c>
      <c r="T173" s="38">
        <v>2</v>
      </c>
      <c r="U173" s="36">
        <v>112</v>
      </c>
      <c r="V173" s="37">
        <v>40</v>
      </c>
      <c r="W173" s="49">
        <v>9997</v>
      </c>
      <c r="X173" s="34"/>
      <c r="Y173" s="34"/>
      <c r="Z173" s="34">
        <v>8</v>
      </c>
      <c r="AA173" s="34"/>
      <c r="AB173" s="89">
        <v>113.28</v>
      </c>
      <c r="AE173" s="3">
        <v>2010</v>
      </c>
      <c r="AF173" s="2">
        <f>COUNT($L$134:$L$145)</f>
        <v>11</v>
      </c>
      <c r="AG173" s="4">
        <f>MAX($L$134:$L$145)</f>
        <v>70</v>
      </c>
      <c r="AH173" s="2">
        <f>PERCENTILE($L$134:$L$145,75%)</f>
        <v>34.5</v>
      </c>
      <c r="AI173" s="4">
        <f>MEDIAN($L$134:$L$145)</f>
        <v>29</v>
      </c>
      <c r="AJ173" s="2">
        <f>PERCENTILE($L$134:$L$145,25%)</f>
        <v>19</v>
      </c>
      <c r="AK173" s="4">
        <f>MIN($L$134:$L$145)</f>
        <v>9</v>
      </c>
      <c r="BK173">
        <v>12</v>
      </c>
      <c r="BL173">
        <f>COUNT($L$13,$L$25,$L$37,$L$49,$L$61,$L$73,$L$85,$L$97,$L$109,$L$121,$L$133,$L$145,$L$157,$L$169)</f>
        <v>14</v>
      </c>
      <c r="BM173" s="6">
        <f>MAX($L$13,$L$25,$L$37,$L$49,$L$61,$L$73,$L$85,$L$97,$L$109,$L$121,$L$133,$L$145,$L$157,$L$169)</f>
        <v>68</v>
      </c>
      <c r="BN173">
        <f>PERCENTILE(($L$13,$L$25,$L$37,$L$49,$L$61,$L$73,$L$85,$L$97,$L$109,$L$121,$L$133,$L$145,$L$157,$L$169),75%)</f>
        <v>30.75</v>
      </c>
      <c r="BO173" s="6">
        <f>MEDIAN($L$13,$L$25,$L$37,$L$49,$L$61,$L$73,$L$85,$L$97,$L$109,$L$121,$L$133,$L$145,$L$157,$L$169)</f>
        <v>25.5</v>
      </c>
      <c r="BP173">
        <f>PERCENTILE(($L$13,$L$25,$L$37,$L$49,$L$61,$L$73,$L$85,$L$97,$L$109,$L$121,$L$133,$L$145,$L$157,$L$169),25%)</f>
        <v>18.5</v>
      </c>
      <c r="BQ173" s="6">
        <f>MIN($L$13,$L$25,$L$37,$L$49,$L$61,$L$73,$L$85,$L$97,$L$109,$L$121,$L$133,$L$145,$L$157,$L$169)</f>
        <v>3</v>
      </c>
    </row>
    <row r="174" spans="1:69" x14ac:dyDescent="0.25">
      <c r="A174" s="117">
        <v>41395</v>
      </c>
      <c r="B174" s="60">
        <v>5</v>
      </c>
      <c r="C174" s="60">
        <f t="shared" si="2"/>
        <v>2013</v>
      </c>
      <c r="D174" s="36">
        <v>4</v>
      </c>
      <c r="E174" s="38">
        <v>7</v>
      </c>
      <c r="F174" s="47">
        <v>30.3</v>
      </c>
      <c r="G174" s="36">
        <v>59</v>
      </c>
      <c r="H174" s="48">
        <v>7.8E-2</v>
      </c>
      <c r="I174" s="39">
        <v>9.2999999999999999E-2</v>
      </c>
      <c r="J174" s="39">
        <v>0.13900000000000001</v>
      </c>
      <c r="K174" s="38">
        <v>8.5</v>
      </c>
      <c r="L174" s="36">
        <v>41</v>
      </c>
      <c r="M174" s="36">
        <v>237</v>
      </c>
      <c r="N174" s="36">
        <v>74</v>
      </c>
      <c r="O174" s="34">
        <v>254</v>
      </c>
      <c r="P174" s="36">
        <v>116</v>
      </c>
      <c r="Q174" s="36">
        <v>48</v>
      </c>
      <c r="R174" s="36">
        <v>40</v>
      </c>
      <c r="S174" s="36">
        <v>385</v>
      </c>
      <c r="T174" s="38">
        <v>1</v>
      </c>
      <c r="U174" s="36">
        <v>116</v>
      </c>
      <c r="V174" s="37">
        <v>80</v>
      </c>
      <c r="W174" s="49">
        <v>155543</v>
      </c>
      <c r="X174" s="34"/>
      <c r="Y174" s="34"/>
      <c r="Z174" s="34">
        <v>9</v>
      </c>
      <c r="AA174" s="34"/>
      <c r="AB174" s="89">
        <v>167.75</v>
      </c>
      <c r="AE174" s="3">
        <v>2011</v>
      </c>
      <c r="AF174" s="2">
        <f>COUNT($L$146:$L$157)</f>
        <v>12</v>
      </c>
      <c r="AG174" s="4">
        <f>MAX($L$146:$L$157)</f>
        <v>96</v>
      </c>
      <c r="AH174" s="2">
        <f>PERCENTILE($L$146:$L$157,75%)</f>
        <v>44</v>
      </c>
      <c r="AI174" s="4">
        <f>MEDIAN($L$146:$L$157)</f>
        <v>31.5</v>
      </c>
      <c r="AJ174" s="2">
        <f>PERCENTILE($L$146:$L$157,25%)</f>
        <v>24.25</v>
      </c>
      <c r="AK174" s="4">
        <f>MIN($L$146:$L$157)</f>
        <v>6</v>
      </c>
    </row>
    <row r="175" spans="1:69" x14ac:dyDescent="0.25">
      <c r="A175" s="117">
        <v>41451</v>
      </c>
      <c r="B175" s="60">
        <v>6</v>
      </c>
      <c r="C175" s="60">
        <f t="shared" si="2"/>
        <v>2013</v>
      </c>
      <c r="D175" s="36">
        <v>4</v>
      </c>
      <c r="E175" s="38">
        <v>11.1</v>
      </c>
      <c r="F175" s="47">
        <v>32.08</v>
      </c>
      <c r="G175" s="36">
        <v>535</v>
      </c>
      <c r="H175" s="48">
        <v>9.4E-2</v>
      </c>
      <c r="I175" s="39">
        <v>0.30099999999999999</v>
      </c>
      <c r="J175" s="39">
        <v>6.3E-2</v>
      </c>
      <c r="K175" s="38">
        <v>9.4</v>
      </c>
      <c r="L175" s="36">
        <v>18</v>
      </c>
      <c r="M175" s="36">
        <v>1267</v>
      </c>
      <c r="N175" s="36">
        <v>35</v>
      </c>
      <c r="O175" s="34">
        <v>83</v>
      </c>
      <c r="P175" s="36">
        <v>124</v>
      </c>
      <c r="Q175" s="36">
        <v>76</v>
      </c>
      <c r="R175" s="36">
        <v>155</v>
      </c>
      <c r="S175" s="36">
        <v>1930</v>
      </c>
      <c r="T175" s="38">
        <v>3</v>
      </c>
      <c r="U175" s="36">
        <v>260</v>
      </c>
      <c r="V175" s="37">
        <v>60</v>
      </c>
      <c r="W175" s="49">
        <v>4832</v>
      </c>
      <c r="X175" s="34"/>
      <c r="Y175" s="34"/>
      <c r="Z175" s="34">
        <v>4</v>
      </c>
      <c r="AA175" s="34"/>
      <c r="AB175" s="89">
        <v>196.85</v>
      </c>
      <c r="AE175" s="3">
        <v>2012</v>
      </c>
      <c r="AF175" s="2">
        <f>COUNT($L$158:$L$169)</f>
        <v>11</v>
      </c>
      <c r="AG175" s="4">
        <f>MAX($L$158:$L$169)</f>
        <v>81</v>
      </c>
      <c r="AH175" s="2">
        <f>PERCENTILE($L$158:$L$169,75%)</f>
        <v>65</v>
      </c>
      <c r="AI175" s="4">
        <f>MEDIAN($L$158:$L$169)</f>
        <v>54</v>
      </c>
      <c r="AJ175" s="2">
        <f>PERCENTILE($L$158:$L$169,25%)</f>
        <v>22.5</v>
      </c>
      <c r="AK175" s="4">
        <f>MIN($L$158:$L$169)</f>
        <v>17</v>
      </c>
    </row>
    <row r="176" spans="1:69" x14ac:dyDescent="0.25">
      <c r="A176" s="117">
        <v>41479</v>
      </c>
      <c r="B176" s="60">
        <v>7</v>
      </c>
      <c r="C176" s="60">
        <f t="shared" si="2"/>
        <v>2013</v>
      </c>
      <c r="D176" s="36">
        <v>2</v>
      </c>
      <c r="E176" s="38">
        <v>6.2</v>
      </c>
      <c r="F176" s="47">
        <v>29.7</v>
      </c>
      <c r="G176" s="36">
        <v>94</v>
      </c>
      <c r="H176" s="48">
        <v>2E-3</v>
      </c>
      <c r="I176" s="39">
        <v>3.0000000000000001E-3</v>
      </c>
      <c r="J176" s="39">
        <v>6.9000000000000006E-2</v>
      </c>
      <c r="K176" s="38">
        <v>8.6</v>
      </c>
      <c r="L176" s="36">
        <v>32</v>
      </c>
      <c r="M176" s="36">
        <v>229</v>
      </c>
      <c r="N176" s="36">
        <v>43</v>
      </c>
      <c r="O176" s="34">
        <v>107</v>
      </c>
      <c r="P176" s="36">
        <v>96</v>
      </c>
      <c r="Q176" s="36">
        <v>40</v>
      </c>
      <c r="R176" s="36">
        <v>31</v>
      </c>
      <c r="S176" s="36">
        <v>462</v>
      </c>
      <c r="T176" s="38">
        <v>0.5</v>
      </c>
      <c r="U176" s="36">
        <v>96</v>
      </c>
      <c r="V176" s="37">
        <v>40</v>
      </c>
      <c r="W176" s="49">
        <v>34779</v>
      </c>
      <c r="X176" s="34"/>
      <c r="Y176" s="34"/>
      <c r="Z176" s="34">
        <v>7</v>
      </c>
      <c r="AA176" s="34"/>
      <c r="AB176" s="89">
        <v>98.25</v>
      </c>
      <c r="AE176" s="3">
        <v>2013</v>
      </c>
      <c r="AF176" s="2">
        <f>COUNT($L$170:$L$181)</f>
        <v>12</v>
      </c>
      <c r="AG176" s="113">
        <f>MAX($L$170:$L$181)</f>
        <v>64</v>
      </c>
      <c r="AH176" s="2">
        <f>PERCENTILE($L$170:$L$181,75%)</f>
        <v>41.75</v>
      </c>
      <c r="AI176" s="113">
        <f>MEDIAN($L$170:$L$181)</f>
        <v>35</v>
      </c>
      <c r="AJ176" s="2">
        <f>PERCENTILE($L$170:$L$181,25%)</f>
        <v>23.5</v>
      </c>
      <c r="AK176" s="113">
        <f>MIN($L$170:$L$181)</f>
        <v>11</v>
      </c>
    </row>
    <row r="177" spans="1:69" x14ac:dyDescent="0.25">
      <c r="A177" s="117">
        <v>41507</v>
      </c>
      <c r="B177" s="60">
        <v>8</v>
      </c>
      <c r="C177" s="60">
        <f t="shared" si="2"/>
        <v>2013</v>
      </c>
      <c r="D177" s="36">
        <v>5</v>
      </c>
      <c r="E177" s="38">
        <v>6.6</v>
      </c>
      <c r="F177" s="47">
        <v>29.4</v>
      </c>
      <c r="G177" s="36">
        <v>39</v>
      </c>
      <c r="H177" s="48">
        <v>5.5E-2</v>
      </c>
      <c r="I177" s="39">
        <v>8.4000000000000005E-2</v>
      </c>
      <c r="J177" s="39">
        <v>0.32900000000000001</v>
      </c>
      <c r="K177" s="38">
        <v>8</v>
      </c>
      <c r="L177" s="36">
        <v>44</v>
      </c>
      <c r="M177" s="36">
        <v>215</v>
      </c>
      <c r="N177" s="36">
        <v>48</v>
      </c>
      <c r="O177" s="34">
        <v>74</v>
      </c>
      <c r="P177" s="36">
        <v>104</v>
      </c>
      <c r="Q177" s="36">
        <v>48</v>
      </c>
      <c r="R177" s="36">
        <v>39</v>
      </c>
      <c r="S177" s="36">
        <v>371</v>
      </c>
      <c r="T177" s="38">
        <v>0.5</v>
      </c>
      <c r="U177" s="36">
        <v>84</v>
      </c>
      <c r="V177" s="37">
        <v>40</v>
      </c>
      <c r="W177" s="49">
        <v>10804</v>
      </c>
      <c r="X177" s="34"/>
      <c r="Y177" s="34"/>
      <c r="Z177" s="34">
        <v>14</v>
      </c>
      <c r="AA177" s="34"/>
      <c r="AB177" s="89">
        <v>89.13</v>
      </c>
      <c r="AE177" s="3">
        <v>2014</v>
      </c>
      <c r="AF177" s="2">
        <f>COUNT($L$182:$L$193)</f>
        <v>5</v>
      </c>
      <c r="AG177" s="113">
        <f>MAX($L$182:$L$193)</f>
        <v>123</v>
      </c>
      <c r="AH177" s="2">
        <f>PERCENTILE($L$182:$L$193,75%)</f>
        <v>105</v>
      </c>
      <c r="AI177" s="113">
        <f>MEDIAN($L$182:$L$193)</f>
        <v>75</v>
      </c>
      <c r="AJ177" s="2">
        <f>PERCENTILE($L$182:$L$193,25%)</f>
        <v>46</v>
      </c>
      <c r="AK177" s="113">
        <f>MIN($L$182:$L$193)</f>
        <v>40</v>
      </c>
    </row>
    <row r="178" spans="1:69" x14ac:dyDescent="0.25">
      <c r="A178" s="117">
        <v>41535</v>
      </c>
      <c r="B178" s="60">
        <v>9</v>
      </c>
      <c r="C178" s="60">
        <f t="shared" si="2"/>
        <v>2013</v>
      </c>
      <c r="D178" s="36">
        <v>2</v>
      </c>
      <c r="E178" s="38">
        <v>5.5</v>
      </c>
      <c r="F178" s="47">
        <v>29.29</v>
      </c>
      <c r="G178" s="36">
        <v>24</v>
      </c>
      <c r="H178" s="48">
        <v>0.78300000000000003</v>
      </c>
      <c r="I178" s="39">
        <v>7.6999999999999999E-2</v>
      </c>
      <c r="J178" s="39">
        <v>3.3000000000000002E-2</v>
      </c>
      <c r="K178" s="38">
        <v>7</v>
      </c>
      <c r="L178" s="36">
        <v>24</v>
      </c>
      <c r="M178" s="36">
        <v>159</v>
      </c>
      <c r="N178" s="36">
        <v>42</v>
      </c>
      <c r="O178" s="34">
        <v>280</v>
      </c>
      <c r="P178" s="36">
        <v>80</v>
      </c>
      <c r="Q178" s="36">
        <v>56</v>
      </c>
      <c r="R178" s="36">
        <v>16</v>
      </c>
      <c r="S178" s="36">
        <v>275</v>
      </c>
      <c r="T178" s="38">
        <v>0.5</v>
      </c>
      <c r="U178" s="36">
        <v>76</v>
      </c>
      <c r="V178" s="37">
        <v>60</v>
      </c>
      <c r="W178" s="49">
        <v>6635</v>
      </c>
      <c r="X178" s="34"/>
      <c r="Y178" s="34"/>
      <c r="Z178" s="34">
        <v>49</v>
      </c>
      <c r="AA178" s="34"/>
      <c r="AB178" s="89">
        <v>61.94</v>
      </c>
      <c r="AE178" s="3">
        <v>2015</v>
      </c>
      <c r="AF178" s="2">
        <f>COUNT($L$194:$L$205)</f>
        <v>3</v>
      </c>
      <c r="AG178" s="113">
        <f>MAX($L$194:$L$205)</f>
        <v>74</v>
      </c>
      <c r="AH178" s="2">
        <f>PERCENTILE($L$194:$L$205,75%)</f>
        <v>69</v>
      </c>
      <c r="AI178" s="113">
        <f>MEDIAN($L$194:$L$205)</f>
        <v>64</v>
      </c>
      <c r="AJ178" s="2">
        <f>PERCENTILE($L$194:$L$205,25%)</f>
        <v>51.5</v>
      </c>
      <c r="AK178" s="113">
        <f>MIN($L$194:$L$205)</f>
        <v>39</v>
      </c>
    </row>
    <row r="179" spans="1:69" x14ac:dyDescent="0.25">
      <c r="A179" s="117">
        <v>41563</v>
      </c>
      <c r="B179" s="60">
        <v>10</v>
      </c>
      <c r="C179" s="60">
        <f t="shared" si="2"/>
        <v>2013</v>
      </c>
      <c r="D179" s="36">
        <v>4</v>
      </c>
      <c r="E179" s="38">
        <v>6.2</v>
      </c>
      <c r="F179" s="47">
        <v>26</v>
      </c>
      <c r="G179" s="36">
        <v>24</v>
      </c>
      <c r="H179" s="48">
        <v>0.38900000000000001</v>
      </c>
      <c r="I179" s="39">
        <v>9.4E-2</v>
      </c>
      <c r="J179" s="39">
        <v>0.23200000000000001</v>
      </c>
      <c r="K179" s="38">
        <v>7.2</v>
      </c>
      <c r="L179" s="36">
        <v>22</v>
      </c>
      <c r="M179" s="36">
        <v>171</v>
      </c>
      <c r="N179" s="36">
        <v>41</v>
      </c>
      <c r="O179" s="34">
        <v>492</v>
      </c>
      <c r="P179" s="36">
        <v>88</v>
      </c>
      <c r="Q179" s="36">
        <v>44</v>
      </c>
      <c r="R179" s="50" t="s">
        <v>70</v>
      </c>
      <c r="S179" s="36">
        <v>214</v>
      </c>
      <c r="T179" s="38">
        <v>0.5</v>
      </c>
      <c r="U179" s="36">
        <v>76</v>
      </c>
      <c r="V179" s="37">
        <v>60</v>
      </c>
      <c r="W179" s="49">
        <v>98174</v>
      </c>
      <c r="X179" s="34"/>
      <c r="Y179" s="34"/>
      <c r="Z179" s="34">
        <v>128</v>
      </c>
      <c r="AA179" s="34"/>
      <c r="AB179" s="89">
        <v>105.64</v>
      </c>
      <c r="AE179" s="3">
        <v>2016</v>
      </c>
      <c r="AF179" s="2">
        <f>COUNT($L$206:$L$217)</f>
        <v>11</v>
      </c>
      <c r="AG179" s="114">
        <f>MAX($L$206:$L$217)</f>
        <v>98</v>
      </c>
      <c r="AH179" s="2">
        <f>PERCENTILE($L$206:$L$217,75%)</f>
        <v>60.5</v>
      </c>
      <c r="AI179" s="114">
        <f>MEDIAN($L$206:$L$217)</f>
        <v>36</v>
      </c>
      <c r="AJ179" s="2">
        <f>PERCENTILE($L$206:$L$217,25%)</f>
        <v>19.5</v>
      </c>
      <c r="AK179" s="114">
        <f>MIN($L$206:$L$217)</f>
        <v>12</v>
      </c>
    </row>
    <row r="180" spans="1:69" x14ac:dyDescent="0.25">
      <c r="A180" s="117">
        <v>41591</v>
      </c>
      <c r="B180" s="60">
        <v>11</v>
      </c>
      <c r="C180" s="60">
        <f t="shared" si="2"/>
        <v>2013</v>
      </c>
      <c r="D180" s="36">
        <v>3</v>
      </c>
      <c r="E180" s="38">
        <v>8</v>
      </c>
      <c r="F180" s="47">
        <v>30.1</v>
      </c>
      <c r="G180" s="36">
        <v>36</v>
      </c>
      <c r="H180" s="48">
        <v>1.4999999999999999E-2</v>
      </c>
      <c r="I180" s="39">
        <v>4.3999999999999997E-2</v>
      </c>
      <c r="J180" s="39">
        <v>3.4000000000000002E-2</v>
      </c>
      <c r="K180" s="38">
        <v>8.1</v>
      </c>
      <c r="L180" s="36">
        <v>11</v>
      </c>
      <c r="M180" s="36">
        <v>154</v>
      </c>
      <c r="N180" s="36">
        <v>18</v>
      </c>
      <c r="O180" s="34">
        <v>259</v>
      </c>
      <c r="P180" s="36">
        <v>84</v>
      </c>
      <c r="Q180" s="36">
        <v>36</v>
      </c>
      <c r="R180" s="50" t="s">
        <v>70</v>
      </c>
      <c r="S180" s="36">
        <v>287</v>
      </c>
      <c r="T180" s="38">
        <v>9</v>
      </c>
      <c r="U180" s="36">
        <v>76</v>
      </c>
      <c r="V180" s="37">
        <v>90</v>
      </c>
      <c r="W180" s="49">
        <v>10851</v>
      </c>
      <c r="X180" s="34"/>
      <c r="Y180" s="34"/>
      <c r="Z180" s="34">
        <v>128</v>
      </c>
      <c r="AA180" s="34"/>
      <c r="AB180" s="89">
        <v>47.26</v>
      </c>
    </row>
    <row r="181" spans="1:69" x14ac:dyDescent="0.25">
      <c r="A181" s="117">
        <v>41619</v>
      </c>
      <c r="B181" s="60">
        <v>12</v>
      </c>
      <c r="C181" s="60">
        <f t="shared" si="2"/>
        <v>2013</v>
      </c>
      <c r="D181" s="36">
        <v>4</v>
      </c>
      <c r="E181" s="38" t="s">
        <v>70</v>
      </c>
      <c r="F181" s="47">
        <v>27</v>
      </c>
      <c r="G181" s="36">
        <v>80</v>
      </c>
      <c r="H181" s="48">
        <v>1.4E-2</v>
      </c>
      <c r="I181" s="39">
        <v>4.4999999999999998E-2</v>
      </c>
      <c r="J181" s="39">
        <v>0.09</v>
      </c>
      <c r="K181" s="38">
        <v>8.0399999999999991</v>
      </c>
      <c r="L181" s="36">
        <v>27</v>
      </c>
      <c r="M181" s="36">
        <v>198</v>
      </c>
      <c r="N181" s="36">
        <v>19</v>
      </c>
      <c r="O181" s="34">
        <v>294</v>
      </c>
      <c r="P181" s="36">
        <v>36</v>
      </c>
      <c r="Q181" s="36">
        <v>72</v>
      </c>
      <c r="R181" s="51" t="s">
        <v>70</v>
      </c>
      <c r="S181" s="36">
        <v>282</v>
      </c>
      <c r="T181" s="38">
        <v>0.5</v>
      </c>
      <c r="U181" s="36">
        <v>68</v>
      </c>
      <c r="V181" s="37">
        <v>60</v>
      </c>
      <c r="W181" s="49">
        <v>6434</v>
      </c>
      <c r="X181" s="34"/>
      <c r="Y181" s="34"/>
      <c r="Z181" s="34">
        <v>56</v>
      </c>
      <c r="AA181" s="34"/>
      <c r="AB181" s="89">
        <v>64.2</v>
      </c>
    </row>
    <row r="182" spans="1:69" x14ac:dyDescent="0.25">
      <c r="A182" s="117">
        <v>41647</v>
      </c>
      <c r="B182" s="60">
        <v>1</v>
      </c>
      <c r="C182" s="60">
        <f t="shared" si="2"/>
        <v>2014</v>
      </c>
      <c r="D182" s="36">
        <v>2</v>
      </c>
      <c r="E182" s="38">
        <v>7.4</v>
      </c>
      <c r="F182" s="38">
        <v>24</v>
      </c>
      <c r="G182" s="36">
        <v>36</v>
      </c>
      <c r="H182" s="48" t="s">
        <v>70</v>
      </c>
      <c r="I182" s="39" t="s">
        <v>70</v>
      </c>
      <c r="J182" s="52" t="s">
        <v>70</v>
      </c>
      <c r="K182" s="38">
        <v>7.8</v>
      </c>
      <c r="L182" s="36" t="s">
        <v>70</v>
      </c>
      <c r="M182" s="44" t="s">
        <v>70</v>
      </c>
      <c r="N182" s="36">
        <v>28</v>
      </c>
      <c r="O182" s="35">
        <v>168</v>
      </c>
      <c r="P182" s="36">
        <v>80</v>
      </c>
      <c r="Q182" s="36">
        <v>40</v>
      </c>
      <c r="R182" s="36">
        <v>36</v>
      </c>
      <c r="S182" s="36">
        <v>222</v>
      </c>
      <c r="T182" s="38">
        <v>0.5</v>
      </c>
      <c r="U182" s="36">
        <v>68</v>
      </c>
      <c r="V182" s="37">
        <v>40</v>
      </c>
      <c r="W182" s="45">
        <v>21456</v>
      </c>
      <c r="Z182" s="35">
        <v>18</v>
      </c>
      <c r="AA182" s="35"/>
      <c r="AB182" s="35"/>
    </row>
    <row r="183" spans="1:69" x14ac:dyDescent="0.25">
      <c r="A183" s="117">
        <v>41675</v>
      </c>
      <c r="B183" s="60">
        <v>2</v>
      </c>
      <c r="C183" s="60">
        <f t="shared" si="2"/>
        <v>2014</v>
      </c>
      <c r="D183" s="36">
        <v>2</v>
      </c>
      <c r="E183" s="38">
        <v>10.1</v>
      </c>
      <c r="F183" s="38">
        <v>25</v>
      </c>
      <c r="G183" s="36">
        <v>36</v>
      </c>
      <c r="H183" s="48">
        <v>0.52800000000000002</v>
      </c>
      <c r="I183" s="39">
        <v>3.5999999999999997E-2</v>
      </c>
      <c r="J183" s="52" t="s">
        <v>70</v>
      </c>
      <c r="K183" s="38">
        <v>8.1</v>
      </c>
      <c r="L183" s="36">
        <v>46</v>
      </c>
      <c r="M183" s="44" t="s">
        <v>70</v>
      </c>
      <c r="N183" s="36">
        <v>36</v>
      </c>
      <c r="O183" s="35">
        <v>140</v>
      </c>
      <c r="P183" s="36" t="s">
        <v>70</v>
      </c>
      <c r="Q183" s="36" t="s">
        <v>70</v>
      </c>
      <c r="R183" s="36" t="s">
        <v>70</v>
      </c>
      <c r="S183" s="36" t="s">
        <v>70</v>
      </c>
      <c r="T183" s="38">
        <v>0.5</v>
      </c>
      <c r="U183" s="36" t="s">
        <v>70</v>
      </c>
      <c r="V183" s="37">
        <v>30</v>
      </c>
      <c r="W183" s="45">
        <v>17034</v>
      </c>
      <c r="Z183" s="35">
        <v>10</v>
      </c>
      <c r="AA183" s="35"/>
      <c r="AB183" s="35"/>
    </row>
    <row r="184" spans="1:69" x14ac:dyDescent="0.25">
      <c r="A184" s="117">
        <v>41703</v>
      </c>
      <c r="B184" s="60">
        <v>3</v>
      </c>
      <c r="C184" s="60">
        <f t="shared" si="2"/>
        <v>2014</v>
      </c>
      <c r="D184" s="36">
        <v>3</v>
      </c>
      <c r="E184" s="38">
        <v>8</v>
      </c>
      <c r="F184" s="38">
        <v>25</v>
      </c>
      <c r="G184" s="36">
        <v>32</v>
      </c>
      <c r="H184" s="48">
        <v>5.2999999999999999E-2</v>
      </c>
      <c r="I184" s="39">
        <v>3.5000000000000003E-2</v>
      </c>
      <c r="J184" s="52" t="s">
        <v>70</v>
      </c>
      <c r="K184" s="38">
        <v>8.3000000000000007</v>
      </c>
      <c r="L184" s="36">
        <v>123</v>
      </c>
      <c r="M184" s="44" t="s">
        <v>70</v>
      </c>
      <c r="N184" s="36">
        <v>105</v>
      </c>
      <c r="O184" s="35">
        <v>82</v>
      </c>
      <c r="P184" s="36" t="s">
        <v>70</v>
      </c>
      <c r="Q184" s="36" t="s">
        <v>70</v>
      </c>
      <c r="R184" s="36" t="s">
        <v>70</v>
      </c>
      <c r="S184" s="36" t="s">
        <v>70</v>
      </c>
      <c r="T184" s="38">
        <v>2</v>
      </c>
      <c r="U184" s="36" t="s">
        <v>70</v>
      </c>
      <c r="V184" s="37">
        <v>40</v>
      </c>
      <c r="W184" s="45">
        <v>4744</v>
      </c>
      <c r="Z184" s="35">
        <v>9</v>
      </c>
      <c r="AA184" s="35"/>
      <c r="AB184" s="35"/>
      <c r="AE184" t="s">
        <v>15</v>
      </c>
      <c r="AF184" t="s">
        <v>64</v>
      </c>
      <c r="AG184" t="s">
        <v>65</v>
      </c>
      <c r="AH184" t="s">
        <v>66</v>
      </c>
      <c r="AI184" t="s">
        <v>67</v>
      </c>
      <c r="AJ184" t="s">
        <v>68</v>
      </c>
      <c r="AK184" t="s">
        <v>69</v>
      </c>
      <c r="BK184" t="s">
        <v>14</v>
      </c>
      <c r="BL184" t="s">
        <v>64</v>
      </c>
      <c r="BM184" t="s">
        <v>65</v>
      </c>
      <c r="BN184" t="s">
        <v>66</v>
      </c>
      <c r="BO184" t="s">
        <v>67</v>
      </c>
      <c r="BP184" t="s">
        <v>68</v>
      </c>
      <c r="BQ184" t="s">
        <v>69</v>
      </c>
    </row>
    <row r="185" spans="1:69" x14ac:dyDescent="0.25">
      <c r="A185" s="117">
        <v>41731</v>
      </c>
      <c r="B185" s="60">
        <v>4</v>
      </c>
      <c r="C185" s="60">
        <f t="shared" si="2"/>
        <v>2014</v>
      </c>
      <c r="D185" s="36">
        <v>2</v>
      </c>
      <c r="E185" s="38">
        <v>8.3000000000000007</v>
      </c>
      <c r="F185" s="38">
        <v>31</v>
      </c>
      <c r="G185" s="36">
        <v>44</v>
      </c>
      <c r="H185" s="48">
        <v>0.151</v>
      </c>
      <c r="I185" s="39">
        <v>4.2999999999999997E-2</v>
      </c>
      <c r="J185" s="39">
        <v>4.5999999999999999E-2</v>
      </c>
      <c r="K185" s="38">
        <v>8.9</v>
      </c>
      <c r="L185" s="36">
        <v>105</v>
      </c>
      <c r="M185" s="36">
        <v>164</v>
      </c>
      <c r="N185" s="36">
        <v>96</v>
      </c>
      <c r="O185" s="35">
        <v>63</v>
      </c>
      <c r="P185" s="36">
        <v>100</v>
      </c>
      <c r="Q185" s="36">
        <v>40</v>
      </c>
      <c r="R185" s="36" t="s">
        <v>70</v>
      </c>
      <c r="S185" s="36">
        <v>272</v>
      </c>
      <c r="T185" s="38">
        <v>1</v>
      </c>
      <c r="U185" s="36">
        <v>84</v>
      </c>
      <c r="V185" s="37">
        <v>20</v>
      </c>
      <c r="W185" s="45">
        <v>3464</v>
      </c>
      <c r="Z185" s="35">
        <v>7</v>
      </c>
      <c r="AA185" s="35"/>
      <c r="AB185" s="35"/>
      <c r="AE185" s="3">
        <v>1999</v>
      </c>
      <c r="AF185">
        <f>COUNT($N$2:$N$13)</f>
        <v>12</v>
      </c>
      <c r="AG185" s="4">
        <f>MAX($N$2:$N$13)</f>
        <v>71</v>
      </c>
      <c r="AH185">
        <f>PERCENTILE($N$2:$N$13,75%)</f>
        <v>36.75</v>
      </c>
      <c r="AI185" s="4">
        <f>MEDIAN($N$2:$N$13)</f>
        <v>30</v>
      </c>
      <c r="AJ185">
        <f>PERCENTILE($N$2:$N$13,25%)</f>
        <v>26</v>
      </c>
      <c r="AK185" s="4">
        <f>MIN($N$2:$N$13)</f>
        <v>16</v>
      </c>
      <c r="BK185">
        <v>1</v>
      </c>
      <c r="BL185">
        <f>COUNT($N$2,$N$14,$N$26,$N$38,$N$50,$N$62,$N$74,$N$86,$N$98,$N$110,$N$122,$N$134,$N$146,$N$158)</f>
        <v>9</v>
      </c>
      <c r="BM185" s="6">
        <f>MAX($N$2,$N$14,$N$26,$N$38,$N$50,$N$62,$N$74,$N$86,$N$98,$N$110,$N$122,$N$134,$N$146,$N$158)</f>
        <v>136</v>
      </c>
      <c r="BN185">
        <f>PERCENTILE(($N$2,$N$14,$N$26,$N$38,$N$50,$N$62,$N$74,$N$86,$N$98,$N$110,$N$122,$N$134,$N$146,$N$158),75%)</f>
        <v>81</v>
      </c>
      <c r="BO185" s="6">
        <f>MEDIAN($N$2,$N$14,$N$26,$N$38,$N$50,$N$62,$N$74,$N$86,$N$98,$N$110,$N$122,$N$134,$N$146,$N$158)</f>
        <v>41</v>
      </c>
      <c r="BP185">
        <f>PERCENTILE(($N$2,$N$14,$N$26,$N$38,$N$50,$N$62,$N$74,$N$86,$N$98,$N$110,$N$122,$N$134,$N$146,$N$158),25%)</f>
        <v>28</v>
      </c>
      <c r="BQ185" s="6">
        <f>MIN($N$2,$N$14,$N$26,$N$38,$N$50,$N$62,$N$74,$N$86,$N$98,$N$110,$N$122,$N$134,$N$146,$N$158)</f>
        <v>22</v>
      </c>
    </row>
    <row r="186" spans="1:69" x14ac:dyDescent="0.25">
      <c r="A186" s="117">
        <v>41787</v>
      </c>
      <c r="B186" s="60">
        <v>5</v>
      </c>
      <c r="C186" s="60">
        <f t="shared" si="2"/>
        <v>2014</v>
      </c>
      <c r="D186" s="36">
        <v>6</v>
      </c>
      <c r="E186" s="38">
        <v>10.1</v>
      </c>
      <c r="F186" s="38">
        <v>30.7</v>
      </c>
      <c r="G186" s="36">
        <v>1860</v>
      </c>
      <c r="H186" s="48">
        <v>0.113</v>
      </c>
      <c r="I186" s="39">
        <v>0.39900000000000002</v>
      </c>
      <c r="J186" s="52" t="s">
        <v>70</v>
      </c>
      <c r="K186" s="38">
        <v>9</v>
      </c>
      <c r="L186" s="36">
        <v>75</v>
      </c>
      <c r="M186" s="44" t="s">
        <v>70</v>
      </c>
      <c r="N186" s="36">
        <v>50</v>
      </c>
      <c r="O186" s="35">
        <v>172</v>
      </c>
      <c r="P186" s="36" t="s">
        <v>70</v>
      </c>
      <c r="Q186" s="36" t="s">
        <v>70</v>
      </c>
      <c r="R186" s="36" t="s">
        <v>70</v>
      </c>
      <c r="S186" s="36" t="s">
        <v>70</v>
      </c>
      <c r="T186" s="38">
        <v>3</v>
      </c>
      <c r="U186" s="36" t="s">
        <v>70</v>
      </c>
      <c r="V186" s="37">
        <v>60</v>
      </c>
      <c r="W186" s="45">
        <v>30476</v>
      </c>
      <c r="Z186" s="35">
        <v>15</v>
      </c>
      <c r="AA186" s="35"/>
      <c r="AB186" s="35"/>
      <c r="AE186" s="3">
        <v>2000</v>
      </c>
      <c r="AF186">
        <f>COUNT($N$14:$N$25)</f>
        <v>12</v>
      </c>
      <c r="AG186" s="4">
        <f>MAX($N$14:$N$25)</f>
        <v>136</v>
      </c>
      <c r="AH186">
        <f>PERCENTILE($N$14:$N$25,75%)</f>
        <v>97.5</v>
      </c>
      <c r="AI186" s="4">
        <f>MEDIAN($N$14:$N$25)</f>
        <v>46</v>
      </c>
      <c r="AJ186">
        <f>PERCENTILE($N$14:$N$25,25%)</f>
        <v>23.75</v>
      </c>
      <c r="AK186" s="4">
        <f>MIN($N$14:$N$25)</f>
        <v>0.5</v>
      </c>
      <c r="BK186">
        <v>2</v>
      </c>
      <c r="BL186">
        <f>COUNT($N$3,$N$15,$N$27,$N$39,$N$51,$N$63,$N$75,$N$87,$N$99,$N$111,$N$123,$N$135,$N$147,$N$159)</f>
        <v>10</v>
      </c>
      <c r="BM186" s="6">
        <f>MAX($N$3,$N$15,$N$27,$N$39,$N$51,$N$63,$N$75,$N$87,$N$99,$N$111,$N$123,$N$135,$N$147,$N$159)</f>
        <v>155</v>
      </c>
      <c r="BN186">
        <f>PERCENTILE(($N$3,$N$15,$N$27,$N$39,$N$51,$N$63,$N$75,$N$87,$N$99,$N$111,$N$123,$N$135,$N$147,$N$159),75%)</f>
        <v>78.75</v>
      </c>
      <c r="BO186" s="6">
        <f>MEDIAN($N$3,$N$15,$N$27,$N$39,$N$51,$N$63,$N$75,$N$87,$N$99,$N$111,$N$123,$N$135,$N$147,$N$159)</f>
        <v>61.5</v>
      </c>
      <c r="BP186">
        <f>PERCENTILE(($N$3,$N$15,$N$27,$N$39,$N$51,$N$63,$N$75,$N$87,$N$99,$N$111,$N$123,$N$135,$N$147,$N$159),25%)</f>
        <v>43.5</v>
      </c>
      <c r="BQ186" s="6">
        <f>MIN($N$3,$N$15,$N$27,$N$39,$N$51,$N$63,$N$75,$N$87,$N$99,$N$111,$N$123,$N$135,$N$147,$N$159)</f>
        <v>28</v>
      </c>
    </row>
    <row r="187" spans="1:69" x14ac:dyDescent="0.25">
      <c r="A187" s="117">
        <v>41815</v>
      </c>
      <c r="B187" s="60">
        <v>6</v>
      </c>
      <c r="C187" s="60">
        <f t="shared" si="2"/>
        <v>2014</v>
      </c>
      <c r="D187" s="36">
        <v>8</v>
      </c>
      <c r="E187" s="38">
        <v>12.7</v>
      </c>
      <c r="F187" s="38">
        <v>35.799999999999997</v>
      </c>
      <c r="G187" s="36">
        <v>1719</v>
      </c>
      <c r="H187" s="48">
        <v>0.05</v>
      </c>
      <c r="I187" s="39">
        <v>0.192</v>
      </c>
      <c r="J187" s="52" t="s">
        <v>70</v>
      </c>
      <c r="K187" s="38">
        <v>10</v>
      </c>
      <c r="L187" s="36">
        <v>40</v>
      </c>
      <c r="M187" s="44" t="s">
        <v>70</v>
      </c>
      <c r="N187" s="36">
        <v>28</v>
      </c>
      <c r="O187" s="35">
        <v>107</v>
      </c>
      <c r="P187" s="36" t="s">
        <v>70</v>
      </c>
      <c r="Q187" s="36" t="s">
        <v>70</v>
      </c>
      <c r="R187" s="36" t="s">
        <v>70</v>
      </c>
      <c r="S187" s="36" t="s">
        <v>70</v>
      </c>
      <c r="T187" s="38">
        <v>2</v>
      </c>
      <c r="U187" s="36" t="s">
        <v>70</v>
      </c>
      <c r="V187" s="37">
        <v>60</v>
      </c>
      <c r="W187" s="45">
        <v>5636</v>
      </c>
      <c r="Z187" s="35">
        <v>11</v>
      </c>
      <c r="AA187" s="35"/>
      <c r="AB187" s="35"/>
      <c r="AE187" s="3">
        <v>2001</v>
      </c>
      <c r="AF187" s="2">
        <f>COUNT($N$26:$N$37)</f>
        <v>5</v>
      </c>
      <c r="AG187" s="4">
        <f>MAX($N$26:$N$37)</f>
        <v>169</v>
      </c>
      <c r="AH187" s="2">
        <f>PERCENTILE($N$26:$N$37,75%)</f>
        <v>25</v>
      </c>
      <c r="AI187" s="4">
        <f>MEDIAN($N$26:$N$37)</f>
        <v>21</v>
      </c>
      <c r="AJ187" s="2">
        <f>PERCENTILE($N$26:$N$37,25%)</f>
        <v>20</v>
      </c>
      <c r="AK187" s="4">
        <f>MIN($N$26:$N$37)</f>
        <v>19</v>
      </c>
      <c r="BK187">
        <v>3</v>
      </c>
      <c r="BL187">
        <f>COUNT($N$4,$N$16,$N$28,$N$40,$N$52,$N$64,$N$76,$N$88,$N$100,$N$112,$N$124,$N$136,$N$148,$N$160)</f>
        <v>12</v>
      </c>
      <c r="BM187" s="6">
        <f>MAX($N$4,$N$16,$N$28,$N$40,$N$52,$N$64,$N$76,$N$88,$N$100,$N$112,$N$124,$N$136,$N$148,$N$160)</f>
        <v>120</v>
      </c>
      <c r="BN187">
        <f>PERCENTILE(($N$4,$N$16,$N$28,$N$40,$N$52,$N$64,$N$76,$N$88,$N$100,$N$112,$N$124,$N$136,$N$148,$N$160),75%)</f>
        <v>84</v>
      </c>
      <c r="BO187" s="6">
        <f>MEDIAN($N$4,$N$16,$N$28,$N$40,$N$52,$N$64,$N$76,$N$88,$N$100,$N$112,$N$124,$N$136,$N$148,$N$160)</f>
        <v>54.5</v>
      </c>
      <c r="BP187">
        <f>PERCENTILE(($N$4,$N$16,$N$28,$N$40,$N$52,$N$64,$N$76,$N$88,$N$100,$N$112,$N$124,$N$136,$N$148,$N$160),25%)</f>
        <v>43.25</v>
      </c>
      <c r="BQ187" s="6">
        <f>MIN($N$4,$N$16,$N$28,$N$40,$N$52,$N$64,$N$76,$N$88,$N$100,$N$112,$N$124,$N$136,$N$148,$N$160)</f>
        <v>37</v>
      </c>
    </row>
    <row r="188" spans="1:69" x14ac:dyDescent="0.25">
      <c r="A188" s="117">
        <v>41843</v>
      </c>
      <c r="B188" s="60">
        <v>7</v>
      </c>
      <c r="C188" s="60">
        <f t="shared" si="2"/>
        <v>2014</v>
      </c>
      <c r="D188" s="50" t="s">
        <v>70</v>
      </c>
      <c r="E188" s="38">
        <v>8.6999999999999993</v>
      </c>
      <c r="F188" s="38">
        <v>29.2</v>
      </c>
      <c r="G188" s="36">
        <v>837</v>
      </c>
      <c r="H188" s="48" t="s">
        <v>70</v>
      </c>
      <c r="I188" s="39" t="s">
        <v>70</v>
      </c>
      <c r="J188" s="52" t="s">
        <v>70</v>
      </c>
      <c r="K188" s="38">
        <v>8.3000000000000007</v>
      </c>
      <c r="L188" s="36" t="s">
        <v>70</v>
      </c>
      <c r="M188" s="44" t="s">
        <v>70</v>
      </c>
      <c r="N188" s="36" t="s">
        <v>70</v>
      </c>
      <c r="O188" s="34" t="s">
        <v>103</v>
      </c>
      <c r="P188" s="36" t="s">
        <v>70</v>
      </c>
      <c r="Q188" s="36" t="s">
        <v>70</v>
      </c>
      <c r="R188" s="36" t="s">
        <v>70</v>
      </c>
      <c r="S188" s="36" t="s">
        <v>70</v>
      </c>
      <c r="T188" s="38" t="s">
        <v>70</v>
      </c>
      <c r="U188" s="36" t="s">
        <v>70</v>
      </c>
      <c r="V188" s="37">
        <v>60</v>
      </c>
      <c r="W188" s="45">
        <v>2594</v>
      </c>
      <c r="Z188" s="34" t="s">
        <v>103</v>
      </c>
      <c r="AA188" s="34"/>
      <c r="AB188" s="34"/>
      <c r="AE188" s="3">
        <v>2002</v>
      </c>
      <c r="AF188" s="2">
        <f>COUNT($N$38:$N$49)</f>
        <v>12</v>
      </c>
      <c r="AG188" s="4">
        <f>MAX($N$38:$N$49)</f>
        <v>124</v>
      </c>
      <c r="AH188" s="2">
        <f>PERCENTILE($N$38:$N$49,75%)</f>
        <v>84.75</v>
      </c>
      <c r="AI188" s="4">
        <f>MEDIAN($N$38:$N$49)</f>
        <v>64</v>
      </c>
      <c r="AJ188" s="2">
        <f>PERCENTILE($N$38:$N$49,25%)</f>
        <v>25.75</v>
      </c>
      <c r="AK188" s="4">
        <f>MIN($N$38:$N$49)</f>
        <v>12</v>
      </c>
      <c r="BK188">
        <v>4</v>
      </c>
      <c r="BL188">
        <f>COUNT($N$5,$N$17,$N$29,$N$41,$N$53,$N$65,$N$77,$N$89,$N$101,$N$113,$N$125,$N$137,$N$149,$N$161)</f>
        <v>12</v>
      </c>
      <c r="BM188" s="6">
        <f>MAX($N$5,$N$17,$N$29,$N$41,$N$53,$N$65,$N$77,$N$89,$N$101,$N$113,$N$125,$N$137,$N$149,$N$161)</f>
        <v>136</v>
      </c>
      <c r="BN188">
        <f>PERCENTILE(($N$5,$N$17,$N$29,$N$41,$N$53,$N$65,$N$77,$N$89,$N$101,$N$113,$N$125,$N$137,$N$149,$N$161),75%)</f>
        <v>91</v>
      </c>
      <c r="BO188" s="6">
        <f>MEDIAN($N$5,$N$17,$N$29,$N$41,$N$53,$N$65,$N$77,$N$89,$N$101,$N$113,$N$125,$N$137,$N$149,$N$161)</f>
        <v>42</v>
      </c>
      <c r="BP188">
        <f>PERCENTILE(($N$5,$N$17,$N$29,$N$41,$N$53,$N$65,$N$77,$N$89,$N$101,$N$113,$N$125,$N$137,$N$149,$N$161),25%)</f>
        <v>36.5</v>
      </c>
      <c r="BQ188" s="6">
        <f>MIN($N$5,$N$17,$N$29,$N$41,$N$53,$N$65,$N$77,$N$89,$N$101,$N$113,$N$125,$N$137,$N$149,$N$161)</f>
        <v>16</v>
      </c>
    </row>
    <row r="189" spans="1:69" x14ac:dyDescent="0.25">
      <c r="A189" s="117">
        <v>41871</v>
      </c>
      <c r="B189" s="60">
        <v>8</v>
      </c>
      <c r="C189" s="60">
        <f t="shared" si="2"/>
        <v>2014</v>
      </c>
      <c r="D189" s="50" t="s">
        <v>70</v>
      </c>
      <c r="E189" s="38">
        <v>7.6</v>
      </c>
      <c r="F189" s="38">
        <v>28.1</v>
      </c>
      <c r="G189" s="36">
        <v>339</v>
      </c>
      <c r="H189" s="48" t="s">
        <v>70</v>
      </c>
      <c r="I189" s="39" t="s">
        <v>70</v>
      </c>
      <c r="J189" s="52" t="s">
        <v>70</v>
      </c>
      <c r="K189" s="38">
        <v>7.7</v>
      </c>
      <c r="L189" s="36" t="s">
        <v>70</v>
      </c>
      <c r="M189" s="44" t="s">
        <v>70</v>
      </c>
      <c r="N189" s="36" t="s">
        <v>70</v>
      </c>
      <c r="O189" s="34" t="s">
        <v>103</v>
      </c>
      <c r="P189" s="36" t="s">
        <v>70</v>
      </c>
      <c r="Q189" s="36" t="s">
        <v>70</v>
      </c>
      <c r="R189" s="36" t="s">
        <v>70</v>
      </c>
      <c r="S189" s="36" t="s">
        <v>70</v>
      </c>
      <c r="T189" s="38" t="s">
        <v>70</v>
      </c>
      <c r="U189" s="36" t="s">
        <v>70</v>
      </c>
      <c r="V189" s="37">
        <v>40</v>
      </c>
      <c r="W189" s="45">
        <v>3336</v>
      </c>
      <c r="Z189" s="34" t="s">
        <v>103</v>
      </c>
      <c r="AA189" s="34"/>
      <c r="AB189" s="34"/>
      <c r="AE189" s="3">
        <v>2003</v>
      </c>
      <c r="AF189" s="2">
        <f>COUNT($N$50:$N$61)</f>
        <v>5</v>
      </c>
      <c r="AG189" s="4">
        <f>MAX($N$50:$N$61)</f>
        <v>155</v>
      </c>
      <c r="AH189" s="2">
        <f>PERCENTILE($N$50:$N$61,75%)</f>
        <v>127</v>
      </c>
      <c r="AI189" s="4">
        <f>MEDIAN($N$50:$N$61)</f>
        <v>60</v>
      </c>
      <c r="AJ189" s="2">
        <f>PERCENTILE($N$50:$N$61,25%)</f>
        <v>37</v>
      </c>
      <c r="AK189" s="4">
        <f>MIN($N$50:$N$61)</f>
        <v>20</v>
      </c>
      <c r="BK189">
        <v>5</v>
      </c>
      <c r="BL189">
        <f>COUNT($N$6,$N$18,$N$30,$N$42,$N$54,$N$66,$N$78,$N$90,$N$102,$N$114,$N$126,$N$138,$N$150,$N$162)</f>
        <v>11</v>
      </c>
      <c r="BM189" s="6">
        <f>MAX($N$6,$N$18,$N$30,$N$42,$N$54,$N$66,$N$78,$N$90,$N$102,$N$114,$N$126,$N$138,$N$150,$N$162)</f>
        <v>74</v>
      </c>
      <c r="BN189">
        <f>PERCENTILE(($N$6,$N$18,$N$30,$N$42,$N$54,$N$66,$N$78,$N$90,$N$102,$N$114,$N$126,$N$138,$N$150,$N$162),75%)</f>
        <v>46</v>
      </c>
      <c r="BO189" s="6">
        <f>MEDIAN($N$6,$N$18,$N$30,$N$42,$N$54,$N$66,$N$78,$N$90,$N$102,$N$114,$N$126,$N$138,$N$150,$N$162)</f>
        <v>26</v>
      </c>
      <c r="BP189">
        <f>PERCENTILE(($N$6,$N$18,$N$30,$N$42,$N$54,$N$66,$N$78,$N$90,$N$102,$N$114,$N$126,$N$138,$N$150,$N$162),25%)</f>
        <v>21.5</v>
      </c>
      <c r="BQ189" s="6">
        <f>MIN($N$6,$N$18,$N$30,$N$42,$N$54,$N$66,$N$78,$N$90,$N$102,$N$114,$N$126,$N$138,$N$150,$N$162)</f>
        <v>17</v>
      </c>
    </row>
    <row r="190" spans="1:69" x14ac:dyDescent="0.25">
      <c r="A190" s="117">
        <v>41899</v>
      </c>
      <c r="B190" s="60">
        <v>9</v>
      </c>
      <c r="C190" s="60">
        <f t="shared" si="2"/>
        <v>2014</v>
      </c>
      <c r="D190" s="50" t="s">
        <v>70</v>
      </c>
      <c r="E190" s="38">
        <v>13</v>
      </c>
      <c r="F190" s="38">
        <v>29.9</v>
      </c>
      <c r="G190" s="36">
        <v>353</v>
      </c>
      <c r="H190" s="48" t="s">
        <v>70</v>
      </c>
      <c r="I190" s="39" t="s">
        <v>70</v>
      </c>
      <c r="J190" s="52" t="s">
        <v>70</v>
      </c>
      <c r="K190" s="38">
        <v>6.8</v>
      </c>
      <c r="L190" s="36" t="s">
        <v>70</v>
      </c>
      <c r="M190" s="44" t="s">
        <v>70</v>
      </c>
      <c r="N190" s="36" t="s">
        <v>70</v>
      </c>
      <c r="O190" s="34" t="s">
        <v>103</v>
      </c>
      <c r="P190" s="36" t="s">
        <v>70</v>
      </c>
      <c r="Q190" s="36" t="s">
        <v>70</v>
      </c>
      <c r="R190" s="36" t="s">
        <v>70</v>
      </c>
      <c r="S190" s="36" t="s">
        <v>70</v>
      </c>
      <c r="T190" s="38" t="s">
        <v>70</v>
      </c>
      <c r="U190" s="36" t="s">
        <v>70</v>
      </c>
      <c r="V190" s="37">
        <v>60</v>
      </c>
      <c r="W190" s="45">
        <v>25723</v>
      </c>
      <c r="Z190" s="34" t="s">
        <v>103</v>
      </c>
      <c r="AA190" s="34"/>
      <c r="AB190" s="34"/>
      <c r="AE190" s="3">
        <v>2004</v>
      </c>
      <c r="AF190" s="2">
        <f>COUNT($N$62:$N$73)</f>
        <v>0</v>
      </c>
      <c r="AG190" s="4"/>
      <c r="AH190" s="2"/>
      <c r="AI190" s="4"/>
      <c r="AJ190" s="2"/>
      <c r="AK190" s="4"/>
      <c r="BK190">
        <v>6</v>
      </c>
      <c r="BL190">
        <f>COUNT($N$7,$N$19,$N$31,$N$43,$N$55,$N$67,$N$79,$N$91,$N$103,$N$115,$N$127,$N$139,$N$151,$N$163)</f>
        <v>10</v>
      </c>
      <c r="BM190" s="6">
        <f>MAX($N$7,$N$19,$N$31,$N$43,$N$55,$N$67,$N$79,$N$91,$N$103,$N$115,$N$127,$N$139,$N$151,$N$163)</f>
        <v>62</v>
      </c>
      <c r="BN190">
        <f>PERCENTILE(($N$7,$N$19,$N$31,$N$43,$N$55,$N$67,$N$79,$N$91,$N$103,$N$115,$N$127,$N$139,$N$151,$N$163),75%)</f>
        <v>34.75</v>
      </c>
      <c r="BO190" s="6">
        <f>MEDIAN($N$7,$N$19,$N$31,$N$43,$N$55,$N$67,$N$79,$N$91,$N$103,$N$115,$N$127,$N$139,$N$151,$N$163)</f>
        <v>30</v>
      </c>
      <c r="BP190">
        <f>PERCENTILE(($N$7,$N$19,$N$31,$N$43,$N$55,$N$67,$N$79,$N$91,$N$103,$N$115,$N$127,$N$139,$N$151,$N$163),25%)</f>
        <v>24.25</v>
      </c>
      <c r="BQ190" s="6">
        <f>MIN($N$7,$N$19,$N$31,$N$43,$N$55,$N$67,$N$79,$N$91,$N$103,$N$115,$N$127,$N$139,$N$151,$N$163)</f>
        <v>12</v>
      </c>
    </row>
    <row r="191" spans="1:69" x14ac:dyDescent="0.25">
      <c r="A191" s="117">
        <v>41927</v>
      </c>
      <c r="B191" s="60">
        <v>10</v>
      </c>
      <c r="C191" s="60">
        <f t="shared" si="2"/>
        <v>2014</v>
      </c>
      <c r="D191" s="50" t="s">
        <v>70</v>
      </c>
      <c r="E191" s="38">
        <v>9.1</v>
      </c>
      <c r="F191" s="38">
        <v>29.8</v>
      </c>
      <c r="G191" s="36">
        <v>156</v>
      </c>
      <c r="H191" s="48" t="s">
        <v>70</v>
      </c>
      <c r="I191" s="39" t="s">
        <v>70</v>
      </c>
      <c r="J191" s="52" t="s">
        <v>70</v>
      </c>
      <c r="K191" s="38">
        <v>7.8</v>
      </c>
      <c r="L191" s="36" t="s">
        <v>70</v>
      </c>
      <c r="M191" s="44" t="s">
        <v>70</v>
      </c>
      <c r="N191" s="36" t="s">
        <v>70</v>
      </c>
      <c r="O191" s="34" t="s">
        <v>103</v>
      </c>
      <c r="P191" s="36" t="s">
        <v>70</v>
      </c>
      <c r="Q191" s="36" t="s">
        <v>70</v>
      </c>
      <c r="R191" s="36" t="s">
        <v>70</v>
      </c>
      <c r="S191" s="36" t="s">
        <v>70</v>
      </c>
      <c r="T191" s="38" t="s">
        <v>70</v>
      </c>
      <c r="U191" s="36" t="s">
        <v>70</v>
      </c>
      <c r="V191" s="37">
        <v>80</v>
      </c>
      <c r="W191" s="45">
        <v>80025</v>
      </c>
      <c r="Z191" s="34" t="s">
        <v>103</v>
      </c>
      <c r="AA191" s="34"/>
      <c r="AB191" s="34"/>
      <c r="AE191" s="3">
        <v>2005</v>
      </c>
      <c r="AF191" s="2">
        <f>COUNT($N$74:$N$85)</f>
        <v>10</v>
      </c>
      <c r="AG191" s="4">
        <f>MAX($N$74:$N$85)</f>
        <v>82</v>
      </c>
      <c r="AH191" s="2">
        <f>PERCENTILE($N$74:$N$85,75%)</f>
        <v>35.5</v>
      </c>
      <c r="AI191" s="4">
        <f>MEDIAN($N$74:$N$85)</f>
        <v>22.5</v>
      </c>
      <c r="AJ191" s="2">
        <f>PERCENTILE($N$74:$N$85,25%)</f>
        <v>20.5</v>
      </c>
      <c r="AK191" s="4">
        <f>MIN($N$74:$N$85)</f>
        <v>16</v>
      </c>
      <c r="BK191">
        <v>7</v>
      </c>
      <c r="BL191">
        <f>COUNT($N$8,$N$20,$N$32,$N$44,$N$56,$N$68,$N$80,$N$92,$N$104,$N$116,$N$128,$N$140,$N$152,$N$164)</f>
        <v>9</v>
      </c>
      <c r="BM191" s="6">
        <f>MAX($N$8,$N$20,$N$32,$N$44,$N$56,$N$68,$N$80,$N$92,$N$104,$N$116,$N$128,$N$140,$N$152,$N$164)</f>
        <v>96</v>
      </c>
      <c r="BN191">
        <f>PERCENTILE(($N$8,$N$20,$N$32,$N$44,$N$56,$N$68,$N$80,$N$92,$N$104,$N$116,$N$128,$N$140,$N$152,$N$164),75%)</f>
        <v>63</v>
      </c>
      <c r="BO191" s="6">
        <f>MEDIAN($N$8,$N$20,$N$32,$N$44,$N$56,$N$68,$N$80,$N$92,$N$104,$N$116,$N$128,$N$140,$N$152,$N$164)</f>
        <v>38</v>
      </c>
      <c r="BP191">
        <f>PERCENTILE(($N$8,$N$20,$N$32,$N$44,$N$56,$N$68,$N$80,$N$92,$N$104,$N$116,$N$128,$N$140,$N$152,$N$164),25%)</f>
        <v>20</v>
      </c>
      <c r="BQ191" s="6">
        <f>MIN($N$8,$N$20,$N$32,$N$44,$N$56,$N$68,$N$80,$N$92,$N$104,$N$116,$N$128,$N$140,$N$152,$N$164)</f>
        <v>16</v>
      </c>
    </row>
    <row r="192" spans="1:69" x14ac:dyDescent="0.25">
      <c r="A192" s="117">
        <v>41955</v>
      </c>
      <c r="B192" s="60">
        <v>11</v>
      </c>
      <c r="C192" s="60">
        <f t="shared" si="2"/>
        <v>2014</v>
      </c>
      <c r="D192" s="50" t="s">
        <v>70</v>
      </c>
      <c r="E192" s="38">
        <v>8.1</v>
      </c>
      <c r="F192" s="38">
        <v>28.2</v>
      </c>
      <c r="G192" s="36">
        <v>223</v>
      </c>
      <c r="H192" s="48" t="s">
        <v>70</v>
      </c>
      <c r="I192" s="39" t="s">
        <v>70</v>
      </c>
      <c r="J192" s="52" t="s">
        <v>70</v>
      </c>
      <c r="K192" s="38">
        <v>7.6</v>
      </c>
      <c r="L192" s="36" t="s">
        <v>70</v>
      </c>
      <c r="M192" s="44" t="s">
        <v>70</v>
      </c>
      <c r="N192" s="36" t="s">
        <v>70</v>
      </c>
      <c r="O192" s="34" t="s">
        <v>103</v>
      </c>
      <c r="P192" s="36" t="s">
        <v>70</v>
      </c>
      <c r="Q192" s="36" t="s">
        <v>70</v>
      </c>
      <c r="R192" s="36" t="s">
        <v>70</v>
      </c>
      <c r="S192" s="36" t="s">
        <v>70</v>
      </c>
      <c r="T192" s="38" t="s">
        <v>70</v>
      </c>
      <c r="U192" s="36" t="s">
        <v>70</v>
      </c>
      <c r="V192" s="37">
        <v>80</v>
      </c>
      <c r="W192" s="45">
        <v>1430</v>
      </c>
      <c r="Z192" s="34" t="s">
        <v>103</v>
      </c>
      <c r="AA192" s="34"/>
      <c r="AB192" s="34"/>
      <c r="AE192" s="3">
        <v>2006</v>
      </c>
      <c r="AF192" s="2">
        <f>COUNT($N$86:$N$97)</f>
        <v>12</v>
      </c>
      <c r="AG192" s="4">
        <f>MAX($N$86:$N$97)</f>
        <v>121</v>
      </c>
      <c r="AH192" s="2">
        <f>PERCENTILE($N$86:$N$97,75%)</f>
        <v>83.25</v>
      </c>
      <c r="AI192" s="4">
        <f>MEDIAN($N$86:$N$97)</f>
        <v>43.5</v>
      </c>
      <c r="AJ192" s="2">
        <f>PERCENTILE($N$86:$N$97,25%)</f>
        <v>27.75</v>
      </c>
      <c r="AK192" s="4">
        <f>MIN($N$86:$N$97)</f>
        <v>17</v>
      </c>
      <c r="BK192">
        <v>8</v>
      </c>
      <c r="BL192">
        <f>COUNT($N$9,$N$21,$N$33,$N$45,$N$57,$N$69,$N$81,$N$93,$N$105,$N$117,$N$129,$N$141,$N$153,$N$165)</f>
        <v>10</v>
      </c>
      <c r="BM192" s="6">
        <f>MAX($N$9,$N$21,$N$33,$N$45,$N$57,$N$69,$N$81,$N$93,$N$105,$N$117,$N$129,$N$141,$N$153,$N$165)</f>
        <v>121</v>
      </c>
      <c r="BN192">
        <f>PERCENTILE(($N$9,$N$21,$N$33,$N$45,$N$57,$N$69,$N$81,$N$93,$N$105,$N$117,$N$129,$N$141,$N$153,$N$165),75%)</f>
        <v>62</v>
      </c>
      <c r="BO192" s="6">
        <f>MEDIAN($N$9,$N$21,$N$33,$N$45,$N$57,$N$69,$N$81,$N$93,$N$105,$N$117,$N$129,$N$141,$N$153,$N$165)</f>
        <v>38.5</v>
      </c>
      <c r="BP192">
        <f>PERCENTILE(($N$9,$N$21,$N$33,$N$45,$N$57,$N$69,$N$81,$N$93,$N$105,$N$117,$N$129,$N$141,$N$153,$N$165),25%)</f>
        <v>26</v>
      </c>
      <c r="BQ192" s="6">
        <f>MIN($N$9,$N$21,$N$33,$N$45,$N$57,$N$69,$N$81,$N$93,$N$105,$N$117,$N$129,$N$141,$N$153,$N$165)</f>
        <v>8</v>
      </c>
    </row>
    <row r="193" spans="1:69" x14ac:dyDescent="0.25">
      <c r="A193" s="117">
        <v>41983</v>
      </c>
      <c r="B193" s="60">
        <v>12</v>
      </c>
      <c r="C193" s="60">
        <f t="shared" si="2"/>
        <v>2014</v>
      </c>
      <c r="D193" s="50" t="s">
        <v>70</v>
      </c>
      <c r="E193" s="38">
        <v>5.5</v>
      </c>
      <c r="F193" s="38">
        <v>28</v>
      </c>
      <c r="G193" s="36">
        <v>212</v>
      </c>
      <c r="H193" s="48" t="s">
        <v>70</v>
      </c>
      <c r="I193" s="39" t="s">
        <v>70</v>
      </c>
      <c r="J193" s="52" t="s">
        <v>70</v>
      </c>
      <c r="K193" s="38">
        <v>8</v>
      </c>
      <c r="L193" s="36" t="s">
        <v>70</v>
      </c>
      <c r="M193" s="44" t="s">
        <v>70</v>
      </c>
      <c r="N193" s="36" t="s">
        <v>70</v>
      </c>
      <c r="O193" s="34" t="s">
        <v>103</v>
      </c>
      <c r="P193" s="36" t="s">
        <v>70</v>
      </c>
      <c r="Q193" s="36" t="s">
        <v>70</v>
      </c>
      <c r="R193" s="36" t="s">
        <v>70</v>
      </c>
      <c r="S193" s="36" t="s">
        <v>70</v>
      </c>
      <c r="T193" s="38" t="s">
        <v>70</v>
      </c>
      <c r="U193" s="36" t="s">
        <v>70</v>
      </c>
      <c r="V193" s="37">
        <v>60</v>
      </c>
      <c r="W193" s="45">
        <v>2591</v>
      </c>
      <c r="Z193" s="34" t="s">
        <v>103</v>
      </c>
      <c r="AA193" s="34"/>
      <c r="AB193" s="34"/>
      <c r="AE193" s="3">
        <v>2007</v>
      </c>
      <c r="AF193" s="2">
        <f>COUNT($N$98:$N$109)</f>
        <v>9</v>
      </c>
      <c r="AG193" s="4">
        <f>MAX($N$98:$N$109)</f>
        <v>132</v>
      </c>
      <c r="AH193" s="2">
        <f>PERCENTILE($N$98:$N$109,75%)</f>
        <v>69</v>
      </c>
      <c r="AI193" s="4">
        <f>MEDIAN($N$98:$N$109)</f>
        <v>38</v>
      </c>
      <c r="AJ193" s="2">
        <f>PERCENTILE($N$98:$N$109,25%)</f>
        <v>30</v>
      </c>
      <c r="AK193" s="4">
        <f>MIN($N$98:$N$109)</f>
        <v>26</v>
      </c>
      <c r="BK193">
        <v>9</v>
      </c>
      <c r="BL193">
        <f>COUNT($N$10,$N$22,$N$34,$N$46,$N$58,$N$70,$N$82,$N$94,$N$106,$N$118,$N$130,$N$142,$N$154,$N$166)</f>
        <v>10</v>
      </c>
      <c r="BM193" s="6">
        <f>MAX($N$10,$N$22,$N$34,$N$46,$N$58,$N$70,$N$82,$N$94,$N$106,$N$118,$N$130,$N$142,$N$154,$N$166)</f>
        <v>42</v>
      </c>
      <c r="BN193">
        <f>PERCENTILE(($N$10,$N$22,$N$34,$N$46,$N$58,$N$70,$N$82,$N$94,$N$106,$N$118,$N$130,$N$142,$N$154,$N$166),75%)</f>
        <v>28.25</v>
      </c>
      <c r="BO193" s="6">
        <f>MEDIAN($N$10,$N$22,$N$34,$N$46,$N$58,$N$70,$N$82,$N$94,$N$106,$N$118,$N$130,$N$142,$N$154,$N$166)</f>
        <v>23.5</v>
      </c>
      <c r="BP193">
        <f>PERCENTILE(($N$10,$N$22,$N$34,$N$46,$N$58,$N$70,$N$82,$N$94,$N$106,$N$118,$N$130,$N$142,$N$154,$N$166),25%)</f>
        <v>20.25</v>
      </c>
      <c r="BQ193" s="6">
        <f>MIN($N$10,$N$22,$N$34,$N$46,$N$58,$N$70,$N$82,$N$94,$N$106,$N$118,$N$130,$N$142,$N$154,$N$166)</f>
        <v>12</v>
      </c>
    </row>
    <row r="194" spans="1:69" x14ac:dyDescent="0.25">
      <c r="A194" s="117">
        <v>42011</v>
      </c>
      <c r="B194" s="60">
        <v>1</v>
      </c>
      <c r="C194" s="60">
        <f t="shared" si="2"/>
        <v>2015</v>
      </c>
      <c r="D194" s="40" t="s">
        <v>70</v>
      </c>
      <c r="E194" s="38">
        <v>8.9</v>
      </c>
      <c r="F194" s="38">
        <v>25.8</v>
      </c>
      <c r="G194" s="36">
        <v>186</v>
      </c>
      <c r="H194" s="41">
        <v>0.17899999999999999</v>
      </c>
      <c r="I194" s="41">
        <v>9.6000000000000002E-2</v>
      </c>
      <c r="J194" s="40" t="s">
        <v>70</v>
      </c>
      <c r="K194" s="38">
        <v>8.6</v>
      </c>
      <c r="L194" s="40" t="s">
        <v>70</v>
      </c>
      <c r="M194" s="40" t="s">
        <v>70</v>
      </c>
      <c r="N194" s="40" t="s">
        <v>70</v>
      </c>
      <c r="P194" s="40" t="s">
        <v>70</v>
      </c>
      <c r="Q194" s="40" t="s">
        <v>70</v>
      </c>
      <c r="R194" s="36"/>
      <c r="S194" s="40" t="s">
        <v>70</v>
      </c>
      <c r="T194" s="40" t="s">
        <v>70</v>
      </c>
      <c r="U194" s="40" t="s">
        <v>70</v>
      </c>
      <c r="V194" s="37">
        <v>60</v>
      </c>
      <c r="W194" s="45">
        <v>2706</v>
      </c>
      <c r="X194" s="47">
        <v>82</v>
      </c>
      <c r="Y194" s="36">
        <v>1237</v>
      </c>
      <c r="AE194" s="3">
        <v>2008</v>
      </c>
      <c r="AF194" s="2">
        <f>COUNT($N$110:$N$121)</f>
        <v>12</v>
      </c>
      <c r="AG194" s="4">
        <f>MAX($N$110:$N$121)</f>
        <v>73</v>
      </c>
      <c r="AH194" s="2">
        <f>PERCENTILE($N$110:$N$121,75%)</f>
        <v>38.75</v>
      </c>
      <c r="AI194" s="4">
        <f>MEDIAN($N$110:$N$121)</f>
        <v>31</v>
      </c>
      <c r="AJ194" s="2">
        <f>PERCENTILE($N$110:$N$121,25%)</f>
        <v>26</v>
      </c>
      <c r="AK194" s="4">
        <f>MIN($N$110:$N$121)</f>
        <v>15</v>
      </c>
      <c r="BK194">
        <v>10</v>
      </c>
      <c r="BL194">
        <f>COUNT($N$11,$N$23,$N$35,$N$47,$N$59,$N$71,$N$83,$N$95,$N$107,$N$119,$N$131,$N$143,$N$155,$N$167)</f>
        <v>10</v>
      </c>
      <c r="BM194" s="6">
        <f>MAX($N$11,$N$23,$N$35,$N$47,$N$59,$N$71,$N$83,$N$95,$N$107,$N$119,$N$131,$N$143,$N$155,$N$167)</f>
        <v>79</v>
      </c>
      <c r="BN194">
        <f>PERCENTILE(($N$11,$N$23,$N$35,$N$47,$N$59,$N$71,$N$83,$N$95,$N$107,$N$119,$N$131,$N$143,$N$155,$N$167),75%)</f>
        <v>32.25</v>
      </c>
      <c r="BO194" s="6">
        <f>MEDIAN($N$11,$N$23,$N$35,$N$47,$N$59,$N$71,$N$83,$N$95,$N$107,$N$119,$N$131,$N$143,$N$155,$N$167)</f>
        <v>24</v>
      </c>
      <c r="BP194">
        <f>PERCENTILE(($N$11,$N$23,$N$35,$N$47,$N$59,$N$71,$N$83,$N$95,$N$107,$N$119,$N$131,$N$143,$N$155,$N$167),25%)</f>
        <v>18</v>
      </c>
      <c r="BQ194" s="6">
        <f>MIN($N$11,$N$23,$N$35,$N$47,$N$59,$N$71,$N$83,$N$95,$N$107,$N$119,$N$131,$N$143,$N$155,$N$167)</f>
        <v>0.5</v>
      </c>
    </row>
    <row r="195" spans="1:69" x14ac:dyDescent="0.25">
      <c r="A195" s="117">
        <v>42039</v>
      </c>
      <c r="B195" s="60">
        <v>2</v>
      </c>
      <c r="C195" s="60">
        <f t="shared" si="2"/>
        <v>2015</v>
      </c>
      <c r="D195" s="40" t="s">
        <v>70</v>
      </c>
      <c r="E195" s="38">
        <v>8.4</v>
      </c>
      <c r="F195" s="38">
        <v>25.3</v>
      </c>
      <c r="G195" s="36">
        <v>145</v>
      </c>
      <c r="H195" s="41" t="s">
        <v>70</v>
      </c>
      <c r="I195" s="41" t="s">
        <v>70</v>
      </c>
      <c r="J195" s="40" t="s">
        <v>70</v>
      </c>
      <c r="K195" s="38">
        <v>8.5</v>
      </c>
      <c r="L195" s="40" t="s">
        <v>70</v>
      </c>
      <c r="M195" s="40" t="s">
        <v>70</v>
      </c>
      <c r="N195" s="40" t="s">
        <v>70</v>
      </c>
      <c r="P195" s="40" t="s">
        <v>70</v>
      </c>
      <c r="Q195" s="40" t="s">
        <v>70</v>
      </c>
      <c r="R195" s="40" t="s">
        <v>3</v>
      </c>
      <c r="S195" s="40" t="s">
        <v>70</v>
      </c>
      <c r="T195" s="40" t="s">
        <v>70</v>
      </c>
      <c r="U195" s="40" t="s">
        <v>70</v>
      </c>
      <c r="V195" s="37">
        <v>10</v>
      </c>
      <c r="W195" s="45">
        <v>1473</v>
      </c>
      <c r="X195" s="47">
        <v>151</v>
      </c>
      <c r="Y195" s="36">
        <v>323</v>
      </c>
      <c r="AE195" s="3">
        <v>2009</v>
      </c>
      <c r="AF195" s="2">
        <f>COUNT($N$122:$N$133)</f>
        <v>6</v>
      </c>
      <c r="AG195" s="4">
        <f>MAX($N$122:$N$133)</f>
        <v>71</v>
      </c>
      <c r="AH195" s="2">
        <f>PERCENTILE($N$122:$N$133,75%)</f>
        <v>57.75</v>
      </c>
      <c r="AI195" s="4">
        <f>MEDIAN($N$122:$N$133)</f>
        <v>51</v>
      </c>
      <c r="AJ195" s="2">
        <f>PERCENTILE($N$122:$N$133,25%)</f>
        <v>39.75</v>
      </c>
      <c r="AK195" s="4">
        <f>MIN($N$122:$N$133)</f>
        <v>35</v>
      </c>
      <c r="BK195">
        <v>11</v>
      </c>
      <c r="BL195">
        <f>COUNT($N$12,$N$24,$N$36,$N$48,$N$60,$N$72,$N$84,$N$96,$N$108,$N$120,$N$132,$N$144,$N$156,$N$168)</f>
        <v>11</v>
      </c>
      <c r="BM195" s="6">
        <f>MAX($N$12,$N$24,$N$36,$N$48,$N$60,$N$72,$N$84,$N$96,$N$108,$N$120,$N$132,$N$144,$N$156,$N$168)</f>
        <v>96</v>
      </c>
      <c r="BN195">
        <f>PERCENTILE(($N$12,$N$24,$N$36,$N$48,$N$60,$N$72,$N$84,$N$96,$N$108,$N$120,$N$132,$N$144,$N$156,$N$168),75%)</f>
        <v>39.5</v>
      </c>
      <c r="BO195" s="6">
        <f>MEDIAN($N$12,$N$24,$N$36,$N$48,$N$60,$N$72,$N$84,$N$96,$N$108,$N$120,$N$132,$N$144,$N$156,$N$168)</f>
        <v>28</v>
      </c>
      <c r="BP195">
        <f>PERCENTILE(($N$12,$N$24,$N$36,$N$48,$N$60,$N$72,$N$84,$N$96,$N$108,$N$120,$N$132,$N$144,$N$156,$N$168),25%)</f>
        <v>19</v>
      </c>
      <c r="BQ195" s="6">
        <f>MIN($N$12,$N$24,$N$36,$N$48,$N$60,$N$72,$N$84,$N$96,$N$108,$N$120,$N$132,$N$144,$N$156,$N$168)</f>
        <v>16</v>
      </c>
    </row>
    <row r="196" spans="1:69" x14ac:dyDescent="0.25">
      <c r="A196" s="117">
        <v>42067</v>
      </c>
      <c r="B196" s="60">
        <v>3</v>
      </c>
      <c r="C196" s="60">
        <f t="shared" si="2"/>
        <v>2015</v>
      </c>
      <c r="D196" s="40" t="s">
        <v>70</v>
      </c>
      <c r="E196" s="38">
        <v>7.7</v>
      </c>
      <c r="F196" s="38">
        <v>27</v>
      </c>
      <c r="G196" s="36">
        <v>145</v>
      </c>
      <c r="H196" s="41" t="s">
        <v>70</v>
      </c>
      <c r="I196" s="41" t="s">
        <v>70</v>
      </c>
      <c r="J196" s="40" t="s">
        <v>70</v>
      </c>
      <c r="K196" s="38">
        <v>7.9</v>
      </c>
      <c r="L196" s="40" t="s">
        <v>70</v>
      </c>
      <c r="M196" s="40" t="s">
        <v>70</v>
      </c>
      <c r="N196" s="40" t="s">
        <v>70</v>
      </c>
      <c r="P196" s="40" t="s">
        <v>70</v>
      </c>
      <c r="Q196" s="40" t="s">
        <v>70</v>
      </c>
      <c r="R196" s="40" t="s">
        <v>3</v>
      </c>
      <c r="S196" s="40" t="s">
        <v>70</v>
      </c>
      <c r="T196" s="40" t="s">
        <v>70</v>
      </c>
      <c r="U196" s="40" t="s">
        <v>70</v>
      </c>
      <c r="V196" s="37">
        <v>20</v>
      </c>
      <c r="W196" s="45">
        <v>15320</v>
      </c>
      <c r="X196" s="47">
        <v>141</v>
      </c>
      <c r="Y196" s="36">
        <v>191</v>
      </c>
      <c r="AE196" s="3">
        <v>2010</v>
      </c>
      <c r="AF196" s="2">
        <f>COUNT($N$134:$N$145)</f>
        <v>10</v>
      </c>
      <c r="AG196" s="4">
        <f>MAX($N$134:$N$145)</f>
        <v>84</v>
      </c>
      <c r="AH196" s="2">
        <f>PERCENTILE($N$134:$N$145,75%)</f>
        <v>35.75</v>
      </c>
      <c r="AI196" s="4">
        <f>MEDIAN($N$134:$N$145)</f>
        <v>20</v>
      </c>
      <c r="AJ196" s="2">
        <f>PERCENTILE($N$134:$N$145,25%)</f>
        <v>17.25</v>
      </c>
      <c r="AK196" s="4">
        <f>MIN($N$134:$N$145)</f>
        <v>12</v>
      </c>
      <c r="BK196">
        <v>12</v>
      </c>
      <c r="BL196">
        <f>COUNT($N$13,$N$25,$N$37,$N$49,$N$61,$N$73,$N$85,$N$97,$N$109,$N$121,$N$133,$N$145,$N$157,$N$169)</f>
        <v>11</v>
      </c>
      <c r="BM196" s="6">
        <f>MAX($N$13,$N$25,$N$37,$N$49,$N$61,$N$73,$N$85,$N$97,$N$109,$N$121,$N$133,$N$145,$N$157,$N$169)</f>
        <v>169</v>
      </c>
      <c r="BN196">
        <f>PERCENTILE(($N$13,$N$25,$N$37,$N$49,$N$61,$N$73,$N$85,$N$97,$N$109,$N$121,$N$133,$N$145,$N$157,$N$169),75%)</f>
        <v>64.5</v>
      </c>
      <c r="BO196" s="6">
        <f>MEDIAN($N$13,$N$25,$N$37,$N$49,$N$61,$N$73,$N$85,$N$97,$N$109,$N$121,$N$133,$N$145,$N$157,$N$169)</f>
        <v>26</v>
      </c>
      <c r="BP196">
        <f>PERCENTILE(($N$13,$N$25,$N$37,$N$49,$N$61,$N$73,$N$85,$N$97,$N$109,$N$121,$N$133,$N$145,$N$157,$N$169),25%)</f>
        <v>24.5</v>
      </c>
      <c r="BQ196" s="6">
        <f>MIN($N$13,$N$25,$N$37,$N$49,$N$61,$N$73,$N$85,$N$97,$N$109,$N$121,$N$133,$N$145,$N$157,$N$169)</f>
        <v>18</v>
      </c>
    </row>
    <row r="197" spans="1:69" x14ac:dyDescent="0.25">
      <c r="A197" s="117">
        <v>42095</v>
      </c>
      <c r="B197" s="60">
        <v>4</v>
      </c>
      <c r="C197" s="60">
        <f t="shared" si="2"/>
        <v>2015</v>
      </c>
      <c r="D197" s="40" t="s">
        <v>70</v>
      </c>
      <c r="E197" s="38">
        <v>7.4</v>
      </c>
      <c r="F197" s="38">
        <v>29.5</v>
      </c>
      <c r="G197" s="36">
        <v>156</v>
      </c>
      <c r="H197" s="39">
        <v>2.012</v>
      </c>
      <c r="I197" s="39">
        <v>0.28000000000000003</v>
      </c>
      <c r="J197" s="40" t="s">
        <v>70</v>
      </c>
      <c r="K197" s="38">
        <v>7.8</v>
      </c>
      <c r="L197" s="40" t="s">
        <v>70</v>
      </c>
      <c r="M197" s="40" t="s">
        <v>70</v>
      </c>
      <c r="N197" s="40" t="s">
        <v>70</v>
      </c>
      <c r="P197" s="40" t="s">
        <v>70</v>
      </c>
      <c r="Q197" s="40" t="s">
        <v>70</v>
      </c>
      <c r="R197" s="40" t="s">
        <v>3</v>
      </c>
      <c r="S197" s="40" t="s">
        <v>70</v>
      </c>
      <c r="T197" s="40" t="s">
        <v>70</v>
      </c>
      <c r="U197" s="40" t="s">
        <v>70</v>
      </c>
      <c r="V197" s="37">
        <v>60</v>
      </c>
      <c r="W197" s="45">
        <v>62059</v>
      </c>
      <c r="X197" s="47">
        <v>613</v>
      </c>
      <c r="Y197" s="36">
        <v>476</v>
      </c>
      <c r="AE197" s="3">
        <v>2011</v>
      </c>
      <c r="AF197" s="2">
        <f>COUNT($N$146:$N$157)</f>
        <v>10</v>
      </c>
      <c r="AG197" s="4">
        <f>MAX($N$146:$N$157)</f>
        <v>74</v>
      </c>
      <c r="AH197" s="2">
        <f>PERCENTILE($N$146:$N$157,75%)</f>
        <v>56.5</v>
      </c>
      <c r="AI197" s="4">
        <f>MEDIAN($N$146:$N$157)</f>
        <v>41.5</v>
      </c>
      <c r="AJ197" s="2">
        <f>PERCENTILE($N$146:$N$157,25%)</f>
        <v>30.75</v>
      </c>
      <c r="AK197" s="4">
        <f>MIN($N$146:$N$157)</f>
        <v>26</v>
      </c>
    </row>
    <row r="198" spans="1:69" x14ac:dyDescent="0.25">
      <c r="A198" s="117">
        <v>42151</v>
      </c>
      <c r="B198" s="60">
        <v>5</v>
      </c>
      <c r="C198" s="60">
        <f t="shared" si="2"/>
        <v>2015</v>
      </c>
      <c r="D198" s="40" t="s">
        <v>70</v>
      </c>
      <c r="E198" s="38">
        <v>11.5</v>
      </c>
      <c r="F198" s="38">
        <v>31</v>
      </c>
      <c r="G198" s="36">
        <v>167</v>
      </c>
      <c r="H198" s="41" t="s">
        <v>70</v>
      </c>
      <c r="I198" s="41" t="s">
        <v>70</v>
      </c>
      <c r="J198" s="40" t="s">
        <v>70</v>
      </c>
      <c r="K198" s="38">
        <v>7.9</v>
      </c>
      <c r="L198" s="40" t="s">
        <v>70</v>
      </c>
      <c r="M198" s="40" t="s">
        <v>70</v>
      </c>
      <c r="N198" s="40" t="s">
        <v>70</v>
      </c>
      <c r="P198" s="40" t="s">
        <v>70</v>
      </c>
      <c r="Q198" s="40" t="s">
        <v>70</v>
      </c>
      <c r="R198" s="40" t="s">
        <v>3</v>
      </c>
      <c r="S198" s="40" t="s">
        <v>70</v>
      </c>
      <c r="T198" s="40" t="s">
        <v>70</v>
      </c>
      <c r="U198" s="40" t="s">
        <v>70</v>
      </c>
      <c r="V198" s="37">
        <v>80</v>
      </c>
      <c r="W198" s="45">
        <v>15410</v>
      </c>
      <c r="X198" s="47">
        <v>201</v>
      </c>
      <c r="Y198" s="36">
        <v>571</v>
      </c>
      <c r="AE198" s="3">
        <v>2012</v>
      </c>
      <c r="AF198" s="2">
        <f>COUNT($N$158:$N$169)</f>
        <v>10</v>
      </c>
      <c r="AG198" s="4">
        <f>MAX($N$158:$N$169)</f>
        <v>84</v>
      </c>
      <c r="AH198" s="2">
        <f>PERCENTILE($N$158:$N$169,75%)</f>
        <v>62.75</v>
      </c>
      <c r="AI198" s="4">
        <f>MEDIAN($N$158:$N$169)</f>
        <v>49</v>
      </c>
      <c r="AJ198" s="2">
        <f>PERCENTILE($N$158:$N$169,25%)</f>
        <v>24.274999999999999</v>
      </c>
      <c r="AK198" s="4">
        <f>MIN($N$158:$N$169)</f>
        <v>18</v>
      </c>
    </row>
    <row r="199" spans="1:69" x14ac:dyDescent="0.25">
      <c r="A199" s="117">
        <v>42179</v>
      </c>
      <c r="B199" s="60">
        <v>6</v>
      </c>
      <c r="C199" s="60">
        <f t="shared" si="2"/>
        <v>2015</v>
      </c>
      <c r="D199" s="40" t="s">
        <v>70</v>
      </c>
      <c r="E199" s="38">
        <v>8.1999999999999993</v>
      </c>
      <c r="F199" s="38">
        <v>32</v>
      </c>
      <c r="G199" s="36">
        <v>1581</v>
      </c>
      <c r="H199" s="41" t="s">
        <v>70</v>
      </c>
      <c r="I199" s="41" t="s">
        <v>70</v>
      </c>
      <c r="J199" s="40" t="s">
        <v>70</v>
      </c>
      <c r="K199" s="38">
        <v>8.3000000000000007</v>
      </c>
      <c r="L199" s="40" t="s">
        <v>70</v>
      </c>
      <c r="M199" s="40" t="s">
        <v>70</v>
      </c>
      <c r="N199" s="40" t="s">
        <v>70</v>
      </c>
      <c r="P199" s="40" t="s">
        <v>70</v>
      </c>
      <c r="Q199" s="40" t="s">
        <v>70</v>
      </c>
      <c r="R199" s="40" t="s">
        <v>3</v>
      </c>
      <c r="S199" s="40" t="s">
        <v>70</v>
      </c>
      <c r="T199" s="40" t="s">
        <v>70</v>
      </c>
      <c r="U199" s="40" t="s">
        <v>70</v>
      </c>
      <c r="V199" s="37">
        <v>20</v>
      </c>
      <c r="W199" s="45">
        <v>21188</v>
      </c>
      <c r="X199" s="47">
        <v>204</v>
      </c>
      <c r="Y199" s="36">
        <v>618</v>
      </c>
      <c r="AE199" s="3">
        <v>2013</v>
      </c>
      <c r="AF199" s="2">
        <f>COUNT($N$170:$N$181)</f>
        <v>12</v>
      </c>
      <c r="AG199" s="113">
        <f>MAX($N$170:$N$181)</f>
        <v>76</v>
      </c>
      <c r="AH199" s="2">
        <f>PERCENTILE($N$170:$N$181,75%)</f>
        <v>56.25</v>
      </c>
      <c r="AI199" s="113">
        <f>MEDIAN($N$170:$N$181)</f>
        <v>45.5</v>
      </c>
      <c r="AJ199" s="2">
        <f>PERCENTILE($N$170:$N$181,25%)</f>
        <v>39.5</v>
      </c>
      <c r="AK199" s="113">
        <f>MIN($N$170:$N$181)</f>
        <v>18</v>
      </c>
    </row>
    <row r="200" spans="1:69" x14ac:dyDescent="0.25">
      <c r="A200" s="117">
        <v>42207</v>
      </c>
      <c r="B200" s="60">
        <v>7</v>
      </c>
      <c r="C200" s="60">
        <f t="shared" ref="C200:C217" si="3">YEAR(A200)</f>
        <v>2015</v>
      </c>
      <c r="D200" s="53">
        <v>6</v>
      </c>
      <c r="E200" s="38">
        <v>12.8</v>
      </c>
      <c r="F200" s="38">
        <v>27.7</v>
      </c>
      <c r="G200" s="36">
        <v>253</v>
      </c>
      <c r="H200" s="41">
        <v>0.71</v>
      </c>
      <c r="I200" s="41">
        <v>2.1000000000000001E-2</v>
      </c>
      <c r="J200" s="40" t="s">
        <v>70</v>
      </c>
      <c r="K200" s="38">
        <v>8.3000000000000007</v>
      </c>
      <c r="L200" s="40" t="s">
        <v>70</v>
      </c>
      <c r="M200" s="40" t="s">
        <v>70</v>
      </c>
      <c r="N200" s="40" t="s">
        <v>70</v>
      </c>
      <c r="P200" s="40" t="s">
        <v>70</v>
      </c>
      <c r="Q200" s="40" t="s">
        <v>70</v>
      </c>
      <c r="R200" s="40" t="s">
        <v>3</v>
      </c>
      <c r="S200" s="40" t="s">
        <v>70</v>
      </c>
      <c r="T200" s="40" t="s">
        <v>70</v>
      </c>
      <c r="U200" s="40" t="s">
        <v>70</v>
      </c>
      <c r="V200" s="37">
        <v>20</v>
      </c>
      <c r="W200" s="45">
        <v>488</v>
      </c>
      <c r="X200" s="47">
        <v>26</v>
      </c>
      <c r="Y200" s="36">
        <v>238</v>
      </c>
      <c r="AE200" s="3">
        <v>2014</v>
      </c>
      <c r="AF200" s="2">
        <f>COUNT($N$182:$N$193)</f>
        <v>6</v>
      </c>
      <c r="AG200" s="113">
        <f>MAX($N$182:$N$193)</f>
        <v>105</v>
      </c>
      <c r="AH200" s="2">
        <f>PERCENTILE($N$182:$N$193,75%)</f>
        <v>84.5</v>
      </c>
      <c r="AI200" s="113">
        <f>MEDIAN($N$182:$N$193)</f>
        <v>43</v>
      </c>
      <c r="AJ200" s="2">
        <f>PERCENTILE($N$182:$N$193,25%)</f>
        <v>30</v>
      </c>
      <c r="AK200" s="113">
        <f>MIN($N$182:$N$193)</f>
        <v>28</v>
      </c>
    </row>
    <row r="201" spans="1:69" x14ac:dyDescent="0.25">
      <c r="A201" s="117">
        <v>42235</v>
      </c>
      <c r="B201" s="60">
        <v>8</v>
      </c>
      <c r="C201" s="60">
        <f t="shared" si="3"/>
        <v>2015</v>
      </c>
      <c r="D201" s="40" t="s">
        <v>70</v>
      </c>
      <c r="E201" s="38">
        <v>18.3</v>
      </c>
      <c r="F201" s="38">
        <v>29</v>
      </c>
      <c r="G201" s="36">
        <v>327</v>
      </c>
      <c r="H201" s="41" t="s">
        <v>70</v>
      </c>
      <c r="I201" s="41" t="s">
        <v>70</v>
      </c>
      <c r="J201" s="40" t="s">
        <v>70</v>
      </c>
      <c r="K201" s="38">
        <v>9.6999999999999993</v>
      </c>
      <c r="L201" s="40" t="s">
        <v>70</v>
      </c>
      <c r="M201" s="40" t="s">
        <v>70</v>
      </c>
      <c r="N201" s="40" t="s">
        <v>70</v>
      </c>
      <c r="P201" s="40" t="s">
        <v>70</v>
      </c>
      <c r="Q201" s="40" t="s">
        <v>70</v>
      </c>
      <c r="R201" s="40" t="s">
        <v>3</v>
      </c>
      <c r="S201" s="40" t="s">
        <v>70</v>
      </c>
      <c r="T201" s="40" t="s">
        <v>70</v>
      </c>
      <c r="U201" s="40" t="s">
        <v>70</v>
      </c>
      <c r="V201" s="37">
        <v>80</v>
      </c>
      <c r="W201" s="45">
        <v>96840</v>
      </c>
      <c r="X201" s="47">
        <v>136</v>
      </c>
      <c r="Y201" s="36">
        <v>334</v>
      </c>
      <c r="AE201" s="3">
        <v>2015</v>
      </c>
      <c r="AF201" s="2">
        <f>COUNT($N$194:$N$205)</f>
        <v>3</v>
      </c>
      <c r="AG201" s="113">
        <f>MAX($N$194:$N$205)</f>
        <v>60</v>
      </c>
      <c r="AH201" s="2">
        <f>PERCENTILE($N$194:$N$205,75%)</f>
        <v>57</v>
      </c>
      <c r="AI201" s="113">
        <f>MEDIAN($N$194:$N$205)</f>
        <v>54</v>
      </c>
      <c r="AJ201" s="2">
        <f>PERCENTILE($N$194:$N$205,25%)</f>
        <v>45.5</v>
      </c>
      <c r="AK201" s="113">
        <f>MIN($N$194:$N$205)</f>
        <v>37</v>
      </c>
    </row>
    <row r="202" spans="1:69" x14ac:dyDescent="0.25">
      <c r="A202" s="117">
        <v>42263</v>
      </c>
      <c r="B202" s="60">
        <v>9</v>
      </c>
      <c r="C202" s="60">
        <f t="shared" si="3"/>
        <v>2015</v>
      </c>
      <c r="D202" s="40" t="s">
        <v>70</v>
      </c>
      <c r="E202" s="38">
        <v>6.9</v>
      </c>
      <c r="F202" s="38">
        <v>29.5</v>
      </c>
      <c r="G202" s="36">
        <v>141</v>
      </c>
      <c r="H202" s="41" t="s">
        <v>70</v>
      </c>
      <c r="I202" s="41" t="s">
        <v>70</v>
      </c>
      <c r="J202" s="40" t="s">
        <v>70</v>
      </c>
      <c r="K202" s="38">
        <v>7.8</v>
      </c>
      <c r="L202" s="40" t="s">
        <v>70</v>
      </c>
      <c r="M202" s="40" t="s">
        <v>70</v>
      </c>
      <c r="N202" s="40" t="s">
        <v>70</v>
      </c>
      <c r="P202" s="40" t="s">
        <v>70</v>
      </c>
      <c r="Q202" s="40" t="s">
        <v>70</v>
      </c>
      <c r="R202" s="40" t="s">
        <v>3</v>
      </c>
      <c r="S202" s="40" t="s">
        <v>70</v>
      </c>
      <c r="T202" s="40" t="s">
        <v>70</v>
      </c>
      <c r="U202" s="40" t="s">
        <v>70</v>
      </c>
      <c r="V202" s="37">
        <v>60</v>
      </c>
      <c r="W202" s="45">
        <v>246</v>
      </c>
      <c r="X202" s="47">
        <v>120</v>
      </c>
      <c r="Y202" s="36">
        <v>428</v>
      </c>
      <c r="AE202" s="3">
        <v>2016</v>
      </c>
      <c r="AF202" s="2">
        <f>COUNT($N$206:$N$217)</f>
        <v>6</v>
      </c>
      <c r="AG202" s="114">
        <f>MAX($N$206:$N$217)</f>
        <v>123</v>
      </c>
      <c r="AH202" s="2">
        <f>PERCENTILE($N$206:$N$217,75%)</f>
        <v>40.25</v>
      </c>
      <c r="AI202" s="114">
        <f>MEDIAN($N$206:$N$217)</f>
        <v>27.5</v>
      </c>
      <c r="AJ202" s="2">
        <f>PERCENTILE($N$206:$N$217,25%)</f>
        <v>20.75</v>
      </c>
      <c r="AK202" s="114">
        <f>MIN($N$206:$N$217)</f>
        <v>18</v>
      </c>
    </row>
    <row r="203" spans="1:69" x14ac:dyDescent="0.25">
      <c r="A203" s="117">
        <v>42291</v>
      </c>
      <c r="B203" s="60">
        <v>10</v>
      </c>
      <c r="C203" s="60">
        <f t="shared" si="3"/>
        <v>2015</v>
      </c>
      <c r="D203" s="42">
        <v>4</v>
      </c>
      <c r="E203" s="38">
        <v>5.3</v>
      </c>
      <c r="F203" s="38">
        <v>30</v>
      </c>
      <c r="G203" s="36">
        <v>134</v>
      </c>
      <c r="H203" s="41" t="s">
        <v>70</v>
      </c>
      <c r="I203" s="41" t="s">
        <v>70</v>
      </c>
      <c r="J203" s="40" t="s">
        <v>70</v>
      </c>
      <c r="K203" s="38">
        <v>7.6</v>
      </c>
      <c r="L203" s="40">
        <v>39</v>
      </c>
      <c r="M203" s="40">
        <v>370</v>
      </c>
      <c r="N203" s="40">
        <v>37</v>
      </c>
      <c r="P203" s="40">
        <v>12</v>
      </c>
      <c r="Q203" s="40">
        <v>60</v>
      </c>
      <c r="R203" s="40" t="s">
        <v>3</v>
      </c>
      <c r="S203" s="40">
        <v>633</v>
      </c>
      <c r="T203" s="40">
        <v>1</v>
      </c>
      <c r="U203" s="40">
        <v>120</v>
      </c>
      <c r="V203" s="37">
        <v>40</v>
      </c>
      <c r="W203" s="45">
        <v>3166</v>
      </c>
      <c r="X203" s="47">
        <v>74</v>
      </c>
      <c r="Y203" s="36">
        <v>762</v>
      </c>
    </row>
    <row r="204" spans="1:69" x14ac:dyDescent="0.25">
      <c r="A204" s="117">
        <v>42319</v>
      </c>
      <c r="B204" s="60">
        <v>11</v>
      </c>
      <c r="C204" s="60">
        <f t="shared" si="3"/>
        <v>2015</v>
      </c>
      <c r="D204" s="42">
        <v>2</v>
      </c>
      <c r="E204" s="38">
        <v>6.5</v>
      </c>
      <c r="F204" s="38">
        <v>27</v>
      </c>
      <c r="G204" s="36">
        <v>249</v>
      </c>
      <c r="H204" s="41">
        <v>0.36799999999999999</v>
      </c>
      <c r="I204" s="41">
        <v>1.66E-2</v>
      </c>
      <c r="J204" s="40" t="s">
        <v>70</v>
      </c>
      <c r="K204" s="38">
        <v>7.8</v>
      </c>
      <c r="L204" s="40">
        <v>74</v>
      </c>
      <c r="M204" s="40">
        <v>665</v>
      </c>
      <c r="N204" s="40">
        <v>60</v>
      </c>
      <c r="P204" s="40">
        <v>12</v>
      </c>
      <c r="Q204" s="40">
        <v>56</v>
      </c>
      <c r="R204" s="40" t="s">
        <v>3</v>
      </c>
      <c r="S204" s="40">
        <v>1084</v>
      </c>
      <c r="T204" s="40">
        <v>3</v>
      </c>
      <c r="U204" s="40">
        <v>144</v>
      </c>
      <c r="V204" s="37">
        <v>40</v>
      </c>
      <c r="W204" s="45">
        <v>9309</v>
      </c>
      <c r="X204" s="47">
        <v>821</v>
      </c>
      <c r="Y204" s="36">
        <v>666</v>
      </c>
    </row>
    <row r="205" spans="1:69" x14ac:dyDescent="0.25">
      <c r="A205" s="117">
        <v>42347</v>
      </c>
      <c r="B205" s="60">
        <v>12</v>
      </c>
      <c r="C205" s="60">
        <f t="shared" si="3"/>
        <v>2015</v>
      </c>
      <c r="D205" s="42">
        <v>3</v>
      </c>
      <c r="E205" s="38">
        <v>8.5</v>
      </c>
      <c r="F205" s="38">
        <v>30</v>
      </c>
      <c r="G205" s="36">
        <v>223</v>
      </c>
      <c r="H205" s="41">
        <v>0.20300000000000001</v>
      </c>
      <c r="I205" s="41">
        <v>6.6000000000000003E-2</v>
      </c>
      <c r="J205" s="40" t="s">
        <v>70</v>
      </c>
      <c r="K205" s="38">
        <v>8.5</v>
      </c>
      <c r="L205" s="40">
        <v>64</v>
      </c>
      <c r="M205" s="40">
        <v>502</v>
      </c>
      <c r="N205" s="40">
        <v>54</v>
      </c>
      <c r="P205" s="40">
        <v>8</v>
      </c>
      <c r="Q205" s="40">
        <v>40</v>
      </c>
      <c r="R205" s="40" t="s">
        <v>3</v>
      </c>
      <c r="S205" s="40">
        <v>966</v>
      </c>
      <c r="T205" s="40">
        <v>3</v>
      </c>
      <c r="U205" s="40">
        <v>128</v>
      </c>
      <c r="V205" s="37">
        <v>40</v>
      </c>
      <c r="W205" s="45">
        <v>1416</v>
      </c>
      <c r="X205" s="47">
        <v>141</v>
      </c>
      <c r="Y205" s="36">
        <v>287</v>
      </c>
    </row>
    <row r="206" spans="1:69" x14ac:dyDescent="0.25">
      <c r="A206" s="117">
        <v>42375</v>
      </c>
      <c r="B206" s="60">
        <v>1</v>
      </c>
      <c r="C206" s="60">
        <f t="shared" si="3"/>
        <v>2016</v>
      </c>
      <c r="D206" s="36">
        <v>2</v>
      </c>
      <c r="E206" s="38">
        <v>9.1</v>
      </c>
      <c r="F206" s="38">
        <v>28</v>
      </c>
      <c r="G206" s="49">
        <v>208</v>
      </c>
      <c r="H206" s="39" t="s">
        <v>70</v>
      </c>
      <c r="I206" s="39" t="s">
        <v>70</v>
      </c>
      <c r="J206" s="52" t="s">
        <v>70</v>
      </c>
      <c r="K206" s="38">
        <v>8.6999999999999993</v>
      </c>
      <c r="L206" s="40">
        <v>74</v>
      </c>
      <c r="M206" s="54">
        <v>426</v>
      </c>
      <c r="N206" s="36">
        <v>26</v>
      </c>
      <c r="O206" s="54">
        <v>540.00000000000023</v>
      </c>
      <c r="P206" s="43">
        <v>12</v>
      </c>
      <c r="Q206" s="36">
        <v>28</v>
      </c>
      <c r="R206" s="44" t="s">
        <v>70</v>
      </c>
      <c r="S206" s="49">
        <v>799</v>
      </c>
      <c r="T206" s="38">
        <v>0.5</v>
      </c>
      <c r="U206" s="36">
        <v>128</v>
      </c>
      <c r="V206" s="37">
        <v>60</v>
      </c>
      <c r="W206" s="45">
        <v>16989</v>
      </c>
      <c r="X206" s="47">
        <v>183</v>
      </c>
      <c r="Y206" s="36">
        <v>618</v>
      </c>
      <c r="Z206" s="35">
        <v>8</v>
      </c>
      <c r="AA206" s="54">
        <v>500</v>
      </c>
      <c r="AB206" s="53">
        <v>75.319999999999993</v>
      </c>
    </row>
    <row r="207" spans="1:69" x14ac:dyDescent="0.25">
      <c r="A207" s="117">
        <v>42403</v>
      </c>
      <c r="B207" s="60">
        <v>2</v>
      </c>
      <c r="C207" s="60">
        <f t="shared" si="3"/>
        <v>2016</v>
      </c>
      <c r="D207" s="36">
        <v>2</v>
      </c>
      <c r="E207" s="38">
        <v>7.5</v>
      </c>
      <c r="F207" s="38">
        <v>27</v>
      </c>
      <c r="G207" s="49">
        <v>167</v>
      </c>
      <c r="H207" s="55">
        <v>0.71499999999999997</v>
      </c>
      <c r="I207" s="39">
        <v>0.13500000000000001</v>
      </c>
      <c r="J207" s="52">
        <v>1.7999999999999999E-2</v>
      </c>
      <c r="K207" s="38">
        <v>8</v>
      </c>
      <c r="L207" s="36">
        <v>75</v>
      </c>
      <c r="M207" s="54">
        <v>459</v>
      </c>
      <c r="N207" s="36">
        <v>123</v>
      </c>
      <c r="O207" s="54">
        <v>360</v>
      </c>
      <c r="P207" s="43">
        <v>56</v>
      </c>
      <c r="Q207" s="40">
        <v>32</v>
      </c>
      <c r="R207" s="44" t="s">
        <v>70</v>
      </c>
      <c r="S207" s="54">
        <v>707</v>
      </c>
      <c r="T207" s="38">
        <v>0.5</v>
      </c>
      <c r="U207" s="40">
        <v>112</v>
      </c>
      <c r="V207" s="37">
        <v>40</v>
      </c>
      <c r="W207" s="45">
        <v>880</v>
      </c>
      <c r="X207" s="47">
        <v>430</v>
      </c>
      <c r="Y207" s="36">
        <v>1045</v>
      </c>
      <c r="Z207" s="35">
        <v>13</v>
      </c>
      <c r="AA207" s="54">
        <v>534</v>
      </c>
      <c r="AB207" s="53">
        <v>100.77</v>
      </c>
    </row>
    <row r="208" spans="1:69" x14ac:dyDescent="0.25">
      <c r="A208" s="117">
        <v>42431</v>
      </c>
      <c r="B208" s="60">
        <v>3</v>
      </c>
      <c r="C208" s="60">
        <f t="shared" si="3"/>
        <v>2016</v>
      </c>
      <c r="D208" s="36">
        <v>1</v>
      </c>
      <c r="E208" s="38">
        <v>7.6</v>
      </c>
      <c r="F208" s="38">
        <v>26</v>
      </c>
      <c r="G208" s="49">
        <v>160</v>
      </c>
      <c r="H208" s="55">
        <v>0.10299999999999999</v>
      </c>
      <c r="I208" s="39">
        <v>3.6999999999999998E-2</v>
      </c>
      <c r="J208" s="52">
        <v>0.13300000000000001</v>
      </c>
      <c r="K208" s="38">
        <v>8</v>
      </c>
      <c r="L208" s="36">
        <v>98</v>
      </c>
      <c r="M208" s="54">
        <v>378</v>
      </c>
      <c r="N208" s="36">
        <v>44</v>
      </c>
      <c r="O208" s="54">
        <v>357</v>
      </c>
      <c r="P208" s="43">
        <v>12</v>
      </c>
      <c r="Q208" s="40">
        <v>36</v>
      </c>
      <c r="R208" s="44" t="s">
        <v>70</v>
      </c>
      <c r="S208" s="54">
        <v>707</v>
      </c>
      <c r="T208" s="38">
        <v>0.5</v>
      </c>
      <c r="U208" s="40">
        <v>252</v>
      </c>
      <c r="V208" s="37">
        <v>40</v>
      </c>
      <c r="W208" s="45">
        <v>6442</v>
      </c>
      <c r="X208" s="47">
        <v>157</v>
      </c>
      <c r="Y208" s="36">
        <v>429</v>
      </c>
      <c r="Z208" s="35">
        <v>15</v>
      </c>
      <c r="AA208" s="54">
        <v>476</v>
      </c>
      <c r="AB208" s="53">
        <v>85.14</v>
      </c>
    </row>
    <row r="209" spans="1:28" x14ac:dyDescent="0.25">
      <c r="A209" s="117">
        <v>42487</v>
      </c>
      <c r="B209" s="60">
        <v>4</v>
      </c>
      <c r="C209" s="60">
        <f t="shared" si="3"/>
        <v>2016</v>
      </c>
      <c r="D209" s="36">
        <v>1</v>
      </c>
      <c r="E209" s="38">
        <v>7.5</v>
      </c>
      <c r="F209" s="38">
        <v>29</v>
      </c>
      <c r="G209" s="49">
        <v>179</v>
      </c>
      <c r="H209" s="39">
        <v>8.6999999999999994E-2</v>
      </c>
      <c r="I209" s="39">
        <v>0.10199999999999999</v>
      </c>
      <c r="J209" s="39">
        <v>8.3000000000000004E-2</v>
      </c>
      <c r="K209" s="38">
        <v>8.9</v>
      </c>
      <c r="L209" s="36">
        <v>24</v>
      </c>
      <c r="M209" s="49">
        <v>422</v>
      </c>
      <c r="N209" s="36">
        <v>29</v>
      </c>
      <c r="O209" s="37">
        <v>125</v>
      </c>
      <c r="P209" s="43">
        <v>40</v>
      </c>
      <c r="Q209" s="36">
        <v>40</v>
      </c>
      <c r="R209" s="36">
        <v>16</v>
      </c>
      <c r="S209" s="49">
        <v>858</v>
      </c>
      <c r="T209" s="38">
        <v>0.5</v>
      </c>
      <c r="U209" s="36">
        <v>80</v>
      </c>
      <c r="V209" s="37">
        <v>40</v>
      </c>
      <c r="W209" s="45">
        <v>563</v>
      </c>
      <c r="X209" s="47">
        <v>145</v>
      </c>
      <c r="Y209" s="36">
        <v>763</v>
      </c>
      <c r="Z209" s="35">
        <v>13</v>
      </c>
      <c r="AA209" s="49">
        <v>446</v>
      </c>
      <c r="AB209" s="53">
        <v>53.85</v>
      </c>
    </row>
    <row r="210" spans="1:28" x14ac:dyDescent="0.25">
      <c r="A210" s="117">
        <v>42515</v>
      </c>
      <c r="B210" s="60">
        <v>5</v>
      </c>
      <c r="C210" s="60">
        <f t="shared" si="3"/>
        <v>2016</v>
      </c>
      <c r="D210" s="36">
        <v>2</v>
      </c>
      <c r="E210" s="38">
        <v>7.1</v>
      </c>
      <c r="F210" s="38">
        <v>31</v>
      </c>
      <c r="G210" s="49">
        <v>361</v>
      </c>
      <c r="H210" s="55">
        <v>5.8999999999999997E-2</v>
      </c>
      <c r="I210" s="39">
        <v>0.16400000000000001</v>
      </c>
      <c r="J210" s="52">
        <v>0.34899999999999998</v>
      </c>
      <c r="K210" s="38">
        <v>8.1999999999999993</v>
      </c>
      <c r="L210" s="36">
        <v>47</v>
      </c>
      <c r="M210" s="54">
        <v>859</v>
      </c>
      <c r="N210" s="36">
        <v>18</v>
      </c>
      <c r="O210" s="54">
        <v>102</v>
      </c>
      <c r="P210" s="43">
        <v>12</v>
      </c>
      <c r="Q210" s="40">
        <v>40</v>
      </c>
      <c r="R210" s="36">
        <v>46</v>
      </c>
      <c r="S210" s="54">
        <v>1489</v>
      </c>
      <c r="T210" s="38">
        <v>0.5</v>
      </c>
      <c r="U210" s="40">
        <v>204</v>
      </c>
      <c r="V210" s="37">
        <v>40</v>
      </c>
      <c r="W210" s="45">
        <v>115840</v>
      </c>
      <c r="X210" s="47">
        <v>364</v>
      </c>
      <c r="Y210" s="36">
        <v>524</v>
      </c>
      <c r="Z210" s="35">
        <v>8</v>
      </c>
      <c r="AA210" s="54">
        <v>906</v>
      </c>
      <c r="AB210" s="53">
        <v>283.20999999999998</v>
      </c>
    </row>
    <row r="211" spans="1:28" x14ac:dyDescent="0.25">
      <c r="A211" s="117">
        <v>42543</v>
      </c>
      <c r="B211" s="60">
        <v>6</v>
      </c>
      <c r="C211" s="60">
        <f t="shared" si="3"/>
        <v>2016</v>
      </c>
      <c r="D211" s="36">
        <v>3</v>
      </c>
      <c r="E211" s="38">
        <v>9.5</v>
      </c>
      <c r="F211" s="38">
        <v>33</v>
      </c>
      <c r="G211" s="49">
        <v>1080</v>
      </c>
      <c r="H211" s="55">
        <v>6.9000000000000006E-2</v>
      </c>
      <c r="I211" s="39">
        <v>0.19</v>
      </c>
      <c r="J211" s="52">
        <v>0.33600000000000002</v>
      </c>
      <c r="K211" s="38">
        <v>9</v>
      </c>
      <c r="L211" s="36">
        <v>14</v>
      </c>
      <c r="M211" s="54">
        <v>879</v>
      </c>
      <c r="N211" s="36" t="s">
        <v>70</v>
      </c>
      <c r="O211" s="54">
        <v>363</v>
      </c>
      <c r="P211" s="43">
        <v>20</v>
      </c>
      <c r="Q211" s="40">
        <v>124</v>
      </c>
      <c r="R211" s="36">
        <v>27</v>
      </c>
      <c r="S211" s="54">
        <v>3300</v>
      </c>
      <c r="T211" s="38">
        <v>4</v>
      </c>
      <c r="U211" s="40">
        <v>476</v>
      </c>
      <c r="V211" s="37">
        <v>70</v>
      </c>
      <c r="W211" s="45">
        <v>11845</v>
      </c>
      <c r="X211" s="47">
        <v>584</v>
      </c>
      <c r="Y211" s="36">
        <v>856</v>
      </c>
      <c r="Z211" s="35">
        <v>8</v>
      </c>
      <c r="AA211" s="54">
        <v>893</v>
      </c>
      <c r="AB211" s="53">
        <v>64.81</v>
      </c>
    </row>
    <row r="212" spans="1:28" x14ac:dyDescent="0.25">
      <c r="A212" s="117">
        <v>42571</v>
      </c>
      <c r="B212" s="60">
        <v>7</v>
      </c>
      <c r="C212" s="60">
        <f t="shared" si="3"/>
        <v>2016</v>
      </c>
      <c r="D212" s="42">
        <v>2</v>
      </c>
      <c r="E212" s="38">
        <v>6.3</v>
      </c>
      <c r="F212" s="38">
        <v>30</v>
      </c>
      <c r="G212" s="49">
        <v>684</v>
      </c>
      <c r="H212" s="41">
        <v>0.11</v>
      </c>
      <c r="I212" s="41">
        <v>4.8000000000000001E-2</v>
      </c>
      <c r="J212" s="52">
        <v>6.7000000000000004E-2</v>
      </c>
      <c r="K212" s="38">
        <v>8.9</v>
      </c>
      <c r="L212" s="36" t="s">
        <v>70</v>
      </c>
      <c r="M212" s="49" t="s">
        <v>70</v>
      </c>
      <c r="N212" s="40">
        <v>19</v>
      </c>
      <c r="O212" s="49">
        <v>793</v>
      </c>
      <c r="P212" s="43">
        <v>16</v>
      </c>
      <c r="Q212" s="40">
        <v>72</v>
      </c>
      <c r="R212" s="36">
        <v>35</v>
      </c>
      <c r="S212" s="54">
        <v>2360</v>
      </c>
      <c r="T212" s="56">
        <v>2</v>
      </c>
      <c r="U212" s="40">
        <v>352</v>
      </c>
      <c r="V212" s="37">
        <v>70</v>
      </c>
      <c r="W212" s="45">
        <v>2026</v>
      </c>
      <c r="X212" s="47">
        <v>203</v>
      </c>
      <c r="Y212" s="36">
        <v>713</v>
      </c>
      <c r="Z212" s="34">
        <v>6</v>
      </c>
      <c r="AA212" s="49">
        <v>1514</v>
      </c>
      <c r="AB212" s="53">
        <v>54.9</v>
      </c>
    </row>
    <row r="213" spans="1:28" x14ac:dyDescent="0.25">
      <c r="A213" s="117">
        <v>42599</v>
      </c>
      <c r="B213" s="60">
        <v>8</v>
      </c>
      <c r="C213" s="60">
        <f t="shared" si="3"/>
        <v>2016</v>
      </c>
      <c r="D213" s="42">
        <v>2</v>
      </c>
      <c r="E213" s="38">
        <v>6.6</v>
      </c>
      <c r="F213" s="38">
        <v>30</v>
      </c>
      <c r="G213" s="49">
        <v>261</v>
      </c>
      <c r="H213" s="55">
        <v>0.313</v>
      </c>
      <c r="I213" s="41">
        <v>0.30599999999999999</v>
      </c>
      <c r="J213" s="52">
        <v>0.12</v>
      </c>
      <c r="K213" s="38">
        <v>8.5</v>
      </c>
      <c r="L213" s="40">
        <v>47</v>
      </c>
      <c r="M213" s="54">
        <v>643</v>
      </c>
      <c r="N213" s="36" t="s">
        <v>70</v>
      </c>
      <c r="O213" s="49">
        <v>945</v>
      </c>
      <c r="P213" s="43">
        <v>16</v>
      </c>
      <c r="Q213" s="40">
        <v>48</v>
      </c>
      <c r="R213" s="36">
        <v>23</v>
      </c>
      <c r="S213" s="54">
        <v>1054</v>
      </c>
      <c r="T213" s="56">
        <v>3</v>
      </c>
      <c r="U213" s="40">
        <v>124</v>
      </c>
      <c r="V213" s="37">
        <v>40</v>
      </c>
      <c r="W213" s="45">
        <v>21919</v>
      </c>
      <c r="X213" s="47">
        <v>51</v>
      </c>
      <c r="Y213" s="36">
        <v>1142</v>
      </c>
      <c r="Z213" s="34">
        <v>10</v>
      </c>
      <c r="AA213" s="54">
        <v>690</v>
      </c>
      <c r="AB213" s="53">
        <v>30.32</v>
      </c>
    </row>
    <row r="214" spans="1:28" x14ac:dyDescent="0.25">
      <c r="A214" s="117">
        <v>42627</v>
      </c>
      <c r="B214" s="60">
        <v>9</v>
      </c>
      <c r="C214" s="60">
        <f t="shared" si="3"/>
        <v>2016</v>
      </c>
      <c r="D214" s="42">
        <v>2</v>
      </c>
      <c r="E214" s="38">
        <v>7.8</v>
      </c>
      <c r="F214" s="38">
        <v>28</v>
      </c>
      <c r="G214" s="49">
        <v>211</v>
      </c>
      <c r="H214" s="55">
        <v>1.0840000000000001</v>
      </c>
      <c r="I214" s="41">
        <v>0.14499999999999999</v>
      </c>
      <c r="J214" s="52">
        <v>2.9000000000000001E-2</v>
      </c>
      <c r="K214" s="38">
        <v>8</v>
      </c>
      <c r="L214" s="40">
        <v>29</v>
      </c>
      <c r="M214" s="54">
        <v>557</v>
      </c>
      <c r="N214" s="36" t="s">
        <v>70</v>
      </c>
      <c r="O214" s="49">
        <v>305</v>
      </c>
      <c r="P214" s="43">
        <v>12</v>
      </c>
      <c r="Q214" s="40">
        <v>52</v>
      </c>
      <c r="R214" s="36">
        <v>28</v>
      </c>
      <c r="S214" s="36" t="s">
        <v>70</v>
      </c>
      <c r="T214" s="56">
        <v>0.05</v>
      </c>
      <c r="U214" s="40">
        <v>128</v>
      </c>
      <c r="V214" s="37">
        <v>40</v>
      </c>
      <c r="W214" s="45">
        <v>1163</v>
      </c>
      <c r="X214" s="47">
        <v>155</v>
      </c>
      <c r="Y214" s="36">
        <v>666</v>
      </c>
      <c r="Z214" s="34">
        <v>7</v>
      </c>
      <c r="AA214" s="54">
        <v>586</v>
      </c>
      <c r="AB214" s="46">
        <v>82.88</v>
      </c>
    </row>
    <row r="215" spans="1:28" x14ac:dyDescent="0.25">
      <c r="A215" s="117">
        <v>42655</v>
      </c>
      <c r="B215" s="60">
        <v>10</v>
      </c>
      <c r="C215" s="60">
        <f t="shared" si="3"/>
        <v>2016</v>
      </c>
      <c r="D215" s="42">
        <v>4</v>
      </c>
      <c r="E215" s="38">
        <v>6.3</v>
      </c>
      <c r="F215" s="38">
        <v>28</v>
      </c>
      <c r="G215" s="49">
        <v>207</v>
      </c>
      <c r="H215" s="55">
        <v>0.46300000000000002</v>
      </c>
      <c r="I215" s="41">
        <v>0.13300000000000001</v>
      </c>
      <c r="J215" s="52">
        <v>0.23599999999999999</v>
      </c>
      <c r="K215" s="38">
        <v>7.8</v>
      </c>
      <c r="L215" s="40">
        <v>36</v>
      </c>
      <c r="M215" s="54">
        <v>527</v>
      </c>
      <c r="N215" s="36" t="s">
        <v>70</v>
      </c>
      <c r="O215" s="49">
        <v>478</v>
      </c>
      <c r="P215" s="40">
        <v>12</v>
      </c>
      <c r="Q215" s="40">
        <v>56</v>
      </c>
      <c r="R215" s="36">
        <v>16</v>
      </c>
      <c r="S215" s="36" t="s">
        <v>70</v>
      </c>
      <c r="T215" s="56">
        <v>0.5</v>
      </c>
      <c r="U215" s="40">
        <v>132</v>
      </c>
      <c r="V215" s="37">
        <v>40</v>
      </c>
      <c r="W215" s="45">
        <v>4861</v>
      </c>
      <c r="X215" s="47">
        <v>119</v>
      </c>
      <c r="Y215" s="36">
        <v>761</v>
      </c>
      <c r="Z215" s="34">
        <v>36</v>
      </c>
      <c r="AA215" s="54">
        <v>563</v>
      </c>
      <c r="AB215" s="46">
        <v>390.06</v>
      </c>
    </row>
    <row r="216" spans="1:28" x14ac:dyDescent="0.25">
      <c r="A216" s="117">
        <v>42683</v>
      </c>
      <c r="B216" s="60">
        <v>11</v>
      </c>
      <c r="C216" s="60">
        <f t="shared" si="3"/>
        <v>2016</v>
      </c>
      <c r="D216" s="43">
        <v>2</v>
      </c>
      <c r="E216" s="38">
        <v>7.5</v>
      </c>
      <c r="F216" s="38">
        <v>28</v>
      </c>
      <c r="G216" s="49">
        <v>316</v>
      </c>
      <c r="H216" s="41">
        <v>3.7999999999999999E-2</v>
      </c>
      <c r="I216" s="41">
        <v>0.25800000000000001</v>
      </c>
      <c r="J216" s="52">
        <v>4.8000000000000001E-2</v>
      </c>
      <c r="K216" s="57" t="s">
        <v>70</v>
      </c>
      <c r="L216" s="40">
        <v>15</v>
      </c>
      <c r="M216" s="54">
        <v>773</v>
      </c>
      <c r="N216" s="36" t="s">
        <v>70</v>
      </c>
      <c r="O216" s="49">
        <v>558</v>
      </c>
      <c r="P216" s="43">
        <v>12</v>
      </c>
      <c r="Q216" s="40">
        <v>36</v>
      </c>
      <c r="R216" s="36">
        <v>24</v>
      </c>
      <c r="S216" s="36" t="s">
        <v>70</v>
      </c>
      <c r="T216" s="56">
        <v>1</v>
      </c>
      <c r="U216" s="40">
        <v>148</v>
      </c>
      <c r="V216" s="37">
        <v>30</v>
      </c>
      <c r="W216" s="45">
        <v>610</v>
      </c>
      <c r="X216" s="47">
        <v>78</v>
      </c>
      <c r="Y216" s="36">
        <v>1380</v>
      </c>
      <c r="Z216" s="34">
        <v>41</v>
      </c>
      <c r="AA216" s="54">
        <v>788</v>
      </c>
      <c r="AB216" s="46">
        <v>316</v>
      </c>
    </row>
    <row r="217" spans="1:28" x14ac:dyDescent="0.25">
      <c r="A217" s="117">
        <v>42711</v>
      </c>
      <c r="B217" s="60">
        <v>12</v>
      </c>
      <c r="C217" s="60">
        <f t="shared" si="3"/>
        <v>2016</v>
      </c>
      <c r="D217" s="42">
        <v>2</v>
      </c>
      <c r="E217" s="38">
        <v>6.8</v>
      </c>
      <c r="F217" s="38">
        <v>29</v>
      </c>
      <c r="G217" s="49">
        <v>226</v>
      </c>
      <c r="H217" s="41">
        <v>3.9E-2</v>
      </c>
      <c r="I217" s="41">
        <v>0.18099999999999999</v>
      </c>
      <c r="J217" s="52">
        <v>1.2E-2</v>
      </c>
      <c r="K217" s="38">
        <v>8.4</v>
      </c>
      <c r="L217" s="40">
        <v>12</v>
      </c>
      <c r="M217" s="54">
        <v>608</v>
      </c>
      <c r="N217" s="36" t="s">
        <v>70</v>
      </c>
      <c r="O217" s="49">
        <v>426</v>
      </c>
      <c r="P217" s="40">
        <v>12</v>
      </c>
      <c r="Q217" s="40">
        <v>40</v>
      </c>
      <c r="R217" s="36">
        <v>28</v>
      </c>
      <c r="S217" s="36" t="s">
        <v>70</v>
      </c>
      <c r="T217" s="56">
        <v>0.5</v>
      </c>
      <c r="U217" s="40">
        <v>120</v>
      </c>
      <c r="V217" s="37">
        <v>40</v>
      </c>
      <c r="W217" s="45">
        <v>50101</v>
      </c>
      <c r="X217" s="47">
        <v>141</v>
      </c>
      <c r="Y217" s="36">
        <v>1808</v>
      </c>
      <c r="Z217" s="34">
        <v>57</v>
      </c>
      <c r="AA217" s="54">
        <v>620</v>
      </c>
      <c r="AB217" s="46">
        <v>42.26</v>
      </c>
    </row>
    <row r="219" spans="1:28" x14ac:dyDescent="0.25">
      <c r="D219" s="115">
        <f>AVERAGE(D206:D217)</f>
        <v>2.0833333333333335</v>
      </c>
      <c r="E219" s="115"/>
      <c r="F219" s="115"/>
      <c r="G219" s="115"/>
      <c r="H219" s="115">
        <f>AVERAGE(H206:H217)</f>
        <v>0.28000000000000003</v>
      </c>
      <c r="I219" s="115">
        <f>AVERAGE(I206:I217)</f>
        <v>0.15445454545454548</v>
      </c>
      <c r="J219" s="115">
        <f>AVERAGE(J206:J217)</f>
        <v>0.13009090909090906</v>
      </c>
      <c r="K219" s="115"/>
      <c r="L219" s="115">
        <f>AVERAGE(L206:L217)</f>
        <v>42.81818181818182</v>
      </c>
      <c r="Z219" s="115">
        <f>AVERAGE(Z206:Z217)</f>
        <v>18.5</v>
      </c>
    </row>
  </sheetData>
  <conditionalFormatting sqref="AB102">
    <cfRule type="cellIs" dxfId="4" priority="1" stopIfTrue="1" operator="equal">
      <formula>""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22" sqref="C22"/>
    </sheetView>
  </sheetViews>
  <sheetFormatPr defaultRowHeight="15" x14ac:dyDescent="0.25"/>
  <cols>
    <col min="1" max="1" width="11.28515625" customWidth="1"/>
    <col min="2" max="7" width="18.7109375" customWidth="1"/>
    <col min="8" max="8" width="11.7109375" bestFit="1" customWidth="1"/>
    <col min="9" max="9" width="11.5703125" bestFit="1" customWidth="1"/>
    <col min="10" max="10" width="7.7109375" customWidth="1"/>
    <col min="11" max="11" width="9.7109375" bestFit="1" customWidth="1"/>
    <col min="12" max="12" width="10.85546875" customWidth="1"/>
    <col min="13" max="13" width="21.85546875" customWidth="1"/>
    <col min="257" max="257" width="11.28515625" customWidth="1"/>
    <col min="258" max="263" width="18.7109375" customWidth="1"/>
    <col min="264" max="264" width="11.7109375" bestFit="1" customWidth="1"/>
    <col min="265" max="265" width="11.5703125" bestFit="1" customWidth="1"/>
    <col min="266" max="266" width="7.7109375" customWidth="1"/>
    <col min="267" max="267" width="9.7109375" bestFit="1" customWidth="1"/>
    <col min="268" max="268" width="10.85546875" customWidth="1"/>
    <col min="269" max="269" width="21.85546875" customWidth="1"/>
    <col min="513" max="513" width="11.28515625" customWidth="1"/>
    <col min="514" max="519" width="18.7109375" customWidth="1"/>
    <col min="520" max="520" width="11.7109375" bestFit="1" customWidth="1"/>
    <col min="521" max="521" width="11.5703125" bestFit="1" customWidth="1"/>
    <col min="522" max="522" width="7.7109375" customWidth="1"/>
    <col min="523" max="523" width="9.7109375" bestFit="1" customWidth="1"/>
    <col min="524" max="524" width="10.85546875" customWidth="1"/>
    <col min="525" max="525" width="21.85546875" customWidth="1"/>
    <col min="769" max="769" width="11.28515625" customWidth="1"/>
    <col min="770" max="775" width="18.7109375" customWidth="1"/>
    <col min="776" max="776" width="11.7109375" bestFit="1" customWidth="1"/>
    <col min="777" max="777" width="11.5703125" bestFit="1" customWidth="1"/>
    <col min="778" max="778" width="7.7109375" customWidth="1"/>
    <col min="779" max="779" width="9.7109375" bestFit="1" customWidth="1"/>
    <col min="780" max="780" width="10.85546875" customWidth="1"/>
    <col min="781" max="781" width="21.85546875" customWidth="1"/>
    <col min="1025" max="1025" width="11.28515625" customWidth="1"/>
    <col min="1026" max="1031" width="18.7109375" customWidth="1"/>
    <col min="1032" max="1032" width="11.7109375" bestFit="1" customWidth="1"/>
    <col min="1033" max="1033" width="11.5703125" bestFit="1" customWidth="1"/>
    <col min="1034" max="1034" width="7.7109375" customWidth="1"/>
    <col min="1035" max="1035" width="9.7109375" bestFit="1" customWidth="1"/>
    <col min="1036" max="1036" width="10.85546875" customWidth="1"/>
    <col min="1037" max="1037" width="21.85546875" customWidth="1"/>
    <col min="1281" max="1281" width="11.28515625" customWidth="1"/>
    <col min="1282" max="1287" width="18.7109375" customWidth="1"/>
    <col min="1288" max="1288" width="11.7109375" bestFit="1" customWidth="1"/>
    <col min="1289" max="1289" width="11.5703125" bestFit="1" customWidth="1"/>
    <col min="1290" max="1290" width="7.7109375" customWidth="1"/>
    <col min="1291" max="1291" width="9.7109375" bestFit="1" customWidth="1"/>
    <col min="1292" max="1292" width="10.85546875" customWidth="1"/>
    <col min="1293" max="1293" width="21.85546875" customWidth="1"/>
    <col min="1537" max="1537" width="11.28515625" customWidth="1"/>
    <col min="1538" max="1543" width="18.7109375" customWidth="1"/>
    <col min="1544" max="1544" width="11.7109375" bestFit="1" customWidth="1"/>
    <col min="1545" max="1545" width="11.5703125" bestFit="1" customWidth="1"/>
    <col min="1546" max="1546" width="7.7109375" customWidth="1"/>
    <col min="1547" max="1547" width="9.7109375" bestFit="1" customWidth="1"/>
    <col min="1548" max="1548" width="10.85546875" customWidth="1"/>
    <col min="1549" max="1549" width="21.85546875" customWidth="1"/>
    <col min="1793" max="1793" width="11.28515625" customWidth="1"/>
    <col min="1794" max="1799" width="18.7109375" customWidth="1"/>
    <col min="1800" max="1800" width="11.7109375" bestFit="1" customWidth="1"/>
    <col min="1801" max="1801" width="11.5703125" bestFit="1" customWidth="1"/>
    <col min="1802" max="1802" width="7.7109375" customWidth="1"/>
    <col min="1803" max="1803" width="9.7109375" bestFit="1" customWidth="1"/>
    <col min="1804" max="1804" width="10.85546875" customWidth="1"/>
    <col min="1805" max="1805" width="21.85546875" customWidth="1"/>
    <col min="2049" max="2049" width="11.28515625" customWidth="1"/>
    <col min="2050" max="2055" width="18.7109375" customWidth="1"/>
    <col min="2056" max="2056" width="11.7109375" bestFit="1" customWidth="1"/>
    <col min="2057" max="2057" width="11.5703125" bestFit="1" customWidth="1"/>
    <col min="2058" max="2058" width="7.7109375" customWidth="1"/>
    <col min="2059" max="2059" width="9.7109375" bestFit="1" customWidth="1"/>
    <col min="2060" max="2060" width="10.85546875" customWidth="1"/>
    <col min="2061" max="2061" width="21.85546875" customWidth="1"/>
    <col min="2305" max="2305" width="11.28515625" customWidth="1"/>
    <col min="2306" max="2311" width="18.7109375" customWidth="1"/>
    <col min="2312" max="2312" width="11.7109375" bestFit="1" customWidth="1"/>
    <col min="2313" max="2313" width="11.5703125" bestFit="1" customWidth="1"/>
    <col min="2314" max="2314" width="7.7109375" customWidth="1"/>
    <col min="2315" max="2315" width="9.7109375" bestFit="1" customWidth="1"/>
    <col min="2316" max="2316" width="10.85546875" customWidth="1"/>
    <col min="2317" max="2317" width="21.85546875" customWidth="1"/>
    <col min="2561" max="2561" width="11.28515625" customWidth="1"/>
    <col min="2562" max="2567" width="18.7109375" customWidth="1"/>
    <col min="2568" max="2568" width="11.7109375" bestFit="1" customWidth="1"/>
    <col min="2569" max="2569" width="11.5703125" bestFit="1" customWidth="1"/>
    <col min="2570" max="2570" width="7.7109375" customWidth="1"/>
    <col min="2571" max="2571" width="9.7109375" bestFit="1" customWidth="1"/>
    <col min="2572" max="2572" width="10.85546875" customWidth="1"/>
    <col min="2573" max="2573" width="21.85546875" customWidth="1"/>
    <col min="2817" max="2817" width="11.28515625" customWidth="1"/>
    <col min="2818" max="2823" width="18.7109375" customWidth="1"/>
    <col min="2824" max="2824" width="11.7109375" bestFit="1" customWidth="1"/>
    <col min="2825" max="2825" width="11.5703125" bestFit="1" customWidth="1"/>
    <col min="2826" max="2826" width="7.7109375" customWidth="1"/>
    <col min="2827" max="2827" width="9.7109375" bestFit="1" customWidth="1"/>
    <col min="2828" max="2828" width="10.85546875" customWidth="1"/>
    <col min="2829" max="2829" width="21.85546875" customWidth="1"/>
    <col min="3073" max="3073" width="11.28515625" customWidth="1"/>
    <col min="3074" max="3079" width="18.7109375" customWidth="1"/>
    <col min="3080" max="3080" width="11.7109375" bestFit="1" customWidth="1"/>
    <col min="3081" max="3081" width="11.5703125" bestFit="1" customWidth="1"/>
    <col min="3082" max="3082" width="7.7109375" customWidth="1"/>
    <col min="3083" max="3083" width="9.7109375" bestFit="1" customWidth="1"/>
    <col min="3084" max="3084" width="10.85546875" customWidth="1"/>
    <col min="3085" max="3085" width="21.85546875" customWidth="1"/>
    <col min="3329" max="3329" width="11.28515625" customWidth="1"/>
    <col min="3330" max="3335" width="18.7109375" customWidth="1"/>
    <col min="3336" max="3336" width="11.7109375" bestFit="1" customWidth="1"/>
    <col min="3337" max="3337" width="11.5703125" bestFit="1" customWidth="1"/>
    <col min="3338" max="3338" width="7.7109375" customWidth="1"/>
    <col min="3339" max="3339" width="9.7109375" bestFit="1" customWidth="1"/>
    <col min="3340" max="3340" width="10.85546875" customWidth="1"/>
    <col min="3341" max="3341" width="21.85546875" customWidth="1"/>
    <col min="3585" max="3585" width="11.28515625" customWidth="1"/>
    <col min="3586" max="3591" width="18.7109375" customWidth="1"/>
    <col min="3592" max="3592" width="11.7109375" bestFit="1" customWidth="1"/>
    <col min="3593" max="3593" width="11.5703125" bestFit="1" customWidth="1"/>
    <col min="3594" max="3594" width="7.7109375" customWidth="1"/>
    <col min="3595" max="3595" width="9.7109375" bestFit="1" customWidth="1"/>
    <col min="3596" max="3596" width="10.85546875" customWidth="1"/>
    <col min="3597" max="3597" width="21.85546875" customWidth="1"/>
    <col min="3841" max="3841" width="11.28515625" customWidth="1"/>
    <col min="3842" max="3847" width="18.7109375" customWidth="1"/>
    <col min="3848" max="3848" width="11.7109375" bestFit="1" customWidth="1"/>
    <col min="3849" max="3849" width="11.5703125" bestFit="1" customWidth="1"/>
    <col min="3850" max="3850" width="7.7109375" customWidth="1"/>
    <col min="3851" max="3851" width="9.7109375" bestFit="1" customWidth="1"/>
    <col min="3852" max="3852" width="10.85546875" customWidth="1"/>
    <col min="3853" max="3853" width="21.85546875" customWidth="1"/>
    <col min="4097" max="4097" width="11.28515625" customWidth="1"/>
    <col min="4098" max="4103" width="18.7109375" customWidth="1"/>
    <col min="4104" max="4104" width="11.7109375" bestFit="1" customWidth="1"/>
    <col min="4105" max="4105" width="11.5703125" bestFit="1" customWidth="1"/>
    <col min="4106" max="4106" width="7.7109375" customWidth="1"/>
    <col min="4107" max="4107" width="9.7109375" bestFit="1" customWidth="1"/>
    <col min="4108" max="4108" width="10.85546875" customWidth="1"/>
    <col min="4109" max="4109" width="21.85546875" customWidth="1"/>
    <col min="4353" max="4353" width="11.28515625" customWidth="1"/>
    <col min="4354" max="4359" width="18.7109375" customWidth="1"/>
    <col min="4360" max="4360" width="11.7109375" bestFit="1" customWidth="1"/>
    <col min="4361" max="4361" width="11.5703125" bestFit="1" customWidth="1"/>
    <col min="4362" max="4362" width="7.7109375" customWidth="1"/>
    <col min="4363" max="4363" width="9.7109375" bestFit="1" customWidth="1"/>
    <col min="4364" max="4364" width="10.85546875" customWidth="1"/>
    <col min="4365" max="4365" width="21.85546875" customWidth="1"/>
    <col min="4609" max="4609" width="11.28515625" customWidth="1"/>
    <col min="4610" max="4615" width="18.7109375" customWidth="1"/>
    <col min="4616" max="4616" width="11.7109375" bestFit="1" customWidth="1"/>
    <col min="4617" max="4617" width="11.5703125" bestFit="1" customWidth="1"/>
    <col min="4618" max="4618" width="7.7109375" customWidth="1"/>
    <col min="4619" max="4619" width="9.7109375" bestFit="1" customWidth="1"/>
    <col min="4620" max="4620" width="10.85546875" customWidth="1"/>
    <col min="4621" max="4621" width="21.85546875" customWidth="1"/>
    <col min="4865" max="4865" width="11.28515625" customWidth="1"/>
    <col min="4866" max="4871" width="18.7109375" customWidth="1"/>
    <col min="4872" max="4872" width="11.7109375" bestFit="1" customWidth="1"/>
    <col min="4873" max="4873" width="11.5703125" bestFit="1" customWidth="1"/>
    <col min="4874" max="4874" width="7.7109375" customWidth="1"/>
    <col min="4875" max="4875" width="9.7109375" bestFit="1" customWidth="1"/>
    <col min="4876" max="4876" width="10.85546875" customWidth="1"/>
    <col min="4877" max="4877" width="21.85546875" customWidth="1"/>
    <col min="5121" max="5121" width="11.28515625" customWidth="1"/>
    <col min="5122" max="5127" width="18.7109375" customWidth="1"/>
    <col min="5128" max="5128" width="11.7109375" bestFit="1" customWidth="1"/>
    <col min="5129" max="5129" width="11.5703125" bestFit="1" customWidth="1"/>
    <col min="5130" max="5130" width="7.7109375" customWidth="1"/>
    <col min="5131" max="5131" width="9.7109375" bestFit="1" customWidth="1"/>
    <col min="5132" max="5132" width="10.85546875" customWidth="1"/>
    <col min="5133" max="5133" width="21.85546875" customWidth="1"/>
    <col min="5377" max="5377" width="11.28515625" customWidth="1"/>
    <col min="5378" max="5383" width="18.7109375" customWidth="1"/>
    <col min="5384" max="5384" width="11.7109375" bestFit="1" customWidth="1"/>
    <col min="5385" max="5385" width="11.5703125" bestFit="1" customWidth="1"/>
    <col min="5386" max="5386" width="7.7109375" customWidth="1"/>
    <col min="5387" max="5387" width="9.7109375" bestFit="1" customWidth="1"/>
    <col min="5388" max="5388" width="10.85546875" customWidth="1"/>
    <col min="5389" max="5389" width="21.85546875" customWidth="1"/>
    <col min="5633" max="5633" width="11.28515625" customWidth="1"/>
    <col min="5634" max="5639" width="18.7109375" customWidth="1"/>
    <col min="5640" max="5640" width="11.7109375" bestFit="1" customWidth="1"/>
    <col min="5641" max="5641" width="11.5703125" bestFit="1" customWidth="1"/>
    <col min="5642" max="5642" width="7.7109375" customWidth="1"/>
    <col min="5643" max="5643" width="9.7109375" bestFit="1" customWidth="1"/>
    <col min="5644" max="5644" width="10.85546875" customWidth="1"/>
    <col min="5645" max="5645" width="21.85546875" customWidth="1"/>
    <col min="5889" max="5889" width="11.28515625" customWidth="1"/>
    <col min="5890" max="5895" width="18.7109375" customWidth="1"/>
    <col min="5896" max="5896" width="11.7109375" bestFit="1" customWidth="1"/>
    <col min="5897" max="5897" width="11.5703125" bestFit="1" customWidth="1"/>
    <col min="5898" max="5898" width="7.7109375" customWidth="1"/>
    <col min="5899" max="5899" width="9.7109375" bestFit="1" customWidth="1"/>
    <col min="5900" max="5900" width="10.85546875" customWidth="1"/>
    <col min="5901" max="5901" width="21.85546875" customWidth="1"/>
    <col min="6145" max="6145" width="11.28515625" customWidth="1"/>
    <col min="6146" max="6151" width="18.7109375" customWidth="1"/>
    <col min="6152" max="6152" width="11.7109375" bestFit="1" customWidth="1"/>
    <col min="6153" max="6153" width="11.5703125" bestFit="1" customWidth="1"/>
    <col min="6154" max="6154" width="7.7109375" customWidth="1"/>
    <col min="6155" max="6155" width="9.7109375" bestFit="1" customWidth="1"/>
    <col min="6156" max="6156" width="10.85546875" customWidth="1"/>
    <col min="6157" max="6157" width="21.85546875" customWidth="1"/>
    <col min="6401" max="6401" width="11.28515625" customWidth="1"/>
    <col min="6402" max="6407" width="18.7109375" customWidth="1"/>
    <col min="6408" max="6408" width="11.7109375" bestFit="1" customWidth="1"/>
    <col min="6409" max="6409" width="11.5703125" bestFit="1" customWidth="1"/>
    <col min="6410" max="6410" width="7.7109375" customWidth="1"/>
    <col min="6411" max="6411" width="9.7109375" bestFit="1" customWidth="1"/>
    <col min="6412" max="6412" width="10.85546875" customWidth="1"/>
    <col min="6413" max="6413" width="21.85546875" customWidth="1"/>
    <col min="6657" max="6657" width="11.28515625" customWidth="1"/>
    <col min="6658" max="6663" width="18.7109375" customWidth="1"/>
    <col min="6664" max="6664" width="11.7109375" bestFit="1" customWidth="1"/>
    <col min="6665" max="6665" width="11.5703125" bestFit="1" customWidth="1"/>
    <col min="6666" max="6666" width="7.7109375" customWidth="1"/>
    <col min="6667" max="6667" width="9.7109375" bestFit="1" customWidth="1"/>
    <col min="6668" max="6668" width="10.85546875" customWidth="1"/>
    <col min="6669" max="6669" width="21.85546875" customWidth="1"/>
    <col min="6913" max="6913" width="11.28515625" customWidth="1"/>
    <col min="6914" max="6919" width="18.7109375" customWidth="1"/>
    <col min="6920" max="6920" width="11.7109375" bestFit="1" customWidth="1"/>
    <col min="6921" max="6921" width="11.5703125" bestFit="1" customWidth="1"/>
    <col min="6922" max="6922" width="7.7109375" customWidth="1"/>
    <col min="6923" max="6923" width="9.7109375" bestFit="1" customWidth="1"/>
    <col min="6924" max="6924" width="10.85546875" customWidth="1"/>
    <col min="6925" max="6925" width="21.85546875" customWidth="1"/>
    <col min="7169" max="7169" width="11.28515625" customWidth="1"/>
    <col min="7170" max="7175" width="18.7109375" customWidth="1"/>
    <col min="7176" max="7176" width="11.7109375" bestFit="1" customWidth="1"/>
    <col min="7177" max="7177" width="11.5703125" bestFit="1" customWidth="1"/>
    <col min="7178" max="7178" width="7.7109375" customWidth="1"/>
    <col min="7179" max="7179" width="9.7109375" bestFit="1" customWidth="1"/>
    <col min="7180" max="7180" width="10.85546875" customWidth="1"/>
    <col min="7181" max="7181" width="21.85546875" customWidth="1"/>
    <col min="7425" max="7425" width="11.28515625" customWidth="1"/>
    <col min="7426" max="7431" width="18.7109375" customWidth="1"/>
    <col min="7432" max="7432" width="11.7109375" bestFit="1" customWidth="1"/>
    <col min="7433" max="7433" width="11.5703125" bestFit="1" customWidth="1"/>
    <col min="7434" max="7434" width="7.7109375" customWidth="1"/>
    <col min="7435" max="7435" width="9.7109375" bestFit="1" customWidth="1"/>
    <col min="7436" max="7436" width="10.85546875" customWidth="1"/>
    <col min="7437" max="7437" width="21.85546875" customWidth="1"/>
    <col min="7681" max="7681" width="11.28515625" customWidth="1"/>
    <col min="7682" max="7687" width="18.7109375" customWidth="1"/>
    <col min="7688" max="7688" width="11.7109375" bestFit="1" customWidth="1"/>
    <col min="7689" max="7689" width="11.5703125" bestFit="1" customWidth="1"/>
    <col min="7690" max="7690" width="7.7109375" customWidth="1"/>
    <col min="7691" max="7691" width="9.7109375" bestFit="1" customWidth="1"/>
    <col min="7692" max="7692" width="10.85546875" customWidth="1"/>
    <col min="7693" max="7693" width="21.85546875" customWidth="1"/>
    <col min="7937" max="7937" width="11.28515625" customWidth="1"/>
    <col min="7938" max="7943" width="18.7109375" customWidth="1"/>
    <col min="7944" max="7944" width="11.7109375" bestFit="1" customWidth="1"/>
    <col min="7945" max="7945" width="11.5703125" bestFit="1" customWidth="1"/>
    <col min="7946" max="7946" width="7.7109375" customWidth="1"/>
    <col min="7947" max="7947" width="9.7109375" bestFit="1" customWidth="1"/>
    <col min="7948" max="7948" width="10.85546875" customWidth="1"/>
    <col min="7949" max="7949" width="21.85546875" customWidth="1"/>
    <col min="8193" max="8193" width="11.28515625" customWidth="1"/>
    <col min="8194" max="8199" width="18.7109375" customWidth="1"/>
    <col min="8200" max="8200" width="11.7109375" bestFit="1" customWidth="1"/>
    <col min="8201" max="8201" width="11.5703125" bestFit="1" customWidth="1"/>
    <col min="8202" max="8202" width="7.7109375" customWidth="1"/>
    <col min="8203" max="8203" width="9.7109375" bestFit="1" customWidth="1"/>
    <col min="8204" max="8204" width="10.85546875" customWidth="1"/>
    <col min="8205" max="8205" width="21.85546875" customWidth="1"/>
    <col min="8449" max="8449" width="11.28515625" customWidth="1"/>
    <col min="8450" max="8455" width="18.7109375" customWidth="1"/>
    <col min="8456" max="8456" width="11.7109375" bestFit="1" customWidth="1"/>
    <col min="8457" max="8457" width="11.5703125" bestFit="1" customWidth="1"/>
    <col min="8458" max="8458" width="7.7109375" customWidth="1"/>
    <col min="8459" max="8459" width="9.7109375" bestFit="1" customWidth="1"/>
    <col min="8460" max="8460" width="10.85546875" customWidth="1"/>
    <col min="8461" max="8461" width="21.85546875" customWidth="1"/>
    <col min="8705" max="8705" width="11.28515625" customWidth="1"/>
    <col min="8706" max="8711" width="18.7109375" customWidth="1"/>
    <col min="8712" max="8712" width="11.7109375" bestFit="1" customWidth="1"/>
    <col min="8713" max="8713" width="11.5703125" bestFit="1" customWidth="1"/>
    <col min="8714" max="8714" width="7.7109375" customWidth="1"/>
    <col min="8715" max="8715" width="9.7109375" bestFit="1" customWidth="1"/>
    <col min="8716" max="8716" width="10.85546875" customWidth="1"/>
    <col min="8717" max="8717" width="21.85546875" customWidth="1"/>
    <col min="8961" max="8961" width="11.28515625" customWidth="1"/>
    <col min="8962" max="8967" width="18.7109375" customWidth="1"/>
    <col min="8968" max="8968" width="11.7109375" bestFit="1" customWidth="1"/>
    <col min="8969" max="8969" width="11.5703125" bestFit="1" customWidth="1"/>
    <col min="8970" max="8970" width="7.7109375" customWidth="1"/>
    <col min="8971" max="8971" width="9.7109375" bestFit="1" customWidth="1"/>
    <col min="8972" max="8972" width="10.85546875" customWidth="1"/>
    <col min="8973" max="8973" width="21.85546875" customWidth="1"/>
    <col min="9217" max="9217" width="11.28515625" customWidth="1"/>
    <col min="9218" max="9223" width="18.7109375" customWidth="1"/>
    <col min="9224" max="9224" width="11.7109375" bestFit="1" customWidth="1"/>
    <col min="9225" max="9225" width="11.5703125" bestFit="1" customWidth="1"/>
    <col min="9226" max="9226" width="7.7109375" customWidth="1"/>
    <col min="9227" max="9227" width="9.7109375" bestFit="1" customWidth="1"/>
    <col min="9228" max="9228" width="10.85546875" customWidth="1"/>
    <col min="9229" max="9229" width="21.85546875" customWidth="1"/>
    <col min="9473" max="9473" width="11.28515625" customWidth="1"/>
    <col min="9474" max="9479" width="18.7109375" customWidth="1"/>
    <col min="9480" max="9480" width="11.7109375" bestFit="1" customWidth="1"/>
    <col min="9481" max="9481" width="11.5703125" bestFit="1" customWidth="1"/>
    <col min="9482" max="9482" width="7.7109375" customWidth="1"/>
    <col min="9483" max="9483" width="9.7109375" bestFit="1" customWidth="1"/>
    <col min="9484" max="9484" width="10.85546875" customWidth="1"/>
    <col min="9485" max="9485" width="21.85546875" customWidth="1"/>
    <col min="9729" max="9729" width="11.28515625" customWidth="1"/>
    <col min="9730" max="9735" width="18.7109375" customWidth="1"/>
    <col min="9736" max="9736" width="11.7109375" bestFit="1" customWidth="1"/>
    <col min="9737" max="9737" width="11.5703125" bestFit="1" customWidth="1"/>
    <col min="9738" max="9738" width="7.7109375" customWidth="1"/>
    <col min="9739" max="9739" width="9.7109375" bestFit="1" customWidth="1"/>
    <col min="9740" max="9740" width="10.85546875" customWidth="1"/>
    <col min="9741" max="9741" width="21.85546875" customWidth="1"/>
    <col min="9985" max="9985" width="11.28515625" customWidth="1"/>
    <col min="9986" max="9991" width="18.7109375" customWidth="1"/>
    <col min="9992" max="9992" width="11.7109375" bestFit="1" customWidth="1"/>
    <col min="9993" max="9993" width="11.5703125" bestFit="1" customWidth="1"/>
    <col min="9994" max="9994" width="7.7109375" customWidth="1"/>
    <col min="9995" max="9995" width="9.7109375" bestFit="1" customWidth="1"/>
    <col min="9996" max="9996" width="10.85546875" customWidth="1"/>
    <col min="9997" max="9997" width="21.85546875" customWidth="1"/>
    <col min="10241" max="10241" width="11.28515625" customWidth="1"/>
    <col min="10242" max="10247" width="18.7109375" customWidth="1"/>
    <col min="10248" max="10248" width="11.7109375" bestFit="1" customWidth="1"/>
    <col min="10249" max="10249" width="11.5703125" bestFit="1" customWidth="1"/>
    <col min="10250" max="10250" width="7.7109375" customWidth="1"/>
    <col min="10251" max="10251" width="9.7109375" bestFit="1" customWidth="1"/>
    <col min="10252" max="10252" width="10.85546875" customWidth="1"/>
    <col min="10253" max="10253" width="21.85546875" customWidth="1"/>
    <col min="10497" max="10497" width="11.28515625" customWidth="1"/>
    <col min="10498" max="10503" width="18.7109375" customWidth="1"/>
    <col min="10504" max="10504" width="11.7109375" bestFit="1" customWidth="1"/>
    <col min="10505" max="10505" width="11.5703125" bestFit="1" customWidth="1"/>
    <col min="10506" max="10506" width="7.7109375" customWidth="1"/>
    <col min="10507" max="10507" width="9.7109375" bestFit="1" customWidth="1"/>
    <col min="10508" max="10508" width="10.85546875" customWidth="1"/>
    <col min="10509" max="10509" width="21.85546875" customWidth="1"/>
    <col min="10753" max="10753" width="11.28515625" customWidth="1"/>
    <col min="10754" max="10759" width="18.7109375" customWidth="1"/>
    <col min="10760" max="10760" width="11.7109375" bestFit="1" customWidth="1"/>
    <col min="10761" max="10761" width="11.5703125" bestFit="1" customWidth="1"/>
    <col min="10762" max="10762" width="7.7109375" customWidth="1"/>
    <col min="10763" max="10763" width="9.7109375" bestFit="1" customWidth="1"/>
    <col min="10764" max="10764" width="10.85546875" customWidth="1"/>
    <col min="10765" max="10765" width="21.85546875" customWidth="1"/>
    <col min="11009" max="11009" width="11.28515625" customWidth="1"/>
    <col min="11010" max="11015" width="18.7109375" customWidth="1"/>
    <col min="11016" max="11016" width="11.7109375" bestFit="1" customWidth="1"/>
    <col min="11017" max="11017" width="11.5703125" bestFit="1" customWidth="1"/>
    <col min="11018" max="11018" width="7.7109375" customWidth="1"/>
    <col min="11019" max="11019" width="9.7109375" bestFit="1" customWidth="1"/>
    <col min="11020" max="11020" width="10.85546875" customWidth="1"/>
    <col min="11021" max="11021" width="21.85546875" customWidth="1"/>
    <col min="11265" max="11265" width="11.28515625" customWidth="1"/>
    <col min="11266" max="11271" width="18.7109375" customWidth="1"/>
    <col min="11272" max="11272" width="11.7109375" bestFit="1" customWidth="1"/>
    <col min="11273" max="11273" width="11.5703125" bestFit="1" customWidth="1"/>
    <col min="11274" max="11274" width="7.7109375" customWidth="1"/>
    <col min="11275" max="11275" width="9.7109375" bestFit="1" customWidth="1"/>
    <col min="11276" max="11276" width="10.85546875" customWidth="1"/>
    <col min="11277" max="11277" width="21.85546875" customWidth="1"/>
    <col min="11521" max="11521" width="11.28515625" customWidth="1"/>
    <col min="11522" max="11527" width="18.7109375" customWidth="1"/>
    <col min="11528" max="11528" width="11.7109375" bestFit="1" customWidth="1"/>
    <col min="11529" max="11529" width="11.5703125" bestFit="1" customWidth="1"/>
    <col min="11530" max="11530" width="7.7109375" customWidth="1"/>
    <col min="11531" max="11531" width="9.7109375" bestFit="1" customWidth="1"/>
    <col min="11532" max="11532" width="10.85546875" customWidth="1"/>
    <col min="11533" max="11533" width="21.85546875" customWidth="1"/>
    <col min="11777" max="11777" width="11.28515625" customWidth="1"/>
    <col min="11778" max="11783" width="18.7109375" customWidth="1"/>
    <col min="11784" max="11784" width="11.7109375" bestFit="1" customWidth="1"/>
    <col min="11785" max="11785" width="11.5703125" bestFit="1" customWidth="1"/>
    <col min="11786" max="11786" width="7.7109375" customWidth="1"/>
    <col min="11787" max="11787" width="9.7109375" bestFit="1" customWidth="1"/>
    <col min="11788" max="11788" width="10.85546875" customWidth="1"/>
    <col min="11789" max="11789" width="21.85546875" customWidth="1"/>
    <col min="12033" max="12033" width="11.28515625" customWidth="1"/>
    <col min="12034" max="12039" width="18.7109375" customWidth="1"/>
    <col min="12040" max="12040" width="11.7109375" bestFit="1" customWidth="1"/>
    <col min="12041" max="12041" width="11.5703125" bestFit="1" customWidth="1"/>
    <col min="12042" max="12042" width="7.7109375" customWidth="1"/>
    <col min="12043" max="12043" width="9.7109375" bestFit="1" customWidth="1"/>
    <col min="12044" max="12044" width="10.85546875" customWidth="1"/>
    <col min="12045" max="12045" width="21.85546875" customWidth="1"/>
    <col min="12289" max="12289" width="11.28515625" customWidth="1"/>
    <col min="12290" max="12295" width="18.7109375" customWidth="1"/>
    <col min="12296" max="12296" width="11.7109375" bestFit="1" customWidth="1"/>
    <col min="12297" max="12297" width="11.5703125" bestFit="1" customWidth="1"/>
    <col min="12298" max="12298" width="7.7109375" customWidth="1"/>
    <col min="12299" max="12299" width="9.7109375" bestFit="1" customWidth="1"/>
    <col min="12300" max="12300" width="10.85546875" customWidth="1"/>
    <col min="12301" max="12301" width="21.85546875" customWidth="1"/>
    <col min="12545" max="12545" width="11.28515625" customWidth="1"/>
    <col min="12546" max="12551" width="18.7109375" customWidth="1"/>
    <col min="12552" max="12552" width="11.7109375" bestFit="1" customWidth="1"/>
    <col min="12553" max="12553" width="11.5703125" bestFit="1" customWidth="1"/>
    <col min="12554" max="12554" width="7.7109375" customWidth="1"/>
    <col min="12555" max="12555" width="9.7109375" bestFit="1" customWidth="1"/>
    <col min="12556" max="12556" width="10.85546875" customWidth="1"/>
    <col min="12557" max="12557" width="21.85546875" customWidth="1"/>
    <col min="12801" max="12801" width="11.28515625" customWidth="1"/>
    <col min="12802" max="12807" width="18.7109375" customWidth="1"/>
    <col min="12808" max="12808" width="11.7109375" bestFit="1" customWidth="1"/>
    <col min="12809" max="12809" width="11.5703125" bestFit="1" customWidth="1"/>
    <col min="12810" max="12810" width="7.7109375" customWidth="1"/>
    <col min="12811" max="12811" width="9.7109375" bestFit="1" customWidth="1"/>
    <col min="12812" max="12812" width="10.85546875" customWidth="1"/>
    <col min="12813" max="12813" width="21.85546875" customWidth="1"/>
    <col min="13057" max="13057" width="11.28515625" customWidth="1"/>
    <col min="13058" max="13063" width="18.7109375" customWidth="1"/>
    <col min="13064" max="13064" width="11.7109375" bestFit="1" customWidth="1"/>
    <col min="13065" max="13065" width="11.5703125" bestFit="1" customWidth="1"/>
    <col min="13066" max="13066" width="7.7109375" customWidth="1"/>
    <col min="13067" max="13067" width="9.7109375" bestFit="1" customWidth="1"/>
    <col min="13068" max="13068" width="10.85546875" customWidth="1"/>
    <col min="13069" max="13069" width="21.85546875" customWidth="1"/>
    <col min="13313" max="13313" width="11.28515625" customWidth="1"/>
    <col min="13314" max="13319" width="18.7109375" customWidth="1"/>
    <col min="13320" max="13320" width="11.7109375" bestFit="1" customWidth="1"/>
    <col min="13321" max="13321" width="11.5703125" bestFit="1" customWidth="1"/>
    <col min="13322" max="13322" width="7.7109375" customWidth="1"/>
    <col min="13323" max="13323" width="9.7109375" bestFit="1" customWidth="1"/>
    <col min="13324" max="13324" width="10.85546875" customWidth="1"/>
    <col min="13325" max="13325" width="21.85546875" customWidth="1"/>
    <col min="13569" max="13569" width="11.28515625" customWidth="1"/>
    <col min="13570" max="13575" width="18.7109375" customWidth="1"/>
    <col min="13576" max="13576" width="11.7109375" bestFit="1" customWidth="1"/>
    <col min="13577" max="13577" width="11.5703125" bestFit="1" customWidth="1"/>
    <col min="13578" max="13578" width="7.7109375" customWidth="1"/>
    <col min="13579" max="13579" width="9.7109375" bestFit="1" customWidth="1"/>
    <col min="13580" max="13580" width="10.85546875" customWidth="1"/>
    <col min="13581" max="13581" width="21.85546875" customWidth="1"/>
    <col min="13825" max="13825" width="11.28515625" customWidth="1"/>
    <col min="13826" max="13831" width="18.7109375" customWidth="1"/>
    <col min="13832" max="13832" width="11.7109375" bestFit="1" customWidth="1"/>
    <col min="13833" max="13833" width="11.5703125" bestFit="1" customWidth="1"/>
    <col min="13834" max="13834" width="7.7109375" customWidth="1"/>
    <col min="13835" max="13835" width="9.7109375" bestFit="1" customWidth="1"/>
    <col min="13836" max="13836" width="10.85546875" customWidth="1"/>
    <col min="13837" max="13837" width="21.85546875" customWidth="1"/>
    <col min="14081" max="14081" width="11.28515625" customWidth="1"/>
    <col min="14082" max="14087" width="18.7109375" customWidth="1"/>
    <col min="14088" max="14088" width="11.7109375" bestFit="1" customWidth="1"/>
    <col min="14089" max="14089" width="11.5703125" bestFit="1" customWidth="1"/>
    <col min="14090" max="14090" width="7.7109375" customWidth="1"/>
    <col min="14091" max="14091" width="9.7109375" bestFit="1" customWidth="1"/>
    <col min="14092" max="14092" width="10.85546875" customWidth="1"/>
    <col min="14093" max="14093" width="21.85546875" customWidth="1"/>
    <col min="14337" max="14337" width="11.28515625" customWidth="1"/>
    <col min="14338" max="14343" width="18.7109375" customWidth="1"/>
    <col min="14344" max="14344" width="11.7109375" bestFit="1" customWidth="1"/>
    <col min="14345" max="14345" width="11.5703125" bestFit="1" customWidth="1"/>
    <col min="14346" max="14346" width="7.7109375" customWidth="1"/>
    <col min="14347" max="14347" width="9.7109375" bestFit="1" customWidth="1"/>
    <col min="14348" max="14348" width="10.85546875" customWidth="1"/>
    <col min="14349" max="14349" width="21.85546875" customWidth="1"/>
    <col min="14593" max="14593" width="11.28515625" customWidth="1"/>
    <col min="14594" max="14599" width="18.7109375" customWidth="1"/>
    <col min="14600" max="14600" width="11.7109375" bestFit="1" customWidth="1"/>
    <col min="14601" max="14601" width="11.5703125" bestFit="1" customWidth="1"/>
    <col min="14602" max="14602" width="7.7109375" customWidth="1"/>
    <col min="14603" max="14603" width="9.7109375" bestFit="1" customWidth="1"/>
    <col min="14604" max="14604" width="10.85546875" customWidth="1"/>
    <col min="14605" max="14605" width="21.85546875" customWidth="1"/>
    <col min="14849" max="14849" width="11.28515625" customWidth="1"/>
    <col min="14850" max="14855" width="18.7109375" customWidth="1"/>
    <col min="14856" max="14856" width="11.7109375" bestFit="1" customWidth="1"/>
    <col min="14857" max="14857" width="11.5703125" bestFit="1" customWidth="1"/>
    <col min="14858" max="14858" width="7.7109375" customWidth="1"/>
    <col min="14859" max="14859" width="9.7109375" bestFit="1" customWidth="1"/>
    <col min="14860" max="14860" width="10.85546875" customWidth="1"/>
    <col min="14861" max="14861" width="21.85546875" customWidth="1"/>
    <col min="15105" max="15105" width="11.28515625" customWidth="1"/>
    <col min="15106" max="15111" width="18.7109375" customWidth="1"/>
    <col min="15112" max="15112" width="11.7109375" bestFit="1" customWidth="1"/>
    <col min="15113" max="15113" width="11.5703125" bestFit="1" customWidth="1"/>
    <col min="15114" max="15114" width="7.7109375" customWidth="1"/>
    <col min="15115" max="15115" width="9.7109375" bestFit="1" customWidth="1"/>
    <col min="15116" max="15116" width="10.85546875" customWidth="1"/>
    <col min="15117" max="15117" width="21.85546875" customWidth="1"/>
    <col min="15361" max="15361" width="11.28515625" customWidth="1"/>
    <col min="15362" max="15367" width="18.7109375" customWidth="1"/>
    <col min="15368" max="15368" width="11.7109375" bestFit="1" customWidth="1"/>
    <col min="15369" max="15369" width="11.5703125" bestFit="1" customWidth="1"/>
    <col min="15370" max="15370" width="7.7109375" customWidth="1"/>
    <col min="15371" max="15371" width="9.7109375" bestFit="1" customWidth="1"/>
    <col min="15372" max="15372" width="10.85546875" customWidth="1"/>
    <col min="15373" max="15373" width="21.85546875" customWidth="1"/>
    <col min="15617" max="15617" width="11.28515625" customWidth="1"/>
    <col min="15618" max="15623" width="18.7109375" customWidth="1"/>
    <col min="15624" max="15624" width="11.7109375" bestFit="1" customWidth="1"/>
    <col min="15625" max="15625" width="11.5703125" bestFit="1" customWidth="1"/>
    <col min="15626" max="15626" width="7.7109375" customWidth="1"/>
    <col min="15627" max="15627" width="9.7109375" bestFit="1" customWidth="1"/>
    <col min="15628" max="15628" width="10.85546875" customWidth="1"/>
    <col min="15629" max="15629" width="21.85546875" customWidth="1"/>
    <col min="15873" max="15873" width="11.28515625" customWidth="1"/>
    <col min="15874" max="15879" width="18.7109375" customWidth="1"/>
    <col min="15880" max="15880" width="11.7109375" bestFit="1" customWidth="1"/>
    <col min="15881" max="15881" width="11.5703125" bestFit="1" customWidth="1"/>
    <col min="15882" max="15882" width="7.7109375" customWidth="1"/>
    <col min="15883" max="15883" width="9.7109375" bestFit="1" customWidth="1"/>
    <col min="15884" max="15884" width="10.85546875" customWidth="1"/>
    <col min="15885" max="15885" width="21.85546875" customWidth="1"/>
    <col min="16129" max="16129" width="11.28515625" customWidth="1"/>
    <col min="16130" max="16135" width="18.7109375" customWidth="1"/>
    <col min="16136" max="16136" width="11.7109375" bestFit="1" customWidth="1"/>
    <col min="16137" max="16137" width="11.5703125" bestFit="1" customWidth="1"/>
    <col min="16138" max="16138" width="7.7109375" customWidth="1"/>
    <col min="16139" max="16139" width="9.7109375" bestFit="1" customWidth="1"/>
    <col min="16140" max="16140" width="10.85546875" customWidth="1"/>
    <col min="16141" max="16141" width="21.85546875" customWidth="1"/>
  </cols>
  <sheetData>
    <row r="1" spans="1:12" ht="15.75" x14ac:dyDescent="0.25">
      <c r="A1" s="7" t="s">
        <v>82</v>
      </c>
      <c r="B1" s="8"/>
      <c r="C1" s="8"/>
      <c r="D1" s="8"/>
    </row>
    <row r="2" spans="1:12" ht="15.75" x14ac:dyDescent="0.25">
      <c r="A2" s="120" t="s">
        <v>83</v>
      </c>
      <c r="B2" s="120"/>
      <c r="C2" s="120"/>
      <c r="D2" s="120"/>
    </row>
    <row r="3" spans="1:12" ht="15.75" x14ac:dyDescent="0.25">
      <c r="A3" s="8"/>
      <c r="B3" s="8"/>
      <c r="C3" s="8"/>
      <c r="D3" s="8"/>
    </row>
    <row r="4" spans="1:12" ht="15.75" x14ac:dyDescent="0.25">
      <c r="A4" s="7" t="s">
        <v>84</v>
      </c>
      <c r="B4" s="8"/>
      <c r="C4" s="8"/>
      <c r="D4" s="8"/>
    </row>
    <row r="5" spans="1:12" ht="15.75" thickBot="1" x14ac:dyDescent="0.3">
      <c r="A5" s="9"/>
    </row>
    <row r="6" spans="1:12" ht="16.5" thickTop="1" thickBot="1" x14ac:dyDescent="0.3">
      <c r="A6" s="121">
        <v>2013</v>
      </c>
      <c r="B6" s="121" t="s">
        <v>85</v>
      </c>
      <c r="C6" s="121"/>
      <c r="D6" s="121" t="s">
        <v>86</v>
      </c>
      <c r="E6" s="121"/>
      <c r="F6" s="121" t="s">
        <v>87</v>
      </c>
      <c r="G6" s="121"/>
      <c r="H6" s="119"/>
      <c r="I6" s="119"/>
      <c r="J6" s="10"/>
    </row>
    <row r="7" spans="1:12" ht="16.5" thickTop="1" thickBot="1" x14ac:dyDescent="0.3">
      <c r="A7" s="121"/>
      <c r="B7" s="11" t="s">
        <v>88</v>
      </c>
      <c r="C7" s="11" t="s">
        <v>89</v>
      </c>
      <c r="D7" s="11" t="s">
        <v>88</v>
      </c>
      <c r="E7" s="11" t="s">
        <v>89</v>
      </c>
      <c r="F7" s="11" t="s">
        <v>88</v>
      </c>
      <c r="G7" s="11" t="s">
        <v>89</v>
      </c>
      <c r="H7" s="12"/>
      <c r="I7" s="12"/>
      <c r="J7" s="10"/>
    </row>
    <row r="8" spans="1:12" ht="16.5" thickTop="1" thickBot="1" x14ac:dyDescent="0.3">
      <c r="A8" s="13" t="s">
        <v>90</v>
      </c>
      <c r="B8" s="14">
        <v>3.7</v>
      </c>
      <c r="C8" s="14">
        <v>2.96</v>
      </c>
      <c r="D8" s="14">
        <v>1.92</v>
      </c>
      <c r="E8" s="14">
        <v>1.53</v>
      </c>
      <c r="F8" s="14">
        <v>1.86</v>
      </c>
      <c r="G8" s="14">
        <v>1.49</v>
      </c>
      <c r="H8" s="15"/>
      <c r="I8" s="15"/>
      <c r="J8" s="16"/>
      <c r="K8" s="17"/>
      <c r="L8" s="17"/>
    </row>
    <row r="9" spans="1:12" ht="16.5" thickTop="1" thickBot="1" x14ac:dyDescent="0.3">
      <c r="A9" s="13" t="s">
        <v>91</v>
      </c>
      <c r="B9" s="14">
        <v>3.5</v>
      </c>
      <c r="C9" s="14">
        <v>2.8</v>
      </c>
      <c r="D9" s="14">
        <v>2.93</v>
      </c>
      <c r="E9" s="14">
        <v>2.34</v>
      </c>
      <c r="F9" s="14">
        <v>3.75</v>
      </c>
      <c r="G9" s="14">
        <v>3</v>
      </c>
      <c r="H9" s="15"/>
      <c r="I9" s="15"/>
      <c r="J9" s="16"/>
      <c r="L9" s="18"/>
    </row>
    <row r="10" spans="1:12" ht="16.5" thickTop="1" thickBot="1" x14ac:dyDescent="0.3">
      <c r="A10" s="13" t="s">
        <v>92</v>
      </c>
      <c r="B10" s="14">
        <v>2.19</v>
      </c>
      <c r="C10" s="14">
        <v>1.75</v>
      </c>
      <c r="D10" s="14">
        <v>4.5999999999999996</v>
      </c>
      <c r="E10" s="14">
        <v>3.68</v>
      </c>
      <c r="F10" s="14">
        <v>2.87</v>
      </c>
      <c r="G10" s="14">
        <v>2.29</v>
      </c>
      <c r="H10" s="15"/>
      <c r="I10" s="15"/>
      <c r="J10" s="16"/>
      <c r="L10" s="18"/>
    </row>
    <row r="11" spans="1:12" ht="16.5" thickTop="1" thickBot="1" x14ac:dyDescent="0.3">
      <c r="A11" s="13" t="s">
        <v>93</v>
      </c>
      <c r="B11" s="14">
        <v>4.41</v>
      </c>
      <c r="C11" s="14">
        <v>3.52</v>
      </c>
      <c r="D11" s="14">
        <v>2.2200000000000002</v>
      </c>
      <c r="E11" s="14">
        <v>1.77</v>
      </c>
      <c r="F11" s="14">
        <v>5.36</v>
      </c>
      <c r="G11" s="14">
        <v>4.29</v>
      </c>
      <c r="H11" s="15"/>
      <c r="I11" s="15"/>
      <c r="J11" s="16"/>
      <c r="L11" s="18"/>
    </row>
    <row r="12" spans="1:12" ht="16.5" thickTop="1" thickBot="1" x14ac:dyDescent="0.3">
      <c r="A12" s="13" t="s">
        <v>94</v>
      </c>
      <c r="B12" s="14">
        <v>10.62</v>
      </c>
      <c r="C12" s="14">
        <v>8.49</v>
      </c>
      <c r="D12" s="14">
        <v>1.55</v>
      </c>
      <c r="E12" s="14">
        <v>1.24</v>
      </c>
      <c r="F12" s="14">
        <v>1.7</v>
      </c>
      <c r="G12" s="14">
        <v>1.36</v>
      </c>
      <c r="H12" s="15"/>
      <c r="I12" s="15"/>
      <c r="J12" s="16"/>
      <c r="L12" s="18"/>
    </row>
    <row r="13" spans="1:12" ht="16.5" thickTop="1" thickBot="1" x14ac:dyDescent="0.3">
      <c r="A13" s="13" t="s">
        <v>95</v>
      </c>
      <c r="B13" s="14">
        <v>17.920000000000002</v>
      </c>
      <c r="C13" s="14">
        <v>14.34</v>
      </c>
      <c r="D13" s="14">
        <v>18.37</v>
      </c>
      <c r="E13" s="14">
        <v>14.69</v>
      </c>
      <c r="F13" s="14">
        <v>0.33</v>
      </c>
      <c r="G13" s="14">
        <v>0.26</v>
      </c>
      <c r="H13" s="15"/>
      <c r="I13" s="15"/>
      <c r="J13" s="16"/>
      <c r="L13" s="18"/>
    </row>
    <row r="14" spans="1:12" ht="16.5" thickTop="1" thickBot="1" x14ac:dyDescent="0.3">
      <c r="A14" s="13" t="s">
        <v>96</v>
      </c>
      <c r="B14" s="14">
        <v>8.5</v>
      </c>
      <c r="C14" s="14">
        <v>6.8</v>
      </c>
      <c r="D14" s="14">
        <v>10.88</v>
      </c>
      <c r="E14" s="14">
        <v>8.6999999999999993</v>
      </c>
      <c r="F14" s="14">
        <v>3.64</v>
      </c>
      <c r="G14" s="14">
        <v>2.91</v>
      </c>
      <c r="H14" s="15"/>
      <c r="I14" s="15"/>
      <c r="J14" s="16"/>
      <c r="L14" s="18"/>
    </row>
    <row r="15" spans="1:12" ht="16.5" thickTop="1" thickBot="1" x14ac:dyDescent="0.3">
      <c r="A15" s="13" t="s">
        <v>97</v>
      </c>
      <c r="B15" s="14">
        <v>3.97</v>
      </c>
      <c r="C15" s="14">
        <v>3.17</v>
      </c>
      <c r="D15" s="14">
        <v>4.82</v>
      </c>
      <c r="E15" s="14">
        <v>3.85</v>
      </c>
      <c r="F15" s="14">
        <v>0.68</v>
      </c>
      <c r="G15" s="14">
        <v>0.55000000000000004</v>
      </c>
      <c r="H15" s="15"/>
      <c r="I15" s="15"/>
      <c r="J15" s="16"/>
      <c r="L15" s="18"/>
    </row>
    <row r="16" spans="1:12" ht="16.5" thickTop="1" thickBot="1" x14ac:dyDescent="0.3">
      <c r="A16" s="13" t="s">
        <v>98</v>
      </c>
      <c r="B16" s="14">
        <v>2.57</v>
      </c>
      <c r="C16" s="14">
        <v>2.06</v>
      </c>
      <c r="D16" s="14">
        <v>2.68</v>
      </c>
      <c r="E16" s="14">
        <v>2.14</v>
      </c>
      <c r="F16" s="14">
        <v>2.63</v>
      </c>
      <c r="G16" s="14">
        <v>2.1</v>
      </c>
      <c r="H16" s="15"/>
      <c r="I16" s="15"/>
      <c r="J16" s="16"/>
      <c r="L16" s="18"/>
    </row>
    <row r="17" spans="1:12" ht="16.5" thickTop="1" thickBot="1" x14ac:dyDescent="0.3">
      <c r="A17" s="13" t="s">
        <v>99</v>
      </c>
      <c r="B17" s="14">
        <v>5.61</v>
      </c>
      <c r="C17" s="14">
        <v>4.49</v>
      </c>
      <c r="D17" s="14">
        <v>4.76</v>
      </c>
      <c r="E17" s="14">
        <v>3.81</v>
      </c>
      <c r="F17" s="14">
        <v>7.94</v>
      </c>
      <c r="G17" s="14">
        <v>6.35</v>
      </c>
      <c r="H17" s="15"/>
      <c r="I17" s="15"/>
      <c r="J17" s="16"/>
      <c r="L17" s="18"/>
    </row>
    <row r="18" spans="1:12" ht="16.5" thickTop="1" thickBot="1" x14ac:dyDescent="0.3">
      <c r="A18" s="13" t="s">
        <v>100</v>
      </c>
      <c r="B18" s="14">
        <v>1.8</v>
      </c>
      <c r="C18" s="14">
        <v>1.44</v>
      </c>
      <c r="D18" s="14">
        <v>1.97</v>
      </c>
      <c r="E18" s="14">
        <v>1.58</v>
      </c>
      <c r="F18" s="14">
        <v>0</v>
      </c>
      <c r="G18" s="14">
        <v>0</v>
      </c>
      <c r="H18" s="15"/>
      <c r="I18" s="15"/>
      <c r="J18" s="16"/>
      <c r="L18" s="18"/>
    </row>
    <row r="19" spans="1:12" ht="16.5" thickTop="1" thickBot="1" x14ac:dyDescent="0.3">
      <c r="A19" s="13" t="s">
        <v>101</v>
      </c>
      <c r="B19" s="14">
        <v>4.76</v>
      </c>
      <c r="C19" s="14">
        <v>3.81</v>
      </c>
      <c r="D19" s="14">
        <v>4.63</v>
      </c>
      <c r="E19" s="14">
        <v>3.7</v>
      </c>
      <c r="F19" s="14">
        <v>4.38</v>
      </c>
      <c r="G19" s="14">
        <v>3.5</v>
      </c>
      <c r="H19" s="15"/>
      <c r="I19" s="15"/>
      <c r="J19" s="16"/>
      <c r="L19" s="18"/>
    </row>
    <row r="20" spans="1:12" ht="15.75" thickTop="1" x14ac:dyDescent="0.25">
      <c r="A20" s="19"/>
      <c r="B20" s="20"/>
      <c r="C20" s="19"/>
      <c r="D20" s="19"/>
      <c r="E20" s="19"/>
      <c r="F20" s="19"/>
      <c r="G20" s="19"/>
      <c r="H20" s="19"/>
      <c r="I20" s="19"/>
      <c r="J20" s="19"/>
    </row>
    <row r="21" spans="1:12" ht="15.75" x14ac:dyDescent="0.25">
      <c r="A21" s="21" t="s">
        <v>102</v>
      </c>
    </row>
  </sheetData>
  <mergeCells count="6">
    <mergeCell ref="H6:I6"/>
    <mergeCell ref="A2:D2"/>
    <mergeCell ref="A6:A7"/>
    <mergeCell ref="B6:C6"/>
    <mergeCell ref="D6:E6"/>
    <mergeCell ref="F6:G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19" sqref="C19"/>
    </sheetView>
  </sheetViews>
  <sheetFormatPr defaultRowHeight="15" x14ac:dyDescent="0.25"/>
  <cols>
    <col min="1" max="1" width="11.28515625" customWidth="1"/>
    <col min="2" max="7" width="18.7109375" customWidth="1"/>
    <col min="8" max="8" width="11.7109375" bestFit="1" customWidth="1"/>
    <col min="9" max="9" width="11.5703125" bestFit="1" customWidth="1"/>
    <col min="10" max="10" width="7.7109375" customWidth="1"/>
    <col min="11" max="11" width="9.7109375" bestFit="1" customWidth="1"/>
    <col min="12" max="12" width="10.85546875" customWidth="1"/>
    <col min="13" max="13" width="21.85546875" customWidth="1"/>
    <col min="257" max="257" width="11.28515625" customWidth="1"/>
    <col min="258" max="263" width="18.7109375" customWidth="1"/>
    <col min="264" max="264" width="11.7109375" bestFit="1" customWidth="1"/>
    <col min="265" max="265" width="11.5703125" bestFit="1" customWidth="1"/>
    <col min="266" max="266" width="7.7109375" customWidth="1"/>
    <col min="267" max="267" width="9.7109375" bestFit="1" customWidth="1"/>
    <col min="268" max="268" width="10.85546875" customWidth="1"/>
    <col min="269" max="269" width="21.85546875" customWidth="1"/>
    <col min="513" max="513" width="11.28515625" customWidth="1"/>
    <col min="514" max="519" width="18.7109375" customWidth="1"/>
    <col min="520" max="520" width="11.7109375" bestFit="1" customWidth="1"/>
    <col min="521" max="521" width="11.5703125" bestFit="1" customWidth="1"/>
    <col min="522" max="522" width="7.7109375" customWidth="1"/>
    <col min="523" max="523" width="9.7109375" bestFit="1" customWidth="1"/>
    <col min="524" max="524" width="10.85546875" customWidth="1"/>
    <col min="525" max="525" width="21.85546875" customWidth="1"/>
    <col min="769" max="769" width="11.28515625" customWidth="1"/>
    <col min="770" max="775" width="18.7109375" customWidth="1"/>
    <col min="776" max="776" width="11.7109375" bestFit="1" customWidth="1"/>
    <col min="777" max="777" width="11.5703125" bestFit="1" customWidth="1"/>
    <col min="778" max="778" width="7.7109375" customWidth="1"/>
    <col min="779" max="779" width="9.7109375" bestFit="1" customWidth="1"/>
    <col min="780" max="780" width="10.85546875" customWidth="1"/>
    <col min="781" max="781" width="21.85546875" customWidth="1"/>
    <col min="1025" max="1025" width="11.28515625" customWidth="1"/>
    <col min="1026" max="1031" width="18.7109375" customWidth="1"/>
    <col min="1032" max="1032" width="11.7109375" bestFit="1" customWidth="1"/>
    <col min="1033" max="1033" width="11.5703125" bestFit="1" customWidth="1"/>
    <col min="1034" max="1034" width="7.7109375" customWidth="1"/>
    <col min="1035" max="1035" width="9.7109375" bestFit="1" customWidth="1"/>
    <col min="1036" max="1036" width="10.85546875" customWidth="1"/>
    <col min="1037" max="1037" width="21.85546875" customWidth="1"/>
    <col min="1281" max="1281" width="11.28515625" customWidth="1"/>
    <col min="1282" max="1287" width="18.7109375" customWidth="1"/>
    <col min="1288" max="1288" width="11.7109375" bestFit="1" customWidth="1"/>
    <col min="1289" max="1289" width="11.5703125" bestFit="1" customWidth="1"/>
    <col min="1290" max="1290" width="7.7109375" customWidth="1"/>
    <col min="1291" max="1291" width="9.7109375" bestFit="1" customWidth="1"/>
    <col min="1292" max="1292" width="10.85546875" customWidth="1"/>
    <col min="1293" max="1293" width="21.85546875" customWidth="1"/>
    <col min="1537" max="1537" width="11.28515625" customWidth="1"/>
    <col min="1538" max="1543" width="18.7109375" customWidth="1"/>
    <col min="1544" max="1544" width="11.7109375" bestFit="1" customWidth="1"/>
    <col min="1545" max="1545" width="11.5703125" bestFit="1" customWidth="1"/>
    <col min="1546" max="1546" width="7.7109375" customWidth="1"/>
    <col min="1547" max="1547" width="9.7109375" bestFit="1" customWidth="1"/>
    <col min="1548" max="1548" width="10.85546875" customWidth="1"/>
    <col min="1549" max="1549" width="21.85546875" customWidth="1"/>
    <col min="1793" max="1793" width="11.28515625" customWidth="1"/>
    <col min="1794" max="1799" width="18.7109375" customWidth="1"/>
    <col min="1800" max="1800" width="11.7109375" bestFit="1" customWidth="1"/>
    <col min="1801" max="1801" width="11.5703125" bestFit="1" customWidth="1"/>
    <col min="1802" max="1802" width="7.7109375" customWidth="1"/>
    <col min="1803" max="1803" width="9.7109375" bestFit="1" customWidth="1"/>
    <col min="1804" max="1804" width="10.85546875" customWidth="1"/>
    <col min="1805" max="1805" width="21.85546875" customWidth="1"/>
    <col min="2049" max="2049" width="11.28515625" customWidth="1"/>
    <col min="2050" max="2055" width="18.7109375" customWidth="1"/>
    <col min="2056" max="2056" width="11.7109375" bestFit="1" customWidth="1"/>
    <col min="2057" max="2057" width="11.5703125" bestFit="1" customWidth="1"/>
    <col min="2058" max="2058" width="7.7109375" customWidth="1"/>
    <col min="2059" max="2059" width="9.7109375" bestFit="1" customWidth="1"/>
    <col min="2060" max="2060" width="10.85546875" customWidth="1"/>
    <col min="2061" max="2061" width="21.85546875" customWidth="1"/>
    <col min="2305" max="2305" width="11.28515625" customWidth="1"/>
    <col min="2306" max="2311" width="18.7109375" customWidth="1"/>
    <col min="2312" max="2312" width="11.7109375" bestFit="1" customWidth="1"/>
    <col min="2313" max="2313" width="11.5703125" bestFit="1" customWidth="1"/>
    <col min="2314" max="2314" width="7.7109375" customWidth="1"/>
    <col min="2315" max="2315" width="9.7109375" bestFit="1" customWidth="1"/>
    <col min="2316" max="2316" width="10.85546875" customWidth="1"/>
    <col min="2317" max="2317" width="21.85546875" customWidth="1"/>
    <col min="2561" max="2561" width="11.28515625" customWidth="1"/>
    <col min="2562" max="2567" width="18.7109375" customWidth="1"/>
    <col min="2568" max="2568" width="11.7109375" bestFit="1" customWidth="1"/>
    <col min="2569" max="2569" width="11.5703125" bestFit="1" customWidth="1"/>
    <col min="2570" max="2570" width="7.7109375" customWidth="1"/>
    <col min="2571" max="2571" width="9.7109375" bestFit="1" customWidth="1"/>
    <col min="2572" max="2572" width="10.85546875" customWidth="1"/>
    <col min="2573" max="2573" width="21.85546875" customWidth="1"/>
    <col min="2817" max="2817" width="11.28515625" customWidth="1"/>
    <col min="2818" max="2823" width="18.7109375" customWidth="1"/>
    <col min="2824" max="2824" width="11.7109375" bestFit="1" customWidth="1"/>
    <col min="2825" max="2825" width="11.5703125" bestFit="1" customWidth="1"/>
    <col min="2826" max="2826" width="7.7109375" customWidth="1"/>
    <col min="2827" max="2827" width="9.7109375" bestFit="1" customWidth="1"/>
    <col min="2828" max="2828" width="10.85546875" customWidth="1"/>
    <col min="2829" max="2829" width="21.85546875" customWidth="1"/>
    <col min="3073" max="3073" width="11.28515625" customWidth="1"/>
    <col min="3074" max="3079" width="18.7109375" customWidth="1"/>
    <col min="3080" max="3080" width="11.7109375" bestFit="1" customWidth="1"/>
    <col min="3081" max="3081" width="11.5703125" bestFit="1" customWidth="1"/>
    <col min="3082" max="3082" width="7.7109375" customWidth="1"/>
    <col min="3083" max="3083" width="9.7109375" bestFit="1" customWidth="1"/>
    <col min="3084" max="3084" width="10.85546875" customWidth="1"/>
    <col min="3085" max="3085" width="21.85546875" customWidth="1"/>
    <col min="3329" max="3329" width="11.28515625" customWidth="1"/>
    <col min="3330" max="3335" width="18.7109375" customWidth="1"/>
    <col min="3336" max="3336" width="11.7109375" bestFit="1" customWidth="1"/>
    <col min="3337" max="3337" width="11.5703125" bestFit="1" customWidth="1"/>
    <col min="3338" max="3338" width="7.7109375" customWidth="1"/>
    <col min="3339" max="3339" width="9.7109375" bestFit="1" customWidth="1"/>
    <col min="3340" max="3340" width="10.85546875" customWidth="1"/>
    <col min="3341" max="3341" width="21.85546875" customWidth="1"/>
    <col min="3585" max="3585" width="11.28515625" customWidth="1"/>
    <col min="3586" max="3591" width="18.7109375" customWidth="1"/>
    <col min="3592" max="3592" width="11.7109375" bestFit="1" customWidth="1"/>
    <col min="3593" max="3593" width="11.5703125" bestFit="1" customWidth="1"/>
    <col min="3594" max="3594" width="7.7109375" customWidth="1"/>
    <col min="3595" max="3595" width="9.7109375" bestFit="1" customWidth="1"/>
    <col min="3596" max="3596" width="10.85546875" customWidth="1"/>
    <col min="3597" max="3597" width="21.85546875" customWidth="1"/>
    <col min="3841" max="3841" width="11.28515625" customWidth="1"/>
    <col min="3842" max="3847" width="18.7109375" customWidth="1"/>
    <col min="3848" max="3848" width="11.7109375" bestFit="1" customWidth="1"/>
    <col min="3849" max="3849" width="11.5703125" bestFit="1" customWidth="1"/>
    <col min="3850" max="3850" width="7.7109375" customWidth="1"/>
    <col min="3851" max="3851" width="9.7109375" bestFit="1" customWidth="1"/>
    <col min="3852" max="3852" width="10.85546875" customWidth="1"/>
    <col min="3853" max="3853" width="21.85546875" customWidth="1"/>
    <col min="4097" max="4097" width="11.28515625" customWidth="1"/>
    <col min="4098" max="4103" width="18.7109375" customWidth="1"/>
    <col min="4104" max="4104" width="11.7109375" bestFit="1" customWidth="1"/>
    <col min="4105" max="4105" width="11.5703125" bestFit="1" customWidth="1"/>
    <col min="4106" max="4106" width="7.7109375" customWidth="1"/>
    <col min="4107" max="4107" width="9.7109375" bestFit="1" customWidth="1"/>
    <col min="4108" max="4108" width="10.85546875" customWidth="1"/>
    <col min="4109" max="4109" width="21.85546875" customWidth="1"/>
    <col min="4353" max="4353" width="11.28515625" customWidth="1"/>
    <col min="4354" max="4359" width="18.7109375" customWidth="1"/>
    <col min="4360" max="4360" width="11.7109375" bestFit="1" customWidth="1"/>
    <col min="4361" max="4361" width="11.5703125" bestFit="1" customWidth="1"/>
    <col min="4362" max="4362" width="7.7109375" customWidth="1"/>
    <col min="4363" max="4363" width="9.7109375" bestFit="1" customWidth="1"/>
    <col min="4364" max="4364" width="10.85546875" customWidth="1"/>
    <col min="4365" max="4365" width="21.85546875" customWidth="1"/>
    <col min="4609" max="4609" width="11.28515625" customWidth="1"/>
    <col min="4610" max="4615" width="18.7109375" customWidth="1"/>
    <col min="4616" max="4616" width="11.7109375" bestFit="1" customWidth="1"/>
    <col min="4617" max="4617" width="11.5703125" bestFit="1" customWidth="1"/>
    <col min="4618" max="4618" width="7.7109375" customWidth="1"/>
    <col min="4619" max="4619" width="9.7109375" bestFit="1" customWidth="1"/>
    <col min="4620" max="4620" width="10.85546875" customWidth="1"/>
    <col min="4621" max="4621" width="21.85546875" customWidth="1"/>
    <col min="4865" max="4865" width="11.28515625" customWidth="1"/>
    <col min="4866" max="4871" width="18.7109375" customWidth="1"/>
    <col min="4872" max="4872" width="11.7109375" bestFit="1" customWidth="1"/>
    <col min="4873" max="4873" width="11.5703125" bestFit="1" customWidth="1"/>
    <col min="4874" max="4874" width="7.7109375" customWidth="1"/>
    <col min="4875" max="4875" width="9.7109375" bestFit="1" customWidth="1"/>
    <col min="4876" max="4876" width="10.85546875" customWidth="1"/>
    <col min="4877" max="4877" width="21.85546875" customWidth="1"/>
    <col min="5121" max="5121" width="11.28515625" customWidth="1"/>
    <col min="5122" max="5127" width="18.7109375" customWidth="1"/>
    <col min="5128" max="5128" width="11.7109375" bestFit="1" customWidth="1"/>
    <col min="5129" max="5129" width="11.5703125" bestFit="1" customWidth="1"/>
    <col min="5130" max="5130" width="7.7109375" customWidth="1"/>
    <col min="5131" max="5131" width="9.7109375" bestFit="1" customWidth="1"/>
    <col min="5132" max="5132" width="10.85546875" customWidth="1"/>
    <col min="5133" max="5133" width="21.85546875" customWidth="1"/>
    <col min="5377" max="5377" width="11.28515625" customWidth="1"/>
    <col min="5378" max="5383" width="18.7109375" customWidth="1"/>
    <col min="5384" max="5384" width="11.7109375" bestFit="1" customWidth="1"/>
    <col min="5385" max="5385" width="11.5703125" bestFit="1" customWidth="1"/>
    <col min="5386" max="5386" width="7.7109375" customWidth="1"/>
    <col min="5387" max="5387" width="9.7109375" bestFit="1" customWidth="1"/>
    <col min="5388" max="5388" width="10.85546875" customWidth="1"/>
    <col min="5389" max="5389" width="21.85546875" customWidth="1"/>
    <col min="5633" max="5633" width="11.28515625" customWidth="1"/>
    <col min="5634" max="5639" width="18.7109375" customWidth="1"/>
    <col min="5640" max="5640" width="11.7109375" bestFit="1" customWidth="1"/>
    <col min="5641" max="5641" width="11.5703125" bestFit="1" customWidth="1"/>
    <col min="5642" max="5642" width="7.7109375" customWidth="1"/>
    <col min="5643" max="5643" width="9.7109375" bestFit="1" customWidth="1"/>
    <col min="5644" max="5644" width="10.85546875" customWidth="1"/>
    <col min="5645" max="5645" width="21.85546875" customWidth="1"/>
    <col min="5889" max="5889" width="11.28515625" customWidth="1"/>
    <col min="5890" max="5895" width="18.7109375" customWidth="1"/>
    <col min="5896" max="5896" width="11.7109375" bestFit="1" customWidth="1"/>
    <col min="5897" max="5897" width="11.5703125" bestFit="1" customWidth="1"/>
    <col min="5898" max="5898" width="7.7109375" customWidth="1"/>
    <col min="5899" max="5899" width="9.7109375" bestFit="1" customWidth="1"/>
    <col min="5900" max="5900" width="10.85546875" customWidth="1"/>
    <col min="5901" max="5901" width="21.85546875" customWidth="1"/>
    <col min="6145" max="6145" width="11.28515625" customWidth="1"/>
    <col min="6146" max="6151" width="18.7109375" customWidth="1"/>
    <col min="6152" max="6152" width="11.7109375" bestFit="1" customWidth="1"/>
    <col min="6153" max="6153" width="11.5703125" bestFit="1" customWidth="1"/>
    <col min="6154" max="6154" width="7.7109375" customWidth="1"/>
    <col min="6155" max="6155" width="9.7109375" bestFit="1" customWidth="1"/>
    <col min="6156" max="6156" width="10.85546875" customWidth="1"/>
    <col min="6157" max="6157" width="21.85546875" customWidth="1"/>
    <col min="6401" max="6401" width="11.28515625" customWidth="1"/>
    <col min="6402" max="6407" width="18.7109375" customWidth="1"/>
    <col min="6408" max="6408" width="11.7109375" bestFit="1" customWidth="1"/>
    <col min="6409" max="6409" width="11.5703125" bestFit="1" customWidth="1"/>
    <col min="6410" max="6410" width="7.7109375" customWidth="1"/>
    <col min="6411" max="6411" width="9.7109375" bestFit="1" customWidth="1"/>
    <col min="6412" max="6412" width="10.85546875" customWidth="1"/>
    <col min="6413" max="6413" width="21.85546875" customWidth="1"/>
    <col min="6657" max="6657" width="11.28515625" customWidth="1"/>
    <col min="6658" max="6663" width="18.7109375" customWidth="1"/>
    <col min="6664" max="6664" width="11.7109375" bestFit="1" customWidth="1"/>
    <col min="6665" max="6665" width="11.5703125" bestFit="1" customWidth="1"/>
    <col min="6666" max="6666" width="7.7109375" customWidth="1"/>
    <col min="6667" max="6667" width="9.7109375" bestFit="1" customWidth="1"/>
    <col min="6668" max="6668" width="10.85546875" customWidth="1"/>
    <col min="6669" max="6669" width="21.85546875" customWidth="1"/>
    <col min="6913" max="6913" width="11.28515625" customWidth="1"/>
    <col min="6914" max="6919" width="18.7109375" customWidth="1"/>
    <col min="6920" max="6920" width="11.7109375" bestFit="1" customWidth="1"/>
    <col min="6921" max="6921" width="11.5703125" bestFit="1" customWidth="1"/>
    <col min="6922" max="6922" width="7.7109375" customWidth="1"/>
    <col min="6923" max="6923" width="9.7109375" bestFit="1" customWidth="1"/>
    <col min="6924" max="6924" width="10.85546875" customWidth="1"/>
    <col min="6925" max="6925" width="21.85546875" customWidth="1"/>
    <col min="7169" max="7169" width="11.28515625" customWidth="1"/>
    <col min="7170" max="7175" width="18.7109375" customWidth="1"/>
    <col min="7176" max="7176" width="11.7109375" bestFit="1" customWidth="1"/>
    <col min="7177" max="7177" width="11.5703125" bestFit="1" customWidth="1"/>
    <col min="7178" max="7178" width="7.7109375" customWidth="1"/>
    <col min="7179" max="7179" width="9.7109375" bestFit="1" customWidth="1"/>
    <col min="7180" max="7180" width="10.85546875" customWidth="1"/>
    <col min="7181" max="7181" width="21.85546875" customWidth="1"/>
    <col min="7425" max="7425" width="11.28515625" customWidth="1"/>
    <col min="7426" max="7431" width="18.7109375" customWidth="1"/>
    <col min="7432" max="7432" width="11.7109375" bestFit="1" customWidth="1"/>
    <col min="7433" max="7433" width="11.5703125" bestFit="1" customWidth="1"/>
    <col min="7434" max="7434" width="7.7109375" customWidth="1"/>
    <col min="7435" max="7435" width="9.7109375" bestFit="1" customWidth="1"/>
    <col min="7436" max="7436" width="10.85546875" customWidth="1"/>
    <col min="7437" max="7437" width="21.85546875" customWidth="1"/>
    <col min="7681" max="7681" width="11.28515625" customWidth="1"/>
    <col min="7682" max="7687" width="18.7109375" customWidth="1"/>
    <col min="7688" max="7688" width="11.7109375" bestFit="1" customWidth="1"/>
    <col min="7689" max="7689" width="11.5703125" bestFit="1" customWidth="1"/>
    <col min="7690" max="7690" width="7.7109375" customWidth="1"/>
    <col min="7691" max="7691" width="9.7109375" bestFit="1" customWidth="1"/>
    <col min="7692" max="7692" width="10.85546875" customWidth="1"/>
    <col min="7693" max="7693" width="21.85546875" customWidth="1"/>
    <col min="7937" max="7937" width="11.28515625" customWidth="1"/>
    <col min="7938" max="7943" width="18.7109375" customWidth="1"/>
    <col min="7944" max="7944" width="11.7109375" bestFit="1" customWidth="1"/>
    <col min="7945" max="7945" width="11.5703125" bestFit="1" customWidth="1"/>
    <col min="7946" max="7946" width="7.7109375" customWidth="1"/>
    <col min="7947" max="7947" width="9.7109375" bestFit="1" customWidth="1"/>
    <col min="7948" max="7948" width="10.85546875" customWidth="1"/>
    <col min="7949" max="7949" width="21.85546875" customWidth="1"/>
    <col min="8193" max="8193" width="11.28515625" customWidth="1"/>
    <col min="8194" max="8199" width="18.7109375" customWidth="1"/>
    <col min="8200" max="8200" width="11.7109375" bestFit="1" customWidth="1"/>
    <col min="8201" max="8201" width="11.5703125" bestFit="1" customWidth="1"/>
    <col min="8202" max="8202" width="7.7109375" customWidth="1"/>
    <col min="8203" max="8203" width="9.7109375" bestFit="1" customWidth="1"/>
    <col min="8204" max="8204" width="10.85546875" customWidth="1"/>
    <col min="8205" max="8205" width="21.85546875" customWidth="1"/>
    <col min="8449" max="8449" width="11.28515625" customWidth="1"/>
    <col min="8450" max="8455" width="18.7109375" customWidth="1"/>
    <col min="8456" max="8456" width="11.7109375" bestFit="1" customWidth="1"/>
    <col min="8457" max="8457" width="11.5703125" bestFit="1" customWidth="1"/>
    <col min="8458" max="8458" width="7.7109375" customWidth="1"/>
    <col min="8459" max="8459" width="9.7109375" bestFit="1" customWidth="1"/>
    <col min="8460" max="8460" width="10.85546875" customWidth="1"/>
    <col min="8461" max="8461" width="21.85546875" customWidth="1"/>
    <col min="8705" max="8705" width="11.28515625" customWidth="1"/>
    <col min="8706" max="8711" width="18.7109375" customWidth="1"/>
    <col min="8712" max="8712" width="11.7109375" bestFit="1" customWidth="1"/>
    <col min="8713" max="8713" width="11.5703125" bestFit="1" customWidth="1"/>
    <col min="8714" max="8714" width="7.7109375" customWidth="1"/>
    <col min="8715" max="8715" width="9.7109375" bestFit="1" customWidth="1"/>
    <col min="8716" max="8716" width="10.85546875" customWidth="1"/>
    <col min="8717" max="8717" width="21.85546875" customWidth="1"/>
    <col min="8961" max="8961" width="11.28515625" customWidth="1"/>
    <col min="8962" max="8967" width="18.7109375" customWidth="1"/>
    <col min="8968" max="8968" width="11.7109375" bestFit="1" customWidth="1"/>
    <col min="8969" max="8969" width="11.5703125" bestFit="1" customWidth="1"/>
    <col min="8970" max="8970" width="7.7109375" customWidth="1"/>
    <col min="8971" max="8971" width="9.7109375" bestFit="1" customWidth="1"/>
    <col min="8972" max="8972" width="10.85546875" customWidth="1"/>
    <col min="8973" max="8973" width="21.85546875" customWidth="1"/>
    <col min="9217" max="9217" width="11.28515625" customWidth="1"/>
    <col min="9218" max="9223" width="18.7109375" customWidth="1"/>
    <col min="9224" max="9224" width="11.7109375" bestFit="1" customWidth="1"/>
    <col min="9225" max="9225" width="11.5703125" bestFit="1" customWidth="1"/>
    <col min="9226" max="9226" width="7.7109375" customWidth="1"/>
    <col min="9227" max="9227" width="9.7109375" bestFit="1" customWidth="1"/>
    <col min="9228" max="9228" width="10.85546875" customWidth="1"/>
    <col min="9229" max="9229" width="21.85546875" customWidth="1"/>
    <col min="9473" max="9473" width="11.28515625" customWidth="1"/>
    <col min="9474" max="9479" width="18.7109375" customWidth="1"/>
    <col min="9480" max="9480" width="11.7109375" bestFit="1" customWidth="1"/>
    <col min="9481" max="9481" width="11.5703125" bestFit="1" customWidth="1"/>
    <col min="9482" max="9482" width="7.7109375" customWidth="1"/>
    <col min="9483" max="9483" width="9.7109375" bestFit="1" customWidth="1"/>
    <col min="9484" max="9484" width="10.85546875" customWidth="1"/>
    <col min="9485" max="9485" width="21.85546875" customWidth="1"/>
    <col min="9729" max="9729" width="11.28515625" customWidth="1"/>
    <col min="9730" max="9735" width="18.7109375" customWidth="1"/>
    <col min="9736" max="9736" width="11.7109375" bestFit="1" customWidth="1"/>
    <col min="9737" max="9737" width="11.5703125" bestFit="1" customWidth="1"/>
    <col min="9738" max="9738" width="7.7109375" customWidth="1"/>
    <col min="9739" max="9739" width="9.7109375" bestFit="1" customWidth="1"/>
    <col min="9740" max="9740" width="10.85546875" customWidth="1"/>
    <col min="9741" max="9741" width="21.85546875" customWidth="1"/>
    <col min="9985" max="9985" width="11.28515625" customWidth="1"/>
    <col min="9986" max="9991" width="18.7109375" customWidth="1"/>
    <col min="9992" max="9992" width="11.7109375" bestFit="1" customWidth="1"/>
    <col min="9993" max="9993" width="11.5703125" bestFit="1" customWidth="1"/>
    <col min="9994" max="9994" width="7.7109375" customWidth="1"/>
    <col min="9995" max="9995" width="9.7109375" bestFit="1" customWidth="1"/>
    <col min="9996" max="9996" width="10.85546875" customWidth="1"/>
    <col min="9997" max="9997" width="21.85546875" customWidth="1"/>
    <col min="10241" max="10241" width="11.28515625" customWidth="1"/>
    <col min="10242" max="10247" width="18.7109375" customWidth="1"/>
    <col min="10248" max="10248" width="11.7109375" bestFit="1" customWidth="1"/>
    <col min="10249" max="10249" width="11.5703125" bestFit="1" customWidth="1"/>
    <col min="10250" max="10250" width="7.7109375" customWidth="1"/>
    <col min="10251" max="10251" width="9.7109375" bestFit="1" customWidth="1"/>
    <col min="10252" max="10252" width="10.85546875" customWidth="1"/>
    <col min="10253" max="10253" width="21.85546875" customWidth="1"/>
    <col min="10497" max="10497" width="11.28515625" customWidth="1"/>
    <col min="10498" max="10503" width="18.7109375" customWidth="1"/>
    <col min="10504" max="10504" width="11.7109375" bestFit="1" customWidth="1"/>
    <col min="10505" max="10505" width="11.5703125" bestFit="1" customWidth="1"/>
    <col min="10506" max="10506" width="7.7109375" customWidth="1"/>
    <col min="10507" max="10507" width="9.7109375" bestFit="1" customWidth="1"/>
    <col min="10508" max="10508" width="10.85546875" customWidth="1"/>
    <col min="10509" max="10509" width="21.85546875" customWidth="1"/>
    <col min="10753" max="10753" width="11.28515625" customWidth="1"/>
    <col min="10754" max="10759" width="18.7109375" customWidth="1"/>
    <col min="10760" max="10760" width="11.7109375" bestFit="1" customWidth="1"/>
    <col min="10761" max="10761" width="11.5703125" bestFit="1" customWidth="1"/>
    <col min="10762" max="10762" width="7.7109375" customWidth="1"/>
    <col min="10763" max="10763" width="9.7109375" bestFit="1" customWidth="1"/>
    <col min="10764" max="10764" width="10.85546875" customWidth="1"/>
    <col min="10765" max="10765" width="21.85546875" customWidth="1"/>
    <col min="11009" max="11009" width="11.28515625" customWidth="1"/>
    <col min="11010" max="11015" width="18.7109375" customWidth="1"/>
    <col min="11016" max="11016" width="11.7109375" bestFit="1" customWidth="1"/>
    <col min="11017" max="11017" width="11.5703125" bestFit="1" customWidth="1"/>
    <col min="11018" max="11018" width="7.7109375" customWidth="1"/>
    <col min="11019" max="11019" width="9.7109375" bestFit="1" customWidth="1"/>
    <col min="11020" max="11020" width="10.85546875" customWidth="1"/>
    <col min="11021" max="11021" width="21.85546875" customWidth="1"/>
    <col min="11265" max="11265" width="11.28515625" customWidth="1"/>
    <col min="11266" max="11271" width="18.7109375" customWidth="1"/>
    <col min="11272" max="11272" width="11.7109375" bestFit="1" customWidth="1"/>
    <col min="11273" max="11273" width="11.5703125" bestFit="1" customWidth="1"/>
    <col min="11274" max="11274" width="7.7109375" customWidth="1"/>
    <col min="11275" max="11275" width="9.7109375" bestFit="1" customWidth="1"/>
    <col min="11276" max="11276" width="10.85546875" customWidth="1"/>
    <col min="11277" max="11277" width="21.85546875" customWidth="1"/>
    <col min="11521" max="11521" width="11.28515625" customWidth="1"/>
    <col min="11522" max="11527" width="18.7109375" customWidth="1"/>
    <col min="11528" max="11528" width="11.7109375" bestFit="1" customWidth="1"/>
    <col min="11529" max="11529" width="11.5703125" bestFit="1" customWidth="1"/>
    <col min="11530" max="11530" width="7.7109375" customWidth="1"/>
    <col min="11531" max="11531" width="9.7109375" bestFit="1" customWidth="1"/>
    <col min="11532" max="11532" width="10.85546875" customWidth="1"/>
    <col min="11533" max="11533" width="21.85546875" customWidth="1"/>
    <col min="11777" max="11777" width="11.28515625" customWidth="1"/>
    <col min="11778" max="11783" width="18.7109375" customWidth="1"/>
    <col min="11784" max="11784" width="11.7109375" bestFit="1" customWidth="1"/>
    <col min="11785" max="11785" width="11.5703125" bestFit="1" customWidth="1"/>
    <col min="11786" max="11786" width="7.7109375" customWidth="1"/>
    <col min="11787" max="11787" width="9.7109375" bestFit="1" customWidth="1"/>
    <col min="11788" max="11788" width="10.85546875" customWidth="1"/>
    <col min="11789" max="11789" width="21.85546875" customWidth="1"/>
    <col min="12033" max="12033" width="11.28515625" customWidth="1"/>
    <col min="12034" max="12039" width="18.7109375" customWidth="1"/>
    <col min="12040" max="12040" width="11.7109375" bestFit="1" customWidth="1"/>
    <col min="12041" max="12041" width="11.5703125" bestFit="1" customWidth="1"/>
    <col min="12042" max="12042" width="7.7109375" customWidth="1"/>
    <col min="12043" max="12043" width="9.7109375" bestFit="1" customWidth="1"/>
    <col min="12044" max="12044" width="10.85546875" customWidth="1"/>
    <col min="12045" max="12045" width="21.85546875" customWidth="1"/>
    <col min="12289" max="12289" width="11.28515625" customWidth="1"/>
    <col min="12290" max="12295" width="18.7109375" customWidth="1"/>
    <col min="12296" max="12296" width="11.7109375" bestFit="1" customWidth="1"/>
    <col min="12297" max="12297" width="11.5703125" bestFit="1" customWidth="1"/>
    <col min="12298" max="12298" width="7.7109375" customWidth="1"/>
    <col min="12299" max="12299" width="9.7109375" bestFit="1" customWidth="1"/>
    <col min="12300" max="12300" width="10.85546875" customWidth="1"/>
    <col min="12301" max="12301" width="21.85546875" customWidth="1"/>
    <col min="12545" max="12545" width="11.28515625" customWidth="1"/>
    <col min="12546" max="12551" width="18.7109375" customWidth="1"/>
    <col min="12552" max="12552" width="11.7109375" bestFit="1" customWidth="1"/>
    <col min="12553" max="12553" width="11.5703125" bestFit="1" customWidth="1"/>
    <col min="12554" max="12554" width="7.7109375" customWidth="1"/>
    <col min="12555" max="12555" width="9.7109375" bestFit="1" customWidth="1"/>
    <col min="12556" max="12556" width="10.85546875" customWidth="1"/>
    <col min="12557" max="12557" width="21.85546875" customWidth="1"/>
    <col min="12801" max="12801" width="11.28515625" customWidth="1"/>
    <col min="12802" max="12807" width="18.7109375" customWidth="1"/>
    <col min="12808" max="12808" width="11.7109375" bestFit="1" customWidth="1"/>
    <col min="12809" max="12809" width="11.5703125" bestFit="1" customWidth="1"/>
    <col min="12810" max="12810" width="7.7109375" customWidth="1"/>
    <col min="12811" max="12811" width="9.7109375" bestFit="1" customWidth="1"/>
    <col min="12812" max="12812" width="10.85546875" customWidth="1"/>
    <col min="12813" max="12813" width="21.85546875" customWidth="1"/>
    <col min="13057" max="13057" width="11.28515625" customWidth="1"/>
    <col min="13058" max="13063" width="18.7109375" customWidth="1"/>
    <col min="13064" max="13064" width="11.7109375" bestFit="1" customWidth="1"/>
    <col min="13065" max="13065" width="11.5703125" bestFit="1" customWidth="1"/>
    <col min="13066" max="13066" width="7.7109375" customWidth="1"/>
    <col min="13067" max="13067" width="9.7109375" bestFit="1" customWidth="1"/>
    <col min="13068" max="13068" width="10.85546875" customWidth="1"/>
    <col min="13069" max="13069" width="21.85546875" customWidth="1"/>
    <col min="13313" max="13313" width="11.28515625" customWidth="1"/>
    <col min="13314" max="13319" width="18.7109375" customWidth="1"/>
    <col min="13320" max="13320" width="11.7109375" bestFit="1" customWidth="1"/>
    <col min="13321" max="13321" width="11.5703125" bestFit="1" customWidth="1"/>
    <col min="13322" max="13322" width="7.7109375" customWidth="1"/>
    <col min="13323" max="13323" width="9.7109375" bestFit="1" customWidth="1"/>
    <col min="13324" max="13324" width="10.85546875" customWidth="1"/>
    <col min="13325" max="13325" width="21.85546875" customWidth="1"/>
    <col min="13569" max="13569" width="11.28515625" customWidth="1"/>
    <col min="13570" max="13575" width="18.7109375" customWidth="1"/>
    <col min="13576" max="13576" width="11.7109375" bestFit="1" customWidth="1"/>
    <col min="13577" max="13577" width="11.5703125" bestFit="1" customWidth="1"/>
    <col min="13578" max="13578" width="7.7109375" customWidth="1"/>
    <col min="13579" max="13579" width="9.7109375" bestFit="1" customWidth="1"/>
    <col min="13580" max="13580" width="10.85546875" customWidth="1"/>
    <col min="13581" max="13581" width="21.85546875" customWidth="1"/>
    <col min="13825" max="13825" width="11.28515625" customWidth="1"/>
    <col min="13826" max="13831" width="18.7109375" customWidth="1"/>
    <col min="13832" max="13832" width="11.7109375" bestFit="1" customWidth="1"/>
    <col min="13833" max="13833" width="11.5703125" bestFit="1" customWidth="1"/>
    <col min="13834" max="13834" width="7.7109375" customWidth="1"/>
    <col min="13835" max="13835" width="9.7109375" bestFit="1" customWidth="1"/>
    <col min="13836" max="13836" width="10.85546875" customWidth="1"/>
    <col min="13837" max="13837" width="21.85546875" customWidth="1"/>
    <col min="14081" max="14081" width="11.28515625" customWidth="1"/>
    <col min="14082" max="14087" width="18.7109375" customWidth="1"/>
    <col min="14088" max="14088" width="11.7109375" bestFit="1" customWidth="1"/>
    <col min="14089" max="14089" width="11.5703125" bestFit="1" customWidth="1"/>
    <col min="14090" max="14090" width="7.7109375" customWidth="1"/>
    <col min="14091" max="14091" width="9.7109375" bestFit="1" customWidth="1"/>
    <col min="14092" max="14092" width="10.85546875" customWidth="1"/>
    <col min="14093" max="14093" width="21.85546875" customWidth="1"/>
    <col min="14337" max="14337" width="11.28515625" customWidth="1"/>
    <col min="14338" max="14343" width="18.7109375" customWidth="1"/>
    <col min="14344" max="14344" width="11.7109375" bestFit="1" customWidth="1"/>
    <col min="14345" max="14345" width="11.5703125" bestFit="1" customWidth="1"/>
    <col min="14346" max="14346" width="7.7109375" customWidth="1"/>
    <col min="14347" max="14347" width="9.7109375" bestFit="1" customWidth="1"/>
    <col min="14348" max="14348" width="10.85546875" customWidth="1"/>
    <col min="14349" max="14349" width="21.85546875" customWidth="1"/>
    <col min="14593" max="14593" width="11.28515625" customWidth="1"/>
    <col min="14594" max="14599" width="18.7109375" customWidth="1"/>
    <col min="14600" max="14600" width="11.7109375" bestFit="1" customWidth="1"/>
    <col min="14601" max="14601" width="11.5703125" bestFit="1" customWidth="1"/>
    <col min="14602" max="14602" width="7.7109375" customWidth="1"/>
    <col min="14603" max="14603" width="9.7109375" bestFit="1" customWidth="1"/>
    <col min="14604" max="14604" width="10.85546875" customWidth="1"/>
    <col min="14605" max="14605" width="21.85546875" customWidth="1"/>
    <col min="14849" max="14849" width="11.28515625" customWidth="1"/>
    <col min="14850" max="14855" width="18.7109375" customWidth="1"/>
    <col min="14856" max="14856" width="11.7109375" bestFit="1" customWidth="1"/>
    <col min="14857" max="14857" width="11.5703125" bestFit="1" customWidth="1"/>
    <col min="14858" max="14858" width="7.7109375" customWidth="1"/>
    <col min="14859" max="14859" width="9.7109375" bestFit="1" customWidth="1"/>
    <col min="14860" max="14860" width="10.85546875" customWidth="1"/>
    <col min="14861" max="14861" width="21.85546875" customWidth="1"/>
    <col min="15105" max="15105" width="11.28515625" customWidth="1"/>
    <col min="15106" max="15111" width="18.7109375" customWidth="1"/>
    <col min="15112" max="15112" width="11.7109375" bestFit="1" customWidth="1"/>
    <col min="15113" max="15113" width="11.5703125" bestFit="1" customWidth="1"/>
    <col min="15114" max="15114" width="7.7109375" customWidth="1"/>
    <col min="15115" max="15115" width="9.7109375" bestFit="1" customWidth="1"/>
    <col min="15116" max="15116" width="10.85546875" customWidth="1"/>
    <col min="15117" max="15117" width="21.85546875" customWidth="1"/>
    <col min="15361" max="15361" width="11.28515625" customWidth="1"/>
    <col min="15362" max="15367" width="18.7109375" customWidth="1"/>
    <col min="15368" max="15368" width="11.7109375" bestFit="1" customWidth="1"/>
    <col min="15369" max="15369" width="11.5703125" bestFit="1" customWidth="1"/>
    <col min="15370" max="15370" width="7.7109375" customWidth="1"/>
    <col min="15371" max="15371" width="9.7109375" bestFit="1" customWidth="1"/>
    <col min="15372" max="15372" width="10.85546875" customWidth="1"/>
    <col min="15373" max="15373" width="21.85546875" customWidth="1"/>
    <col min="15617" max="15617" width="11.28515625" customWidth="1"/>
    <col min="15618" max="15623" width="18.7109375" customWidth="1"/>
    <col min="15624" max="15624" width="11.7109375" bestFit="1" customWidth="1"/>
    <col min="15625" max="15625" width="11.5703125" bestFit="1" customWidth="1"/>
    <col min="15626" max="15626" width="7.7109375" customWidth="1"/>
    <col min="15627" max="15627" width="9.7109375" bestFit="1" customWidth="1"/>
    <col min="15628" max="15628" width="10.85546875" customWidth="1"/>
    <col min="15629" max="15629" width="21.85546875" customWidth="1"/>
    <col min="15873" max="15873" width="11.28515625" customWidth="1"/>
    <col min="15874" max="15879" width="18.7109375" customWidth="1"/>
    <col min="15880" max="15880" width="11.7109375" bestFit="1" customWidth="1"/>
    <col min="15881" max="15881" width="11.5703125" bestFit="1" customWidth="1"/>
    <col min="15882" max="15882" width="7.7109375" customWidth="1"/>
    <col min="15883" max="15883" width="9.7109375" bestFit="1" customWidth="1"/>
    <col min="15884" max="15884" width="10.85546875" customWidth="1"/>
    <col min="15885" max="15885" width="21.85546875" customWidth="1"/>
    <col min="16129" max="16129" width="11.28515625" customWidth="1"/>
    <col min="16130" max="16135" width="18.7109375" customWidth="1"/>
    <col min="16136" max="16136" width="11.7109375" bestFit="1" customWidth="1"/>
    <col min="16137" max="16137" width="11.5703125" bestFit="1" customWidth="1"/>
    <col min="16138" max="16138" width="7.7109375" customWidth="1"/>
    <col min="16139" max="16139" width="9.7109375" bestFit="1" customWidth="1"/>
    <col min="16140" max="16140" width="10.85546875" customWidth="1"/>
    <col min="16141" max="16141" width="21.85546875" customWidth="1"/>
  </cols>
  <sheetData>
    <row r="1" spans="1:12" ht="15.75" x14ac:dyDescent="0.25">
      <c r="A1" s="7" t="s">
        <v>82</v>
      </c>
      <c r="B1" s="8"/>
      <c r="C1" s="8"/>
      <c r="D1" s="8"/>
    </row>
    <row r="2" spans="1:12" ht="15.75" x14ac:dyDescent="0.25">
      <c r="A2" s="120" t="s">
        <v>83</v>
      </c>
      <c r="B2" s="120"/>
      <c r="C2" s="120"/>
      <c r="D2" s="120"/>
    </row>
    <row r="3" spans="1:12" ht="15.75" x14ac:dyDescent="0.25">
      <c r="A3" s="8"/>
      <c r="B3" s="8"/>
      <c r="C3" s="8"/>
      <c r="D3" s="8"/>
    </row>
    <row r="4" spans="1:12" ht="15.75" x14ac:dyDescent="0.25">
      <c r="A4" s="7" t="s">
        <v>84</v>
      </c>
      <c r="B4" s="8"/>
      <c r="C4" s="8"/>
      <c r="D4" s="8"/>
    </row>
    <row r="5" spans="1:12" ht="15.75" thickBot="1" x14ac:dyDescent="0.3">
      <c r="A5" s="9"/>
    </row>
    <row r="6" spans="1:12" s="22" customFormat="1" ht="16.5" thickTop="1" thickBot="1" x14ac:dyDescent="0.3">
      <c r="A6" s="121">
        <v>2014</v>
      </c>
      <c r="B6" s="121" t="s">
        <v>85</v>
      </c>
      <c r="C6" s="121"/>
      <c r="D6" s="121" t="s">
        <v>86</v>
      </c>
      <c r="E6" s="121"/>
      <c r="F6" s="121" t="s">
        <v>87</v>
      </c>
      <c r="G6" s="121"/>
      <c r="H6" s="119"/>
      <c r="I6" s="119"/>
      <c r="J6" s="10"/>
    </row>
    <row r="7" spans="1:12" s="22" customFormat="1" ht="16.5" thickTop="1" thickBot="1" x14ac:dyDescent="0.3">
      <c r="A7" s="121"/>
      <c r="B7" s="11" t="s">
        <v>88</v>
      </c>
      <c r="C7" s="11" t="s">
        <v>89</v>
      </c>
      <c r="D7" s="11" t="s">
        <v>88</v>
      </c>
      <c r="E7" s="11" t="s">
        <v>89</v>
      </c>
      <c r="F7" s="11" t="s">
        <v>88</v>
      </c>
      <c r="G7" s="11" t="s">
        <v>89</v>
      </c>
      <c r="H7" s="12"/>
      <c r="I7" s="12"/>
      <c r="J7" s="10"/>
    </row>
    <row r="8" spans="1:12" s="22" customFormat="1" ht="16.5" thickTop="1" thickBot="1" x14ac:dyDescent="0.3">
      <c r="A8" s="13" t="s">
        <v>90</v>
      </c>
      <c r="B8" s="23">
        <v>2.33</v>
      </c>
      <c r="C8" s="23">
        <v>1.86</v>
      </c>
      <c r="D8" s="23">
        <v>4.6500000000000004</v>
      </c>
      <c r="E8" s="23">
        <v>3.72</v>
      </c>
      <c r="F8" s="23">
        <v>1.99</v>
      </c>
      <c r="G8" s="23">
        <v>1.57</v>
      </c>
      <c r="H8" s="24"/>
      <c r="I8" s="24"/>
      <c r="J8" s="25"/>
      <c r="K8" s="26"/>
      <c r="L8" s="26"/>
    </row>
    <row r="9" spans="1:12" s="22" customFormat="1" ht="16.5" thickTop="1" thickBot="1" x14ac:dyDescent="0.3">
      <c r="A9" s="13" t="s">
        <v>91</v>
      </c>
      <c r="B9" s="23">
        <v>2.71</v>
      </c>
      <c r="C9" s="23">
        <v>2.17</v>
      </c>
      <c r="D9" s="23">
        <v>5.29</v>
      </c>
      <c r="E9" s="23">
        <v>4.2300000000000004</v>
      </c>
      <c r="F9" s="23">
        <v>1.0900000000000001</v>
      </c>
      <c r="G9" s="23">
        <v>0.88</v>
      </c>
      <c r="H9" s="24"/>
      <c r="I9" s="24"/>
      <c r="J9" s="25"/>
      <c r="L9" s="27"/>
    </row>
    <row r="10" spans="1:12" s="22" customFormat="1" ht="16.5" thickTop="1" thickBot="1" x14ac:dyDescent="0.3">
      <c r="A10" s="13" t="s">
        <v>92</v>
      </c>
      <c r="B10" s="23">
        <v>4.3499999999999996</v>
      </c>
      <c r="C10" s="23">
        <v>3.48</v>
      </c>
      <c r="D10" s="23">
        <v>4.53</v>
      </c>
      <c r="E10" s="23">
        <v>3.62</v>
      </c>
      <c r="F10" s="23">
        <v>1.99</v>
      </c>
      <c r="G10" s="23">
        <v>4.53</v>
      </c>
      <c r="H10" s="24"/>
      <c r="I10" s="24"/>
      <c r="J10" s="25"/>
      <c r="L10" s="27"/>
    </row>
    <row r="11" spans="1:12" s="22" customFormat="1" ht="16.5" thickTop="1" thickBot="1" x14ac:dyDescent="0.3">
      <c r="A11" s="13" t="s">
        <v>93</v>
      </c>
      <c r="B11" s="23">
        <v>11.39</v>
      </c>
      <c r="C11" s="23">
        <v>9.11</v>
      </c>
      <c r="D11" s="23">
        <v>3.07</v>
      </c>
      <c r="E11" s="23">
        <v>2.4500000000000002</v>
      </c>
      <c r="F11" s="23">
        <v>3.83</v>
      </c>
      <c r="G11" s="23">
        <v>3.07</v>
      </c>
      <c r="H11" s="24"/>
      <c r="I11" s="24"/>
      <c r="J11" s="25"/>
      <c r="L11" s="27"/>
    </row>
    <row r="12" spans="1:12" s="22" customFormat="1" ht="16.5" thickTop="1" thickBot="1" x14ac:dyDescent="0.3">
      <c r="A12" s="13" t="s">
        <v>94</v>
      </c>
      <c r="B12" s="23">
        <v>8.98</v>
      </c>
      <c r="C12" s="23">
        <v>7.18</v>
      </c>
      <c r="D12" s="23">
        <v>3.28</v>
      </c>
      <c r="E12" s="23">
        <v>2.58</v>
      </c>
      <c r="F12" s="23">
        <v>4.16</v>
      </c>
      <c r="G12" s="23">
        <v>3.33</v>
      </c>
      <c r="H12" s="24"/>
      <c r="I12" s="24"/>
      <c r="J12" s="25"/>
      <c r="L12" s="27"/>
    </row>
    <row r="13" spans="1:12" s="22" customFormat="1" ht="16.5" thickTop="1" thickBot="1" x14ac:dyDescent="0.3">
      <c r="A13" s="13" t="s">
        <v>95</v>
      </c>
      <c r="B13" s="23">
        <v>14.51</v>
      </c>
      <c r="C13" s="23">
        <v>11.61</v>
      </c>
      <c r="D13" s="23">
        <v>3.28</v>
      </c>
      <c r="E13" s="23">
        <v>2.58</v>
      </c>
      <c r="F13" s="23">
        <v>1.23</v>
      </c>
      <c r="G13" s="23">
        <v>0.98</v>
      </c>
      <c r="H13" s="24"/>
      <c r="I13" s="24"/>
      <c r="J13" s="25"/>
      <c r="L13" s="27"/>
    </row>
    <row r="14" spans="1:12" s="22" customFormat="1" ht="16.5" thickTop="1" thickBot="1" x14ac:dyDescent="0.3">
      <c r="A14" s="13" t="s">
        <v>96</v>
      </c>
      <c r="B14" s="23">
        <v>0.13500000000000001</v>
      </c>
      <c r="C14" s="23">
        <v>0.10100000000000001</v>
      </c>
      <c r="D14" s="23">
        <v>0</v>
      </c>
      <c r="E14" s="23">
        <v>0</v>
      </c>
      <c r="F14" s="23">
        <v>8.2899999999999991</v>
      </c>
      <c r="G14" s="23">
        <v>6.64</v>
      </c>
      <c r="H14" s="24"/>
      <c r="I14" s="24"/>
      <c r="J14" s="25"/>
      <c r="L14" s="27"/>
    </row>
    <row r="15" spans="1:12" s="22" customFormat="1" ht="16.5" thickTop="1" thickBot="1" x14ac:dyDescent="0.3">
      <c r="A15" s="13" t="s">
        <v>97</v>
      </c>
      <c r="B15" s="23">
        <v>6.05</v>
      </c>
      <c r="C15" s="23">
        <v>4.84</v>
      </c>
      <c r="D15" s="23">
        <v>6.54</v>
      </c>
      <c r="E15" s="23">
        <v>5.23</v>
      </c>
      <c r="F15" s="23">
        <v>8.65</v>
      </c>
      <c r="G15" s="23">
        <v>6.92</v>
      </c>
      <c r="H15" s="24"/>
      <c r="I15" s="24"/>
      <c r="J15" s="25"/>
      <c r="L15" s="27"/>
    </row>
    <row r="16" spans="1:12" s="22" customFormat="1" ht="16.5" thickTop="1" thickBot="1" x14ac:dyDescent="0.3">
      <c r="A16" s="13" t="s">
        <v>98</v>
      </c>
      <c r="B16" s="23" t="s">
        <v>106</v>
      </c>
      <c r="C16" s="23" t="s">
        <v>106</v>
      </c>
      <c r="D16" s="23">
        <v>5.93</v>
      </c>
      <c r="E16" s="23">
        <v>4.66</v>
      </c>
      <c r="F16" s="23">
        <v>4.6500000000000004</v>
      </c>
      <c r="G16" s="23">
        <v>3.72</v>
      </c>
      <c r="H16" s="24"/>
      <c r="I16" s="24"/>
      <c r="J16" s="25"/>
      <c r="L16" s="27"/>
    </row>
    <row r="17" spans="1:12" s="22" customFormat="1" ht="16.5" thickTop="1" thickBot="1" x14ac:dyDescent="0.3">
      <c r="A17" s="13" t="s">
        <v>99</v>
      </c>
      <c r="B17" s="23">
        <v>6.71</v>
      </c>
      <c r="C17" s="23">
        <v>5.36</v>
      </c>
      <c r="D17" s="23">
        <v>2.98</v>
      </c>
      <c r="E17" s="23">
        <v>2.38</v>
      </c>
      <c r="F17" s="23">
        <v>8.57</v>
      </c>
      <c r="G17" s="23">
        <v>6.85</v>
      </c>
      <c r="H17" s="24"/>
      <c r="I17" s="24"/>
      <c r="J17" s="25"/>
      <c r="L17" s="27"/>
    </row>
    <row r="18" spans="1:12" s="22" customFormat="1" ht="16.5" thickTop="1" thickBot="1" x14ac:dyDescent="0.3">
      <c r="A18" s="13" t="s">
        <v>100</v>
      </c>
      <c r="B18" s="23">
        <v>8.9</v>
      </c>
      <c r="C18" s="23">
        <v>6.94</v>
      </c>
      <c r="D18" s="23">
        <v>0.38</v>
      </c>
      <c r="E18" s="23">
        <v>0.31</v>
      </c>
      <c r="F18" s="23">
        <v>6.62</v>
      </c>
      <c r="G18" s="23">
        <v>5.3</v>
      </c>
      <c r="H18" s="24"/>
      <c r="I18" s="24"/>
      <c r="J18" s="25"/>
      <c r="L18" s="27"/>
    </row>
    <row r="19" spans="1:12" s="22" customFormat="1" ht="16.5" thickTop="1" thickBot="1" x14ac:dyDescent="0.3">
      <c r="A19" s="13" t="s">
        <v>101</v>
      </c>
      <c r="B19" s="23">
        <v>4.68</v>
      </c>
      <c r="C19" s="23">
        <v>3.74</v>
      </c>
      <c r="D19" s="23">
        <v>1.7</v>
      </c>
      <c r="E19" s="23">
        <v>1.36</v>
      </c>
      <c r="F19" s="23">
        <v>4.22</v>
      </c>
      <c r="G19" s="23">
        <v>3.37</v>
      </c>
      <c r="H19" s="24"/>
      <c r="I19" s="24"/>
      <c r="J19" s="25"/>
      <c r="L19" s="27"/>
    </row>
    <row r="20" spans="1:12" ht="16.5" thickTop="1" thickBot="1" x14ac:dyDescent="0.3">
      <c r="A20" s="28" t="s">
        <v>107</v>
      </c>
      <c r="B20" s="29">
        <v>5.79</v>
      </c>
      <c r="C20" s="29">
        <v>4.6399999999999997</v>
      </c>
      <c r="D20" s="29">
        <v>2.93</v>
      </c>
      <c r="E20" s="29">
        <v>2.34</v>
      </c>
      <c r="F20" s="29">
        <v>5.1100000000000003</v>
      </c>
      <c r="G20" s="29">
        <v>4.09</v>
      </c>
      <c r="H20" s="19"/>
      <c r="I20" s="19"/>
      <c r="J20" s="19"/>
    </row>
    <row r="21" spans="1:12" ht="15.75" thickTop="1" x14ac:dyDescent="0.25">
      <c r="A21" s="26"/>
      <c r="B21" s="30"/>
      <c r="C21" s="30"/>
      <c r="D21" s="30"/>
      <c r="E21" s="30"/>
      <c r="F21" s="30"/>
      <c r="G21" s="30"/>
      <c r="H21" s="19"/>
      <c r="I21" s="19"/>
      <c r="J21" s="19"/>
    </row>
    <row r="22" spans="1:12" ht="15.75" x14ac:dyDescent="0.25">
      <c r="A22" s="21" t="s">
        <v>102</v>
      </c>
    </row>
  </sheetData>
  <mergeCells count="6">
    <mergeCell ref="H6:I6"/>
    <mergeCell ref="A2:D2"/>
    <mergeCell ref="A6:A7"/>
    <mergeCell ref="B6:C6"/>
    <mergeCell ref="D6:E6"/>
    <mergeCell ref="F6:G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E22" sqref="E22"/>
    </sheetView>
  </sheetViews>
  <sheetFormatPr defaultRowHeight="15" x14ac:dyDescent="0.25"/>
  <cols>
    <col min="1" max="1" width="11.28515625" customWidth="1"/>
    <col min="2" max="7" width="18.7109375" customWidth="1"/>
    <col min="8" max="8" width="11.7109375" bestFit="1" customWidth="1"/>
    <col min="9" max="9" width="11.5703125" bestFit="1" customWidth="1"/>
    <col min="10" max="10" width="7.7109375" customWidth="1"/>
    <col min="11" max="11" width="9.7109375" bestFit="1" customWidth="1"/>
    <col min="12" max="12" width="10.85546875" customWidth="1"/>
    <col min="13" max="13" width="21.85546875" customWidth="1"/>
    <col min="257" max="257" width="11.28515625" customWidth="1"/>
    <col min="258" max="263" width="18.7109375" customWidth="1"/>
    <col min="264" max="264" width="11.7109375" bestFit="1" customWidth="1"/>
    <col min="265" max="265" width="11.5703125" bestFit="1" customWidth="1"/>
    <col min="266" max="266" width="7.7109375" customWidth="1"/>
    <col min="267" max="267" width="9.7109375" bestFit="1" customWidth="1"/>
    <col min="268" max="268" width="10.85546875" customWidth="1"/>
    <col min="269" max="269" width="21.85546875" customWidth="1"/>
    <col min="513" max="513" width="11.28515625" customWidth="1"/>
    <col min="514" max="519" width="18.7109375" customWidth="1"/>
    <col min="520" max="520" width="11.7109375" bestFit="1" customWidth="1"/>
    <col min="521" max="521" width="11.5703125" bestFit="1" customWidth="1"/>
    <col min="522" max="522" width="7.7109375" customWidth="1"/>
    <col min="523" max="523" width="9.7109375" bestFit="1" customWidth="1"/>
    <col min="524" max="524" width="10.85546875" customWidth="1"/>
    <col min="525" max="525" width="21.85546875" customWidth="1"/>
    <col min="769" max="769" width="11.28515625" customWidth="1"/>
    <col min="770" max="775" width="18.7109375" customWidth="1"/>
    <col min="776" max="776" width="11.7109375" bestFit="1" customWidth="1"/>
    <col min="777" max="777" width="11.5703125" bestFit="1" customWidth="1"/>
    <col min="778" max="778" width="7.7109375" customWidth="1"/>
    <col min="779" max="779" width="9.7109375" bestFit="1" customWidth="1"/>
    <col min="780" max="780" width="10.85546875" customWidth="1"/>
    <col min="781" max="781" width="21.85546875" customWidth="1"/>
    <col min="1025" max="1025" width="11.28515625" customWidth="1"/>
    <col min="1026" max="1031" width="18.7109375" customWidth="1"/>
    <col min="1032" max="1032" width="11.7109375" bestFit="1" customWidth="1"/>
    <col min="1033" max="1033" width="11.5703125" bestFit="1" customWidth="1"/>
    <col min="1034" max="1034" width="7.7109375" customWidth="1"/>
    <col min="1035" max="1035" width="9.7109375" bestFit="1" customWidth="1"/>
    <col min="1036" max="1036" width="10.85546875" customWidth="1"/>
    <col min="1037" max="1037" width="21.85546875" customWidth="1"/>
    <col min="1281" max="1281" width="11.28515625" customWidth="1"/>
    <col min="1282" max="1287" width="18.7109375" customWidth="1"/>
    <col min="1288" max="1288" width="11.7109375" bestFit="1" customWidth="1"/>
    <col min="1289" max="1289" width="11.5703125" bestFit="1" customWidth="1"/>
    <col min="1290" max="1290" width="7.7109375" customWidth="1"/>
    <col min="1291" max="1291" width="9.7109375" bestFit="1" customWidth="1"/>
    <col min="1292" max="1292" width="10.85546875" customWidth="1"/>
    <col min="1293" max="1293" width="21.85546875" customWidth="1"/>
    <col min="1537" max="1537" width="11.28515625" customWidth="1"/>
    <col min="1538" max="1543" width="18.7109375" customWidth="1"/>
    <col min="1544" max="1544" width="11.7109375" bestFit="1" customWidth="1"/>
    <col min="1545" max="1545" width="11.5703125" bestFit="1" customWidth="1"/>
    <col min="1546" max="1546" width="7.7109375" customWidth="1"/>
    <col min="1547" max="1547" width="9.7109375" bestFit="1" customWidth="1"/>
    <col min="1548" max="1548" width="10.85546875" customWidth="1"/>
    <col min="1549" max="1549" width="21.85546875" customWidth="1"/>
    <col min="1793" max="1793" width="11.28515625" customWidth="1"/>
    <col min="1794" max="1799" width="18.7109375" customWidth="1"/>
    <col min="1800" max="1800" width="11.7109375" bestFit="1" customWidth="1"/>
    <col min="1801" max="1801" width="11.5703125" bestFit="1" customWidth="1"/>
    <col min="1802" max="1802" width="7.7109375" customWidth="1"/>
    <col min="1803" max="1803" width="9.7109375" bestFit="1" customWidth="1"/>
    <col min="1804" max="1804" width="10.85546875" customWidth="1"/>
    <col min="1805" max="1805" width="21.85546875" customWidth="1"/>
    <col min="2049" max="2049" width="11.28515625" customWidth="1"/>
    <col min="2050" max="2055" width="18.7109375" customWidth="1"/>
    <col min="2056" max="2056" width="11.7109375" bestFit="1" customWidth="1"/>
    <col min="2057" max="2057" width="11.5703125" bestFit="1" customWidth="1"/>
    <col min="2058" max="2058" width="7.7109375" customWidth="1"/>
    <col min="2059" max="2059" width="9.7109375" bestFit="1" customWidth="1"/>
    <col min="2060" max="2060" width="10.85546875" customWidth="1"/>
    <col min="2061" max="2061" width="21.85546875" customWidth="1"/>
    <col min="2305" max="2305" width="11.28515625" customWidth="1"/>
    <col min="2306" max="2311" width="18.7109375" customWidth="1"/>
    <col min="2312" max="2312" width="11.7109375" bestFit="1" customWidth="1"/>
    <col min="2313" max="2313" width="11.5703125" bestFit="1" customWidth="1"/>
    <col min="2314" max="2314" width="7.7109375" customWidth="1"/>
    <col min="2315" max="2315" width="9.7109375" bestFit="1" customWidth="1"/>
    <col min="2316" max="2316" width="10.85546875" customWidth="1"/>
    <col min="2317" max="2317" width="21.85546875" customWidth="1"/>
    <col min="2561" max="2561" width="11.28515625" customWidth="1"/>
    <col min="2562" max="2567" width="18.7109375" customWidth="1"/>
    <col min="2568" max="2568" width="11.7109375" bestFit="1" customWidth="1"/>
    <col min="2569" max="2569" width="11.5703125" bestFit="1" customWidth="1"/>
    <col min="2570" max="2570" width="7.7109375" customWidth="1"/>
    <col min="2571" max="2571" width="9.7109375" bestFit="1" customWidth="1"/>
    <col min="2572" max="2572" width="10.85546875" customWidth="1"/>
    <col min="2573" max="2573" width="21.85546875" customWidth="1"/>
    <col min="2817" max="2817" width="11.28515625" customWidth="1"/>
    <col min="2818" max="2823" width="18.7109375" customWidth="1"/>
    <col min="2824" max="2824" width="11.7109375" bestFit="1" customWidth="1"/>
    <col min="2825" max="2825" width="11.5703125" bestFit="1" customWidth="1"/>
    <col min="2826" max="2826" width="7.7109375" customWidth="1"/>
    <col min="2827" max="2827" width="9.7109375" bestFit="1" customWidth="1"/>
    <col min="2828" max="2828" width="10.85546875" customWidth="1"/>
    <col min="2829" max="2829" width="21.85546875" customWidth="1"/>
    <col min="3073" max="3073" width="11.28515625" customWidth="1"/>
    <col min="3074" max="3079" width="18.7109375" customWidth="1"/>
    <col min="3080" max="3080" width="11.7109375" bestFit="1" customWidth="1"/>
    <col min="3081" max="3081" width="11.5703125" bestFit="1" customWidth="1"/>
    <col min="3082" max="3082" width="7.7109375" customWidth="1"/>
    <col min="3083" max="3083" width="9.7109375" bestFit="1" customWidth="1"/>
    <col min="3084" max="3084" width="10.85546875" customWidth="1"/>
    <col min="3085" max="3085" width="21.85546875" customWidth="1"/>
    <col min="3329" max="3329" width="11.28515625" customWidth="1"/>
    <col min="3330" max="3335" width="18.7109375" customWidth="1"/>
    <col min="3336" max="3336" width="11.7109375" bestFit="1" customWidth="1"/>
    <col min="3337" max="3337" width="11.5703125" bestFit="1" customWidth="1"/>
    <col min="3338" max="3338" width="7.7109375" customWidth="1"/>
    <col min="3339" max="3339" width="9.7109375" bestFit="1" customWidth="1"/>
    <col min="3340" max="3340" width="10.85546875" customWidth="1"/>
    <col min="3341" max="3341" width="21.85546875" customWidth="1"/>
    <col min="3585" max="3585" width="11.28515625" customWidth="1"/>
    <col min="3586" max="3591" width="18.7109375" customWidth="1"/>
    <col min="3592" max="3592" width="11.7109375" bestFit="1" customWidth="1"/>
    <col min="3593" max="3593" width="11.5703125" bestFit="1" customWidth="1"/>
    <col min="3594" max="3594" width="7.7109375" customWidth="1"/>
    <col min="3595" max="3595" width="9.7109375" bestFit="1" customWidth="1"/>
    <col min="3596" max="3596" width="10.85546875" customWidth="1"/>
    <col min="3597" max="3597" width="21.85546875" customWidth="1"/>
    <col min="3841" max="3841" width="11.28515625" customWidth="1"/>
    <col min="3842" max="3847" width="18.7109375" customWidth="1"/>
    <col min="3848" max="3848" width="11.7109375" bestFit="1" customWidth="1"/>
    <col min="3849" max="3849" width="11.5703125" bestFit="1" customWidth="1"/>
    <col min="3850" max="3850" width="7.7109375" customWidth="1"/>
    <col min="3851" max="3851" width="9.7109375" bestFit="1" customWidth="1"/>
    <col min="3852" max="3852" width="10.85546875" customWidth="1"/>
    <col min="3853" max="3853" width="21.85546875" customWidth="1"/>
    <col min="4097" max="4097" width="11.28515625" customWidth="1"/>
    <col min="4098" max="4103" width="18.7109375" customWidth="1"/>
    <col min="4104" max="4104" width="11.7109375" bestFit="1" customWidth="1"/>
    <col min="4105" max="4105" width="11.5703125" bestFit="1" customWidth="1"/>
    <col min="4106" max="4106" width="7.7109375" customWidth="1"/>
    <col min="4107" max="4107" width="9.7109375" bestFit="1" customWidth="1"/>
    <col min="4108" max="4108" width="10.85546875" customWidth="1"/>
    <col min="4109" max="4109" width="21.85546875" customWidth="1"/>
    <col min="4353" max="4353" width="11.28515625" customWidth="1"/>
    <col min="4354" max="4359" width="18.7109375" customWidth="1"/>
    <col min="4360" max="4360" width="11.7109375" bestFit="1" customWidth="1"/>
    <col min="4361" max="4361" width="11.5703125" bestFit="1" customWidth="1"/>
    <col min="4362" max="4362" width="7.7109375" customWidth="1"/>
    <col min="4363" max="4363" width="9.7109375" bestFit="1" customWidth="1"/>
    <col min="4364" max="4364" width="10.85546875" customWidth="1"/>
    <col min="4365" max="4365" width="21.85546875" customWidth="1"/>
    <col min="4609" max="4609" width="11.28515625" customWidth="1"/>
    <col min="4610" max="4615" width="18.7109375" customWidth="1"/>
    <col min="4616" max="4616" width="11.7109375" bestFit="1" customWidth="1"/>
    <col min="4617" max="4617" width="11.5703125" bestFit="1" customWidth="1"/>
    <col min="4618" max="4618" width="7.7109375" customWidth="1"/>
    <col min="4619" max="4619" width="9.7109375" bestFit="1" customWidth="1"/>
    <col min="4620" max="4620" width="10.85546875" customWidth="1"/>
    <col min="4621" max="4621" width="21.85546875" customWidth="1"/>
    <col min="4865" max="4865" width="11.28515625" customWidth="1"/>
    <col min="4866" max="4871" width="18.7109375" customWidth="1"/>
    <col min="4872" max="4872" width="11.7109375" bestFit="1" customWidth="1"/>
    <col min="4873" max="4873" width="11.5703125" bestFit="1" customWidth="1"/>
    <col min="4874" max="4874" width="7.7109375" customWidth="1"/>
    <col min="4875" max="4875" width="9.7109375" bestFit="1" customWidth="1"/>
    <col min="4876" max="4876" width="10.85546875" customWidth="1"/>
    <col min="4877" max="4877" width="21.85546875" customWidth="1"/>
    <col min="5121" max="5121" width="11.28515625" customWidth="1"/>
    <col min="5122" max="5127" width="18.7109375" customWidth="1"/>
    <col min="5128" max="5128" width="11.7109375" bestFit="1" customWidth="1"/>
    <col min="5129" max="5129" width="11.5703125" bestFit="1" customWidth="1"/>
    <col min="5130" max="5130" width="7.7109375" customWidth="1"/>
    <col min="5131" max="5131" width="9.7109375" bestFit="1" customWidth="1"/>
    <col min="5132" max="5132" width="10.85546875" customWidth="1"/>
    <col min="5133" max="5133" width="21.85546875" customWidth="1"/>
    <col min="5377" max="5377" width="11.28515625" customWidth="1"/>
    <col min="5378" max="5383" width="18.7109375" customWidth="1"/>
    <col min="5384" max="5384" width="11.7109375" bestFit="1" customWidth="1"/>
    <col min="5385" max="5385" width="11.5703125" bestFit="1" customWidth="1"/>
    <col min="5386" max="5386" width="7.7109375" customWidth="1"/>
    <col min="5387" max="5387" width="9.7109375" bestFit="1" customWidth="1"/>
    <col min="5388" max="5388" width="10.85546875" customWidth="1"/>
    <col min="5389" max="5389" width="21.85546875" customWidth="1"/>
    <col min="5633" max="5633" width="11.28515625" customWidth="1"/>
    <col min="5634" max="5639" width="18.7109375" customWidth="1"/>
    <col min="5640" max="5640" width="11.7109375" bestFit="1" customWidth="1"/>
    <col min="5641" max="5641" width="11.5703125" bestFit="1" customWidth="1"/>
    <col min="5642" max="5642" width="7.7109375" customWidth="1"/>
    <col min="5643" max="5643" width="9.7109375" bestFit="1" customWidth="1"/>
    <col min="5644" max="5644" width="10.85546875" customWidth="1"/>
    <col min="5645" max="5645" width="21.85546875" customWidth="1"/>
    <col min="5889" max="5889" width="11.28515625" customWidth="1"/>
    <col min="5890" max="5895" width="18.7109375" customWidth="1"/>
    <col min="5896" max="5896" width="11.7109375" bestFit="1" customWidth="1"/>
    <col min="5897" max="5897" width="11.5703125" bestFit="1" customWidth="1"/>
    <col min="5898" max="5898" width="7.7109375" customWidth="1"/>
    <col min="5899" max="5899" width="9.7109375" bestFit="1" customWidth="1"/>
    <col min="5900" max="5900" width="10.85546875" customWidth="1"/>
    <col min="5901" max="5901" width="21.85546875" customWidth="1"/>
    <col min="6145" max="6145" width="11.28515625" customWidth="1"/>
    <col min="6146" max="6151" width="18.7109375" customWidth="1"/>
    <col min="6152" max="6152" width="11.7109375" bestFit="1" customWidth="1"/>
    <col min="6153" max="6153" width="11.5703125" bestFit="1" customWidth="1"/>
    <col min="6154" max="6154" width="7.7109375" customWidth="1"/>
    <col min="6155" max="6155" width="9.7109375" bestFit="1" customWidth="1"/>
    <col min="6156" max="6156" width="10.85546875" customWidth="1"/>
    <col min="6157" max="6157" width="21.85546875" customWidth="1"/>
    <col min="6401" max="6401" width="11.28515625" customWidth="1"/>
    <col min="6402" max="6407" width="18.7109375" customWidth="1"/>
    <col min="6408" max="6408" width="11.7109375" bestFit="1" customWidth="1"/>
    <col min="6409" max="6409" width="11.5703125" bestFit="1" customWidth="1"/>
    <col min="6410" max="6410" width="7.7109375" customWidth="1"/>
    <col min="6411" max="6411" width="9.7109375" bestFit="1" customWidth="1"/>
    <col min="6412" max="6412" width="10.85546875" customWidth="1"/>
    <col min="6413" max="6413" width="21.85546875" customWidth="1"/>
    <col min="6657" max="6657" width="11.28515625" customWidth="1"/>
    <col min="6658" max="6663" width="18.7109375" customWidth="1"/>
    <col min="6664" max="6664" width="11.7109375" bestFit="1" customWidth="1"/>
    <col min="6665" max="6665" width="11.5703125" bestFit="1" customWidth="1"/>
    <col min="6666" max="6666" width="7.7109375" customWidth="1"/>
    <col min="6667" max="6667" width="9.7109375" bestFit="1" customWidth="1"/>
    <col min="6668" max="6668" width="10.85546875" customWidth="1"/>
    <col min="6669" max="6669" width="21.85546875" customWidth="1"/>
    <col min="6913" max="6913" width="11.28515625" customWidth="1"/>
    <col min="6914" max="6919" width="18.7109375" customWidth="1"/>
    <col min="6920" max="6920" width="11.7109375" bestFit="1" customWidth="1"/>
    <col min="6921" max="6921" width="11.5703125" bestFit="1" customWidth="1"/>
    <col min="6922" max="6922" width="7.7109375" customWidth="1"/>
    <col min="6923" max="6923" width="9.7109375" bestFit="1" customWidth="1"/>
    <col min="6924" max="6924" width="10.85546875" customWidth="1"/>
    <col min="6925" max="6925" width="21.85546875" customWidth="1"/>
    <col min="7169" max="7169" width="11.28515625" customWidth="1"/>
    <col min="7170" max="7175" width="18.7109375" customWidth="1"/>
    <col min="7176" max="7176" width="11.7109375" bestFit="1" customWidth="1"/>
    <col min="7177" max="7177" width="11.5703125" bestFit="1" customWidth="1"/>
    <col min="7178" max="7178" width="7.7109375" customWidth="1"/>
    <col min="7179" max="7179" width="9.7109375" bestFit="1" customWidth="1"/>
    <col min="7180" max="7180" width="10.85546875" customWidth="1"/>
    <col min="7181" max="7181" width="21.85546875" customWidth="1"/>
    <col min="7425" max="7425" width="11.28515625" customWidth="1"/>
    <col min="7426" max="7431" width="18.7109375" customWidth="1"/>
    <col min="7432" max="7432" width="11.7109375" bestFit="1" customWidth="1"/>
    <col min="7433" max="7433" width="11.5703125" bestFit="1" customWidth="1"/>
    <col min="7434" max="7434" width="7.7109375" customWidth="1"/>
    <col min="7435" max="7435" width="9.7109375" bestFit="1" customWidth="1"/>
    <col min="7436" max="7436" width="10.85546875" customWidth="1"/>
    <col min="7437" max="7437" width="21.85546875" customWidth="1"/>
    <col min="7681" max="7681" width="11.28515625" customWidth="1"/>
    <col min="7682" max="7687" width="18.7109375" customWidth="1"/>
    <col min="7688" max="7688" width="11.7109375" bestFit="1" customWidth="1"/>
    <col min="7689" max="7689" width="11.5703125" bestFit="1" customWidth="1"/>
    <col min="7690" max="7690" width="7.7109375" customWidth="1"/>
    <col min="7691" max="7691" width="9.7109375" bestFit="1" customWidth="1"/>
    <col min="7692" max="7692" width="10.85546875" customWidth="1"/>
    <col min="7693" max="7693" width="21.85546875" customWidth="1"/>
    <col min="7937" max="7937" width="11.28515625" customWidth="1"/>
    <col min="7938" max="7943" width="18.7109375" customWidth="1"/>
    <col min="7944" max="7944" width="11.7109375" bestFit="1" customWidth="1"/>
    <col min="7945" max="7945" width="11.5703125" bestFit="1" customWidth="1"/>
    <col min="7946" max="7946" width="7.7109375" customWidth="1"/>
    <col min="7947" max="7947" width="9.7109375" bestFit="1" customWidth="1"/>
    <col min="7948" max="7948" width="10.85546875" customWidth="1"/>
    <col min="7949" max="7949" width="21.85546875" customWidth="1"/>
    <col min="8193" max="8193" width="11.28515625" customWidth="1"/>
    <col min="8194" max="8199" width="18.7109375" customWidth="1"/>
    <col min="8200" max="8200" width="11.7109375" bestFit="1" customWidth="1"/>
    <col min="8201" max="8201" width="11.5703125" bestFit="1" customWidth="1"/>
    <col min="8202" max="8202" width="7.7109375" customWidth="1"/>
    <col min="8203" max="8203" width="9.7109375" bestFit="1" customWidth="1"/>
    <col min="8204" max="8204" width="10.85546875" customWidth="1"/>
    <col min="8205" max="8205" width="21.85546875" customWidth="1"/>
    <col min="8449" max="8449" width="11.28515625" customWidth="1"/>
    <col min="8450" max="8455" width="18.7109375" customWidth="1"/>
    <col min="8456" max="8456" width="11.7109375" bestFit="1" customWidth="1"/>
    <col min="8457" max="8457" width="11.5703125" bestFit="1" customWidth="1"/>
    <col min="8458" max="8458" width="7.7109375" customWidth="1"/>
    <col min="8459" max="8459" width="9.7109375" bestFit="1" customWidth="1"/>
    <col min="8460" max="8460" width="10.85546875" customWidth="1"/>
    <col min="8461" max="8461" width="21.85546875" customWidth="1"/>
    <col min="8705" max="8705" width="11.28515625" customWidth="1"/>
    <col min="8706" max="8711" width="18.7109375" customWidth="1"/>
    <col min="8712" max="8712" width="11.7109375" bestFit="1" customWidth="1"/>
    <col min="8713" max="8713" width="11.5703125" bestFit="1" customWidth="1"/>
    <col min="8714" max="8714" width="7.7109375" customWidth="1"/>
    <col min="8715" max="8715" width="9.7109375" bestFit="1" customWidth="1"/>
    <col min="8716" max="8716" width="10.85546875" customWidth="1"/>
    <col min="8717" max="8717" width="21.85546875" customWidth="1"/>
    <col min="8961" max="8961" width="11.28515625" customWidth="1"/>
    <col min="8962" max="8967" width="18.7109375" customWidth="1"/>
    <col min="8968" max="8968" width="11.7109375" bestFit="1" customWidth="1"/>
    <col min="8969" max="8969" width="11.5703125" bestFit="1" customWidth="1"/>
    <col min="8970" max="8970" width="7.7109375" customWidth="1"/>
    <col min="8971" max="8971" width="9.7109375" bestFit="1" customWidth="1"/>
    <col min="8972" max="8972" width="10.85546875" customWidth="1"/>
    <col min="8973" max="8973" width="21.85546875" customWidth="1"/>
    <col min="9217" max="9217" width="11.28515625" customWidth="1"/>
    <col min="9218" max="9223" width="18.7109375" customWidth="1"/>
    <col min="9224" max="9224" width="11.7109375" bestFit="1" customWidth="1"/>
    <col min="9225" max="9225" width="11.5703125" bestFit="1" customWidth="1"/>
    <col min="9226" max="9226" width="7.7109375" customWidth="1"/>
    <col min="9227" max="9227" width="9.7109375" bestFit="1" customWidth="1"/>
    <col min="9228" max="9228" width="10.85546875" customWidth="1"/>
    <col min="9229" max="9229" width="21.85546875" customWidth="1"/>
    <col min="9473" max="9473" width="11.28515625" customWidth="1"/>
    <col min="9474" max="9479" width="18.7109375" customWidth="1"/>
    <col min="9480" max="9480" width="11.7109375" bestFit="1" customWidth="1"/>
    <col min="9481" max="9481" width="11.5703125" bestFit="1" customWidth="1"/>
    <col min="9482" max="9482" width="7.7109375" customWidth="1"/>
    <col min="9483" max="9483" width="9.7109375" bestFit="1" customWidth="1"/>
    <col min="9484" max="9484" width="10.85546875" customWidth="1"/>
    <col min="9485" max="9485" width="21.85546875" customWidth="1"/>
    <col min="9729" max="9729" width="11.28515625" customWidth="1"/>
    <col min="9730" max="9735" width="18.7109375" customWidth="1"/>
    <col min="9736" max="9736" width="11.7109375" bestFit="1" customWidth="1"/>
    <col min="9737" max="9737" width="11.5703125" bestFit="1" customWidth="1"/>
    <col min="9738" max="9738" width="7.7109375" customWidth="1"/>
    <col min="9739" max="9739" width="9.7109375" bestFit="1" customWidth="1"/>
    <col min="9740" max="9740" width="10.85546875" customWidth="1"/>
    <col min="9741" max="9741" width="21.85546875" customWidth="1"/>
    <col min="9985" max="9985" width="11.28515625" customWidth="1"/>
    <col min="9986" max="9991" width="18.7109375" customWidth="1"/>
    <col min="9992" max="9992" width="11.7109375" bestFit="1" customWidth="1"/>
    <col min="9993" max="9993" width="11.5703125" bestFit="1" customWidth="1"/>
    <col min="9994" max="9994" width="7.7109375" customWidth="1"/>
    <col min="9995" max="9995" width="9.7109375" bestFit="1" customWidth="1"/>
    <col min="9996" max="9996" width="10.85546875" customWidth="1"/>
    <col min="9997" max="9997" width="21.85546875" customWidth="1"/>
    <col min="10241" max="10241" width="11.28515625" customWidth="1"/>
    <col min="10242" max="10247" width="18.7109375" customWidth="1"/>
    <col min="10248" max="10248" width="11.7109375" bestFit="1" customWidth="1"/>
    <col min="10249" max="10249" width="11.5703125" bestFit="1" customWidth="1"/>
    <col min="10250" max="10250" width="7.7109375" customWidth="1"/>
    <col min="10251" max="10251" width="9.7109375" bestFit="1" customWidth="1"/>
    <col min="10252" max="10252" width="10.85546875" customWidth="1"/>
    <col min="10253" max="10253" width="21.85546875" customWidth="1"/>
    <col min="10497" max="10497" width="11.28515625" customWidth="1"/>
    <col min="10498" max="10503" width="18.7109375" customWidth="1"/>
    <col min="10504" max="10504" width="11.7109375" bestFit="1" customWidth="1"/>
    <col min="10505" max="10505" width="11.5703125" bestFit="1" customWidth="1"/>
    <col min="10506" max="10506" width="7.7109375" customWidth="1"/>
    <col min="10507" max="10507" width="9.7109375" bestFit="1" customWidth="1"/>
    <col min="10508" max="10508" width="10.85546875" customWidth="1"/>
    <col min="10509" max="10509" width="21.85546875" customWidth="1"/>
    <col min="10753" max="10753" width="11.28515625" customWidth="1"/>
    <col min="10754" max="10759" width="18.7109375" customWidth="1"/>
    <col min="10760" max="10760" width="11.7109375" bestFit="1" customWidth="1"/>
    <col min="10761" max="10761" width="11.5703125" bestFit="1" customWidth="1"/>
    <col min="10762" max="10762" width="7.7109375" customWidth="1"/>
    <col min="10763" max="10763" width="9.7109375" bestFit="1" customWidth="1"/>
    <col min="10764" max="10764" width="10.85546875" customWidth="1"/>
    <col min="10765" max="10765" width="21.85546875" customWidth="1"/>
    <col min="11009" max="11009" width="11.28515625" customWidth="1"/>
    <col min="11010" max="11015" width="18.7109375" customWidth="1"/>
    <col min="11016" max="11016" width="11.7109375" bestFit="1" customWidth="1"/>
    <col min="11017" max="11017" width="11.5703125" bestFit="1" customWidth="1"/>
    <col min="11018" max="11018" width="7.7109375" customWidth="1"/>
    <col min="11019" max="11019" width="9.7109375" bestFit="1" customWidth="1"/>
    <col min="11020" max="11020" width="10.85546875" customWidth="1"/>
    <col min="11021" max="11021" width="21.85546875" customWidth="1"/>
    <col min="11265" max="11265" width="11.28515625" customWidth="1"/>
    <col min="11266" max="11271" width="18.7109375" customWidth="1"/>
    <col min="11272" max="11272" width="11.7109375" bestFit="1" customWidth="1"/>
    <col min="11273" max="11273" width="11.5703125" bestFit="1" customWidth="1"/>
    <col min="11274" max="11274" width="7.7109375" customWidth="1"/>
    <col min="11275" max="11275" width="9.7109375" bestFit="1" customWidth="1"/>
    <col min="11276" max="11276" width="10.85546875" customWidth="1"/>
    <col min="11277" max="11277" width="21.85546875" customWidth="1"/>
    <col min="11521" max="11521" width="11.28515625" customWidth="1"/>
    <col min="11522" max="11527" width="18.7109375" customWidth="1"/>
    <col min="11528" max="11528" width="11.7109375" bestFit="1" customWidth="1"/>
    <col min="11529" max="11529" width="11.5703125" bestFit="1" customWidth="1"/>
    <col min="11530" max="11530" width="7.7109375" customWidth="1"/>
    <col min="11531" max="11531" width="9.7109375" bestFit="1" customWidth="1"/>
    <col min="11532" max="11532" width="10.85546875" customWidth="1"/>
    <col min="11533" max="11533" width="21.85546875" customWidth="1"/>
    <col min="11777" max="11777" width="11.28515625" customWidth="1"/>
    <col min="11778" max="11783" width="18.7109375" customWidth="1"/>
    <col min="11784" max="11784" width="11.7109375" bestFit="1" customWidth="1"/>
    <col min="11785" max="11785" width="11.5703125" bestFit="1" customWidth="1"/>
    <col min="11786" max="11786" width="7.7109375" customWidth="1"/>
    <col min="11787" max="11787" width="9.7109375" bestFit="1" customWidth="1"/>
    <col min="11788" max="11788" width="10.85546875" customWidth="1"/>
    <col min="11789" max="11789" width="21.85546875" customWidth="1"/>
    <col min="12033" max="12033" width="11.28515625" customWidth="1"/>
    <col min="12034" max="12039" width="18.7109375" customWidth="1"/>
    <col min="12040" max="12040" width="11.7109375" bestFit="1" customWidth="1"/>
    <col min="12041" max="12041" width="11.5703125" bestFit="1" customWidth="1"/>
    <col min="12042" max="12042" width="7.7109375" customWidth="1"/>
    <col min="12043" max="12043" width="9.7109375" bestFit="1" customWidth="1"/>
    <col min="12044" max="12044" width="10.85546875" customWidth="1"/>
    <col min="12045" max="12045" width="21.85546875" customWidth="1"/>
    <col min="12289" max="12289" width="11.28515625" customWidth="1"/>
    <col min="12290" max="12295" width="18.7109375" customWidth="1"/>
    <col min="12296" max="12296" width="11.7109375" bestFit="1" customWidth="1"/>
    <col min="12297" max="12297" width="11.5703125" bestFit="1" customWidth="1"/>
    <col min="12298" max="12298" width="7.7109375" customWidth="1"/>
    <col min="12299" max="12299" width="9.7109375" bestFit="1" customWidth="1"/>
    <col min="12300" max="12300" width="10.85546875" customWidth="1"/>
    <col min="12301" max="12301" width="21.85546875" customWidth="1"/>
    <col min="12545" max="12545" width="11.28515625" customWidth="1"/>
    <col min="12546" max="12551" width="18.7109375" customWidth="1"/>
    <col min="12552" max="12552" width="11.7109375" bestFit="1" customWidth="1"/>
    <col min="12553" max="12553" width="11.5703125" bestFit="1" customWidth="1"/>
    <col min="12554" max="12554" width="7.7109375" customWidth="1"/>
    <col min="12555" max="12555" width="9.7109375" bestFit="1" customWidth="1"/>
    <col min="12556" max="12556" width="10.85546875" customWidth="1"/>
    <col min="12557" max="12557" width="21.85546875" customWidth="1"/>
    <col min="12801" max="12801" width="11.28515625" customWidth="1"/>
    <col min="12802" max="12807" width="18.7109375" customWidth="1"/>
    <col min="12808" max="12808" width="11.7109375" bestFit="1" customWidth="1"/>
    <col min="12809" max="12809" width="11.5703125" bestFit="1" customWidth="1"/>
    <col min="12810" max="12810" width="7.7109375" customWidth="1"/>
    <col min="12811" max="12811" width="9.7109375" bestFit="1" customWidth="1"/>
    <col min="12812" max="12812" width="10.85546875" customWidth="1"/>
    <col min="12813" max="12813" width="21.85546875" customWidth="1"/>
    <col min="13057" max="13057" width="11.28515625" customWidth="1"/>
    <col min="13058" max="13063" width="18.7109375" customWidth="1"/>
    <col min="13064" max="13064" width="11.7109375" bestFit="1" customWidth="1"/>
    <col min="13065" max="13065" width="11.5703125" bestFit="1" customWidth="1"/>
    <col min="13066" max="13066" width="7.7109375" customWidth="1"/>
    <col min="13067" max="13067" width="9.7109375" bestFit="1" customWidth="1"/>
    <col min="13068" max="13068" width="10.85546875" customWidth="1"/>
    <col min="13069" max="13069" width="21.85546875" customWidth="1"/>
    <col min="13313" max="13313" width="11.28515625" customWidth="1"/>
    <col min="13314" max="13319" width="18.7109375" customWidth="1"/>
    <col min="13320" max="13320" width="11.7109375" bestFit="1" customWidth="1"/>
    <col min="13321" max="13321" width="11.5703125" bestFit="1" customWidth="1"/>
    <col min="13322" max="13322" width="7.7109375" customWidth="1"/>
    <col min="13323" max="13323" width="9.7109375" bestFit="1" customWidth="1"/>
    <col min="13324" max="13324" width="10.85546875" customWidth="1"/>
    <col min="13325" max="13325" width="21.85546875" customWidth="1"/>
    <col min="13569" max="13569" width="11.28515625" customWidth="1"/>
    <col min="13570" max="13575" width="18.7109375" customWidth="1"/>
    <col min="13576" max="13576" width="11.7109375" bestFit="1" customWidth="1"/>
    <col min="13577" max="13577" width="11.5703125" bestFit="1" customWidth="1"/>
    <col min="13578" max="13578" width="7.7109375" customWidth="1"/>
    <col min="13579" max="13579" width="9.7109375" bestFit="1" customWidth="1"/>
    <col min="13580" max="13580" width="10.85546875" customWidth="1"/>
    <col min="13581" max="13581" width="21.85546875" customWidth="1"/>
    <col min="13825" max="13825" width="11.28515625" customWidth="1"/>
    <col min="13826" max="13831" width="18.7109375" customWidth="1"/>
    <col min="13832" max="13832" width="11.7109375" bestFit="1" customWidth="1"/>
    <col min="13833" max="13833" width="11.5703125" bestFit="1" customWidth="1"/>
    <col min="13834" max="13834" width="7.7109375" customWidth="1"/>
    <col min="13835" max="13835" width="9.7109375" bestFit="1" customWidth="1"/>
    <col min="13836" max="13836" width="10.85546875" customWidth="1"/>
    <col min="13837" max="13837" width="21.85546875" customWidth="1"/>
    <col min="14081" max="14081" width="11.28515625" customWidth="1"/>
    <col min="14082" max="14087" width="18.7109375" customWidth="1"/>
    <col min="14088" max="14088" width="11.7109375" bestFit="1" customWidth="1"/>
    <col min="14089" max="14089" width="11.5703125" bestFit="1" customWidth="1"/>
    <col min="14090" max="14090" width="7.7109375" customWidth="1"/>
    <col min="14091" max="14091" width="9.7109375" bestFit="1" customWidth="1"/>
    <col min="14092" max="14092" width="10.85546875" customWidth="1"/>
    <col min="14093" max="14093" width="21.85546875" customWidth="1"/>
    <col min="14337" max="14337" width="11.28515625" customWidth="1"/>
    <col min="14338" max="14343" width="18.7109375" customWidth="1"/>
    <col min="14344" max="14344" width="11.7109375" bestFit="1" customWidth="1"/>
    <col min="14345" max="14345" width="11.5703125" bestFit="1" customWidth="1"/>
    <col min="14346" max="14346" width="7.7109375" customWidth="1"/>
    <col min="14347" max="14347" width="9.7109375" bestFit="1" customWidth="1"/>
    <col min="14348" max="14348" width="10.85546875" customWidth="1"/>
    <col min="14349" max="14349" width="21.85546875" customWidth="1"/>
    <col min="14593" max="14593" width="11.28515625" customWidth="1"/>
    <col min="14594" max="14599" width="18.7109375" customWidth="1"/>
    <col min="14600" max="14600" width="11.7109375" bestFit="1" customWidth="1"/>
    <col min="14601" max="14601" width="11.5703125" bestFit="1" customWidth="1"/>
    <col min="14602" max="14602" width="7.7109375" customWidth="1"/>
    <col min="14603" max="14603" width="9.7109375" bestFit="1" customWidth="1"/>
    <col min="14604" max="14604" width="10.85546875" customWidth="1"/>
    <col min="14605" max="14605" width="21.85546875" customWidth="1"/>
    <col min="14849" max="14849" width="11.28515625" customWidth="1"/>
    <col min="14850" max="14855" width="18.7109375" customWidth="1"/>
    <col min="14856" max="14856" width="11.7109375" bestFit="1" customWidth="1"/>
    <col min="14857" max="14857" width="11.5703125" bestFit="1" customWidth="1"/>
    <col min="14858" max="14858" width="7.7109375" customWidth="1"/>
    <col min="14859" max="14859" width="9.7109375" bestFit="1" customWidth="1"/>
    <col min="14860" max="14860" width="10.85546875" customWidth="1"/>
    <col min="14861" max="14861" width="21.85546875" customWidth="1"/>
    <col min="15105" max="15105" width="11.28515625" customWidth="1"/>
    <col min="15106" max="15111" width="18.7109375" customWidth="1"/>
    <col min="15112" max="15112" width="11.7109375" bestFit="1" customWidth="1"/>
    <col min="15113" max="15113" width="11.5703125" bestFit="1" customWidth="1"/>
    <col min="15114" max="15114" width="7.7109375" customWidth="1"/>
    <col min="15115" max="15115" width="9.7109375" bestFit="1" customWidth="1"/>
    <col min="15116" max="15116" width="10.85546875" customWidth="1"/>
    <col min="15117" max="15117" width="21.85546875" customWidth="1"/>
    <col min="15361" max="15361" width="11.28515625" customWidth="1"/>
    <col min="15362" max="15367" width="18.7109375" customWidth="1"/>
    <col min="15368" max="15368" width="11.7109375" bestFit="1" customWidth="1"/>
    <col min="15369" max="15369" width="11.5703125" bestFit="1" customWidth="1"/>
    <col min="15370" max="15370" width="7.7109375" customWidth="1"/>
    <col min="15371" max="15371" width="9.7109375" bestFit="1" customWidth="1"/>
    <col min="15372" max="15372" width="10.85546875" customWidth="1"/>
    <col min="15373" max="15373" width="21.85546875" customWidth="1"/>
    <col min="15617" max="15617" width="11.28515625" customWidth="1"/>
    <col min="15618" max="15623" width="18.7109375" customWidth="1"/>
    <col min="15624" max="15624" width="11.7109375" bestFit="1" customWidth="1"/>
    <col min="15625" max="15625" width="11.5703125" bestFit="1" customWidth="1"/>
    <col min="15626" max="15626" width="7.7109375" customWidth="1"/>
    <col min="15627" max="15627" width="9.7109375" bestFit="1" customWidth="1"/>
    <col min="15628" max="15628" width="10.85546875" customWidth="1"/>
    <col min="15629" max="15629" width="21.85546875" customWidth="1"/>
    <col min="15873" max="15873" width="11.28515625" customWidth="1"/>
    <col min="15874" max="15879" width="18.7109375" customWidth="1"/>
    <col min="15880" max="15880" width="11.7109375" bestFit="1" customWidth="1"/>
    <col min="15881" max="15881" width="11.5703125" bestFit="1" customWidth="1"/>
    <col min="15882" max="15882" width="7.7109375" customWidth="1"/>
    <col min="15883" max="15883" width="9.7109375" bestFit="1" customWidth="1"/>
    <col min="15884" max="15884" width="10.85546875" customWidth="1"/>
    <col min="15885" max="15885" width="21.85546875" customWidth="1"/>
    <col min="16129" max="16129" width="11.28515625" customWidth="1"/>
    <col min="16130" max="16135" width="18.7109375" customWidth="1"/>
    <col min="16136" max="16136" width="11.7109375" bestFit="1" customWidth="1"/>
    <col min="16137" max="16137" width="11.5703125" bestFit="1" customWidth="1"/>
    <col min="16138" max="16138" width="7.7109375" customWidth="1"/>
    <col min="16139" max="16139" width="9.7109375" bestFit="1" customWidth="1"/>
    <col min="16140" max="16140" width="10.85546875" customWidth="1"/>
    <col min="16141" max="16141" width="21.85546875" customWidth="1"/>
  </cols>
  <sheetData>
    <row r="1" spans="1:12" ht="15.75" x14ac:dyDescent="0.25">
      <c r="A1" s="7" t="s">
        <v>82</v>
      </c>
      <c r="B1" s="8"/>
      <c r="C1" s="8"/>
      <c r="D1" s="8"/>
    </row>
    <row r="2" spans="1:12" ht="15.75" x14ac:dyDescent="0.25">
      <c r="A2" s="120" t="s">
        <v>83</v>
      </c>
      <c r="B2" s="120"/>
      <c r="C2" s="120"/>
      <c r="D2" s="120"/>
    </row>
    <row r="3" spans="1:12" ht="15.75" x14ac:dyDescent="0.25">
      <c r="A3" s="8"/>
      <c r="B3" s="8"/>
      <c r="C3" s="8"/>
      <c r="D3" s="8"/>
    </row>
    <row r="4" spans="1:12" ht="15.75" x14ac:dyDescent="0.25">
      <c r="A4" s="7" t="s">
        <v>84</v>
      </c>
      <c r="B4" s="8"/>
      <c r="C4" s="8"/>
      <c r="D4" s="8"/>
    </row>
    <row r="5" spans="1:12" ht="15.75" thickBot="1" x14ac:dyDescent="0.3">
      <c r="A5" s="9"/>
    </row>
    <row r="6" spans="1:12" s="22" customFormat="1" ht="16.5" thickTop="1" thickBot="1" x14ac:dyDescent="0.3">
      <c r="A6" s="121">
        <v>2015</v>
      </c>
      <c r="B6" s="121" t="s">
        <v>85</v>
      </c>
      <c r="C6" s="121"/>
      <c r="D6" s="121" t="s">
        <v>86</v>
      </c>
      <c r="E6" s="121"/>
      <c r="F6" s="121" t="s">
        <v>87</v>
      </c>
      <c r="G6" s="121"/>
      <c r="H6" s="119"/>
      <c r="I6" s="119"/>
      <c r="J6" s="10"/>
    </row>
    <row r="7" spans="1:12" s="22" customFormat="1" ht="16.5" thickTop="1" thickBot="1" x14ac:dyDescent="0.3">
      <c r="A7" s="121"/>
      <c r="B7" s="11" t="s">
        <v>88</v>
      </c>
      <c r="C7" s="11" t="s">
        <v>89</v>
      </c>
      <c r="D7" s="11" t="s">
        <v>88</v>
      </c>
      <c r="E7" s="11" t="s">
        <v>89</v>
      </c>
      <c r="F7" s="11" t="s">
        <v>88</v>
      </c>
      <c r="G7" s="11" t="s">
        <v>89</v>
      </c>
      <c r="H7" s="12"/>
      <c r="I7" s="12"/>
      <c r="J7" s="10"/>
    </row>
    <row r="8" spans="1:12" s="22" customFormat="1" ht="16.5" thickTop="1" thickBot="1" x14ac:dyDescent="0.3">
      <c r="A8" s="13" t="s">
        <v>90</v>
      </c>
      <c r="B8" s="31">
        <v>6.02</v>
      </c>
      <c r="C8" s="31">
        <v>4.82</v>
      </c>
      <c r="D8" s="31">
        <v>0.9</v>
      </c>
      <c r="E8" s="31">
        <v>0.72</v>
      </c>
      <c r="F8" s="31">
        <v>2.31</v>
      </c>
      <c r="G8" s="31">
        <v>1.85</v>
      </c>
      <c r="H8" s="24"/>
      <c r="I8" s="24"/>
      <c r="J8" s="25"/>
      <c r="K8" s="26"/>
      <c r="L8" s="26"/>
    </row>
    <row r="9" spans="1:12" s="22" customFormat="1" ht="16.5" thickTop="1" thickBot="1" x14ac:dyDescent="0.3">
      <c r="A9" s="13" t="s">
        <v>91</v>
      </c>
      <c r="B9" s="32">
        <v>0</v>
      </c>
      <c r="C9" s="32">
        <v>0</v>
      </c>
      <c r="D9" s="31">
        <v>1.92</v>
      </c>
      <c r="E9" s="31">
        <v>1.54</v>
      </c>
      <c r="F9" s="31">
        <v>1.94</v>
      </c>
      <c r="G9" s="31">
        <v>1.55</v>
      </c>
      <c r="H9" s="24"/>
      <c r="I9" s="24"/>
      <c r="J9" s="25"/>
      <c r="L9" s="27"/>
    </row>
    <row r="10" spans="1:12" s="22" customFormat="1" ht="16.5" thickTop="1" thickBot="1" x14ac:dyDescent="0.3">
      <c r="A10" s="13" t="s">
        <v>92</v>
      </c>
      <c r="B10" s="31">
        <v>2.19</v>
      </c>
      <c r="C10" s="31">
        <v>1.75</v>
      </c>
      <c r="D10" s="31">
        <v>1.64</v>
      </c>
      <c r="E10" s="31">
        <v>1.31</v>
      </c>
      <c r="F10" s="31">
        <v>4.97</v>
      </c>
      <c r="G10" s="31">
        <v>3.97</v>
      </c>
      <c r="H10" s="24"/>
      <c r="I10" s="24"/>
      <c r="J10" s="25"/>
      <c r="L10" s="27"/>
    </row>
    <row r="11" spans="1:12" s="22" customFormat="1" ht="16.5" thickTop="1" thickBot="1" x14ac:dyDescent="0.3">
      <c r="A11" s="13" t="s">
        <v>93</v>
      </c>
      <c r="B11" s="31">
        <v>6.21</v>
      </c>
      <c r="C11" s="31">
        <v>4.97</v>
      </c>
      <c r="D11" s="31">
        <v>1.93</v>
      </c>
      <c r="E11" s="31">
        <v>1.54</v>
      </c>
      <c r="F11" s="31">
        <v>2.74</v>
      </c>
      <c r="G11" s="31">
        <v>2.19</v>
      </c>
      <c r="H11" s="24"/>
      <c r="I11" s="24"/>
      <c r="J11" s="25"/>
      <c r="L11" s="27"/>
    </row>
    <row r="12" spans="1:12" s="22" customFormat="1" ht="16.5" thickTop="1" thickBot="1" x14ac:dyDescent="0.3">
      <c r="A12" s="13" t="s">
        <v>94</v>
      </c>
      <c r="B12" s="31">
        <v>11.13</v>
      </c>
      <c r="C12" s="31">
        <v>8.9</v>
      </c>
      <c r="D12" s="31">
        <v>7.08</v>
      </c>
      <c r="E12" s="31">
        <v>5.66</v>
      </c>
      <c r="F12" s="31">
        <v>2.81</v>
      </c>
      <c r="G12" s="31">
        <v>2.25</v>
      </c>
      <c r="H12" s="24"/>
      <c r="I12" s="24"/>
      <c r="J12" s="25"/>
      <c r="L12" s="27"/>
    </row>
    <row r="13" spans="1:12" s="22" customFormat="1" ht="16.5" thickTop="1" thickBot="1" x14ac:dyDescent="0.3">
      <c r="A13" s="13" t="s">
        <v>95</v>
      </c>
      <c r="B13" s="31">
        <v>3.5</v>
      </c>
      <c r="C13" s="31">
        <v>2.8</v>
      </c>
      <c r="D13" s="31">
        <v>2.96</v>
      </c>
      <c r="E13" s="31">
        <v>2.37</v>
      </c>
      <c r="F13" s="31">
        <v>0.83</v>
      </c>
      <c r="G13" s="31">
        <v>0.66</v>
      </c>
      <c r="H13" s="24"/>
      <c r="I13" s="24"/>
      <c r="J13" s="25"/>
      <c r="L13" s="27"/>
    </row>
    <row r="14" spans="1:12" s="22" customFormat="1" ht="16.5" thickTop="1" thickBot="1" x14ac:dyDescent="0.3">
      <c r="A14" s="13" t="s">
        <v>96</v>
      </c>
      <c r="B14" s="31">
        <v>0.19</v>
      </c>
      <c r="C14" s="31">
        <v>0.15</v>
      </c>
      <c r="D14" s="31">
        <v>4.54</v>
      </c>
      <c r="E14" s="31">
        <v>3.63</v>
      </c>
      <c r="F14" s="31">
        <v>1.83</v>
      </c>
      <c r="G14" s="31">
        <v>1.47</v>
      </c>
      <c r="H14" s="24"/>
      <c r="I14" s="24"/>
      <c r="J14" s="25"/>
      <c r="L14" s="27"/>
    </row>
    <row r="15" spans="1:12" s="22" customFormat="1" ht="16.5" thickTop="1" thickBot="1" x14ac:dyDescent="0.3">
      <c r="A15" s="13" t="s">
        <v>97</v>
      </c>
      <c r="B15" s="31">
        <v>5.04</v>
      </c>
      <c r="C15" s="31">
        <v>4.03</v>
      </c>
      <c r="D15" s="31">
        <v>3.2</v>
      </c>
      <c r="E15" s="31">
        <v>2.56</v>
      </c>
      <c r="F15" s="31">
        <v>2.74</v>
      </c>
      <c r="G15" s="31">
        <v>2.19</v>
      </c>
      <c r="H15" s="24"/>
      <c r="I15" s="24"/>
      <c r="J15" s="25"/>
      <c r="L15" s="27"/>
    </row>
    <row r="16" spans="1:12" s="22" customFormat="1" ht="16.5" thickTop="1" thickBot="1" x14ac:dyDescent="0.3">
      <c r="A16" s="13" t="s">
        <v>98</v>
      </c>
      <c r="B16" s="31">
        <v>6.98</v>
      </c>
      <c r="C16" s="31">
        <v>5.58</v>
      </c>
      <c r="D16" s="31">
        <v>3.28</v>
      </c>
      <c r="E16" s="31">
        <v>2.63</v>
      </c>
      <c r="F16" s="31">
        <v>0.3</v>
      </c>
      <c r="G16" s="31">
        <v>0.24</v>
      </c>
      <c r="H16" s="24"/>
      <c r="I16" s="24"/>
      <c r="J16" s="25"/>
      <c r="L16" s="27"/>
    </row>
    <row r="17" spans="1:12" s="22" customFormat="1" ht="16.5" thickTop="1" thickBot="1" x14ac:dyDescent="0.3">
      <c r="A17" s="13" t="s">
        <v>99</v>
      </c>
      <c r="B17" s="31">
        <v>5</v>
      </c>
      <c r="C17" s="31">
        <v>4</v>
      </c>
      <c r="D17" s="31">
        <v>1.56</v>
      </c>
      <c r="E17" s="31">
        <v>1.25</v>
      </c>
      <c r="F17" s="31">
        <v>4.3</v>
      </c>
      <c r="G17" s="31">
        <v>3.44</v>
      </c>
      <c r="H17" s="24"/>
      <c r="I17" s="24"/>
      <c r="J17" s="25"/>
      <c r="L17" s="27"/>
    </row>
    <row r="18" spans="1:12" s="22" customFormat="1" ht="16.5" thickTop="1" thickBot="1" x14ac:dyDescent="0.3">
      <c r="A18" s="13" t="s">
        <v>100</v>
      </c>
      <c r="B18" s="31">
        <v>1.78</v>
      </c>
      <c r="C18" s="31">
        <v>1.42</v>
      </c>
      <c r="D18" s="31">
        <v>1.27</v>
      </c>
      <c r="E18" s="31">
        <v>1.02</v>
      </c>
      <c r="F18" s="31">
        <v>0.14000000000000001</v>
      </c>
      <c r="G18" s="31">
        <v>0.11</v>
      </c>
      <c r="H18" s="24"/>
      <c r="I18" s="24"/>
      <c r="J18" s="25"/>
      <c r="L18" s="27"/>
    </row>
    <row r="19" spans="1:12" s="22" customFormat="1" ht="16.5" thickTop="1" thickBot="1" x14ac:dyDescent="0.3">
      <c r="A19" s="13" t="s">
        <v>101</v>
      </c>
      <c r="B19" s="31">
        <v>4.4800000000000004</v>
      </c>
      <c r="C19" s="31">
        <v>3.58</v>
      </c>
      <c r="D19" s="31">
        <v>1.89</v>
      </c>
      <c r="E19" s="31">
        <v>1.51</v>
      </c>
      <c r="F19" s="31">
        <v>1.39</v>
      </c>
      <c r="G19" s="31">
        <v>1.1000000000000001</v>
      </c>
      <c r="H19" s="24"/>
      <c r="I19" s="24"/>
      <c r="J19" s="25"/>
      <c r="L19" s="27"/>
    </row>
    <row r="20" spans="1:12" ht="16.5" thickTop="1" thickBot="1" x14ac:dyDescent="0.3">
      <c r="A20" s="28" t="s">
        <v>107</v>
      </c>
      <c r="B20" s="29">
        <f t="shared" ref="B20:G20" si="0">AVERAGE(B8:B19)</f>
        <v>4.3766666666666678</v>
      </c>
      <c r="C20" s="29">
        <f t="shared" si="0"/>
        <v>3.5</v>
      </c>
      <c r="D20" s="29">
        <f t="shared" si="0"/>
        <v>2.6808333333333327</v>
      </c>
      <c r="E20" s="29">
        <f t="shared" si="0"/>
        <v>2.145</v>
      </c>
      <c r="F20" s="29">
        <f t="shared" si="0"/>
        <v>2.1916666666666669</v>
      </c>
      <c r="G20" s="29">
        <f t="shared" si="0"/>
        <v>1.7516666666666669</v>
      </c>
      <c r="H20" s="19"/>
      <c r="I20" s="19"/>
      <c r="J20" s="19"/>
    </row>
    <row r="21" spans="1:12" ht="15.75" thickTop="1" x14ac:dyDescent="0.25">
      <c r="A21" s="26"/>
      <c r="B21" s="30"/>
      <c r="C21" s="30"/>
      <c r="D21" s="30"/>
      <c r="E21" s="30"/>
      <c r="F21" s="30"/>
      <c r="G21" s="30"/>
      <c r="H21" s="19"/>
      <c r="I21" s="19"/>
      <c r="J21" s="19"/>
    </row>
    <row r="22" spans="1:12" ht="15.75" x14ac:dyDescent="0.25">
      <c r="A22" s="21" t="s">
        <v>102</v>
      </c>
    </row>
  </sheetData>
  <mergeCells count="6">
    <mergeCell ref="H6:I6"/>
    <mergeCell ref="A2:D2"/>
    <mergeCell ref="A6:A7"/>
    <mergeCell ref="B6:C6"/>
    <mergeCell ref="D6:E6"/>
    <mergeCell ref="F6:G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17" sqref="F17"/>
    </sheetView>
  </sheetViews>
  <sheetFormatPr defaultRowHeight="15" x14ac:dyDescent="0.25"/>
  <cols>
    <col min="1" max="1" width="11.28515625" customWidth="1"/>
    <col min="2" max="7" width="18.7109375" customWidth="1"/>
    <col min="8" max="8" width="11.7109375" bestFit="1" customWidth="1"/>
    <col min="9" max="9" width="11.5703125" bestFit="1" customWidth="1"/>
    <col min="10" max="10" width="7.7109375" customWidth="1"/>
    <col min="11" max="11" width="9.7109375" bestFit="1" customWidth="1"/>
    <col min="12" max="12" width="10.85546875" customWidth="1"/>
    <col min="13" max="13" width="21.85546875" customWidth="1"/>
    <col min="257" max="257" width="11.28515625" customWidth="1"/>
    <col min="258" max="263" width="18.7109375" customWidth="1"/>
    <col min="264" max="264" width="11.7109375" bestFit="1" customWidth="1"/>
    <col min="265" max="265" width="11.5703125" bestFit="1" customWidth="1"/>
    <col min="266" max="266" width="7.7109375" customWidth="1"/>
    <col min="267" max="267" width="9.7109375" bestFit="1" customWidth="1"/>
    <col min="268" max="268" width="10.85546875" customWidth="1"/>
    <col min="269" max="269" width="21.85546875" customWidth="1"/>
    <col min="513" max="513" width="11.28515625" customWidth="1"/>
    <col min="514" max="519" width="18.7109375" customWidth="1"/>
    <col min="520" max="520" width="11.7109375" bestFit="1" customWidth="1"/>
    <col min="521" max="521" width="11.5703125" bestFit="1" customWidth="1"/>
    <col min="522" max="522" width="7.7109375" customWidth="1"/>
    <col min="523" max="523" width="9.7109375" bestFit="1" customWidth="1"/>
    <col min="524" max="524" width="10.85546875" customWidth="1"/>
    <col min="525" max="525" width="21.85546875" customWidth="1"/>
    <col min="769" max="769" width="11.28515625" customWidth="1"/>
    <col min="770" max="775" width="18.7109375" customWidth="1"/>
    <col min="776" max="776" width="11.7109375" bestFit="1" customWidth="1"/>
    <col min="777" max="777" width="11.5703125" bestFit="1" customWidth="1"/>
    <col min="778" max="778" width="7.7109375" customWidth="1"/>
    <col min="779" max="779" width="9.7109375" bestFit="1" customWidth="1"/>
    <col min="780" max="780" width="10.85546875" customWidth="1"/>
    <col min="781" max="781" width="21.85546875" customWidth="1"/>
    <col min="1025" max="1025" width="11.28515625" customWidth="1"/>
    <col min="1026" max="1031" width="18.7109375" customWidth="1"/>
    <col min="1032" max="1032" width="11.7109375" bestFit="1" customWidth="1"/>
    <col min="1033" max="1033" width="11.5703125" bestFit="1" customWidth="1"/>
    <col min="1034" max="1034" width="7.7109375" customWidth="1"/>
    <col min="1035" max="1035" width="9.7109375" bestFit="1" customWidth="1"/>
    <col min="1036" max="1036" width="10.85546875" customWidth="1"/>
    <col min="1037" max="1037" width="21.85546875" customWidth="1"/>
    <col min="1281" max="1281" width="11.28515625" customWidth="1"/>
    <col min="1282" max="1287" width="18.7109375" customWidth="1"/>
    <col min="1288" max="1288" width="11.7109375" bestFit="1" customWidth="1"/>
    <col min="1289" max="1289" width="11.5703125" bestFit="1" customWidth="1"/>
    <col min="1290" max="1290" width="7.7109375" customWidth="1"/>
    <col min="1291" max="1291" width="9.7109375" bestFit="1" customWidth="1"/>
    <col min="1292" max="1292" width="10.85546875" customWidth="1"/>
    <col min="1293" max="1293" width="21.85546875" customWidth="1"/>
    <col min="1537" max="1537" width="11.28515625" customWidth="1"/>
    <col min="1538" max="1543" width="18.7109375" customWidth="1"/>
    <col min="1544" max="1544" width="11.7109375" bestFit="1" customWidth="1"/>
    <col min="1545" max="1545" width="11.5703125" bestFit="1" customWidth="1"/>
    <col min="1546" max="1546" width="7.7109375" customWidth="1"/>
    <col min="1547" max="1547" width="9.7109375" bestFit="1" customWidth="1"/>
    <col min="1548" max="1548" width="10.85546875" customWidth="1"/>
    <col min="1549" max="1549" width="21.85546875" customWidth="1"/>
    <col min="1793" max="1793" width="11.28515625" customWidth="1"/>
    <col min="1794" max="1799" width="18.7109375" customWidth="1"/>
    <col min="1800" max="1800" width="11.7109375" bestFit="1" customWidth="1"/>
    <col min="1801" max="1801" width="11.5703125" bestFit="1" customWidth="1"/>
    <col min="1802" max="1802" width="7.7109375" customWidth="1"/>
    <col min="1803" max="1803" width="9.7109375" bestFit="1" customWidth="1"/>
    <col min="1804" max="1804" width="10.85546875" customWidth="1"/>
    <col min="1805" max="1805" width="21.85546875" customWidth="1"/>
    <col min="2049" max="2049" width="11.28515625" customWidth="1"/>
    <col min="2050" max="2055" width="18.7109375" customWidth="1"/>
    <col min="2056" max="2056" width="11.7109375" bestFit="1" customWidth="1"/>
    <col min="2057" max="2057" width="11.5703125" bestFit="1" customWidth="1"/>
    <col min="2058" max="2058" width="7.7109375" customWidth="1"/>
    <col min="2059" max="2059" width="9.7109375" bestFit="1" customWidth="1"/>
    <col min="2060" max="2060" width="10.85546875" customWidth="1"/>
    <col min="2061" max="2061" width="21.85546875" customWidth="1"/>
    <col min="2305" max="2305" width="11.28515625" customWidth="1"/>
    <col min="2306" max="2311" width="18.7109375" customWidth="1"/>
    <col min="2312" max="2312" width="11.7109375" bestFit="1" customWidth="1"/>
    <col min="2313" max="2313" width="11.5703125" bestFit="1" customWidth="1"/>
    <col min="2314" max="2314" width="7.7109375" customWidth="1"/>
    <col min="2315" max="2315" width="9.7109375" bestFit="1" customWidth="1"/>
    <col min="2316" max="2316" width="10.85546875" customWidth="1"/>
    <col min="2317" max="2317" width="21.85546875" customWidth="1"/>
    <col min="2561" max="2561" width="11.28515625" customWidth="1"/>
    <col min="2562" max="2567" width="18.7109375" customWidth="1"/>
    <col min="2568" max="2568" width="11.7109375" bestFit="1" customWidth="1"/>
    <col min="2569" max="2569" width="11.5703125" bestFit="1" customWidth="1"/>
    <col min="2570" max="2570" width="7.7109375" customWidth="1"/>
    <col min="2571" max="2571" width="9.7109375" bestFit="1" customWidth="1"/>
    <col min="2572" max="2572" width="10.85546875" customWidth="1"/>
    <col min="2573" max="2573" width="21.85546875" customWidth="1"/>
    <col min="2817" max="2817" width="11.28515625" customWidth="1"/>
    <col min="2818" max="2823" width="18.7109375" customWidth="1"/>
    <col min="2824" max="2824" width="11.7109375" bestFit="1" customWidth="1"/>
    <col min="2825" max="2825" width="11.5703125" bestFit="1" customWidth="1"/>
    <col min="2826" max="2826" width="7.7109375" customWidth="1"/>
    <col min="2827" max="2827" width="9.7109375" bestFit="1" customWidth="1"/>
    <col min="2828" max="2828" width="10.85546875" customWidth="1"/>
    <col min="2829" max="2829" width="21.85546875" customWidth="1"/>
    <col min="3073" max="3073" width="11.28515625" customWidth="1"/>
    <col min="3074" max="3079" width="18.7109375" customWidth="1"/>
    <col min="3080" max="3080" width="11.7109375" bestFit="1" customWidth="1"/>
    <col min="3081" max="3081" width="11.5703125" bestFit="1" customWidth="1"/>
    <col min="3082" max="3082" width="7.7109375" customWidth="1"/>
    <col min="3083" max="3083" width="9.7109375" bestFit="1" customWidth="1"/>
    <col min="3084" max="3084" width="10.85546875" customWidth="1"/>
    <col min="3085" max="3085" width="21.85546875" customWidth="1"/>
    <col min="3329" max="3329" width="11.28515625" customWidth="1"/>
    <col min="3330" max="3335" width="18.7109375" customWidth="1"/>
    <col min="3336" max="3336" width="11.7109375" bestFit="1" customWidth="1"/>
    <col min="3337" max="3337" width="11.5703125" bestFit="1" customWidth="1"/>
    <col min="3338" max="3338" width="7.7109375" customWidth="1"/>
    <col min="3339" max="3339" width="9.7109375" bestFit="1" customWidth="1"/>
    <col min="3340" max="3340" width="10.85546875" customWidth="1"/>
    <col min="3341" max="3341" width="21.85546875" customWidth="1"/>
    <col min="3585" max="3585" width="11.28515625" customWidth="1"/>
    <col min="3586" max="3591" width="18.7109375" customWidth="1"/>
    <col min="3592" max="3592" width="11.7109375" bestFit="1" customWidth="1"/>
    <col min="3593" max="3593" width="11.5703125" bestFit="1" customWidth="1"/>
    <col min="3594" max="3594" width="7.7109375" customWidth="1"/>
    <col min="3595" max="3595" width="9.7109375" bestFit="1" customWidth="1"/>
    <col min="3596" max="3596" width="10.85546875" customWidth="1"/>
    <col min="3597" max="3597" width="21.85546875" customWidth="1"/>
    <col min="3841" max="3841" width="11.28515625" customWidth="1"/>
    <col min="3842" max="3847" width="18.7109375" customWidth="1"/>
    <col min="3848" max="3848" width="11.7109375" bestFit="1" customWidth="1"/>
    <col min="3849" max="3849" width="11.5703125" bestFit="1" customWidth="1"/>
    <col min="3850" max="3850" width="7.7109375" customWidth="1"/>
    <col min="3851" max="3851" width="9.7109375" bestFit="1" customWidth="1"/>
    <col min="3852" max="3852" width="10.85546875" customWidth="1"/>
    <col min="3853" max="3853" width="21.85546875" customWidth="1"/>
    <col min="4097" max="4097" width="11.28515625" customWidth="1"/>
    <col min="4098" max="4103" width="18.7109375" customWidth="1"/>
    <col min="4104" max="4104" width="11.7109375" bestFit="1" customWidth="1"/>
    <col min="4105" max="4105" width="11.5703125" bestFit="1" customWidth="1"/>
    <col min="4106" max="4106" width="7.7109375" customWidth="1"/>
    <col min="4107" max="4107" width="9.7109375" bestFit="1" customWidth="1"/>
    <col min="4108" max="4108" width="10.85546875" customWidth="1"/>
    <col min="4109" max="4109" width="21.85546875" customWidth="1"/>
    <col min="4353" max="4353" width="11.28515625" customWidth="1"/>
    <col min="4354" max="4359" width="18.7109375" customWidth="1"/>
    <col min="4360" max="4360" width="11.7109375" bestFit="1" customWidth="1"/>
    <col min="4361" max="4361" width="11.5703125" bestFit="1" customWidth="1"/>
    <col min="4362" max="4362" width="7.7109375" customWidth="1"/>
    <col min="4363" max="4363" width="9.7109375" bestFit="1" customWidth="1"/>
    <col min="4364" max="4364" width="10.85546875" customWidth="1"/>
    <col min="4365" max="4365" width="21.85546875" customWidth="1"/>
    <col min="4609" max="4609" width="11.28515625" customWidth="1"/>
    <col min="4610" max="4615" width="18.7109375" customWidth="1"/>
    <col min="4616" max="4616" width="11.7109375" bestFit="1" customWidth="1"/>
    <col min="4617" max="4617" width="11.5703125" bestFit="1" customWidth="1"/>
    <col min="4618" max="4618" width="7.7109375" customWidth="1"/>
    <col min="4619" max="4619" width="9.7109375" bestFit="1" customWidth="1"/>
    <col min="4620" max="4620" width="10.85546875" customWidth="1"/>
    <col min="4621" max="4621" width="21.85546875" customWidth="1"/>
    <col min="4865" max="4865" width="11.28515625" customWidth="1"/>
    <col min="4866" max="4871" width="18.7109375" customWidth="1"/>
    <col min="4872" max="4872" width="11.7109375" bestFit="1" customWidth="1"/>
    <col min="4873" max="4873" width="11.5703125" bestFit="1" customWidth="1"/>
    <col min="4874" max="4874" width="7.7109375" customWidth="1"/>
    <col min="4875" max="4875" width="9.7109375" bestFit="1" customWidth="1"/>
    <col min="4876" max="4876" width="10.85546875" customWidth="1"/>
    <col min="4877" max="4877" width="21.85546875" customWidth="1"/>
    <col min="5121" max="5121" width="11.28515625" customWidth="1"/>
    <col min="5122" max="5127" width="18.7109375" customWidth="1"/>
    <col min="5128" max="5128" width="11.7109375" bestFit="1" customWidth="1"/>
    <col min="5129" max="5129" width="11.5703125" bestFit="1" customWidth="1"/>
    <col min="5130" max="5130" width="7.7109375" customWidth="1"/>
    <col min="5131" max="5131" width="9.7109375" bestFit="1" customWidth="1"/>
    <col min="5132" max="5132" width="10.85546875" customWidth="1"/>
    <col min="5133" max="5133" width="21.85546875" customWidth="1"/>
    <col min="5377" max="5377" width="11.28515625" customWidth="1"/>
    <col min="5378" max="5383" width="18.7109375" customWidth="1"/>
    <col min="5384" max="5384" width="11.7109375" bestFit="1" customWidth="1"/>
    <col min="5385" max="5385" width="11.5703125" bestFit="1" customWidth="1"/>
    <col min="5386" max="5386" width="7.7109375" customWidth="1"/>
    <col min="5387" max="5387" width="9.7109375" bestFit="1" customWidth="1"/>
    <col min="5388" max="5388" width="10.85546875" customWidth="1"/>
    <col min="5389" max="5389" width="21.85546875" customWidth="1"/>
    <col min="5633" max="5633" width="11.28515625" customWidth="1"/>
    <col min="5634" max="5639" width="18.7109375" customWidth="1"/>
    <col min="5640" max="5640" width="11.7109375" bestFit="1" customWidth="1"/>
    <col min="5641" max="5641" width="11.5703125" bestFit="1" customWidth="1"/>
    <col min="5642" max="5642" width="7.7109375" customWidth="1"/>
    <col min="5643" max="5643" width="9.7109375" bestFit="1" customWidth="1"/>
    <col min="5644" max="5644" width="10.85546875" customWidth="1"/>
    <col min="5645" max="5645" width="21.85546875" customWidth="1"/>
    <col min="5889" max="5889" width="11.28515625" customWidth="1"/>
    <col min="5890" max="5895" width="18.7109375" customWidth="1"/>
    <col min="5896" max="5896" width="11.7109375" bestFit="1" customWidth="1"/>
    <col min="5897" max="5897" width="11.5703125" bestFit="1" customWidth="1"/>
    <col min="5898" max="5898" width="7.7109375" customWidth="1"/>
    <col min="5899" max="5899" width="9.7109375" bestFit="1" customWidth="1"/>
    <col min="5900" max="5900" width="10.85546875" customWidth="1"/>
    <col min="5901" max="5901" width="21.85546875" customWidth="1"/>
    <col min="6145" max="6145" width="11.28515625" customWidth="1"/>
    <col min="6146" max="6151" width="18.7109375" customWidth="1"/>
    <col min="6152" max="6152" width="11.7109375" bestFit="1" customWidth="1"/>
    <col min="6153" max="6153" width="11.5703125" bestFit="1" customWidth="1"/>
    <col min="6154" max="6154" width="7.7109375" customWidth="1"/>
    <col min="6155" max="6155" width="9.7109375" bestFit="1" customWidth="1"/>
    <col min="6156" max="6156" width="10.85546875" customWidth="1"/>
    <col min="6157" max="6157" width="21.85546875" customWidth="1"/>
    <col min="6401" max="6401" width="11.28515625" customWidth="1"/>
    <col min="6402" max="6407" width="18.7109375" customWidth="1"/>
    <col min="6408" max="6408" width="11.7109375" bestFit="1" customWidth="1"/>
    <col min="6409" max="6409" width="11.5703125" bestFit="1" customWidth="1"/>
    <col min="6410" max="6410" width="7.7109375" customWidth="1"/>
    <col min="6411" max="6411" width="9.7109375" bestFit="1" customWidth="1"/>
    <col min="6412" max="6412" width="10.85546875" customWidth="1"/>
    <col min="6413" max="6413" width="21.85546875" customWidth="1"/>
    <col min="6657" max="6657" width="11.28515625" customWidth="1"/>
    <col min="6658" max="6663" width="18.7109375" customWidth="1"/>
    <col min="6664" max="6664" width="11.7109375" bestFit="1" customWidth="1"/>
    <col min="6665" max="6665" width="11.5703125" bestFit="1" customWidth="1"/>
    <col min="6666" max="6666" width="7.7109375" customWidth="1"/>
    <col min="6667" max="6667" width="9.7109375" bestFit="1" customWidth="1"/>
    <col min="6668" max="6668" width="10.85546875" customWidth="1"/>
    <col min="6669" max="6669" width="21.85546875" customWidth="1"/>
    <col min="6913" max="6913" width="11.28515625" customWidth="1"/>
    <col min="6914" max="6919" width="18.7109375" customWidth="1"/>
    <col min="6920" max="6920" width="11.7109375" bestFit="1" customWidth="1"/>
    <col min="6921" max="6921" width="11.5703125" bestFit="1" customWidth="1"/>
    <col min="6922" max="6922" width="7.7109375" customWidth="1"/>
    <col min="6923" max="6923" width="9.7109375" bestFit="1" customWidth="1"/>
    <col min="6924" max="6924" width="10.85546875" customWidth="1"/>
    <col min="6925" max="6925" width="21.85546875" customWidth="1"/>
    <col min="7169" max="7169" width="11.28515625" customWidth="1"/>
    <col min="7170" max="7175" width="18.7109375" customWidth="1"/>
    <col min="7176" max="7176" width="11.7109375" bestFit="1" customWidth="1"/>
    <col min="7177" max="7177" width="11.5703125" bestFit="1" customWidth="1"/>
    <col min="7178" max="7178" width="7.7109375" customWidth="1"/>
    <col min="7179" max="7179" width="9.7109375" bestFit="1" customWidth="1"/>
    <col min="7180" max="7180" width="10.85546875" customWidth="1"/>
    <col min="7181" max="7181" width="21.85546875" customWidth="1"/>
    <col min="7425" max="7425" width="11.28515625" customWidth="1"/>
    <col min="7426" max="7431" width="18.7109375" customWidth="1"/>
    <col min="7432" max="7432" width="11.7109375" bestFit="1" customWidth="1"/>
    <col min="7433" max="7433" width="11.5703125" bestFit="1" customWidth="1"/>
    <col min="7434" max="7434" width="7.7109375" customWidth="1"/>
    <col min="7435" max="7435" width="9.7109375" bestFit="1" customWidth="1"/>
    <col min="7436" max="7436" width="10.85546875" customWidth="1"/>
    <col min="7437" max="7437" width="21.85546875" customWidth="1"/>
    <col min="7681" max="7681" width="11.28515625" customWidth="1"/>
    <col min="7682" max="7687" width="18.7109375" customWidth="1"/>
    <col min="7688" max="7688" width="11.7109375" bestFit="1" customWidth="1"/>
    <col min="7689" max="7689" width="11.5703125" bestFit="1" customWidth="1"/>
    <col min="7690" max="7690" width="7.7109375" customWidth="1"/>
    <col min="7691" max="7691" width="9.7109375" bestFit="1" customWidth="1"/>
    <col min="7692" max="7692" width="10.85546875" customWidth="1"/>
    <col min="7693" max="7693" width="21.85546875" customWidth="1"/>
    <col min="7937" max="7937" width="11.28515625" customWidth="1"/>
    <col min="7938" max="7943" width="18.7109375" customWidth="1"/>
    <col min="7944" max="7944" width="11.7109375" bestFit="1" customWidth="1"/>
    <col min="7945" max="7945" width="11.5703125" bestFit="1" customWidth="1"/>
    <col min="7946" max="7946" width="7.7109375" customWidth="1"/>
    <col min="7947" max="7947" width="9.7109375" bestFit="1" customWidth="1"/>
    <col min="7948" max="7948" width="10.85546875" customWidth="1"/>
    <col min="7949" max="7949" width="21.85546875" customWidth="1"/>
    <col min="8193" max="8193" width="11.28515625" customWidth="1"/>
    <col min="8194" max="8199" width="18.7109375" customWidth="1"/>
    <col min="8200" max="8200" width="11.7109375" bestFit="1" customWidth="1"/>
    <col min="8201" max="8201" width="11.5703125" bestFit="1" customWidth="1"/>
    <col min="8202" max="8202" width="7.7109375" customWidth="1"/>
    <col min="8203" max="8203" width="9.7109375" bestFit="1" customWidth="1"/>
    <col min="8204" max="8204" width="10.85546875" customWidth="1"/>
    <col min="8205" max="8205" width="21.85546875" customWidth="1"/>
    <col min="8449" max="8449" width="11.28515625" customWidth="1"/>
    <col min="8450" max="8455" width="18.7109375" customWidth="1"/>
    <col min="8456" max="8456" width="11.7109375" bestFit="1" customWidth="1"/>
    <col min="8457" max="8457" width="11.5703125" bestFit="1" customWidth="1"/>
    <col min="8458" max="8458" width="7.7109375" customWidth="1"/>
    <col min="8459" max="8459" width="9.7109375" bestFit="1" customWidth="1"/>
    <col min="8460" max="8460" width="10.85546875" customWidth="1"/>
    <col min="8461" max="8461" width="21.85546875" customWidth="1"/>
    <col min="8705" max="8705" width="11.28515625" customWidth="1"/>
    <col min="8706" max="8711" width="18.7109375" customWidth="1"/>
    <col min="8712" max="8712" width="11.7109375" bestFit="1" customWidth="1"/>
    <col min="8713" max="8713" width="11.5703125" bestFit="1" customWidth="1"/>
    <col min="8714" max="8714" width="7.7109375" customWidth="1"/>
    <col min="8715" max="8715" width="9.7109375" bestFit="1" customWidth="1"/>
    <col min="8716" max="8716" width="10.85546875" customWidth="1"/>
    <col min="8717" max="8717" width="21.85546875" customWidth="1"/>
    <col min="8961" max="8961" width="11.28515625" customWidth="1"/>
    <col min="8962" max="8967" width="18.7109375" customWidth="1"/>
    <col min="8968" max="8968" width="11.7109375" bestFit="1" customWidth="1"/>
    <col min="8969" max="8969" width="11.5703125" bestFit="1" customWidth="1"/>
    <col min="8970" max="8970" width="7.7109375" customWidth="1"/>
    <col min="8971" max="8971" width="9.7109375" bestFit="1" customWidth="1"/>
    <col min="8972" max="8972" width="10.85546875" customWidth="1"/>
    <col min="8973" max="8973" width="21.85546875" customWidth="1"/>
    <col min="9217" max="9217" width="11.28515625" customWidth="1"/>
    <col min="9218" max="9223" width="18.7109375" customWidth="1"/>
    <col min="9224" max="9224" width="11.7109375" bestFit="1" customWidth="1"/>
    <col min="9225" max="9225" width="11.5703125" bestFit="1" customWidth="1"/>
    <col min="9226" max="9226" width="7.7109375" customWidth="1"/>
    <col min="9227" max="9227" width="9.7109375" bestFit="1" customWidth="1"/>
    <col min="9228" max="9228" width="10.85546875" customWidth="1"/>
    <col min="9229" max="9229" width="21.85546875" customWidth="1"/>
    <col min="9473" max="9473" width="11.28515625" customWidth="1"/>
    <col min="9474" max="9479" width="18.7109375" customWidth="1"/>
    <col min="9480" max="9480" width="11.7109375" bestFit="1" customWidth="1"/>
    <col min="9481" max="9481" width="11.5703125" bestFit="1" customWidth="1"/>
    <col min="9482" max="9482" width="7.7109375" customWidth="1"/>
    <col min="9483" max="9483" width="9.7109375" bestFit="1" customWidth="1"/>
    <col min="9484" max="9484" width="10.85546875" customWidth="1"/>
    <col min="9485" max="9485" width="21.85546875" customWidth="1"/>
    <col min="9729" max="9729" width="11.28515625" customWidth="1"/>
    <col min="9730" max="9735" width="18.7109375" customWidth="1"/>
    <col min="9736" max="9736" width="11.7109375" bestFit="1" customWidth="1"/>
    <col min="9737" max="9737" width="11.5703125" bestFit="1" customWidth="1"/>
    <col min="9738" max="9738" width="7.7109375" customWidth="1"/>
    <col min="9739" max="9739" width="9.7109375" bestFit="1" customWidth="1"/>
    <col min="9740" max="9740" width="10.85546875" customWidth="1"/>
    <col min="9741" max="9741" width="21.85546875" customWidth="1"/>
    <col min="9985" max="9985" width="11.28515625" customWidth="1"/>
    <col min="9986" max="9991" width="18.7109375" customWidth="1"/>
    <col min="9992" max="9992" width="11.7109375" bestFit="1" customWidth="1"/>
    <col min="9993" max="9993" width="11.5703125" bestFit="1" customWidth="1"/>
    <col min="9994" max="9994" width="7.7109375" customWidth="1"/>
    <col min="9995" max="9995" width="9.7109375" bestFit="1" customWidth="1"/>
    <col min="9996" max="9996" width="10.85546875" customWidth="1"/>
    <col min="9997" max="9997" width="21.85546875" customWidth="1"/>
    <col min="10241" max="10241" width="11.28515625" customWidth="1"/>
    <col min="10242" max="10247" width="18.7109375" customWidth="1"/>
    <col min="10248" max="10248" width="11.7109375" bestFit="1" customWidth="1"/>
    <col min="10249" max="10249" width="11.5703125" bestFit="1" customWidth="1"/>
    <col min="10250" max="10250" width="7.7109375" customWidth="1"/>
    <col min="10251" max="10251" width="9.7109375" bestFit="1" customWidth="1"/>
    <col min="10252" max="10252" width="10.85546875" customWidth="1"/>
    <col min="10253" max="10253" width="21.85546875" customWidth="1"/>
    <col min="10497" max="10497" width="11.28515625" customWidth="1"/>
    <col min="10498" max="10503" width="18.7109375" customWidth="1"/>
    <col min="10504" max="10504" width="11.7109375" bestFit="1" customWidth="1"/>
    <col min="10505" max="10505" width="11.5703125" bestFit="1" customWidth="1"/>
    <col min="10506" max="10506" width="7.7109375" customWidth="1"/>
    <col min="10507" max="10507" width="9.7109375" bestFit="1" customWidth="1"/>
    <col min="10508" max="10508" width="10.85546875" customWidth="1"/>
    <col min="10509" max="10509" width="21.85546875" customWidth="1"/>
    <col min="10753" max="10753" width="11.28515625" customWidth="1"/>
    <col min="10754" max="10759" width="18.7109375" customWidth="1"/>
    <col min="10760" max="10760" width="11.7109375" bestFit="1" customWidth="1"/>
    <col min="10761" max="10761" width="11.5703125" bestFit="1" customWidth="1"/>
    <col min="10762" max="10762" width="7.7109375" customWidth="1"/>
    <col min="10763" max="10763" width="9.7109375" bestFit="1" customWidth="1"/>
    <col min="10764" max="10764" width="10.85546875" customWidth="1"/>
    <col min="10765" max="10765" width="21.85546875" customWidth="1"/>
    <col min="11009" max="11009" width="11.28515625" customWidth="1"/>
    <col min="11010" max="11015" width="18.7109375" customWidth="1"/>
    <col min="11016" max="11016" width="11.7109375" bestFit="1" customWidth="1"/>
    <col min="11017" max="11017" width="11.5703125" bestFit="1" customWidth="1"/>
    <col min="11018" max="11018" width="7.7109375" customWidth="1"/>
    <col min="11019" max="11019" width="9.7109375" bestFit="1" customWidth="1"/>
    <col min="11020" max="11020" width="10.85546875" customWidth="1"/>
    <col min="11021" max="11021" width="21.85546875" customWidth="1"/>
    <col min="11265" max="11265" width="11.28515625" customWidth="1"/>
    <col min="11266" max="11271" width="18.7109375" customWidth="1"/>
    <col min="11272" max="11272" width="11.7109375" bestFit="1" customWidth="1"/>
    <col min="11273" max="11273" width="11.5703125" bestFit="1" customWidth="1"/>
    <col min="11274" max="11274" width="7.7109375" customWidth="1"/>
    <col min="11275" max="11275" width="9.7109375" bestFit="1" customWidth="1"/>
    <col min="11276" max="11276" width="10.85546875" customWidth="1"/>
    <col min="11277" max="11277" width="21.85546875" customWidth="1"/>
    <col min="11521" max="11521" width="11.28515625" customWidth="1"/>
    <col min="11522" max="11527" width="18.7109375" customWidth="1"/>
    <col min="11528" max="11528" width="11.7109375" bestFit="1" customWidth="1"/>
    <col min="11529" max="11529" width="11.5703125" bestFit="1" customWidth="1"/>
    <col min="11530" max="11530" width="7.7109375" customWidth="1"/>
    <col min="11531" max="11531" width="9.7109375" bestFit="1" customWidth="1"/>
    <col min="11532" max="11532" width="10.85546875" customWidth="1"/>
    <col min="11533" max="11533" width="21.85546875" customWidth="1"/>
    <col min="11777" max="11777" width="11.28515625" customWidth="1"/>
    <col min="11778" max="11783" width="18.7109375" customWidth="1"/>
    <col min="11784" max="11784" width="11.7109375" bestFit="1" customWidth="1"/>
    <col min="11785" max="11785" width="11.5703125" bestFit="1" customWidth="1"/>
    <col min="11786" max="11786" width="7.7109375" customWidth="1"/>
    <col min="11787" max="11787" width="9.7109375" bestFit="1" customWidth="1"/>
    <col min="11788" max="11788" width="10.85546875" customWidth="1"/>
    <col min="11789" max="11789" width="21.85546875" customWidth="1"/>
    <col min="12033" max="12033" width="11.28515625" customWidth="1"/>
    <col min="12034" max="12039" width="18.7109375" customWidth="1"/>
    <col min="12040" max="12040" width="11.7109375" bestFit="1" customWidth="1"/>
    <col min="12041" max="12041" width="11.5703125" bestFit="1" customWidth="1"/>
    <col min="12042" max="12042" width="7.7109375" customWidth="1"/>
    <col min="12043" max="12043" width="9.7109375" bestFit="1" customWidth="1"/>
    <col min="12044" max="12044" width="10.85546875" customWidth="1"/>
    <col min="12045" max="12045" width="21.85546875" customWidth="1"/>
    <col min="12289" max="12289" width="11.28515625" customWidth="1"/>
    <col min="12290" max="12295" width="18.7109375" customWidth="1"/>
    <col min="12296" max="12296" width="11.7109375" bestFit="1" customWidth="1"/>
    <col min="12297" max="12297" width="11.5703125" bestFit="1" customWidth="1"/>
    <col min="12298" max="12298" width="7.7109375" customWidth="1"/>
    <col min="12299" max="12299" width="9.7109375" bestFit="1" customWidth="1"/>
    <col min="12300" max="12300" width="10.85546875" customWidth="1"/>
    <col min="12301" max="12301" width="21.85546875" customWidth="1"/>
    <col min="12545" max="12545" width="11.28515625" customWidth="1"/>
    <col min="12546" max="12551" width="18.7109375" customWidth="1"/>
    <col min="12552" max="12552" width="11.7109375" bestFit="1" customWidth="1"/>
    <col min="12553" max="12553" width="11.5703125" bestFit="1" customWidth="1"/>
    <col min="12554" max="12554" width="7.7109375" customWidth="1"/>
    <col min="12555" max="12555" width="9.7109375" bestFit="1" customWidth="1"/>
    <col min="12556" max="12556" width="10.85546875" customWidth="1"/>
    <col min="12557" max="12557" width="21.85546875" customWidth="1"/>
    <col min="12801" max="12801" width="11.28515625" customWidth="1"/>
    <col min="12802" max="12807" width="18.7109375" customWidth="1"/>
    <col min="12808" max="12808" width="11.7109375" bestFit="1" customWidth="1"/>
    <col min="12809" max="12809" width="11.5703125" bestFit="1" customWidth="1"/>
    <col min="12810" max="12810" width="7.7109375" customWidth="1"/>
    <col min="12811" max="12811" width="9.7109375" bestFit="1" customWidth="1"/>
    <col min="12812" max="12812" width="10.85546875" customWidth="1"/>
    <col min="12813" max="12813" width="21.85546875" customWidth="1"/>
    <col min="13057" max="13057" width="11.28515625" customWidth="1"/>
    <col min="13058" max="13063" width="18.7109375" customWidth="1"/>
    <col min="13064" max="13064" width="11.7109375" bestFit="1" customWidth="1"/>
    <col min="13065" max="13065" width="11.5703125" bestFit="1" customWidth="1"/>
    <col min="13066" max="13066" width="7.7109375" customWidth="1"/>
    <col min="13067" max="13067" width="9.7109375" bestFit="1" customWidth="1"/>
    <col min="13068" max="13068" width="10.85546875" customWidth="1"/>
    <col min="13069" max="13069" width="21.85546875" customWidth="1"/>
    <col min="13313" max="13313" width="11.28515625" customWidth="1"/>
    <col min="13314" max="13319" width="18.7109375" customWidth="1"/>
    <col min="13320" max="13320" width="11.7109375" bestFit="1" customWidth="1"/>
    <col min="13321" max="13321" width="11.5703125" bestFit="1" customWidth="1"/>
    <col min="13322" max="13322" width="7.7109375" customWidth="1"/>
    <col min="13323" max="13323" width="9.7109375" bestFit="1" customWidth="1"/>
    <col min="13324" max="13324" width="10.85546875" customWidth="1"/>
    <col min="13325" max="13325" width="21.85546875" customWidth="1"/>
    <col min="13569" max="13569" width="11.28515625" customWidth="1"/>
    <col min="13570" max="13575" width="18.7109375" customWidth="1"/>
    <col min="13576" max="13576" width="11.7109375" bestFit="1" customWidth="1"/>
    <col min="13577" max="13577" width="11.5703125" bestFit="1" customWidth="1"/>
    <col min="13578" max="13578" width="7.7109375" customWidth="1"/>
    <col min="13579" max="13579" width="9.7109375" bestFit="1" customWidth="1"/>
    <col min="13580" max="13580" width="10.85546875" customWidth="1"/>
    <col min="13581" max="13581" width="21.85546875" customWidth="1"/>
    <col min="13825" max="13825" width="11.28515625" customWidth="1"/>
    <col min="13826" max="13831" width="18.7109375" customWidth="1"/>
    <col min="13832" max="13832" width="11.7109375" bestFit="1" customWidth="1"/>
    <col min="13833" max="13833" width="11.5703125" bestFit="1" customWidth="1"/>
    <col min="13834" max="13834" width="7.7109375" customWidth="1"/>
    <col min="13835" max="13835" width="9.7109375" bestFit="1" customWidth="1"/>
    <col min="13836" max="13836" width="10.85546875" customWidth="1"/>
    <col min="13837" max="13837" width="21.85546875" customWidth="1"/>
    <col min="14081" max="14081" width="11.28515625" customWidth="1"/>
    <col min="14082" max="14087" width="18.7109375" customWidth="1"/>
    <col min="14088" max="14088" width="11.7109375" bestFit="1" customWidth="1"/>
    <col min="14089" max="14089" width="11.5703125" bestFit="1" customWidth="1"/>
    <col min="14090" max="14090" width="7.7109375" customWidth="1"/>
    <col min="14091" max="14091" width="9.7109375" bestFit="1" customWidth="1"/>
    <col min="14092" max="14092" width="10.85546875" customWidth="1"/>
    <col min="14093" max="14093" width="21.85546875" customWidth="1"/>
    <col min="14337" max="14337" width="11.28515625" customWidth="1"/>
    <col min="14338" max="14343" width="18.7109375" customWidth="1"/>
    <col min="14344" max="14344" width="11.7109375" bestFit="1" customWidth="1"/>
    <col min="14345" max="14345" width="11.5703125" bestFit="1" customWidth="1"/>
    <col min="14346" max="14346" width="7.7109375" customWidth="1"/>
    <col min="14347" max="14347" width="9.7109375" bestFit="1" customWidth="1"/>
    <col min="14348" max="14348" width="10.85546875" customWidth="1"/>
    <col min="14349" max="14349" width="21.85546875" customWidth="1"/>
    <col min="14593" max="14593" width="11.28515625" customWidth="1"/>
    <col min="14594" max="14599" width="18.7109375" customWidth="1"/>
    <col min="14600" max="14600" width="11.7109375" bestFit="1" customWidth="1"/>
    <col min="14601" max="14601" width="11.5703125" bestFit="1" customWidth="1"/>
    <col min="14602" max="14602" width="7.7109375" customWidth="1"/>
    <col min="14603" max="14603" width="9.7109375" bestFit="1" customWidth="1"/>
    <col min="14604" max="14604" width="10.85546875" customWidth="1"/>
    <col min="14605" max="14605" width="21.85546875" customWidth="1"/>
    <col min="14849" max="14849" width="11.28515625" customWidth="1"/>
    <col min="14850" max="14855" width="18.7109375" customWidth="1"/>
    <col min="14856" max="14856" width="11.7109375" bestFit="1" customWidth="1"/>
    <col min="14857" max="14857" width="11.5703125" bestFit="1" customWidth="1"/>
    <col min="14858" max="14858" width="7.7109375" customWidth="1"/>
    <col min="14859" max="14859" width="9.7109375" bestFit="1" customWidth="1"/>
    <col min="14860" max="14860" width="10.85546875" customWidth="1"/>
    <col min="14861" max="14861" width="21.85546875" customWidth="1"/>
    <col min="15105" max="15105" width="11.28515625" customWidth="1"/>
    <col min="15106" max="15111" width="18.7109375" customWidth="1"/>
    <col min="15112" max="15112" width="11.7109375" bestFit="1" customWidth="1"/>
    <col min="15113" max="15113" width="11.5703125" bestFit="1" customWidth="1"/>
    <col min="15114" max="15114" width="7.7109375" customWidth="1"/>
    <col min="15115" max="15115" width="9.7109375" bestFit="1" customWidth="1"/>
    <col min="15116" max="15116" width="10.85546875" customWidth="1"/>
    <col min="15117" max="15117" width="21.85546875" customWidth="1"/>
    <col min="15361" max="15361" width="11.28515625" customWidth="1"/>
    <col min="15362" max="15367" width="18.7109375" customWidth="1"/>
    <col min="15368" max="15368" width="11.7109375" bestFit="1" customWidth="1"/>
    <col min="15369" max="15369" width="11.5703125" bestFit="1" customWidth="1"/>
    <col min="15370" max="15370" width="7.7109375" customWidth="1"/>
    <col min="15371" max="15371" width="9.7109375" bestFit="1" customWidth="1"/>
    <col min="15372" max="15372" width="10.85546875" customWidth="1"/>
    <col min="15373" max="15373" width="21.85546875" customWidth="1"/>
    <col min="15617" max="15617" width="11.28515625" customWidth="1"/>
    <col min="15618" max="15623" width="18.7109375" customWidth="1"/>
    <col min="15624" max="15624" width="11.7109375" bestFit="1" customWidth="1"/>
    <col min="15625" max="15625" width="11.5703125" bestFit="1" customWidth="1"/>
    <col min="15626" max="15626" width="7.7109375" customWidth="1"/>
    <col min="15627" max="15627" width="9.7109375" bestFit="1" customWidth="1"/>
    <col min="15628" max="15628" width="10.85546875" customWidth="1"/>
    <col min="15629" max="15629" width="21.85546875" customWidth="1"/>
    <col min="15873" max="15873" width="11.28515625" customWidth="1"/>
    <col min="15874" max="15879" width="18.7109375" customWidth="1"/>
    <col min="15880" max="15880" width="11.7109375" bestFit="1" customWidth="1"/>
    <col min="15881" max="15881" width="11.5703125" bestFit="1" customWidth="1"/>
    <col min="15882" max="15882" width="7.7109375" customWidth="1"/>
    <col min="15883" max="15883" width="9.7109375" bestFit="1" customWidth="1"/>
    <col min="15884" max="15884" width="10.85546875" customWidth="1"/>
    <col min="15885" max="15885" width="21.85546875" customWidth="1"/>
    <col min="16129" max="16129" width="11.28515625" customWidth="1"/>
    <col min="16130" max="16135" width="18.7109375" customWidth="1"/>
    <col min="16136" max="16136" width="11.7109375" bestFit="1" customWidth="1"/>
    <col min="16137" max="16137" width="11.5703125" bestFit="1" customWidth="1"/>
    <col min="16138" max="16138" width="7.7109375" customWidth="1"/>
    <col min="16139" max="16139" width="9.7109375" bestFit="1" customWidth="1"/>
    <col min="16140" max="16140" width="10.85546875" customWidth="1"/>
    <col min="16141" max="16141" width="21.85546875" customWidth="1"/>
  </cols>
  <sheetData>
    <row r="1" spans="1:12" ht="15.75" x14ac:dyDescent="0.25">
      <c r="A1" s="7" t="s">
        <v>82</v>
      </c>
      <c r="B1" s="8"/>
      <c r="C1" s="8"/>
      <c r="D1" s="8"/>
    </row>
    <row r="2" spans="1:12" ht="15.75" x14ac:dyDescent="0.25">
      <c r="A2" s="120" t="s">
        <v>83</v>
      </c>
      <c r="B2" s="120"/>
      <c r="C2" s="120"/>
      <c r="D2" s="120"/>
    </row>
    <row r="3" spans="1:12" ht="15.75" x14ac:dyDescent="0.25">
      <c r="A3" s="8"/>
      <c r="B3" s="8"/>
      <c r="C3" s="8"/>
      <c r="D3" s="8"/>
    </row>
    <row r="4" spans="1:12" ht="15.75" x14ac:dyDescent="0.25">
      <c r="A4" s="7" t="s">
        <v>84</v>
      </c>
      <c r="B4" s="8"/>
      <c r="C4" s="8"/>
      <c r="D4" s="8"/>
    </row>
    <row r="5" spans="1:12" ht="15.75" thickBot="1" x14ac:dyDescent="0.3">
      <c r="A5" s="9"/>
    </row>
    <row r="6" spans="1:12" s="22" customFormat="1" ht="16.5" thickTop="1" thickBot="1" x14ac:dyDescent="0.3">
      <c r="A6" s="121">
        <v>2016</v>
      </c>
      <c r="B6" s="121" t="s">
        <v>85</v>
      </c>
      <c r="C6" s="121"/>
      <c r="D6" s="121" t="s">
        <v>86</v>
      </c>
      <c r="E6" s="121"/>
      <c r="F6" s="121" t="s">
        <v>87</v>
      </c>
      <c r="G6" s="121"/>
      <c r="H6" s="119"/>
      <c r="I6" s="119"/>
      <c r="J6" s="10"/>
    </row>
    <row r="7" spans="1:12" s="22" customFormat="1" ht="16.5" thickTop="1" thickBot="1" x14ac:dyDescent="0.3">
      <c r="A7" s="121"/>
      <c r="B7" s="11" t="s">
        <v>88</v>
      </c>
      <c r="C7" s="11" t="s">
        <v>89</v>
      </c>
      <c r="D7" s="11" t="s">
        <v>88</v>
      </c>
      <c r="E7" s="11" t="s">
        <v>89</v>
      </c>
      <c r="F7" s="11" t="s">
        <v>88</v>
      </c>
      <c r="G7" s="11" t="s">
        <v>89</v>
      </c>
      <c r="H7" s="12"/>
      <c r="I7" s="12"/>
      <c r="J7" s="10"/>
    </row>
    <row r="8" spans="1:12" s="22" customFormat="1" ht="16.5" thickTop="1" thickBot="1" x14ac:dyDescent="0.3">
      <c r="A8" s="13" t="s">
        <v>90</v>
      </c>
      <c r="B8" s="31">
        <v>2.08</v>
      </c>
      <c r="C8" s="31">
        <v>1.66</v>
      </c>
      <c r="D8" s="31">
        <v>1.75</v>
      </c>
      <c r="E8" s="31">
        <v>1.4</v>
      </c>
      <c r="F8" s="31">
        <v>1.37</v>
      </c>
      <c r="G8" s="31">
        <v>1.0900000000000001</v>
      </c>
      <c r="H8" s="24"/>
      <c r="I8" s="24"/>
      <c r="J8" s="25"/>
      <c r="K8" s="26"/>
      <c r="L8" s="26"/>
    </row>
    <row r="9" spans="1:12" s="22" customFormat="1" ht="16.5" thickTop="1" thickBot="1" x14ac:dyDescent="0.3">
      <c r="A9" s="13" t="s">
        <v>91</v>
      </c>
      <c r="B9" s="31">
        <v>0.90100000000000002</v>
      </c>
      <c r="C9" s="31">
        <v>0.72</v>
      </c>
      <c r="D9" s="31">
        <v>1.83</v>
      </c>
      <c r="E9" s="31">
        <v>1.47</v>
      </c>
      <c r="F9" s="31">
        <v>2.93</v>
      </c>
      <c r="G9" s="31">
        <v>2.34</v>
      </c>
      <c r="H9" s="24"/>
      <c r="I9" s="24"/>
      <c r="J9" s="25"/>
      <c r="L9" s="27"/>
    </row>
    <row r="10" spans="1:12" s="22" customFormat="1" ht="16.5" thickTop="1" thickBot="1" x14ac:dyDescent="0.3">
      <c r="A10" s="13" t="s">
        <v>92</v>
      </c>
      <c r="B10" s="31">
        <v>3.11</v>
      </c>
      <c r="C10" s="31">
        <v>2.84</v>
      </c>
      <c r="D10" s="31">
        <v>1.64</v>
      </c>
      <c r="E10" s="31">
        <v>1.31</v>
      </c>
      <c r="F10" s="31">
        <v>1.61</v>
      </c>
      <c r="G10" s="31">
        <v>1.29</v>
      </c>
      <c r="H10" s="24"/>
      <c r="I10" s="24"/>
      <c r="J10" s="25"/>
      <c r="L10" s="27"/>
    </row>
    <row r="11" spans="1:12" s="22" customFormat="1" ht="16.5" thickTop="1" thickBot="1" x14ac:dyDescent="0.3">
      <c r="A11" s="13" t="s">
        <v>93</v>
      </c>
      <c r="B11" s="31">
        <v>5.2009999999999996</v>
      </c>
      <c r="C11" s="31">
        <v>4.1609999999999996</v>
      </c>
      <c r="D11" s="31">
        <v>2.9</v>
      </c>
      <c r="E11" s="31">
        <v>2.3199999999999998</v>
      </c>
      <c r="F11" s="31">
        <v>1.94</v>
      </c>
      <c r="G11" s="31">
        <v>1.55</v>
      </c>
      <c r="H11" s="24"/>
      <c r="I11" s="24"/>
      <c r="J11" s="25"/>
      <c r="L11" s="27"/>
    </row>
    <row r="12" spans="1:12" s="22" customFormat="1" ht="16.5" thickTop="1" thickBot="1" x14ac:dyDescent="0.3">
      <c r="A12" s="13" t="s">
        <v>94</v>
      </c>
      <c r="B12" s="31">
        <v>3.31</v>
      </c>
      <c r="C12" s="31">
        <v>2.65</v>
      </c>
      <c r="D12" s="31">
        <v>0.33</v>
      </c>
      <c r="E12" s="31">
        <v>0.26</v>
      </c>
      <c r="F12" s="31">
        <v>21.65</v>
      </c>
      <c r="G12" s="31">
        <v>17.32</v>
      </c>
      <c r="H12" s="24"/>
      <c r="I12" s="24"/>
      <c r="J12" s="25"/>
      <c r="L12" s="27"/>
    </row>
    <row r="13" spans="1:12" s="22" customFormat="1" ht="16.5" thickTop="1" thickBot="1" x14ac:dyDescent="0.3">
      <c r="A13" s="13" t="s">
        <v>95</v>
      </c>
      <c r="B13" s="31">
        <v>11.66</v>
      </c>
      <c r="C13" s="31">
        <v>9.33</v>
      </c>
      <c r="D13" s="31">
        <v>3.63</v>
      </c>
      <c r="E13" s="31">
        <v>2.9</v>
      </c>
      <c r="F13" s="31">
        <v>2.2200000000000002</v>
      </c>
      <c r="G13" s="31">
        <v>1.77</v>
      </c>
      <c r="H13" s="24"/>
      <c r="I13" s="24"/>
      <c r="J13" s="25"/>
      <c r="L13" s="27"/>
    </row>
    <row r="14" spans="1:12" s="22" customFormat="1" ht="16.5" thickTop="1" thickBot="1" x14ac:dyDescent="0.3">
      <c r="A14" s="13" t="s">
        <v>96</v>
      </c>
      <c r="B14" s="31">
        <v>3.78</v>
      </c>
      <c r="C14" s="31">
        <v>3.02</v>
      </c>
      <c r="D14" s="31">
        <v>0.38300000000000001</v>
      </c>
      <c r="E14" s="31">
        <v>0.31</v>
      </c>
      <c r="F14" s="31">
        <v>0.79379999999999995</v>
      </c>
      <c r="G14" s="31">
        <v>0.6351</v>
      </c>
      <c r="H14" s="24"/>
      <c r="I14" s="24"/>
      <c r="J14" s="25"/>
      <c r="L14" s="27"/>
    </row>
    <row r="15" spans="1:12" s="22" customFormat="1" ht="16.5" thickTop="1" thickBot="1" x14ac:dyDescent="0.3">
      <c r="A15" s="13" t="s">
        <v>97</v>
      </c>
      <c r="B15" s="31">
        <v>1.18</v>
      </c>
      <c r="C15" s="31">
        <v>0.94</v>
      </c>
      <c r="D15" s="31">
        <v>1.0999999999999999E-2</v>
      </c>
      <c r="E15" s="31">
        <v>8.9999999999999993E-3</v>
      </c>
      <c r="F15" s="31">
        <v>0.33</v>
      </c>
      <c r="G15" s="31">
        <v>0.26</v>
      </c>
      <c r="H15" s="24"/>
      <c r="I15" s="24"/>
      <c r="J15" s="25"/>
      <c r="L15" s="27"/>
    </row>
    <row r="16" spans="1:12" s="22" customFormat="1" ht="16.5" thickTop="1" thickBot="1" x14ac:dyDescent="0.3">
      <c r="A16" s="13" t="s">
        <v>98</v>
      </c>
      <c r="B16" s="31">
        <v>5.28</v>
      </c>
      <c r="C16" s="31">
        <v>4.2300000000000004</v>
      </c>
      <c r="D16" s="31">
        <v>10.32</v>
      </c>
      <c r="E16" s="31">
        <v>8.25</v>
      </c>
      <c r="F16" s="31">
        <v>8.48</v>
      </c>
      <c r="G16" s="31">
        <v>6.79</v>
      </c>
      <c r="H16" s="24"/>
      <c r="I16" s="24"/>
      <c r="J16" s="25"/>
      <c r="L16" s="27"/>
    </row>
    <row r="17" spans="1:12" s="22" customFormat="1" ht="16.5" thickTop="1" thickBot="1" x14ac:dyDescent="0.3">
      <c r="A17" s="13" t="s">
        <v>99</v>
      </c>
      <c r="B17" s="31" t="s">
        <v>108</v>
      </c>
      <c r="C17" s="31" t="s">
        <v>108</v>
      </c>
      <c r="D17" s="31">
        <v>5.09</v>
      </c>
      <c r="E17" s="31">
        <v>4.07</v>
      </c>
      <c r="F17" s="31">
        <v>4.95</v>
      </c>
      <c r="G17" s="31">
        <v>3.96</v>
      </c>
      <c r="H17" s="24"/>
      <c r="I17" s="24"/>
      <c r="J17" s="25"/>
      <c r="L17" s="27"/>
    </row>
    <row r="18" spans="1:12" s="22" customFormat="1" ht="16.5" thickTop="1" thickBot="1" x14ac:dyDescent="0.3">
      <c r="A18" s="13" t="s">
        <v>100</v>
      </c>
      <c r="B18" s="31">
        <v>4.95</v>
      </c>
      <c r="C18" s="31">
        <v>3.96</v>
      </c>
      <c r="D18" s="31">
        <v>1.36</v>
      </c>
      <c r="E18" s="31">
        <v>1.0900000000000001</v>
      </c>
      <c r="F18" s="31">
        <v>0.76600000000000001</v>
      </c>
      <c r="G18" s="31">
        <v>0.61299999999999999</v>
      </c>
      <c r="H18" s="24"/>
      <c r="I18" s="24"/>
      <c r="J18" s="25"/>
      <c r="L18" s="27"/>
    </row>
    <row r="19" spans="1:12" s="22" customFormat="1" ht="16.5" thickTop="1" thickBot="1" x14ac:dyDescent="0.3">
      <c r="A19" s="13" t="s">
        <v>101</v>
      </c>
      <c r="B19" s="31">
        <v>1.83</v>
      </c>
      <c r="C19" s="31">
        <v>1.47</v>
      </c>
      <c r="D19" s="31">
        <v>2.96</v>
      </c>
      <c r="E19" s="31">
        <v>2.36</v>
      </c>
      <c r="F19" s="32">
        <v>0</v>
      </c>
      <c r="G19" s="32">
        <v>0</v>
      </c>
      <c r="H19" s="24"/>
      <c r="I19" s="24"/>
      <c r="J19" s="25"/>
      <c r="L19" s="27"/>
    </row>
    <row r="20" spans="1:12" ht="16.5" thickTop="1" thickBot="1" x14ac:dyDescent="0.3">
      <c r="A20" s="28" t="s">
        <v>107</v>
      </c>
      <c r="B20" s="29">
        <f>AVERAGE(B8:B19)</f>
        <v>3.9347272727272729</v>
      </c>
      <c r="C20" s="29">
        <f>AVERAGE(C8:C19)</f>
        <v>3.1800909090909091</v>
      </c>
      <c r="D20" s="29">
        <v>2.683666666666666</v>
      </c>
      <c r="E20" s="29">
        <v>2.14575</v>
      </c>
      <c r="F20" s="29">
        <v>3.9199833333333327</v>
      </c>
      <c r="G20" s="29">
        <v>3.134841666666667</v>
      </c>
      <c r="H20" s="19"/>
      <c r="I20" s="19"/>
      <c r="J20" s="19"/>
    </row>
    <row r="21" spans="1:12" ht="15.75" thickTop="1" x14ac:dyDescent="0.25">
      <c r="A21" s="33" t="s">
        <v>109</v>
      </c>
      <c r="B21" s="30"/>
      <c r="C21" s="30"/>
      <c r="D21" s="30"/>
      <c r="E21" s="30"/>
      <c r="F21" s="30"/>
      <c r="G21" s="30"/>
      <c r="H21" s="19"/>
      <c r="I21" s="19"/>
      <c r="J21" s="19"/>
    </row>
    <row r="22" spans="1:12" ht="15.75" x14ac:dyDescent="0.25">
      <c r="A22" s="21" t="s">
        <v>102</v>
      </c>
    </row>
  </sheetData>
  <mergeCells count="6">
    <mergeCell ref="H6:I6"/>
    <mergeCell ref="A2:D2"/>
    <mergeCell ref="A6:A7"/>
    <mergeCell ref="B6:C6"/>
    <mergeCell ref="D6:E6"/>
    <mergeCell ref="F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7"/>
  <sheetViews>
    <sheetView zoomScale="55" zoomScaleNormal="55" workbookViewId="0">
      <pane ySplit="1" topLeftCell="A2" activePane="bottomLeft" state="frozen"/>
      <selection activeCell="S27" sqref="S27"/>
      <selection pane="bottomLeft" activeCell="S27" sqref="S27"/>
    </sheetView>
  </sheetViews>
  <sheetFormatPr defaultRowHeight="15.75" x14ac:dyDescent="0.25"/>
  <cols>
    <col min="1" max="1" width="12.28515625" style="118" bestFit="1" customWidth="1"/>
    <col min="2" max="3" width="9.7109375" style="53" customWidth="1"/>
    <col min="4" max="6" width="8.85546875" style="53"/>
    <col min="7" max="7" width="15.5703125" style="53" bestFit="1" customWidth="1"/>
    <col min="8" max="8" width="11.7109375" style="53" bestFit="1" customWidth="1"/>
    <col min="9" max="9" width="14.7109375" style="53" bestFit="1" customWidth="1"/>
    <col min="10" max="10" width="14.28515625" style="53" bestFit="1" customWidth="1"/>
    <col min="11" max="13" width="9.140625" style="53"/>
    <col min="14" max="14" width="8.85546875" style="53"/>
    <col min="15" max="28" width="15.140625" style="53" customWidth="1"/>
    <col min="31" max="32" width="19.85546875" customWidth="1"/>
    <col min="33" max="33" width="19.140625" customWidth="1"/>
    <col min="34" max="34" width="16.7109375" customWidth="1"/>
    <col min="35" max="35" width="23.5703125" bestFit="1" customWidth="1"/>
    <col min="36" max="36" width="13.85546875" bestFit="1" customWidth="1"/>
  </cols>
  <sheetData>
    <row r="1" spans="1:69" s="72" customFormat="1" x14ac:dyDescent="0.25">
      <c r="A1" s="116" t="s">
        <v>13</v>
      </c>
      <c r="B1" s="70" t="s">
        <v>14</v>
      </c>
      <c r="C1" s="70" t="s">
        <v>15</v>
      </c>
      <c r="D1" s="70" t="s">
        <v>0</v>
      </c>
      <c r="E1" s="70" t="s">
        <v>1</v>
      </c>
      <c r="F1" s="70" t="s">
        <v>2</v>
      </c>
      <c r="G1" s="70" t="s">
        <v>4</v>
      </c>
      <c r="H1" s="70" t="s">
        <v>10</v>
      </c>
      <c r="I1" s="70" t="s">
        <v>8</v>
      </c>
      <c r="J1" s="70" t="s">
        <v>9</v>
      </c>
      <c r="K1" s="58" t="s">
        <v>5</v>
      </c>
      <c r="L1" s="59" t="s">
        <v>6</v>
      </c>
      <c r="M1" s="59" t="s">
        <v>7</v>
      </c>
      <c r="N1" s="59" t="s">
        <v>11</v>
      </c>
      <c r="O1" s="59" t="s">
        <v>12</v>
      </c>
      <c r="P1" s="59" t="s">
        <v>71</v>
      </c>
      <c r="Q1" s="59" t="s">
        <v>72</v>
      </c>
      <c r="R1" s="59" t="s">
        <v>73</v>
      </c>
      <c r="S1" s="59" t="s">
        <v>74</v>
      </c>
      <c r="T1" s="59" t="s">
        <v>75</v>
      </c>
      <c r="U1" s="59" t="s">
        <v>76</v>
      </c>
      <c r="V1" s="59" t="s">
        <v>77</v>
      </c>
      <c r="W1" s="59" t="s">
        <v>78</v>
      </c>
      <c r="X1" s="59" t="s">
        <v>79</v>
      </c>
      <c r="Y1" s="59" t="s">
        <v>80</v>
      </c>
      <c r="Z1" s="59" t="s">
        <v>81</v>
      </c>
      <c r="AA1" s="59" t="s">
        <v>104</v>
      </c>
      <c r="AB1" s="59" t="s">
        <v>105</v>
      </c>
    </row>
    <row r="2" spans="1:69" x14ac:dyDescent="0.25">
      <c r="A2" s="117">
        <v>36172</v>
      </c>
      <c r="B2" s="60">
        <v>1</v>
      </c>
      <c r="C2" s="60">
        <v>1999</v>
      </c>
      <c r="D2" s="61">
        <v>0.7</v>
      </c>
      <c r="E2" s="62">
        <v>7.5</v>
      </c>
      <c r="F2" s="91">
        <v>26.5</v>
      </c>
      <c r="G2" s="63">
        <v>584</v>
      </c>
      <c r="H2" s="64">
        <v>2E-3</v>
      </c>
      <c r="I2" s="64">
        <v>2E-3</v>
      </c>
      <c r="J2" s="64">
        <v>1.2E-2</v>
      </c>
      <c r="K2" s="62">
        <v>7.5</v>
      </c>
      <c r="L2" s="63">
        <v>23</v>
      </c>
      <c r="M2" s="63">
        <v>1312</v>
      </c>
      <c r="N2" s="63">
        <v>13</v>
      </c>
      <c r="O2" s="63">
        <v>110</v>
      </c>
      <c r="P2" s="91">
        <v>20</v>
      </c>
      <c r="Q2" s="91">
        <v>24</v>
      </c>
      <c r="R2" s="91">
        <v>132</v>
      </c>
      <c r="S2" s="91" t="s">
        <v>110</v>
      </c>
      <c r="T2" s="91">
        <v>0.87</v>
      </c>
      <c r="U2" s="91">
        <v>224</v>
      </c>
      <c r="V2" s="63"/>
      <c r="W2" s="63"/>
      <c r="X2" s="91">
        <v>7</v>
      </c>
      <c r="Y2" s="63"/>
      <c r="Z2" s="91" t="s">
        <v>110</v>
      </c>
      <c r="AA2" s="91" t="s">
        <v>110</v>
      </c>
      <c r="AB2" s="91">
        <v>107.72</v>
      </c>
      <c r="AE2" t="s">
        <v>15</v>
      </c>
      <c r="AF2" t="s">
        <v>21</v>
      </c>
      <c r="AG2" t="s">
        <v>16</v>
      </c>
      <c r="AH2" t="s">
        <v>18</v>
      </c>
      <c r="AI2" t="s">
        <v>17</v>
      </c>
      <c r="AJ2" t="s">
        <v>19</v>
      </c>
      <c r="AK2" t="s">
        <v>20</v>
      </c>
      <c r="BK2" t="s">
        <v>14</v>
      </c>
      <c r="BL2" t="s">
        <v>21</v>
      </c>
      <c r="BM2" t="s">
        <v>16</v>
      </c>
      <c r="BN2" t="s">
        <v>18</v>
      </c>
      <c r="BO2" t="s">
        <v>17</v>
      </c>
      <c r="BP2" t="s">
        <v>19</v>
      </c>
      <c r="BQ2" t="s">
        <v>20</v>
      </c>
    </row>
    <row r="3" spans="1:69" x14ac:dyDescent="0.25">
      <c r="A3" s="117">
        <v>36200</v>
      </c>
      <c r="B3" s="60">
        <v>2</v>
      </c>
      <c r="C3" s="60">
        <v>1999</v>
      </c>
      <c r="D3" s="61">
        <v>1</v>
      </c>
      <c r="E3" s="62">
        <v>7.8</v>
      </c>
      <c r="F3" s="91">
        <v>25</v>
      </c>
      <c r="G3" s="63">
        <v>558</v>
      </c>
      <c r="H3" s="64">
        <v>3.6200000000000003E-2</v>
      </c>
      <c r="I3" s="64">
        <v>2E-3</v>
      </c>
      <c r="J3" s="64">
        <v>3.0099999999999998E-2</v>
      </c>
      <c r="K3" s="62">
        <v>7.8</v>
      </c>
      <c r="L3" s="63">
        <v>48</v>
      </c>
      <c r="M3" s="63">
        <v>1158</v>
      </c>
      <c r="N3" s="63">
        <v>28</v>
      </c>
      <c r="O3" s="63">
        <v>33</v>
      </c>
      <c r="P3" s="91">
        <v>20</v>
      </c>
      <c r="Q3" s="91">
        <v>24</v>
      </c>
      <c r="R3" s="91">
        <v>48</v>
      </c>
      <c r="S3" s="91" t="s">
        <v>110</v>
      </c>
      <c r="T3" s="91">
        <v>2</v>
      </c>
      <c r="U3" s="91">
        <v>228</v>
      </c>
      <c r="V3" s="63"/>
      <c r="W3" s="63"/>
      <c r="X3" s="91">
        <v>9</v>
      </c>
      <c r="Y3" s="63"/>
      <c r="Z3" s="91" t="s">
        <v>110</v>
      </c>
      <c r="AA3" s="91" t="s">
        <v>110</v>
      </c>
      <c r="AB3" s="91">
        <v>17.37</v>
      </c>
      <c r="AE3" s="3">
        <v>1999</v>
      </c>
      <c r="AF3">
        <f>COUNT($D$2:$D$13)</f>
        <v>12</v>
      </c>
      <c r="AG3">
        <f>MAX($D$2:$D$13)</f>
        <v>4</v>
      </c>
      <c r="AH3">
        <f>PERCENTILE($D$2:$D$13,75%)</f>
        <v>2</v>
      </c>
      <c r="AI3">
        <f>MEDIAN($D$2:$D$13)</f>
        <v>2</v>
      </c>
      <c r="AJ3">
        <f>PERCENTILE($D$2:$D$13,25%)</f>
        <v>1.85</v>
      </c>
      <c r="AK3">
        <f>MIN($D$2:$D$13)</f>
        <v>0.7</v>
      </c>
      <c r="BK3">
        <v>1</v>
      </c>
      <c r="BL3">
        <f>COUNT($D$2,$D$14,$D$26,$D$38,$D$50,$D$62,$D$74,$D$86,$D$98,$D$110,$D$122,$D$134,$D$146,$D$158)</f>
        <v>13</v>
      </c>
      <c r="BM3">
        <f>MAX($D$2,$D$14,$D$26,$D$38,$D$50,$D$62,$D$74,$D$86,$D$98,$D$110,$D$122,$D$134,$D$146,$D$158)</f>
        <v>3.1</v>
      </c>
      <c r="BN3">
        <f>PERCENTILE(($D$2,$D$14,$D$26,$D$38,$D$50,$D$62,$D$74,$D$86,$D$98,$D$110,$D$122,$D$134,$D$146,$D$158),75%)</f>
        <v>2</v>
      </c>
      <c r="BO3">
        <f>MEDIAN($D$2,$D$14,$D$26,$D$38,$D$50,$D$62,$D$74,$D$86,$D$98,$D$110,$D$122,$D$134,$D$146,$D$158)</f>
        <v>1</v>
      </c>
      <c r="BP3">
        <f>PERCENTILE(($D$2,$D$14,$D$26,$D$38,$D$50,$D$62,$D$74,$D$86,$D$98,$D$110,$D$122,$D$134,$D$146,$D$158),25%)</f>
        <v>1</v>
      </c>
      <c r="BQ3">
        <f>MIN($D$2,$D$14,$D$26,$D$38,$D$50,$D$62,$D$74,$D$86,$D$98,$D$110,$D$122,$D$134,$D$146,$D$158)</f>
        <v>0.7</v>
      </c>
    </row>
    <row r="4" spans="1:69" x14ac:dyDescent="0.25">
      <c r="A4" s="117">
        <v>36228</v>
      </c>
      <c r="B4" s="60">
        <v>3</v>
      </c>
      <c r="C4" s="60">
        <v>1999</v>
      </c>
      <c r="D4" s="61">
        <v>2</v>
      </c>
      <c r="E4" s="62">
        <v>7.4</v>
      </c>
      <c r="F4" s="91">
        <v>28.5</v>
      </c>
      <c r="G4" s="63">
        <v>536</v>
      </c>
      <c r="H4" s="64">
        <v>1.2999999999999999E-2</v>
      </c>
      <c r="I4" s="64">
        <v>2E-3</v>
      </c>
      <c r="J4" s="64">
        <v>2E-3</v>
      </c>
      <c r="K4" s="62">
        <v>7.7</v>
      </c>
      <c r="L4" s="63">
        <v>46</v>
      </c>
      <c r="M4" s="63">
        <v>1150</v>
      </c>
      <c r="N4" s="63">
        <v>37</v>
      </c>
      <c r="O4" s="63">
        <v>240</v>
      </c>
      <c r="P4" s="91">
        <v>20</v>
      </c>
      <c r="Q4" s="91">
        <v>20</v>
      </c>
      <c r="R4" s="91">
        <v>38</v>
      </c>
      <c r="S4" s="91" t="s">
        <v>110</v>
      </c>
      <c r="T4" s="91">
        <v>4</v>
      </c>
      <c r="U4" s="91">
        <v>208</v>
      </c>
      <c r="V4" s="63"/>
      <c r="W4" s="63"/>
      <c r="X4" s="91">
        <v>40</v>
      </c>
      <c r="Y4" s="63"/>
      <c r="Z4" s="91" t="s">
        <v>110</v>
      </c>
      <c r="AA4" s="91" t="s">
        <v>110</v>
      </c>
      <c r="AB4" s="91">
        <v>20.85</v>
      </c>
      <c r="AE4" s="3">
        <v>2000</v>
      </c>
      <c r="AF4">
        <f>COUNT($D$14:$D$25)</f>
        <v>12</v>
      </c>
      <c r="AG4">
        <f>MAX($D$14:$D$25)</f>
        <v>2</v>
      </c>
      <c r="AH4">
        <f>PERCENTILE($D$14:$D$25,75%)</f>
        <v>1.25</v>
      </c>
      <c r="AI4">
        <f>MEDIAN($D$14:$D$25)</f>
        <v>1</v>
      </c>
      <c r="AJ4">
        <f>PERCENTILE($D$14:$D$25,25%)</f>
        <v>0.86250000000000004</v>
      </c>
      <c r="AK4">
        <f>MIN($D$14:$D$25)</f>
        <v>0.3</v>
      </c>
      <c r="BK4">
        <v>2</v>
      </c>
      <c r="BL4">
        <f>COUNT($D$3,$D$15,$D$27,$D$39,$D$51,$D$63,$D$75,$D$87,$D$99,$D$111,$D$123,$D$135,$D$147,$D$159)</f>
        <v>13</v>
      </c>
      <c r="BM4">
        <f>MAX($D$3,$D$15,$D$27,$D$39,$D$51,$D$63,$D$75,$D$87,$D$99,$D$111,$D$123,$D$135,$D$147,$D$159)</f>
        <v>6</v>
      </c>
      <c r="BN4">
        <f>PERCENTILE(($D$3,$D$15,$D$27,$D$39,$D$51,$D$63,$D$75,$D$87,$D$99,$D$111,$D$123,$D$135,$D$147,$D$159),75%)</f>
        <v>2</v>
      </c>
      <c r="BO4">
        <f>MEDIAN($D$3,$D$15,$D$27,$D$39,$D$51,$D$63,$D$75,$D$87,$D$99,$D$111,$D$123,$D$135,$D$147,$D$159)</f>
        <v>2</v>
      </c>
      <c r="BP4">
        <f>PERCENTILE(($D$3,$D$15,$D$27,$D$39,$D$51,$D$63,$D$75,$D$87,$D$99,$D$111,$D$123,$D$135,$D$147,$D$159),25%)</f>
        <v>1</v>
      </c>
      <c r="BQ4">
        <f>MIN($D$3,$D$15,$D$27,$D$39,$D$51,$D$63,$D$75,$D$87,$D$99,$D$111,$D$123,$D$135,$D$147,$D$159)</f>
        <v>0.75</v>
      </c>
    </row>
    <row r="5" spans="1:69" x14ac:dyDescent="0.25">
      <c r="A5" s="117">
        <v>36256</v>
      </c>
      <c r="B5" s="60">
        <v>4</v>
      </c>
      <c r="C5" s="60">
        <v>1999</v>
      </c>
      <c r="D5" s="61">
        <v>2</v>
      </c>
      <c r="E5" s="62">
        <v>8</v>
      </c>
      <c r="F5" s="91">
        <v>30</v>
      </c>
      <c r="G5" s="63">
        <v>536</v>
      </c>
      <c r="H5" s="64">
        <v>2.5000000000000001E-2</v>
      </c>
      <c r="I5" s="64">
        <v>2E-3</v>
      </c>
      <c r="J5" s="64">
        <v>2E-3</v>
      </c>
      <c r="K5" s="62">
        <v>7.6</v>
      </c>
      <c r="L5" s="63">
        <v>33</v>
      </c>
      <c r="M5" s="63">
        <v>1165</v>
      </c>
      <c r="N5" s="63">
        <v>20</v>
      </c>
      <c r="O5" s="63">
        <v>130</v>
      </c>
      <c r="P5" s="91">
        <v>23</v>
      </c>
      <c r="Q5" s="91">
        <v>28</v>
      </c>
      <c r="R5" s="91">
        <v>108</v>
      </c>
      <c r="S5" s="91" t="s">
        <v>110</v>
      </c>
      <c r="T5" s="91">
        <v>2</v>
      </c>
      <c r="U5" s="91">
        <v>200</v>
      </c>
      <c r="V5" s="63"/>
      <c r="W5" s="63"/>
      <c r="X5" s="91">
        <v>15</v>
      </c>
      <c r="Y5" s="63"/>
      <c r="Z5" s="91" t="s">
        <v>110</v>
      </c>
      <c r="AA5" s="91" t="s">
        <v>110</v>
      </c>
      <c r="AB5" s="91">
        <v>20.85</v>
      </c>
      <c r="AE5" s="3">
        <v>2001</v>
      </c>
      <c r="AF5" s="2">
        <f>COUNT($D$26:$D$37)</f>
        <v>5</v>
      </c>
      <c r="AG5" s="2">
        <f>MAX($D$26:$D$37)</f>
        <v>1</v>
      </c>
      <c r="AH5" s="2">
        <f>PERCENTILE($D$26:$D$37,75%)</f>
        <v>1</v>
      </c>
      <c r="AI5" s="2">
        <f>MEDIAN($D$26:$D$37)</f>
        <v>1</v>
      </c>
      <c r="AJ5" s="2">
        <f>PERCENTILE($D$26:$D$37,25%)</f>
        <v>0.9</v>
      </c>
      <c r="AK5" s="2">
        <f>MIN($D$26:$D$37)</f>
        <v>0.9</v>
      </c>
      <c r="BK5">
        <v>3</v>
      </c>
      <c r="BL5">
        <f>COUNT($D$4,$D$16,$D$28,$D$40,$D$52,$D$64,$D$76,$D$88,$D$100,$D$112,$D$124,$D$136,$D$148,$D$160)</f>
        <v>13</v>
      </c>
      <c r="BM5">
        <f>MAX($D$4,$D$16,$D$28,$D$40,$D$52,$D$64,$D$76,$D$88,$D$100,$D$112,$D$124,$D$136,$D$148,$D$160)</f>
        <v>8</v>
      </c>
      <c r="BN5">
        <f>PERCENTILE(($D$4,$D$16,$D$28,$D$40,$D$52,$D$64,$D$76,$D$88,$D$100,$D$112,$D$124,$D$136,$D$148,$D$160),75%)</f>
        <v>2</v>
      </c>
      <c r="BO5">
        <f>MEDIAN($D$4,$D$16,$D$28,$D$40,$D$52,$D$64,$D$76,$D$88,$D$100,$D$112,$D$124,$D$136,$D$148,$D$160)</f>
        <v>2</v>
      </c>
      <c r="BP5">
        <f>PERCENTILE(($D$4,$D$16,$D$28,$D$40,$D$52,$D$64,$D$76,$D$88,$D$100,$D$112,$D$124,$D$136,$D$148,$D$160),25%)</f>
        <v>1</v>
      </c>
      <c r="BQ5">
        <f>MIN($D$4,$D$16,$D$28,$D$40,$D$52,$D$64,$D$76,$D$88,$D$100,$D$112,$D$124,$D$136,$D$148,$D$160)</f>
        <v>1</v>
      </c>
    </row>
    <row r="6" spans="1:69" x14ac:dyDescent="0.25">
      <c r="A6" s="117">
        <v>36291</v>
      </c>
      <c r="B6" s="60">
        <v>5</v>
      </c>
      <c r="C6" s="60">
        <v>1999</v>
      </c>
      <c r="D6" s="61">
        <v>4</v>
      </c>
      <c r="E6" s="62">
        <v>12</v>
      </c>
      <c r="F6" s="91">
        <v>34</v>
      </c>
      <c r="G6" s="63">
        <v>469</v>
      </c>
      <c r="H6" s="64">
        <v>9.9699999999999997E-2</v>
      </c>
      <c r="I6" s="64">
        <v>2E-3</v>
      </c>
      <c r="J6" s="64">
        <v>3.2399999999999998E-2</v>
      </c>
      <c r="K6" s="62">
        <v>9.1999999999999993</v>
      </c>
      <c r="L6" s="63">
        <v>31</v>
      </c>
      <c r="M6" s="63">
        <v>923</v>
      </c>
      <c r="N6" s="63">
        <v>25</v>
      </c>
      <c r="O6" s="63">
        <v>17</v>
      </c>
      <c r="P6" s="91">
        <v>22</v>
      </c>
      <c r="Q6" s="91">
        <v>28</v>
      </c>
      <c r="R6" s="91">
        <v>32</v>
      </c>
      <c r="S6" s="91" t="s">
        <v>110</v>
      </c>
      <c r="T6" s="91">
        <v>2</v>
      </c>
      <c r="U6" s="91">
        <v>182</v>
      </c>
      <c r="V6" s="63"/>
      <c r="W6" s="63"/>
      <c r="X6" s="91">
        <v>35</v>
      </c>
      <c r="Y6" s="63"/>
      <c r="Z6" s="91" t="s">
        <v>110</v>
      </c>
      <c r="AA6" s="91" t="s">
        <v>110</v>
      </c>
      <c r="AB6" s="91">
        <v>20.85</v>
      </c>
      <c r="AE6" s="3">
        <v>2002</v>
      </c>
      <c r="AF6" s="2">
        <f>COUNT($D$38:$D$49)</f>
        <v>12</v>
      </c>
      <c r="AG6" s="2">
        <f>MAX($D$38:$D$49)</f>
        <v>3</v>
      </c>
      <c r="AH6" s="2">
        <f>PERCENTILE($D$38:$D$49,75%)</f>
        <v>2.25</v>
      </c>
      <c r="AI6" s="2">
        <f>MEDIAN($D$38:$D$49)</f>
        <v>1.5</v>
      </c>
      <c r="AJ6" s="2">
        <f>PERCENTILE($D$38:$D$49,25%)</f>
        <v>1</v>
      </c>
      <c r="AK6" s="2">
        <f>MIN($D$38:$D$49)</f>
        <v>0.85</v>
      </c>
      <c r="BK6">
        <v>4</v>
      </c>
      <c r="BL6">
        <f>COUNT($D$5,$D$17,$D$29,$D$41,$D$53,$D$65,$D$77,$D$89,$D$101,$D$113,$D$125,$D$137,$D$149,$D$161)</f>
        <v>13</v>
      </c>
      <c r="BM6">
        <f>MAX($D$5,$D$17,$D$29,$D$41,$D$53,$D$65,$D$77,$D$89,$D$101,$D$113,$D$125,$D$137,$D$149,$D$161)</f>
        <v>8</v>
      </c>
      <c r="BN6">
        <f>PERCENTILE(($D$5,$D$17,$D$29,$D$41,$D$53,$D$65,$D$77,$D$89,$D$101,$D$113,$D$125,$D$137,$D$149,$D$161),75%)</f>
        <v>3</v>
      </c>
      <c r="BO6">
        <f>MEDIAN($D$5,$D$17,$D$29,$D$41,$D$53,$D$65,$D$77,$D$89,$D$101,$D$113,$D$125,$D$137,$D$149,$D$161)</f>
        <v>2</v>
      </c>
      <c r="BP6">
        <f>PERCENTILE(($D$5,$D$17,$D$29,$D$41,$D$53,$D$65,$D$77,$D$89,$D$101,$D$113,$D$125,$D$137,$D$149,$D$161),25%)</f>
        <v>1</v>
      </c>
      <c r="BQ6">
        <f>MIN($D$5,$D$17,$D$29,$D$41,$D$53,$D$65,$D$77,$D$89,$D$101,$D$113,$D$125,$D$137,$D$149,$D$161)</f>
        <v>0.3</v>
      </c>
    </row>
    <row r="7" spans="1:69" x14ac:dyDescent="0.25">
      <c r="A7" s="117">
        <v>36333</v>
      </c>
      <c r="B7" s="60">
        <v>6</v>
      </c>
      <c r="C7" s="60">
        <v>1999</v>
      </c>
      <c r="D7" s="61">
        <v>1.4</v>
      </c>
      <c r="E7" s="62">
        <v>8.1</v>
      </c>
      <c r="F7" s="91">
        <v>32</v>
      </c>
      <c r="G7" s="63">
        <v>443</v>
      </c>
      <c r="H7" s="64">
        <v>4.1000000000000002E-2</v>
      </c>
      <c r="I7" s="64">
        <v>6.6000000000000003E-2</v>
      </c>
      <c r="J7" s="64">
        <v>2E-3</v>
      </c>
      <c r="K7" s="62">
        <v>8.6999999999999993</v>
      </c>
      <c r="L7" s="63">
        <v>25</v>
      </c>
      <c r="M7" s="63">
        <v>976</v>
      </c>
      <c r="N7" s="63">
        <v>23</v>
      </c>
      <c r="O7" s="63">
        <v>2400</v>
      </c>
      <c r="P7" s="91">
        <v>14</v>
      </c>
      <c r="Q7" s="91">
        <v>42</v>
      </c>
      <c r="R7" s="91">
        <v>50</v>
      </c>
      <c r="S7" s="91" t="s">
        <v>110</v>
      </c>
      <c r="T7" s="91">
        <v>5.6</v>
      </c>
      <c r="U7" s="91">
        <v>214</v>
      </c>
      <c r="V7" s="63"/>
      <c r="W7" s="63"/>
      <c r="X7" s="91">
        <v>96</v>
      </c>
      <c r="Y7" s="63"/>
      <c r="Z7" s="91" t="s">
        <v>110</v>
      </c>
      <c r="AA7" s="91" t="s">
        <v>110</v>
      </c>
      <c r="AB7" s="91">
        <v>20.85</v>
      </c>
      <c r="AE7" s="3">
        <v>2003</v>
      </c>
      <c r="AF7" s="2">
        <f>COUNT($D$50:$D$61)</f>
        <v>11</v>
      </c>
      <c r="AG7" s="2">
        <f>MAX($D$50:$D$61)</f>
        <v>4</v>
      </c>
      <c r="AH7" s="2">
        <f>PERCENTILE($D$50:$D$61,75%)</f>
        <v>3</v>
      </c>
      <c r="AI7" s="2">
        <f>MEDIAN($D$50:$D$61)</f>
        <v>2</v>
      </c>
      <c r="AJ7" s="2">
        <f>PERCENTILE($D$50:$D$61,25%)</f>
        <v>2</v>
      </c>
      <c r="AK7" s="2">
        <f>MIN($D$50:$D$61)</f>
        <v>0.2</v>
      </c>
      <c r="BK7">
        <v>5</v>
      </c>
      <c r="BL7">
        <f>COUNT($D$6,$D$18,$D$30,$D$42,$D$54,$D$66,$D$78,$D$90,$D$102,$D$114,$D$126,$D$138,$D$150,$D$162)</f>
        <v>13</v>
      </c>
      <c r="BM7">
        <f>MAX($D$6,$D$18,$D$30,$D$42,$D$54,$D$66,$D$78,$D$90,$D$102,$D$114,$D$126,$D$138,$D$150,$D$162)</f>
        <v>8</v>
      </c>
      <c r="BN7">
        <f>PERCENTILE(($D$6,$D$18,$D$30,$D$42,$D$54,$D$66,$D$78,$D$90,$D$102,$D$114,$D$126,$D$138,$D$150,$D$162),75%)</f>
        <v>3</v>
      </c>
      <c r="BO7">
        <f>MEDIAN($D$6,$D$18,$D$30,$D$42,$D$54,$D$66,$D$78,$D$90,$D$102,$D$114,$D$126,$D$138,$D$150,$D$162)</f>
        <v>2</v>
      </c>
      <c r="BP7">
        <f>PERCENTILE(($D$6,$D$18,$D$30,$D$42,$D$54,$D$66,$D$78,$D$90,$D$102,$D$114,$D$126,$D$138,$D$150,$D$162),25%)</f>
        <v>2</v>
      </c>
      <c r="BQ7">
        <f>MIN($D$6,$D$18,$D$30,$D$42,$D$54,$D$66,$D$78,$D$90,$D$102,$D$114,$D$126,$D$138,$D$150,$D$162)</f>
        <v>1</v>
      </c>
    </row>
    <row r="8" spans="1:69" x14ac:dyDescent="0.25">
      <c r="A8" s="117">
        <v>36354</v>
      </c>
      <c r="B8" s="60">
        <v>7</v>
      </c>
      <c r="C8" s="60">
        <v>1999</v>
      </c>
      <c r="D8" s="61">
        <v>2</v>
      </c>
      <c r="E8" s="62">
        <v>6.8</v>
      </c>
      <c r="F8" s="91">
        <v>29</v>
      </c>
      <c r="G8" s="63">
        <v>476</v>
      </c>
      <c r="H8" s="64">
        <v>2E-3</v>
      </c>
      <c r="I8" s="64">
        <v>2E-3</v>
      </c>
      <c r="J8" s="64">
        <v>1.6E-2</v>
      </c>
      <c r="K8" s="62">
        <v>7.8</v>
      </c>
      <c r="L8" s="63">
        <v>60</v>
      </c>
      <c r="M8" s="63">
        <v>919</v>
      </c>
      <c r="N8" s="63">
        <v>25</v>
      </c>
      <c r="O8" s="63">
        <v>240</v>
      </c>
      <c r="P8" s="91">
        <v>29</v>
      </c>
      <c r="Q8" s="91">
        <v>24</v>
      </c>
      <c r="R8" s="91">
        <v>76</v>
      </c>
      <c r="S8" s="91" t="s">
        <v>110</v>
      </c>
      <c r="T8" s="91">
        <v>2</v>
      </c>
      <c r="U8" s="91">
        <v>168</v>
      </c>
      <c r="V8" s="63"/>
      <c r="W8" s="63"/>
      <c r="X8" s="91">
        <v>3</v>
      </c>
      <c r="Y8" s="63"/>
      <c r="Z8" s="91" t="s">
        <v>110</v>
      </c>
      <c r="AA8" s="91" t="s">
        <v>110</v>
      </c>
      <c r="AB8" s="91">
        <v>19.11</v>
      </c>
      <c r="AE8" s="3">
        <v>2004</v>
      </c>
      <c r="AF8" s="2">
        <f>COUNT($D$62:$D$73)</f>
        <v>12</v>
      </c>
      <c r="AG8" s="2">
        <f>MAX($D$62:$D$73)</f>
        <v>5</v>
      </c>
      <c r="AH8" s="2">
        <f>PERCENTILE($D$62:$D$73,75%)</f>
        <v>2</v>
      </c>
      <c r="AI8" s="2">
        <f>MEDIAN($D$62:$D$73)</f>
        <v>2</v>
      </c>
      <c r="AJ8" s="2">
        <f>PERCENTILE($D$62:$D$73,25%)</f>
        <v>1.75</v>
      </c>
      <c r="AK8" s="2">
        <f>MIN($D$62:$D$73)</f>
        <v>1</v>
      </c>
      <c r="BK8">
        <v>6</v>
      </c>
      <c r="BL8">
        <f>COUNT($D$7,$D$19,$D$31,$D$43,$D$55,$D$67,$D$79,$D$91,$D$103,$D$115,$D$127,$D$139,$D$151,$D$163)</f>
        <v>13</v>
      </c>
      <c r="BM8">
        <f>MAX($D$7,$D$19,$D$31,$D$43,$D$55,$D$67,$D$79,$D$91,$D$103,$D$115,$D$127,$D$139,$D$151,$D$163)</f>
        <v>8</v>
      </c>
      <c r="BN8">
        <f>PERCENTILE(($D$7,$D$19,$D$31,$D$43,$D$55,$D$67,$D$79,$D$91,$D$103,$D$115,$D$127,$D$139,$D$151,$D$163),75%)</f>
        <v>4</v>
      </c>
      <c r="BO8">
        <f>MEDIAN($D$7,$D$19,$D$31,$D$43,$D$55,$D$67,$D$79,$D$91,$D$103,$D$115,$D$127,$D$139,$D$151,$D$163)</f>
        <v>3</v>
      </c>
      <c r="BP8">
        <f>PERCENTILE(($D$7,$D$19,$D$31,$D$43,$D$55,$D$67,$D$79,$D$91,$D$103,$D$115,$D$127,$D$139,$D$151,$D$163),25%)</f>
        <v>2</v>
      </c>
      <c r="BQ8">
        <f>MIN($D$7,$D$19,$D$31,$D$43,$D$55,$D$67,$D$79,$D$91,$D$103,$D$115,$D$127,$D$139,$D$151,$D$163)</f>
        <v>1</v>
      </c>
    </row>
    <row r="9" spans="1:69" x14ac:dyDescent="0.25">
      <c r="A9" s="117">
        <v>36382</v>
      </c>
      <c r="B9" s="60">
        <v>8</v>
      </c>
      <c r="C9" s="60">
        <v>1999</v>
      </c>
      <c r="D9" s="61">
        <v>2</v>
      </c>
      <c r="E9" s="62">
        <v>7</v>
      </c>
      <c r="F9" s="91">
        <v>28</v>
      </c>
      <c r="G9" s="63">
        <v>212</v>
      </c>
      <c r="H9" s="64">
        <v>0.24829999999999999</v>
      </c>
      <c r="I9" s="64">
        <v>2E-3</v>
      </c>
      <c r="J9" s="64">
        <v>0.123</v>
      </c>
      <c r="K9" s="62">
        <v>7.8</v>
      </c>
      <c r="L9" s="63">
        <v>73</v>
      </c>
      <c r="M9" s="63">
        <v>498</v>
      </c>
      <c r="N9" s="63">
        <v>56</v>
      </c>
      <c r="O9" s="63">
        <v>1600</v>
      </c>
      <c r="P9" s="91">
        <v>24</v>
      </c>
      <c r="Q9" s="91">
        <v>32</v>
      </c>
      <c r="R9" s="91">
        <v>4</v>
      </c>
      <c r="S9" s="91" t="s">
        <v>110</v>
      </c>
      <c r="T9" s="91">
        <v>2</v>
      </c>
      <c r="U9" s="91">
        <v>120</v>
      </c>
      <c r="V9" s="63"/>
      <c r="W9" s="63"/>
      <c r="X9" s="91">
        <v>24</v>
      </c>
      <c r="Y9" s="63"/>
      <c r="Z9" s="91" t="s">
        <v>110</v>
      </c>
      <c r="AA9" s="91" t="s">
        <v>110</v>
      </c>
      <c r="AB9" s="91">
        <v>38.25</v>
      </c>
      <c r="AE9" s="3">
        <v>2005</v>
      </c>
      <c r="AF9" s="2">
        <f>COUNT($D$74:$D$85)</f>
        <v>12</v>
      </c>
      <c r="AG9" s="2">
        <f>MAX($D$74:$D$85)</f>
        <v>6</v>
      </c>
      <c r="AH9" s="2">
        <f>PERCENTILE($D$74:$D$85,75%)</f>
        <v>3</v>
      </c>
      <c r="AI9" s="2">
        <f>MEDIAN($D$74:$D$85)</f>
        <v>3</v>
      </c>
      <c r="AJ9" s="2">
        <f>PERCENTILE($D$74:$D$85,25%)</f>
        <v>2</v>
      </c>
      <c r="AK9" s="2">
        <f>MIN($D$74:$D$85)</f>
        <v>1</v>
      </c>
      <c r="BK9">
        <v>7</v>
      </c>
      <c r="BL9">
        <f>COUNT($D$8,$D$20,$D$32,$D$44,$D$56,$D$68,$D$80,$D$92,$D$104,$D$116,$D$128,$D$140,$D$152,$D$164)</f>
        <v>11</v>
      </c>
      <c r="BM9">
        <f>MAX($D$8,$D$20,$D$32,$D$44,$D$56,$D$68,$D$80,$D$92,$D$104,$D$116,$D$128,$D$140,$D$152,$D$164)</f>
        <v>8</v>
      </c>
      <c r="BN9">
        <f>PERCENTILE(($D$8,$D$20,$D$32,$D$44,$D$56,$D$68,$D$80,$D$92,$D$104,$D$116,$D$128,$D$140,$D$152,$D$164),75%)</f>
        <v>4</v>
      </c>
      <c r="BO9">
        <f>MEDIAN($D$8,$D$20,$D$32,$D$44,$D$56,$D$68,$D$80,$D$92,$D$104,$D$116,$D$128,$D$140,$D$152,$D$164)</f>
        <v>2</v>
      </c>
      <c r="BP9">
        <f>PERCENTILE(($D$8,$D$20,$D$32,$D$44,$D$56,$D$68,$D$80,$D$92,$D$104,$D$116,$D$128,$D$140,$D$152,$D$164),25%)</f>
        <v>2</v>
      </c>
      <c r="BQ9">
        <f>MIN($D$8,$D$20,$D$32,$D$44,$D$56,$D$68,$D$80,$D$92,$D$104,$D$116,$D$128,$D$140,$D$152,$D$164)</f>
        <v>1</v>
      </c>
    </row>
    <row r="10" spans="1:69" x14ac:dyDescent="0.25">
      <c r="A10" s="117">
        <v>36416</v>
      </c>
      <c r="B10" s="60">
        <v>9</v>
      </c>
      <c r="C10" s="60">
        <v>1999</v>
      </c>
      <c r="D10" s="61">
        <v>2</v>
      </c>
      <c r="E10" s="62">
        <v>7.5</v>
      </c>
      <c r="F10" s="91">
        <v>30</v>
      </c>
      <c r="G10" s="63">
        <v>305</v>
      </c>
      <c r="H10" s="64">
        <v>2E-3</v>
      </c>
      <c r="I10" s="64">
        <v>1.55E-2</v>
      </c>
      <c r="J10" s="64">
        <v>0.18060000000000001</v>
      </c>
      <c r="K10" s="62">
        <v>7.6</v>
      </c>
      <c r="L10" s="63">
        <v>29</v>
      </c>
      <c r="M10" s="63">
        <v>738</v>
      </c>
      <c r="N10" s="63">
        <v>32</v>
      </c>
      <c r="O10" s="63">
        <v>940</v>
      </c>
      <c r="P10" s="91">
        <v>30</v>
      </c>
      <c r="Q10" s="91">
        <v>36</v>
      </c>
      <c r="R10" s="91">
        <v>26</v>
      </c>
      <c r="S10" s="91" t="s">
        <v>110</v>
      </c>
      <c r="T10" s="91">
        <v>3</v>
      </c>
      <c r="U10" s="91">
        <v>132</v>
      </c>
      <c r="V10" s="63"/>
      <c r="W10" s="63"/>
      <c r="X10" s="91">
        <v>24</v>
      </c>
      <c r="Y10" s="63"/>
      <c r="Z10" s="91" t="s">
        <v>110</v>
      </c>
      <c r="AA10" s="91" t="s">
        <v>110</v>
      </c>
      <c r="AB10" s="91">
        <v>34.75</v>
      </c>
      <c r="AE10" s="3">
        <v>2006</v>
      </c>
      <c r="AF10" s="2">
        <f>COUNT($D$86:$D$97)</f>
        <v>12</v>
      </c>
      <c r="AG10" s="2">
        <f>MAX($D$86:$D$97)</f>
        <v>5</v>
      </c>
      <c r="AH10" s="2">
        <f>PERCENTILE($D$86:$D$97,75%)</f>
        <v>3.25</v>
      </c>
      <c r="AI10" s="2">
        <f>MEDIAN($D$86:$D$97)</f>
        <v>2</v>
      </c>
      <c r="AJ10" s="2">
        <f>PERCENTILE($D$86:$D$97,25%)</f>
        <v>1</v>
      </c>
      <c r="AK10" s="2">
        <f>MIN($D$86:$D$97)</f>
        <v>0.8</v>
      </c>
      <c r="BK10">
        <v>8</v>
      </c>
      <c r="BL10">
        <f>COUNT($D$9,$D$21,$D$33,$D$45,$D$57,$D$69,$D$81,$D$93,$D$105,$D$117,$D$129,$D$141,$D$153,$D$165)</f>
        <v>13</v>
      </c>
      <c r="BM10">
        <f>MAX($D$9,$D$21,$D$33,$D$45,$D$57,$D$69,$D$81,$D$93,$D$105,$D$117,$D$129,$D$141,$D$153,$D$165)</f>
        <v>11</v>
      </c>
      <c r="BN10">
        <f>PERCENTILE(($D$9,$D$21,$D$33,$D$45,$D$57,$D$69,$D$81,$D$93,$D$105,$D$117,$D$129,$D$141,$D$153,$D$165),75%)</f>
        <v>2</v>
      </c>
      <c r="BO10">
        <f>MEDIAN($D$9,$D$21,$D$33,$D$45,$D$57,$D$69,$D$81,$D$93,$D$105,$D$117,$D$129,$D$141,$D$153,$D$165)</f>
        <v>2</v>
      </c>
      <c r="BP10">
        <f>PERCENTILE(($D$9,$D$21,$D$33,$D$45,$D$57,$D$69,$D$81,$D$93,$D$105,$D$117,$D$129,$D$141,$D$153,$D$165),25%)</f>
        <v>1</v>
      </c>
      <c r="BQ10">
        <f>MIN($D$9,$D$21,$D$33,$D$45,$D$57,$D$69,$D$81,$D$93,$D$105,$D$117,$D$129,$D$141,$D$153,$D$165)</f>
        <v>1</v>
      </c>
    </row>
    <row r="11" spans="1:69" x14ac:dyDescent="0.25">
      <c r="A11" s="117">
        <v>36445</v>
      </c>
      <c r="B11" s="60">
        <v>10</v>
      </c>
      <c r="C11" s="60">
        <v>1999</v>
      </c>
      <c r="D11" s="61">
        <v>4</v>
      </c>
      <c r="E11" s="62">
        <v>8.6</v>
      </c>
      <c r="F11" s="91">
        <v>29</v>
      </c>
      <c r="G11" s="63">
        <v>279</v>
      </c>
      <c r="H11" s="64">
        <v>2E-3</v>
      </c>
      <c r="I11" s="64">
        <v>2E-3</v>
      </c>
      <c r="J11" s="64">
        <v>3.9100000000000003E-2</v>
      </c>
      <c r="K11" s="62">
        <v>8.4</v>
      </c>
      <c r="L11" s="63">
        <v>23</v>
      </c>
      <c r="M11" s="63">
        <v>666</v>
      </c>
      <c r="N11" s="63">
        <v>28</v>
      </c>
      <c r="O11" s="63">
        <v>140</v>
      </c>
      <c r="P11" s="91">
        <v>36</v>
      </c>
      <c r="Q11" s="91">
        <v>40</v>
      </c>
      <c r="R11" s="91">
        <v>28</v>
      </c>
      <c r="S11" s="91" t="s">
        <v>110</v>
      </c>
      <c r="T11" s="91">
        <v>2</v>
      </c>
      <c r="U11" s="91">
        <v>100</v>
      </c>
      <c r="V11" s="63"/>
      <c r="W11" s="63"/>
      <c r="X11" s="91">
        <v>80</v>
      </c>
      <c r="Y11" s="63"/>
      <c r="Z11" s="91" t="s">
        <v>110</v>
      </c>
      <c r="AA11" s="91" t="s">
        <v>110</v>
      </c>
      <c r="AB11" s="91">
        <v>36.479999999999997</v>
      </c>
      <c r="AE11" s="3">
        <v>2007</v>
      </c>
      <c r="AF11" s="2">
        <f>COUNT($D$98:$D$109)</f>
        <v>12</v>
      </c>
      <c r="AG11" s="2">
        <f>MAX($D$98:$D$109)</f>
        <v>4</v>
      </c>
      <c r="AH11" s="2">
        <f>PERCENTILE($D$98:$D$109,75%)</f>
        <v>3</v>
      </c>
      <c r="AI11" s="2">
        <f>MEDIAN($D$98:$D$109)</f>
        <v>2</v>
      </c>
      <c r="AJ11" s="2">
        <f>PERCENTILE($D$98:$D$109,25%)</f>
        <v>1</v>
      </c>
      <c r="AK11" s="2">
        <f>MIN($D$98:$D$109)</f>
        <v>1</v>
      </c>
      <c r="BK11">
        <v>9</v>
      </c>
      <c r="BL11">
        <f>COUNT($D$10,$D$22,$D$34,$D$46,$D$58,$D$70,$D$82,$D$94,$D$106,$D$118,$D$130,$D$142,$D$154,$D$166)</f>
        <v>13</v>
      </c>
      <c r="BM11">
        <f>MAX($D$10,$D$22,$D$34,$D$46,$D$58,$D$70,$D$82,$D$94,$D$106,$D$118,$D$130,$D$142,$D$154,$D$166)</f>
        <v>4</v>
      </c>
      <c r="BN11">
        <f>PERCENTILE(($D$10,$D$22,$D$34,$D$46,$D$58,$D$70,$D$82,$D$94,$D$106,$D$118,$D$130,$D$142,$D$154,$D$166),75%)</f>
        <v>3</v>
      </c>
      <c r="BO11">
        <f>MEDIAN($D$10,$D$22,$D$34,$D$46,$D$58,$D$70,$D$82,$D$94,$D$106,$D$118,$D$130,$D$142,$D$154,$D$166)</f>
        <v>2</v>
      </c>
      <c r="BP11">
        <f>PERCENTILE(($D$10,$D$22,$D$34,$D$46,$D$58,$D$70,$D$82,$D$94,$D$106,$D$118,$D$130,$D$142,$D$154,$D$166),25%)</f>
        <v>1</v>
      </c>
      <c r="BQ11">
        <f>MIN($D$10,$D$22,$D$34,$D$46,$D$58,$D$70,$D$82,$D$94,$D$106,$D$118,$D$130,$D$142,$D$154,$D$166)</f>
        <v>0.2</v>
      </c>
    </row>
    <row r="12" spans="1:69" x14ac:dyDescent="0.25">
      <c r="A12" s="117">
        <v>36480</v>
      </c>
      <c r="B12" s="60">
        <v>11</v>
      </c>
      <c r="C12" s="60">
        <v>1999</v>
      </c>
      <c r="D12" s="61">
        <v>2</v>
      </c>
      <c r="E12" s="62">
        <v>7.6</v>
      </c>
      <c r="F12" s="91">
        <v>27</v>
      </c>
      <c r="G12" s="63">
        <v>223</v>
      </c>
      <c r="H12" s="64">
        <v>2E-3</v>
      </c>
      <c r="I12" s="64">
        <v>9.2999999999999992E-3</v>
      </c>
      <c r="J12" s="64">
        <v>2E-3</v>
      </c>
      <c r="K12" s="62">
        <v>8.1</v>
      </c>
      <c r="L12" s="63">
        <v>9</v>
      </c>
      <c r="M12" s="63">
        <v>538</v>
      </c>
      <c r="N12" s="63">
        <v>26</v>
      </c>
      <c r="O12" s="63">
        <v>49</v>
      </c>
      <c r="P12" s="91">
        <v>36</v>
      </c>
      <c r="Q12" s="91">
        <v>32</v>
      </c>
      <c r="R12" s="91">
        <v>34</v>
      </c>
      <c r="S12" s="91" t="s">
        <v>110</v>
      </c>
      <c r="T12" s="91">
        <v>2</v>
      </c>
      <c r="U12" s="91">
        <v>112</v>
      </c>
      <c r="V12" s="63"/>
      <c r="W12" s="63"/>
      <c r="X12" s="91">
        <v>28</v>
      </c>
      <c r="Y12" s="63"/>
      <c r="Z12" s="91" t="s">
        <v>110</v>
      </c>
      <c r="AA12" s="91" t="s">
        <v>110</v>
      </c>
      <c r="AB12" s="91">
        <v>34.75</v>
      </c>
      <c r="AE12" s="3">
        <v>2008</v>
      </c>
      <c r="AF12" s="2">
        <f>COUNT($D$110:$D$121)</f>
        <v>12</v>
      </c>
      <c r="AG12" s="2">
        <f>MAX($D$110:$D$121)</f>
        <v>4</v>
      </c>
      <c r="AH12" s="2">
        <f>PERCENTILE($D$110:$D$121,75%)</f>
        <v>2.25</v>
      </c>
      <c r="AI12" s="2">
        <f>MEDIAN($D$110:$D$121)</f>
        <v>1.5</v>
      </c>
      <c r="AJ12" s="2">
        <f>PERCENTILE($D$110:$D$121,25%)</f>
        <v>1</v>
      </c>
      <c r="AK12" s="2">
        <f>MIN($D$110:$D$121)</f>
        <v>1</v>
      </c>
      <c r="BK12">
        <v>10</v>
      </c>
      <c r="BL12">
        <f>COUNT($D$11,$D$23,$D$35,$D$47,$D$59,$D$71,$D$83,$D$95,$D$107,$D$119,$D$131,$D$143,$D$155,$D$167)</f>
        <v>14</v>
      </c>
      <c r="BM12">
        <f>MAX($D$11,$D$23,$D$35,$D$47,$D$59,$D$71,$D$83,$D$95,$D$107,$D$119,$D$131,$D$143,$D$155,$D$167)</f>
        <v>4</v>
      </c>
      <c r="BN12">
        <f>PERCENTILE(($D$11,$D$23,$D$35,$D$47,$D$59,$D$71,$D$83,$D$95,$D$107,$D$119,$D$131,$D$143,$D$155,$D$167),75%)</f>
        <v>2.75</v>
      </c>
      <c r="BO12">
        <f>MEDIAN($D$11,$D$23,$D$35,$D$47,$D$59,$D$71,$D$83,$D$95,$D$107,$D$119,$D$131,$D$143,$D$155,$D$167)</f>
        <v>2</v>
      </c>
      <c r="BP12">
        <f>PERCENTILE(($D$11,$D$23,$D$35,$D$47,$D$59,$D$71,$D$83,$D$95,$D$107,$D$119,$D$131,$D$143,$D$155,$D$167),25%)</f>
        <v>1</v>
      </c>
      <c r="BQ12">
        <f>MIN($D$11,$D$23,$D$35,$D$47,$D$59,$D$71,$D$83,$D$95,$D$107,$D$119,$D$131,$D$143,$D$155,$D$167)</f>
        <v>0.45</v>
      </c>
    </row>
    <row r="13" spans="1:69" x14ac:dyDescent="0.25">
      <c r="A13" s="117">
        <v>36501</v>
      </c>
      <c r="B13" s="60">
        <v>12</v>
      </c>
      <c r="C13" s="60">
        <v>1999</v>
      </c>
      <c r="D13" s="61">
        <v>2</v>
      </c>
      <c r="E13" s="62">
        <v>6.6</v>
      </c>
      <c r="F13" s="91">
        <v>26</v>
      </c>
      <c r="G13" s="63">
        <v>217</v>
      </c>
      <c r="H13" s="64">
        <v>0.1245</v>
      </c>
      <c r="I13" s="64">
        <v>2E-3</v>
      </c>
      <c r="J13" s="64">
        <v>2E-3</v>
      </c>
      <c r="K13" s="62">
        <v>7.3</v>
      </c>
      <c r="L13" s="63">
        <v>142</v>
      </c>
      <c r="M13" s="63">
        <v>491</v>
      </c>
      <c r="N13" s="63">
        <v>68</v>
      </c>
      <c r="O13" s="63">
        <v>49</v>
      </c>
      <c r="P13" s="91">
        <v>36</v>
      </c>
      <c r="Q13" s="91">
        <v>34</v>
      </c>
      <c r="R13" s="91">
        <v>30</v>
      </c>
      <c r="S13" s="91" t="s">
        <v>110</v>
      </c>
      <c r="T13" s="91">
        <v>4</v>
      </c>
      <c r="U13" s="91">
        <v>106</v>
      </c>
      <c r="V13" s="63"/>
      <c r="W13" s="63"/>
      <c r="X13" s="91">
        <v>28</v>
      </c>
      <c r="Y13" s="63"/>
      <c r="Z13" s="91" t="s">
        <v>110</v>
      </c>
      <c r="AA13" s="91" t="s">
        <v>110</v>
      </c>
      <c r="AB13" s="91">
        <v>31.27</v>
      </c>
      <c r="AE13" s="3">
        <v>2009</v>
      </c>
      <c r="AF13" s="2">
        <f>COUNT($D$122:$D$133)</f>
        <v>9</v>
      </c>
      <c r="AG13" s="2">
        <f>MAX($D$122:$D$133)</f>
        <v>2</v>
      </c>
      <c r="AH13" s="2">
        <f>PERCENTILE($D$122:$D$133,75%)</f>
        <v>1</v>
      </c>
      <c r="AI13" s="2">
        <f>MEDIAN($D$122:$D$133)</f>
        <v>1</v>
      </c>
      <c r="AJ13" s="2">
        <f>PERCENTILE($D$122:$D$133,25%)</f>
        <v>1</v>
      </c>
      <c r="AK13" s="2">
        <f>MIN($D$122:$D$133)</f>
        <v>1</v>
      </c>
      <c r="BK13">
        <v>11</v>
      </c>
      <c r="BL13">
        <f>COUNT($D$12,$D$24,$D$36,$D$48,$D$60,$D$72,$D$84,$D$96,$D$108,$D$120,$D$132,$D$144,$D$156,$D$168)</f>
        <v>14</v>
      </c>
      <c r="BM13">
        <f>MAX($D$12,$D$24,$D$36,$D$48,$D$60,$D$72,$D$84,$D$96,$D$108,$D$120,$D$132,$D$144,$D$156,$D$168)</f>
        <v>3</v>
      </c>
      <c r="BN13">
        <f>PERCENTILE(($D$12,$D$24,$D$36,$D$48,$D$60,$D$72,$D$84,$D$96,$D$108,$D$120,$D$132,$D$144,$D$156,$D$168),75%)</f>
        <v>2</v>
      </c>
      <c r="BO13">
        <f>MEDIAN($D$12,$D$24,$D$36,$D$48,$D$60,$D$72,$D$84,$D$96,$D$108,$D$120,$D$132,$D$144,$D$156,$D$168)</f>
        <v>2</v>
      </c>
      <c r="BP13">
        <f>PERCENTILE(($D$12,$D$24,$D$36,$D$48,$D$60,$D$72,$D$84,$D$96,$D$108,$D$120,$D$132,$D$144,$D$156,$D$168),25%)</f>
        <v>1.25</v>
      </c>
      <c r="BQ13">
        <f>MIN($D$12,$D$24,$D$36,$D$48,$D$60,$D$72,$D$84,$D$96,$D$108,$D$120,$D$132,$D$144,$D$156,$D$168)</f>
        <v>0.85</v>
      </c>
    </row>
    <row r="14" spans="1:69" x14ac:dyDescent="0.25">
      <c r="A14" s="117">
        <v>36543</v>
      </c>
      <c r="B14" s="60">
        <v>1</v>
      </c>
      <c r="C14" s="60">
        <v>2000</v>
      </c>
      <c r="D14" s="61">
        <v>0.9</v>
      </c>
      <c r="E14" s="62">
        <v>7.7</v>
      </c>
      <c r="F14" s="91">
        <v>27</v>
      </c>
      <c r="G14" s="63">
        <v>164</v>
      </c>
      <c r="H14" s="64">
        <v>0.33800000000000002</v>
      </c>
      <c r="I14" s="64">
        <v>7.0000000000000007E-2</v>
      </c>
      <c r="J14" s="64">
        <v>2E-3</v>
      </c>
      <c r="K14" s="62">
        <v>7.3</v>
      </c>
      <c r="L14" s="63">
        <v>65</v>
      </c>
      <c r="M14" s="63">
        <v>494</v>
      </c>
      <c r="N14" s="63">
        <v>108</v>
      </c>
      <c r="O14" s="63">
        <v>23</v>
      </c>
      <c r="P14" s="91">
        <v>36</v>
      </c>
      <c r="Q14" s="91">
        <v>32</v>
      </c>
      <c r="R14" s="91">
        <v>16</v>
      </c>
      <c r="S14" s="91">
        <v>560</v>
      </c>
      <c r="T14" s="91">
        <v>2</v>
      </c>
      <c r="U14" s="91">
        <v>106</v>
      </c>
      <c r="V14" s="63"/>
      <c r="W14" s="63"/>
      <c r="X14" s="91" t="s">
        <v>110</v>
      </c>
      <c r="Y14" s="63"/>
      <c r="Z14" s="91">
        <v>23</v>
      </c>
      <c r="AA14" s="91">
        <v>559</v>
      </c>
      <c r="AB14" s="91" t="s">
        <v>110</v>
      </c>
      <c r="AE14" s="3">
        <v>2010</v>
      </c>
      <c r="AF14" s="2">
        <f>COUNT($D$134:$D$145)</f>
        <v>12</v>
      </c>
      <c r="AG14" s="2">
        <f>MAX($D$134:$D$145)</f>
        <v>11</v>
      </c>
      <c r="AH14" s="2">
        <f>PERCENTILE($D$134:$D$145,75%)</f>
        <v>8</v>
      </c>
      <c r="AI14" s="2">
        <f>MEDIAN($D$134:$D$145)</f>
        <v>7</v>
      </c>
      <c r="AJ14" s="2">
        <f>PERCENTILE($D$134:$D$145,25%)</f>
        <v>3.75</v>
      </c>
      <c r="AK14" s="2">
        <f>MIN($D$134:$D$145)</f>
        <v>1</v>
      </c>
      <c r="BK14">
        <v>12</v>
      </c>
      <c r="BL14">
        <f>COUNT($D$13,$D$25,$D$37,$D$49,$D$61,$D$73,$D$85,$D$97,$D$109,$D$121,$D$133,$D$145,$D$157,$D$169)</f>
        <v>14</v>
      </c>
      <c r="BM14">
        <f>MAX($D$13,$D$25,$D$37,$D$49,$D$61,$D$73,$D$85,$D$97,$D$109,$D$121,$D$133,$D$145,$D$157,$D$169)</f>
        <v>4</v>
      </c>
      <c r="BN14">
        <f>PERCENTILE(($D$13,$D$25,$D$37,$D$49,$D$61,$D$73,$D$85,$D$97,$D$109,$D$121,$D$133,$D$145,$D$157,$D$169),75%)</f>
        <v>2</v>
      </c>
      <c r="BO14">
        <f>MEDIAN($D$13,$D$25,$D$37,$D$49,$D$61,$D$73,$D$85,$D$97,$D$109,$D$121,$D$133,$D$145,$D$157,$D$169)</f>
        <v>1</v>
      </c>
      <c r="BP14">
        <f>PERCENTILE(($D$13,$D$25,$D$37,$D$49,$D$61,$D$73,$D$85,$D$97,$D$109,$D$121,$D$133,$D$145,$D$157,$D$169),25%)</f>
        <v>1</v>
      </c>
      <c r="BQ14">
        <f>MIN($D$13,$D$25,$D$37,$D$49,$D$61,$D$73,$D$85,$D$97,$D$109,$D$121,$D$133,$D$145,$D$157,$D$169)</f>
        <v>0.8</v>
      </c>
    </row>
    <row r="15" spans="1:69" x14ac:dyDescent="0.25">
      <c r="A15" s="117">
        <v>36564</v>
      </c>
      <c r="B15" s="60">
        <v>2</v>
      </c>
      <c r="C15" s="60">
        <v>2000</v>
      </c>
      <c r="D15" s="61">
        <v>0.75</v>
      </c>
      <c r="E15" s="62">
        <v>7.7</v>
      </c>
      <c r="F15" s="91">
        <v>25.5</v>
      </c>
      <c r="G15" s="63">
        <v>156</v>
      </c>
      <c r="H15" s="64">
        <v>0.30730000000000002</v>
      </c>
      <c r="I15" s="64">
        <v>0.158</v>
      </c>
      <c r="J15" s="64">
        <v>2E-3</v>
      </c>
      <c r="K15" s="62">
        <v>7.6</v>
      </c>
      <c r="L15" s="63">
        <v>130</v>
      </c>
      <c r="M15" s="63">
        <v>439</v>
      </c>
      <c r="N15" s="63">
        <v>70</v>
      </c>
      <c r="O15" s="63">
        <v>13</v>
      </c>
      <c r="P15" s="91">
        <v>36</v>
      </c>
      <c r="Q15" s="91">
        <v>28</v>
      </c>
      <c r="R15" s="91">
        <v>20</v>
      </c>
      <c r="S15" s="91">
        <v>582</v>
      </c>
      <c r="T15" s="91">
        <v>8</v>
      </c>
      <c r="U15" s="91">
        <v>86</v>
      </c>
      <c r="V15" s="63"/>
      <c r="W15" s="63"/>
      <c r="X15" s="91" t="s">
        <v>110</v>
      </c>
      <c r="Y15" s="63"/>
      <c r="Z15" s="91">
        <v>9</v>
      </c>
      <c r="AA15" s="91">
        <v>569</v>
      </c>
      <c r="AB15" s="91" t="s">
        <v>110</v>
      </c>
      <c r="AE15" s="3">
        <v>2011</v>
      </c>
      <c r="AF15" s="2">
        <f>COUNT($D$146:$D$157)</f>
        <v>12</v>
      </c>
      <c r="AG15" s="2">
        <f>MAX($D$146:$D$157)</f>
        <v>6</v>
      </c>
      <c r="AH15" s="2">
        <f>PERCENTILE($D$146:$D$157,75%)</f>
        <v>3</v>
      </c>
      <c r="AI15" s="2">
        <f>MEDIAN($D$146:$D$157)</f>
        <v>2</v>
      </c>
      <c r="AJ15" s="2">
        <f>PERCENTILE($D$146:$D$157,25%)</f>
        <v>2</v>
      </c>
      <c r="AK15" s="2">
        <f>MIN($D$146:$D$157)</f>
        <v>2</v>
      </c>
    </row>
    <row r="16" spans="1:69" x14ac:dyDescent="0.25">
      <c r="A16" s="117">
        <v>36599</v>
      </c>
      <c r="B16" s="60">
        <v>3</v>
      </c>
      <c r="C16" s="60">
        <v>2000</v>
      </c>
      <c r="D16" s="61">
        <v>1</v>
      </c>
      <c r="E16" s="62">
        <v>6.9</v>
      </c>
      <c r="F16" s="91">
        <v>29</v>
      </c>
      <c r="G16" s="63">
        <v>138</v>
      </c>
      <c r="H16" s="64">
        <v>0.71879999999999999</v>
      </c>
      <c r="I16" s="64">
        <v>0.2319</v>
      </c>
      <c r="J16" s="64">
        <v>0.1237</v>
      </c>
      <c r="K16" s="62">
        <v>7.6</v>
      </c>
      <c r="L16" s="63">
        <v>41</v>
      </c>
      <c r="M16" s="63">
        <v>519</v>
      </c>
      <c r="N16" s="63">
        <v>108</v>
      </c>
      <c r="O16" s="63">
        <v>63</v>
      </c>
      <c r="P16" s="91">
        <v>32</v>
      </c>
      <c r="Q16" s="91">
        <v>16</v>
      </c>
      <c r="R16" s="91">
        <v>20</v>
      </c>
      <c r="S16" s="91">
        <v>561</v>
      </c>
      <c r="T16" s="91">
        <v>6</v>
      </c>
      <c r="U16" s="91">
        <v>76</v>
      </c>
      <c r="V16" s="63"/>
      <c r="W16" s="63"/>
      <c r="X16" s="91" t="s">
        <v>110</v>
      </c>
      <c r="Y16" s="63"/>
      <c r="Z16" s="91">
        <v>6</v>
      </c>
      <c r="AA16" s="91">
        <v>560</v>
      </c>
      <c r="AB16" s="91" t="s">
        <v>110</v>
      </c>
      <c r="AE16" s="3">
        <v>2012</v>
      </c>
      <c r="AF16" s="2">
        <f>COUNT($D$158:$D$169)</f>
        <v>12</v>
      </c>
      <c r="AG16" s="2">
        <f>MAX($D$158:$D$169)</f>
        <v>3</v>
      </c>
      <c r="AH16" s="2">
        <f>PERCENTILE($D$158:$D$169,75%)</f>
        <v>2</v>
      </c>
      <c r="AI16" s="2">
        <f>MEDIAN($D$158:$D$169)</f>
        <v>2</v>
      </c>
      <c r="AJ16" s="2">
        <f>PERCENTILE($D$158:$D$169,25%)</f>
        <v>1</v>
      </c>
      <c r="AK16" s="2">
        <f>MIN($D$158:$D$169)</f>
        <v>1</v>
      </c>
    </row>
    <row r="17" spans="1:69" x14ac:dyDescent="0.25">
      <c r="A17" s="117">
        <v>36627</v>
      </c>
      <c r="B17" s="60">
        <v>4</v>
      </c>
      <c r="C17" s="60">
        <v>2000</v>
      </c>
      <c r="D17" s="61">
        <v>0.3</v>
      </c>
      <c r="E17" s="62">
        <v>7.6</v>
      </c>
      <c r="F17" s="91">
        <v>29</v>
      </c>
      <c r="G17" s="63">
        <v>138</v>
      </c>
      <c r="H17" s="64">
        <v>0.60980000000000001</v>
      </c>
      <c r="I17" s="64">
        <v>0.2858</v>
      </c>
      <c r="J17" s="64">
        <v>8.7300000000000003E-2</v>
      </c>
      <c r="K17" s="62">
        <v>7.7</v>
      </c>
      <c r="L17" s="63">
        <v>146</v>
      </c>
      <c r="M17" s="63">
        <v>462</v>
      </c>
      <c r="N17" s="63">
        <v>90</v>
      </c>
      <c r="O17" s="63">
        <v>2400</v>
      </c>
      <c r="P17" s="91">
        <v>34</v>
      </c>
      <c r="Q17" s="91">
        <v>8</v>
      </c>
      <c r="R17" s="91">
        <v>28</v>
      </c>
      <c r="S17" s="91">
        <v>582</v>
      </c>
      <c r="T17" s="91">
        <v>7</v>
      </c>
      <c r="U17" s="91">
        <v>96</v>
      </c>
      <c r="V17" s="63"/>
      <c r="W17" s="63"/>
      <c r="X17" s="91" t="s">
        <v>110</v>
      </c>
      <c r="Y17" s="63"/>
      <c r="Z17" s="91">
        <v>240</v>
      </c>
      <c r="AA17" s="91">
        <v>608</v>
      </c>
      <c r="AB17" s="91" t="s">
        <v>110</v>
      </c>
      <c r="AE17" s="1"/>
      <c r="AF17" s="1"/>
      <c r="AG17" s="2"/>
      <c r="AH17" s="2"/>
      <c r="AI17" s="2"/>
    </row>
    <row r="18" spans="1:69" x14ac:dyDescent="0.25">
      <c r="A18" s="117">
        <v>36655</v>
      </c>
      <c r="B18" s="60">
        <v>5</v>
      </c>
      <c r="C18" s="60">
        <v>2000</v>
      </c>
      <c r="D18" s="61">
        <v>2</v>
      </c>
      <c r="E18" s="62">
        <v>7.6</v>
      </c>
      <c r="F18" s="91">
        <v>29</v>
      </c>
      <c r="G18" s="63">
        <v>134</v>
      </c>
      <c r="H18" s="64">
        <v>0.22159999999999999</v>
      </c>
      <c r="I18" s="64">
        <v>0.30299999999999999</v>
      </c>
      <c r="J18" s="64">
        <v>8.3699999999999997E-2</v>
      </c>
      <c r="K18" s="62">
        <v>8.1999999999999993</v>
      </c>
      <c r="L18" s="63">
        <v>26</v>
      </c>
      <c r="M18" s="63">
        <v>459</v>
      </c>
      <c r="N18" s="63">
        <v>45</v>
      </c>
      <c r="O18" s="63">
        <v>1600</v>
      </c>
      <c r="P18" s="91">
        <v>38</v>
      </c>
      <c r="Q18" s="91">
        <v>28</v>
      </c>
      <c r="R18" s="91">
        <v>24</v>
      </c>
      <c r="S18" s="91">
        <v>582</v>
      </c>
      <c r="T18" s="91">
        <v>0.9</v>
      </c>
      <c r="U18" s="91">
        <v>100</v>
      </c>
      <c r="V18" s="63"/>
      <c r="W18" s="63"/>
      <c r="X18" s="91" t="s">
        <v>110</v>
      </c>
      <c r="Y18" s="63"/>
      <c r="Z18" s="91">
        <v>80</v>
      </c>
      <c r="AA18" s="91">
        <v>485</v>
      </c>
      <c r="AB18" s="91" t="s">
        <v>110</v>
      </c>
      <c r="AE18" s="1"/>
      <c r="AF18" s="1"/>
      <c r="AG18" s="2"/>
      <c r="AH18" s="2"/>
      <c r="AI18" s="2"/>
    </row>
    <row r="19" spans="1:69" x14ac:dyDescent="0.25">
      <c r="A19" s="117">
        <v>36690</v>
      </c>
      <c r="B19" s="60">
        <v>6</v>
      </c>
      <c r="C19" s="60">
        <v>2000</v>
      </c>
      <c r="D19" s="61">
        <v>2</v>
      </c>
      <c r="E19" s="62">
        <v>8</v>
      </c>
      <c r="F19" s="91">
        <v>29</v>
      </c>
      <c r="G19" s="63">
        <v>119</v>
      </c>
      <c r="H19" s="64">
        <v>2E-3</v>
      </c>
      <c r="I19" s="64">
        <v>0.19980000000000001</v>
      </c>
      <c r="J19" s="64">
        <v>2E-3</v>
      </c>
      <c r="K19" s="62">
        <v>8.9</v>
      </c>
      <c r="L19" s="63">
        <v>18</v>
      </c>
      <c r="M19" s="63">
        <v>344</v>
      </c>
      <c r="N19" s="63">
        <v>8</v>
      </c>
      <c r="O19" s="63">
        <v>49</v>
      </c>
      <c r="P19" s="91">
        <v>40</v>
      </c>
      <c r="Q19" s="91">
        <v>28</v>
      </c>
      <c r="R19" s="91">
        <v>20</v>
      </c>
      <c r="S19" s="91">
        <v>496</v>
      </c>
      <c r="T19" s="91">
        <v>0.56999999999999995</v>
      </c>
      <c r="U19" s="91">
        <v>92</v>
      </c>
      <c r="V19" s="63"/>
      <c r="W19" s="63"/>
      <c r="X19" s="91" t="s">
        <v>110</v>
      </c>
      <c r="Y19" s="63"/>
      <c r="Z19" s="91">
        <v>23</v>
      </c>
      <c r="AA19" s="91">
        <v>362</v>
      </c>
      <c r="AB19" s="91" t="s">
        <v>110</v>
      </c>
      <c r="AE19" t="s">
        <v>15</v>
      </c>
      <c r="AF19" t="s">
        <v>22</v>
      </c>
      <c r="AG19" t="s">
        <v>23</v>
      </c>
      <c r="AH19" t="s">
        <v>24</v>
      </c>
      <c r="AI19" t="s">
        <v>25</v>
      </c>
      <c r="AJ19" t="s">
        <v>26</v>
      </c>
      <c r="AK19" t="s">
        <v>27</v>
      </c>
      <c r="BK19" t="s">
        <v>14</v>
      </c>
      <c r="BL19" t="s">
        <v>22</v>
      </c>
      <c r="BM19" t="s">
        <v>23</v>
      </c>
      <c r="BN19" t="s">
        <v>24</v>
      </c>
      <c r="BO19" t="s">
        <v>25</v>
      </c>
      <c r="BP19" t="s">
        <v>26</v>
      </c>
      <c r="BQ19" t="s">
        <v>27</v>
      </c>
    </row>
    <row r="20" spans="1:69" x14ac:dyDescent="0.25">
      <c r="A20" s="117">
        <v>36719</v>
      </c>
      <c r="B20" s="60">
        <v>7</v>
      </c>
      <c r="C20" s="60">
        <v>2000</v>
      </c>
      <c r="D20" s="61">
        <v>1</v>
      </c>
      <c r="E20" s="62">
        <v>8.6</v>
      </c>
      <c r="F20" s="91">
        <v>27</v>
      </c>
      <c r="G20" s="63">
        <v>112</v>
      </c>
      <c r="H20" s="64">
        <v>7.7700000000000005E-2</v>
      </c>
      <c r="I20" s="64">
        <v>0.15920000000000001</v>
      </c>
      <c r="J20" s="64">
        <v>2E-3</v>
      </c>
      <c r="K20" s="62">
        <v>8</v>
      </c>
      <c r="L20" s="63">
        <v>61</v>
      </c>
      <c r="M20" s="63">
        <v>327</v>
      </c>
      <c r="N20" s="63">
        <v>26</v>
      </c>
      <c r="O20" s="63">
        <v>2400</v>
      </c>
      <c r="P20" s="91">
        <v>38</v>
      </c>
      <c r="Q20" s="91">
        <v>32</v>
      </c>
      <c r="R20" s="91">
        <v>12</v>
      </c>
      <c r="S20" s="91">
        <v>453</v>
      </c>
      <c r="T20" s="91">
        <v>2</v>
      </c>
      <c r="U20" s="91">
        <v>46</v>
      </c>
      <c r="V20" s="63"/>
      <c r="W20" s="63"/>
      <c r="X20" s="91" t="s">
        <v>110</v>
      </c>
      <c r="Y20" s="63"/>
      <c r="Z20" s="91">
        <v>80</v>
      </c>
      <c r="AA20" s="91">
        <v>388</v>
      </c>
      <c r="AB20" s="91" t="s">
        <v>110</v>
      </c>
      <c r="AE20" s="3">
        <v>1999</v>
      </c>
      <c r="AF20">
        <f>COUNT($E$2:$E$13)</f>
        <v>12</v>
      </c>
      <c r="AG20" s="4">
        <f>MAX($E$2:$E$13)</f>
        <v>12</v>
      </c>
      <c r="AH20">
        <f>PERCENTILE($E$2:$E$13,75%)</f>
        <v>8.0250000000000004</v>
      </c>
      <c r="AI20" s="4">
        <f>MEDIAN($E$2:$E$13)</f>
        <v>7.55</v>
      </c>
      <c r="AJ20">
        <f>PERCENTILE($E$2:$E$13,25%)</f>
        <v>7.3000000000000007</v>
      </c>
      <c r="AK20" s="4">
        <f>MIN($E$2:$E$13)</f>
        <v>6.6</v>
      </c>
      <c r="BK20">
        <v>1</v>
      </c>
      <c r="BL20">
        <f>COUNT($E$2,$E$14,$E$26,$E$38,$E$50,$E$62,$E$74,$E$86,$E$98,$E$110,$E$122,$E$134,$E$146,$E$158)</f>
        <v>13</v>
      </c>
      <c r="BM20" s="4">
        <f>MAX($E$2,$E$14,$E$26,$E$38,$E$50,$E$62,$E$74,$E$86,$E$98,$E$110,$E$122,$E$134,$E$146,$E$158)</f>
        <v>9.1999999999999993</v>
      </c>
      <c r="BN20">
        <f>PERCENTILE(($E$2,$E$14,$E$26,$E$38,$E$50,$E$62,$E$74,$E$86,$E$98,$E$110,$E$122,$E$134,$E$146,$E$158),75%)</f>
        <v>8.4</v>
      </c>
      <c r="BO20" s="4">
        <f>MEDIAN($E$2,$E$14,$E$26,$E$38,$E$50,$E$62,$E$74,$E$86,$E$98,$E$110,$E$122,$E$134,$E$146,$E$158)</f>
        <v>8</v>
      </c>
      <c r="BP20">
        <f>PERCENTILE(($E$2,$E$14,$E$26,$E$38,$E$50,$E$62,$E$74,$E$86,$E$98,$E$110,$E$122,$E$134,$E$146,$E$158),25%)</f>
        <v>7.7</v>
      </c>
      <c r="BQ20" s="4">
        <f>MIN($E$2,$E$14,$E$26,$E$38,$E$50,$E$62,$E$74,$E$86,$E$98,$E$110,$E$122,$E$134,$E$146,$E$158)</f>
        <v>7.4</v>
      </c>
    </row>
    <row r="21" spans="1:69" x14ac:dyDescent="0.25">
      <c r="A21" s="117">
        <v>36747</v>
      </c>
      <c r="B21" s="60">
        <v>8</v>
      </c>
      <c r="C21" s="60">
        <v>2000</v>
      </c>
      <c r="D21" s="61">
        <v>1</v>
      </c>
      <c r="E21" s="62">
        <v>8.8000000000000007</v>
      </c>
      <c r="F21" s="91">
        <v>26</v>
      </c>
      <c r="G21" s="63">
        <v>71</v>
      </c>
      <c r="H21" s="64">
        <v>4.7800000000000002E-2</v>
      </c>
      <c r="I21" s="64">
        <v>2E-3</v>
      </c>
      <c r="J21" s="64">
        <v>2E-3</v>
      </c>
      <c r="K21" s="62">
        <v>9</v>
      </c>
      <c r="L21" s="63">
        <v>32</v>
      </c>
      <c r="M21" s="63">
        <v>216</v>
      </c>
      <c r="N21" s="63">
        <v>8</v>
      </c>
      <c r="O21" s="63">
        <v>5000</v>
      </c>
      <c r="P21" s="91">
        <v>34</v>
      </c>
      <c r="Q21" s="91">
        <v>20</v>
      </c>
      <c r="R21" s="91">
        <v>28</v>
      </c>
      <c r="S21" s="91">
        <v>324</v>
      </c>
      <c r="T21" s="91">
        <v>2</v>
      </c>
      <c r="U21" s="91">
        <v>72</v>
      </c>
      <c r="V21" s="63"/>
      <c r="W21" s="63"/>
      <c r="X21" s="91" t="s">
        <v>110</v>
      </c>
      <c r="Y21" s="63"/>
      <c r="Z21" s="91">
        <v>50</v>
      </c>
      <c r="AA21" s="91">
        <v>248</v>
      </c>
      <c r="AB21" s="91" t="s">
        <v>110</v>
      </c>
      <c r="AE21" s="3">
        <v>2000</v>
      </c>
      <c r="AF21">
        <f>COUNT($E$14:$E$25)</f>
        <v>12</v>
      </c>
      <c r="AG21" s="4">
        <f>MAX($E$14:$E$25)</f>
        <v>8.8000000000000007</v>
      </c>
      <c r="AH21">
        <f>PERCENTILE($E$14:$E$25,75%)</f>
        <v>7.7750000000000004</v>
      </c>
      <c r="AI21" s="4">
        <f>MEDIAN($E$14:$E$25)</f>
        <v>7.65</v>
      </c>
      <c r="AJ21">
        <f>PERCENTILE($E$14:$E$25,25%)</f>
        <v>7.5749999999999993</v>
      </c>
      <c r="AK21" s="4">
        <f>MIN($E$14:$E$25)</f>
        <v>6.9</v>
      </c>
      <c r="BK21">
        <v>2</v>
      </c>
      <c r="BL21">
        <f>COUNT($E$3,$E$15,$E$27,$E$39,$E$51,$E$63,$E$75,$E$87,$E$99,$E$111,$E$123,$E$135,$E$147,$E$159)</f>
        <v>14</v>
      </c>
      <c r="BM21" s="4">
        <f>MAX($E$3,$E$15,$E$27,$E$39,$E$51,$E$63,$E$75,$E$87,$E$99,$E$111,$E$123,$E$135,$E$147,$E$159)</f>
        <v>9</v>
      </c>
      <c r="BN21">
        <f>PERCENTILE(($E$3,$E$15,$E$27,$E$39,$E$51,$E$63,$E$75,$E$87,$E$99,$E$111,$E$123,$E$135,$E$147,$E$159),75%)</f>
        <v>8.35</v>
      </c>
      <c r="BO21" s="4">
        <f>MEDIAN($E$3,$E$15,$E$27,$E$39,$E$51,$E$63,$E$75,$E$87,$E$99,$E$111,$E$123,$E$135,$E$147,$E$159)</f>
        <v>8</v>
      </c>
      <c r="BP21">
        <f>PERCENTILE(($E$3,$E$15,$E$27,$E$39,$E$51,$E$63,$E$75,$E$87,$E$99,$E$111,$E$123,$E$135,$E$147,$E$159),25%)</f>
        <v>7.8</v>
      </c>
      <c r="BQ21" s="4">
        <f>MIN($E$3,$E$15,$E$27,$E$39,$E$51,$E$63,$E$75,$E$87,$E$99,$E$111,$E$123,$E$135,$E$147,$E$159)</f>
        <v>7.3</v>
      </c>
    </row>
    <row r="22" spans="1:69" x14ac:dyDescent="0.25">
      <c r="A22" s="117">
        <v>36781</v>
      </c>
      <c r="B22" s="60">
        <v>9</v>
      </c>
      <c r="C22" s="60">
        <v>2000</v>
      </c>
      <c r="D22" s="61">
        <v>2</v>
      </c>
      <c r="E22" s="62">
        <v>7.6</v>
      </c>
      <c r="F22" s="91" t="s">
        <v>110</v>
      </c>
      <c r="G22" s="63">
        <v>84</v>
      </c>
      <c r="H22" s="64">
        <v>1.55E-2</v>
      </c>
      <c r="I22" s="64">
        <v>4.9700000000000001E-2</v>
      </c>
      <c r="J22" s="64">
        <v>0.20200000000000001</v>
      </c>
      <c r="K22" s="62">
        <v>8.1</v>
      </c>
      <c r="L22" s="63">
        <v>46</v>
      </c>
      <c r="M22" s="63">
        <v>187</v>
      </c>
      <c r="N22" s="63">
        <v>25</v>
      </c>
      <c r="O22" s="63">
        <v>2400</v>
      </c>
      <c r="P22" s="91">
        <v>38</v>
      </c>
      <c r="Q22" s="91">
        <v>32</v>
      </c>
      <c r="R22" s="91">
        <v>22</v>
      </c>
      <c r="S22" s="91">
        <v>441</v>
      </c>
      <c r="T22" s="91">
        <v>1</v>
      </c>
      <c r="U22" s="91">
        <v>96</v>
      </c>
      <c r="V22" s="63"/>
      <c r="W22" s="63"/>
      <c r="X22" s="91" t="s">
        <v>110</v>
      </c>
      <c r="Y22" s="63"/>
      <c r="Z22" s="91">
        <v>50</v>
      </c>
      <c r="AA22" s="91">
        <v>233</v>
      </c>
      <c r="AB22" s="91" t="s">
        <v>110</v>
      </c>
      <c r="AE22" s="3">
        <v>2001</v>
      </c>
      <c r="AF22" s="2">
        <f>COUNT($E$26:$E$37)</f>
        <v>11</v>
      </c>
      <c r="AG22" s="4">
        <f>MAX($E$26:$E$37)</f>
        <v>8.4</v>
      </c>
      <c r="AH22" s="2">
        <f>PERCENTILE($E$26:$E$37,75%)</f>
        <v>7.95</v>
      </c>
      <c r="AI22" s="4">
        <f>MEDIAN($E$26:$E$37)</f>
        <v>7.6</v>
      </c>
      <c r="AJ22" s="2">
        <f>PERCENTILE($E$26:$E$37,25%)</f>
        <v>7.4</v>
      </c>
      <c r="AK22" s="4">
        <f>MIN($E$26:$E$37)</f>
        <v>7</v>
      </c>
      <c r="BK22">
        <v>3</v>
      </c>
      <c r="BL22">
        <f>COUNT($E$4,$E$16,$E$28,$E$40,$E$52,$E$64,$E$76,$E$88,$E$100,$E$112,$E$124,$E$136,$E$148,$E$160)</f>
        <v>13</v>
      </c>
      <c r="BM22" s="4">
        <f>MAX($E$4,$E$16,$E$28,$E$40,$E$52,$E$64,$E$76,$E$88,$E$100,$E$112,$E$124,$E$136,$E$148,$E$160)</f>
        <v>8.6</v>
      </c>
      <c r="BN22">
        <f>PERCENTILE(($E$4,$E$16,$E$28,$E$40,$E$52,$E$64,$E$76,$E$88,$E$100,$E$112,$E$124,$E$136,$E$148,$E$160),75%)</f>
        <v>8.3000000000000007</v>
      </c>
      <c r="BO22" s="4">
        <f>MEDIAN($E$4,$E$16,$E$28,$E$40,$E$52,$E$64,$E$76,$E$88,$E$100,$E$112,$E$124,$E$136,$E$148,$E$160)</f>
        <v>7.9</v>
      </c>
      <c r="BP22">
        <f>PERCENTILE(($E$4,$E$16,$E$28,$E$40,$E$52,$E$64,$E$76,$E$88,$E$100,$E$112,$E$124,$E$136,$E$148,$E$160),25%)</f>
        <v>7.4</v>
      </c>
      <c r="BQ22" s="4">
        <f>MIN($E$4,$E$16,$E$28,$E$40,$E$52,$E$64,$E$76,$E$88,$E$100,$E$112,$E$124,$E$136,$E$148,$E$160)</f>
        <v>5.8</v>
      </c>
    </row>
    <row r="23" spans="1:69" x14ac:dyDescent="0.25">
      <c r="A23" s="117">
        <v>36809</v>
      </c>
      <c r="B23" s="60">
        <v>10</v>
      </c>
      <c r="C23" s="60">
        <v>2000</v>
      </c>
      <c r="D23" s="61">
        <v>0.45</v>
      </c>
      <c r="E23" s="62">
        <v>7.2</v>
      </c>
      <c r="F23" s="91" t="s">
        <v>110</v>
      </c>
      <c r="G23" s="63">
        <v>86</v>
      </c>
      <c r="H23" s="64">
        <v>0.1007</v>
      </c>
      <c r="I23" s="64">
        <v>1.6E-2</v>
      </c>
      <c r="J23" s="64">
        <v>2.6200000000000001E-2</v>
      </c>
      <c r="K23" s="62">
        <v>8.3000000000000007</v>
      </c>
      <c r="L23" s="63">
        <v>20</v>
      </c>
      <c r="M23" s="63">
        <v>272</v>
      </c>
      <c r="N23" s="63">
        <v>0.5</v>
      </c>
      <c r="O23" s="63">
        <v>16000</v>
      </c>
      <c r="P23" s="91">
        <v>52</v>
      </c>
      <c r="Q23" s="91">
        <v>44</v>
      </c>
      <c r="R23" s="91">
        <v>36</v>
      </c>
      <c r="S23" s="91">
        <v>450</v>
      </c>
      <c r="T23" s="91">
        <v>9</v>
      </c>
      <c r="U23" s="91">
        <v>96</v>
      </c>
      <c r="V23" s="63"/>
      <c r="W23" s="63"/>
      <c r="X23" s="91" t="s">
        <v>110</v>
      </c>
      <c r="Y23" s="63"/>
      <c r="Z23" s="91">
        <v>900</v>
      </c>
      <c r="AA23" s="91">
        <v>292</v>
      </c>
      <c r="AB23" s="91" t="s">
        <v>110</v>
      </c>
      <c r="AE23" s="3">
        <v>2002</v>
      </c>
      <c r="AF23" s="2">
        <f>COUNT($E$38:$E$49)</f>
        <v>12</v>
      </c>
      <c r="AG23" s="4">
        <f>MAX($E$38:$E$49)</f>
        <v>8.4</v>
      </c>
      <c r="AH23" s="2">
        <f>PERCENTILE($E$38:$E$49,75%)</f>
        <v>8.0500000000000007</v>
      </c>
      <c r="AI23" s="4">
        <f>MEDIAN($E$38:$E$49)</f>
        <v>7.65</v>
      </c>
      <c r="AJ23" s="2">
        <f>PERCENTILE($E$38:$E$49,25%)</f>
        <v>6.875</v>
      </c>
      <c r="AK23" s="4">
        <f>MIN($E$38:$E$49)</f>
        <v>6</v>
      </c>
      <c r="BK23">
        <v>4</v>
      </c>
      <c r="BL23">
        <f>COUNT($E$5,$E$17,$E$29,$E$41,$E$53,$E$65,$E$77,$E$89,$E$101,$E$113,$E$125,$E$137,$E$149,$E$161)</f>
        <v>14</v>
      </c>
      <c r="BM23" s="4">
        <f>MAX($E$5,$E$17,$E$29,$E$41,$E$53,$E$65,$E$77,$E$89,$E$101,$E$113,$E$125,$E$137,$E$149,$E$161)</f>
        <v>9.8000000000000007</v>
      </c>
      <c r="BN23">
        <f>PERCENTILE(($E$5,$E$17,$E$29,$E$41,$E$53,$E$65,$E$77,$E$89,$E$101,$E$113,$E$125,$E$137,$E$149,$E$161),75%)</f>
        <v>8.35</v>
      </c>
      <c r="BO23" s="4">
        <f>MEDIAN($E$5,$E$17,$E$29,$E$41,$E$53,$E$65,$E$77,$E$89,$E$101,$E$113,$E$125,$E$137,$E$149,$E$161)</f>
        <v>8</v>
      </c>
      <c r="BP23">
        <f>PERCENTILE(($E$5,$E$17,$E$29,$E$41,$E$53,$E$65,$E$77,$E$89,$E$101,$E$113,$E$125,$E$137,$E$149,$E$161),25%)</f>
        <v>7.625</v>
      </c>
      <c r="BQ23" s="4">
        <f>MIN($E$5,$E$17,$E$29,$E$41,$E$53,$E$65,$E$77,$E$89,$E$101,$E$113,$E$125,$E$137,$E$149,$E$161)</f>
        <v>7.3</v>
      </c>
    </row>
    <row r="24" spans="1:69" x14ac:dyDescent="0.25">
      <c r="A24" s="117">
        <v>36844</v>
      </c>
      <c r="B24" s="60">
        <v>11</v>
      </c>
      <c r="C24" s="60">
        <v>2000</v>
      </c>
      <c r="D24" s="61">
        <v>0.9</v>
      </c>
      <c r="E24" s="62">
        <v>7.5</v>
      </c>
      <c r="F24" s="91">
        <v>27.5</v>
      </c>
      <c r="G24" s="63">
        <v>48</v>
      </c>
      <c r="H24" s="64">
        <v>0.31640000000000001</v>
      </c>
      <c r="I24" s="64">
        <v>1.83E-2</v>
      </c>
      <c r="J24" s="64">
        <v>2E-3</v>
      </c>
      <c r="K24" s="62">
        <v>7.5</v>
      </c>
      <c r="L24" s="63">
        <v>142</v>
      </c>
      <c r="M24" s="63">
        <v>250</v>
      </c>
      <c r="N24" s="63">
        <v>92</v>
      </c>
      <c r="O24" s="63">
        <v>16000</v>
      </c>
      <c r="P24" s="91">
        <v>30</v>
      </c>
      <c r="Q24" s="91">
        <v>28</v>
      </c>
      <c r="R24" s="91">
        <v>4</v>
      </c>
      <c r="S24" s="91">
        <v>306</v>
      </c>
      <c r="T24" s="91">
        <v>4</v>
      </c>
      <c r="U24" s="91">
        <v>60</v>
      </c>
      <c r="V24" s="63"/>
      <c r="W24" s="63"/>
      <c r="X24" s="91" t="s">
        <v>110</v>
      </c>
      <c r="Y24" s="63"/>
      <c r="Z24" s="91">
        <v>240</v>
      </c>
      <c r="AA24" s="91">
        <v>392</v>
      </c>
      <c r="AB24" s="91" t="s">
        <v>110</v>
      </c>
      <c r="AE24" s="3">
        <v>2003</v>
      </c>
      <c r="AF24" s="2">
        <f>COUNT($E$50:$E$61)</f>
        <v>12</v>
      </c>
      <c r="AG24" s="4">
        <f>MAX($E$50:$E$61)</f>
        <v>9.8000000000000007</v>
      </c>
      <c r="AH24" s="2">
        <f>PERCENTILE($E$50:$E$61,75%)</f>
        <v>8.6</v>
      </c>
      <c r="AI24" s="4">
        <f>MEDIAN($E$50:$E$61)</f>
        <v>8.3000000000000007</v>
      </c>
      <c r="AJ24" s="2">
        <f>PERCENTILE($E$50:$E$61,25%)</f>
        <v>7.7250000000000005</v>
      </c>
      <c r="AK24" s="4">
        <f>MIN($E$50:$E$61)</f>
        <v>6.6</v>
      </c>
      <c r="BK24">
        <v>5</v>
      </c>
      <c r="BL24">
        <f>COUNT($E$6,$E$18,$E$30,$E$42,$E$54,$E$66,$E$78,$E$90,$E$102,$E$114,$E$126,$E$138,$E$150,$E$162)</f>
        <v>14</v>
      </c>
      <c r="BM24" s="4">
        <f>MAX($E$6,$E$18,$E$30,$E$42,$E$54,$E$66,$E$78,$E$90,$E$102,$E$114,$E$126,$E$138,$E$150,$E$162)</f>
        <v>12.1</v>
      </c>
      <c r="BN24">
        <f>PERCENTILE(($E$6,$E$18,$E$30,$E$42,$E$54,$E$66,$E$78,$E$90,$E$102,$E$114,$E$126,$E$138,$E$150,$E$162),75%)</f>
        <v>8.5749999999999993</v>
      </c>
      <c r="BO24" s="4">
        <f>MEDIAN($E$6,$E$18,$E$30,$E$42,$E$54,$E$66,$E$78,$E$90,$E$102,$E$114,$E$126,$E$138,$E$150,$E$162)</f>
        <v>7.75</v>
      </c>
      <c r="BP24">
        <f>PERCENTILE(($E$6,$E$18,$E$30,$E$42,$E$54,$E$66,$E$78,$E$90,$E$102,$E$114,$E$126,$E$138,$E$150,$E$162),25%)</f>
        <v>7.2</v>
      </c>
      <c r="BQ24" s="4">
        <f>MIN($E$6,$E$18,$E$30,$E$42,$E$54,$E$66,$E$78,$E$90,$E$102,$E$114,$E$126,$E$138,$E$150,$E$162)</f>
        <v>5.9</v>
      </c>
    </row>
    <row r="25" spans="1:69" x14ac:dyDescent="0.25">
      <c r="A25" s="117">
        <v>36872</v>
      </c>
      <c r="B25" s="60">
        <v>12</v>
      </c>
      <c r="C25" s="60">
        <v>2000</v>
      </c>
      <c r="D25" s="61">
        <v>1</v>
      </c>
      <c r="E25" s="62">
        <v>7.7</v>
      </c>
      <c r="F25" s="91" t="s">
        <v>110</v>
      </c>
      <c r="G25" s="63">
        <v>52</v>
      </c>
      <c r="H25" s="64">
        <v>0.26829999999999998</v>
      </c>
      <c r="I25" s="64">
        <v>0.1108</v>
      </c>
      <c r="J25" s="64">
        <v>0.1343</v>
      </c>
      <c r="K25" s="62">
        <v>8.1</v>
      </c>
      <c r="L25" s="63">
        <v>61</v>
      </c>
      <c r="M25" s="63">
        <v>266</v>
      </c>
      <c r="N25" s="63">
        <v>46</v>
      </c>
      <c r="O25" s="63">
        <v>2400</v>
      </c>
      <c r="P25" s="91">
        <v>26</v>
      </c>
      <c r="Q25" s="91">
        <v>64</v>
      </c>
      <c r="R25" s="91">
        <v>10</v>
      </c>
      <c r="S25" s="91">
        <v>321</v>
      </c>
      <c r="T25" s="91">
        <v>5</v>
      </c>
      <c r="U25" s="91">
        <v>68</v>
      </c>
      <c r="V25" s="63"/>
      <c r="W25" s="63"/>
      <c r="X25" s="91" t="s">
        <v>110</v>
      </c>
      <c r="Y25" s="63"/>
      <c r="Z25" s="91">
        <v>80</v>
      </c>
      <c r="AA25" s="91">
        <v>327</v>
      </c>
      <c r="AB25" s="91" t="s">
        <v>110</v>
      </c>
      <c r="AE25" s="3">
        <v>2004</v>
      </c>
      <c r="AF25" s="2">
        <f>COUNT($E$62:$E$73)</f>
        <v>12</v>
      </c>
      <c r="AG25" s="4">
        <f>MAX($E$62:$E$73)</f>
        <v>11</v>
      </c>
      <c r="AH25" s="2">
        <f>PERCENTILE($E$62:$E$73,75%)</f>
        <v>8.4749999999999996</v>
      </c>
      <c r="AI25" s="4">
        <f>MEDIAN($E$62:$E$73)</f>
        <v>8.25</v>
      </c>
      <c r="AJ25" s="2">
        <f>PERCENTILE($E$62:$E$73,25%)</f>
        <v>7.85</v>
      </c>
      <c r="AK25" s="4">
        <f>MIN($E$62:$E$73)</f>
        <v>5.8</v>
      </c>
      <c r="BK25">
        <v>6</v>
      </c>
      <c r="BL25">
        <f>COUNT($E$7,$E$19,$E$31,$E$43,$E$55,$E$67,$E$79,$E$91,$E$103,$E$115,$E$127,$E$139,$E$151,$E$163)</f>
        <v>14</v>
      </c>
      <c r="BM25" s="4">
        <f>MAX($E$7,$E$19,$E$31,$E$43,$E$55,$E$67,$E$79,$E$91,$E$103,$E$115,$E$127,$E$139,$E$151,$E$163)</f>
        <v>11.8</v>
      </c>
      <c r="BN25">
        <f>PERCENTILE(($E$7,$E$19,$E$31,$E$43,$E$55,$E$67,$E$79,$E$91,$E$103,$E$115,$E$127,$E$139,$E$151,$E$163),75%)</f>
        <v>10.25</v>
      </c>
      <c r="BO25" s="4">
        <f>MEDIAN($E$7,$E$19,$E$31,$E$43,$E$55,$E$67,$E$79,$E$91,$E$103,$E$115,$E$127,$E$139,$E$151,$E$163)</f>
        <v>8.3500000000000014</v>
      </c>
      <c r="BP25">
        <f>PERCENTILE(($E$7,$E$19,$E$31,$E$43,$E$55,$E$67,$E$79,$E$91,$E$103,$E$115,$E$127,$E$139,$E$151,$E$163),25%)</f>
        <v>8.0250000000000004</v>
      </c>
      <c r="BQ25" s="4">
        <f>MIN($E$7,$E$19,$E$31,$E$43,$E$55,$E$67,$E$79,$E$91,$E$103,$E$115,$E$127,$E$139,$E$151,$E$163)</f>
        <v>6.6</v>
      </c>
    </row>
    <row r="26" spans="1:69" x14ac:dyDescent="0.25">
      <c r="A26" s="117"/>
      <c r="B26" s="60">
        <v>1</v>
      </c>
      <c r="C26" s="60"/>
      <c r="D26" s="61"/>
      <c r="E26" s="62"/>
      <c r="F26" s="91"/>
      <c r="G26" s="63"/>
      <c r="H26" s="64"/>
      <c r="I26" s="64"/>
      <c r="J26" s="64"/>
      <c r="K26" s="62"/>
      <c r="L26" s="63"/>
      <c r="M26" s="63"/>
      <c r="N26" s="63"/>
      <c r="O26" s="63"/>
      <c r="P26" s="91"/>
      <c r="Q26" s="91"/>
      <c r="R26" s="91"/>
      <c r="S26" s="91"/>
      <c r="T26" s="91"/>
      <c r="U26" s="91"/>
      <c r="V26" s="63"/>
      <c r="W26" s="63"/>
      <c r="X26" s="91"/>
      <c r="Y26" s="63"/>
      <c r="Z26" s="91"/>
      <c r="AA26" s="91"/>
      <c r="AB26" s="63"/>
      <c r="AE26" s="3">
        <v>2005</v>
      </c>
      <c r="AF26" s="2">
        <f>COUNT($E$74:$E$85)</f>
        <v>12</v>
      </c>
      <c r="AG26" s="4">
        <f>MAX($E$74:$E$85)</f>
        <v>12.1</v>
      </c>
      <c r="AH26" s="2">
        <f>PERCENTILE($E$74:$E$85,75%)</f>
        <v>8.9250000000000007</v>
      </c>
      <c r="AI26" s="4">
        <f>MEDIAN($E$74:$E$85)</f>
        <v>8.3000000000000007</v>
      </c>
      <c r="AJ26" s="2">
        <f>PERCENTILE($E$74:$E$85,25%)</f>
        <v>7.9749999999999996</v>
      </c>
      <c r="AK26" s="4">
        <f>MIN($E$74:$E$85)</f>
        <v>5.6</v>
      </c>
      <c r="BK26">
        <v>7</v>
      </c>
      <c r="BL26">
        <f>COUNT($E$8,$E$20,$E$32,$E$44,$E$56,$E$68,$E$80,$E$92,$E$104,$E$116,$E$128,$E$140,$E$152,$E$164)</f>
        <v>13</v>
      </c>
      <c r="BM26" s="4">
        <f>MAX($E$8,$E$20,$E$32,$E$44,$E$56,$E$68,$E$80,$E$92,$E$104,$E$116,$E$128,$E$140,$E$152,$E$164)</f>
        <v>10.8</v>
      </c>
      <c r="BN26">
        <f>PERCENTILE(($E$8,$E$20,$E$32,$E$44,$E$56,$E$68,$E$80,$E$92,$E$104,$E$116,$E$128,$E$140,$E$152,$E$164),75%)</f>
        <v>9.4</v>
      </c>
      <c r="BO26" s="4">
        <f>MEDIAN($E$8,$E$20,$E$32,$E$44,$E$56,$E$68,$E$80,$E$92,$E$104,$E$116,$E$128,$E$140,$E$152,$E$164)</f>
        <v>7.6</v>
      </c>
      <c r="BP26">
        <f>PERCENTILE(($E$8,$E$20,$E$32,$E$44,$E$56,$E$68,$E$80,$E$92,$E$104,$E$116,$E$128,$E$140,$E$152,$E$164),25%)</f>
        <v>7.1</v>
      </c>
      <c r="BQ26" s="4">
        <f>MIN($E$8,$E$20,$E$32,$E$44,$E$56,$E$68,$E$80,$E$92,$E$104,$E$116,$E$128,$E$140,$E$152,$E$164)</f>
        <v>5.2</v>
      </c>
    </row>
    <row r="27" spans="1:69" x14ac:dyDescent="0.25">
      <c r="A27" s="117">
        <v>36935</v>
      </c>
      <c r="B27" s="60">
        <v>2</v>
      </c>
      <c r="C27" s="60">
        <v>2001</v>
      </c>
      <c r="D27" s="65"/>
      <c r="E27" s="62">
        <v>8</v>
      </c>
      <c r="F27" s="91" t="s">
        <v>110</v>
      </c>
      <c r="G27" s="66"/>
      <c r="H27" s="67"/>
      <c r="I27" s="67"/>
      <c r="J27" s="67"/>
      <c r="K27" s="68"/>
      <c r="L27" s="66"/>
      <c r="M27" s="66"/>
      <c r="N27" s="66"/>
      <c r="O27" s="66"/>
      <c r="P27" s="91"/>
      <c r="Q27" s="91"/>
      <c r="R27" s="91"/>
      <c r="S27" s="91"/>
      <c r="T27" s="91"/>
      <c r="U27" s="91"/>
      <c r="V27" s="66"/>
      <c r="W27" s="66"/>
      <c r="X27" s="91" t="s">
        <v>110</v>
      </c>
      <c r="Y27" s="66"/>
      <c r="Z27" s="91"/>
      <c r="AA27" s="91" t="s">
        <v>110</v>
      </c>
      <c r="AB27" s="66"/>
      <c r="AE27" s="3">
        <v>2006</v>
      </c>
      <c r="AF27" s="2">
        <f>COUNT($E$86:$E$97)</f>
        <v>12</v>
      </c>
      <c r="AG27" s="4">
        <f>MAX($E$86:$E$97)</f>
        <v>11.8</v>
      </c>
      <c r="AH27" s="2">
        <f>PERCENTILE($E$86:$E$97,75%)</f>
        <v>8.5749999999999993</v>
      </c>
      <c r="AI27" s="4">
        <f>MEDIAN($E$86:$E$97)</f>
        <v>7.75</v>
      </c>
      <c r="AJ27" s="2">
        <f>PERCENTILE($E$86:$E$97,25%)</f>
        <v>6.9249999999999998</v>
      </c>
      <c r="AK27" s="4">
        <f>MIN($E$86:$E$97)</f>
        <v>5.8</v>
      </c>
      <c r="BK27">
        <v>8</v>
      </c>
      <c r="BL27">
        <f>COUNT($E$9,$E$21,$E$33,$E$45,$E$57,$E$69,$E$81,$E$93,$E$105,$E$117,$E$129,$E$141,$E$153,$E$165)</f>
        <v>13</v>
      </c>
      <c r="BM27" s="4">
        <f>MAX($E$9,$E$21,$E$33,$E$45,$E$57,$E$69,$E$81,$E$93,$E$105,$E$117,$E$129,$E$141,$E$153,$E$165)</f>
        <v>10</v>
      </c>
      <c r="BN27">
        <f>PERCENTILE(($E$9,$E$21,$E$33,$E$45,$E$57,$E$69,$E$81,$E$93,$E$105,$E$117,$E$129,$E$141,$E$153,$E$165),75%)</f>
        <v>7.7</v>
      </c>
      <c r="BO27" s="4">
        <f>MEDIAN($E$9,$E$21,$E$33,$E$45,$E$57,$E$69,$E$81,$E$93,$E$105,$E$117,$E$129,$E$141,$E$153,$E$165)</f>
        <v>7</v>
      </c>
      <c r="BP27">
        <f>PERCENTILE(($E$9,$E$21,$E$33,$E$45,$E$57,$E$69,$E$81,$E$93,$E$105,$E$117,$E$129,$E$141,$E$153,$E$165),25%)</f>
        <v>6.6</v>
      </c>
      <c r="BQ27" s="4">
        <f>MIN($E$9,$E$21,$E$33,$E$45,$E$57,$E$69,$E$81,$E$93,$E$105,$E$117,$E$129,$E$141,$E$153,$E$165)</f>
        <v>5.6</v>
      </c>
    </row>
    <row r="28" spans="1:69" x14ac:dyDescent="0.25">
      <c r="A28" s="117">
        <v>36963</v>
      </c>
      <c r="B28" s="60">
        <v>3</v>
      </c>
      <c r="C28" s="60">
        <v>2001</v>
      </c>
      <c r="D28" s="65"/>
      <c r="E28" s="62">
        <v>7.8</v>
      </c>
      <c r="F28" s="91" t="s">
        <v>110</v>
      </c>
      <c r="G28" s="66"/>
      <c r="H28" s="67"/>
      <c r="I28" s="67"/>
      <c r="J28" s="67"/>
      <c r="K28" s="68"/>
      <c r="L28" s="66"/>
      <c r="M28" s="66"/>
      <c r="N28" s="66"/>
      <c r="O28" s="66"/>
      <c r="P28" s="91"/>
      <c r="Q28" s="91"/>
      <c r="R28" s="91"/>
      <c r="S28" s="91"/>
      <c r="T28" s="91"/>
      <c r="U28" s="91"/>
      <c r="V28" s="66"/>
      <c r="W28" s="66"/>
      <c r="X28" s="91" t="s">
        <v>110</v>
      </c>
      <c r="Y28" s="66"/>
      <c r="Z28" s="91"/>
      <c r="AA28" s="91" t="s">
        <v>110</v>
      </c>
      <c r="AB28" s="66"/>
      <c r="AE28" s="3">
        <v>2007</v>
      </c>
      <c r="AF28" s="2">
        <f>COUNT($E$98:$E$109)</f>
        <v>12</v>
      </c>
      <c r="AG28" s="4">
        <f>MAX($E$98:$E$109)</f>
        <v>10.8</v>
      </c>
      <c r="AH28" s="2">
        <f>PERCENTILE($E$98:$E$109,75%)</f>
        <v>9.125</v>
      </c>
      <c r="AI28" s="4">
        <f>MEDIAN($E$98:$E$109)</f>
        <v>8.3500000000000014</v>
      </c>
      <c r="AJ28" s="2">
        <f>PERCENTILE($E$98:$E$109,25%)</f>
        <v>8.0749999999999993</v>
      </c>
      <c r="AK28" s="4">
        <f>MIN($E$98:$E$109)</f>
        <v>7</v>
      </c>
      <c r="BK28">
        <v>9</v>
      </c>
      <c r="BL28">
        <f>COUNT($E$10,$E$22,$E$34,$E$46,$E$58,$E$70,$E$82,$E$94,$E$106,$E$118,$E$130,$E$142,$E$154,$E$166)</f>
        <v>13</v>
      </c>
      <c r="BM28" s="4">
        <f>MAX($E$10,$E$22,$E$34,$E$46,$E$58,$E$70,$E$82,$E$94,$E$106,$E$118,$E$130,$E$142,$E$154,$E$166)</f>
        <v>10.6</v>
      </c>
      <c r="BN28">
        <f>PERCENTILE(($E$10,$E$22,$E$34,$E$46,$E$58,$E$70,$E$82,$E$94,$E$106,$E$118,$E$130,$E$142,$E$154,$E$166),75%)</f>
        <v>9.1</v>
      </c>
      <c r="BO28" s="4">
        <f>MEDIAN($E$10,$E$22,$E$34,$E$46,$E$58,$E$70,$E$82,$E$94,$E$106,$E$118,$E$130,$E$142,$E$154,$E$166)</f>
        <v>8.6</v>
      </c>
      <c r="BP28">
        <f>PERCENTILE(($E$10,$E$22,$E$34,$E$46,$E$58,$E$70,$E$82,$E$94,$E$106,$E$118,$E$130,$E$142,$E$154,$E$166),25%)</f>
        <v>8</v>
      </c>
      <c r="BQ28" s="4">
        <f>MIN($E$10,$E$22,$E$34,$E$46,$E$58,$E$70,$E$82,$E$94,$E$106,$E$118,$E$130,$E$142,$E$154,$E$166)</f>
        <v>7.5</v>
      </c>
    </row>
    <row r="29" spans="1:69" x14ac:dyDescent="0.25">
      <c r="A29" s="117">
        <v>36998</v>
      </c>
      <c r="B29" s="60">
        <v>4</v>
      </c>
      <c r="C29" s="60">
        <v>2001</v>
      </c>
      <c r="D29" s="65"/>
      <c r="E29" s="62">
        <v>8</v>
      </c>
      <c r="F29" s="91" t="s">
        <v>110</v>
      </c>
      <c r="G29" s="66"/>
      <c r="H29" s="67"/>
      <c r="I29" s="67"/>
      <c r="J29" s="67"/>
      <c r="K29" s="68"/>
      <c r="L29" s="66"/>
      <c r="M29" s="66"/>
      <c r="N29" s="66"/>
      <c r="O29" s="66"/>
      <c r="P29" s="91"/>
      <c r="Q29" s="91"/>
      <c r="R29" s="91"/>
      <c r="S29" s="91"/>
      <c r="T29" s="91"/>
      <c r="U29" s="91"/>
      <c r="V29" s="66"/>
      <c r="W29" s="66"/>
      <c r="X29" s="91" t="s">
        <v>110</v>
      </c>
      <c r="Y29" s="66"/>
      <c r="Z29" s="91"/>
      <c r="AA29" s="91" t="s">
        <v>110</v>
      </c>
      <c r="AB29" s="66"/>
      <c r="AE29" s="3">
        <v>2008</v>
      </c>
      <c r="AF29" s="2">
        <f>COUNT($E$110:$E$121)</f>
        <v>12</v>
      </c>
      <c r="AG29" s="4">
        <f>MAX($E$110:$E$121)</f>
        <v>9.1</v>
      </c>
      <c r="AH29" s="2">
        <f>PERCENTILE($E$110:$E$121,75%)</f>
        <v>8.1999999999999993</v>
      </c>
      <c r="AI29" s="4">
        <f>MEDIAN($E$110:$E$121)</f>
        <v>7.5</v>
      </c>
      <c r="AJ29" s="2">
        <f>PERCENTILE($E$110:$E$121,25%)</f>
        <v>7.25</v>
      </c>
      <c r="AK29" s="4">
        <f>MIN($E$110:$E$121)</f>
        <v>6.8</v>
      </c>
      <c r="BK29">
        <v>10</v>
      </c>
      <c r="BL29">
        <f>COUNT($E$11,$E$23,$E$35,$E$47,$E$59,$E$71,$E$83,$E$95,$E$107,$E$119,$E$131,$E$143,$E$155,$E$167)</f>
        <v>14</v>
      </c>
      <c r="BM29" s="4">
        <f>MAX($E$11,$E$23,$E$35,$E$47,$E$59,$E$71,$E$83,$E$95,$E$107,$E$119,$E$131,$E$143,$E$155,$E$167)</f>
        <v>9.5</v>
      </c>
      <c r="BN29">
        <f>PERCENTILE(($E$11,$E$23,$E$35,$E$47,$E$59,$E$71,$E$83,$E$95,$E$107,$E$119,$E$131,$E$143,$E$155,$E$167),75%)</f>
        <v>8.1499999999999986</v>
      </c>
      <c r="BO29" s="4">
        <f>MEDIAN($E$11,$E$23,$E$35,$E$47,$E$59,$E$71,$E$83,$E$95,$E$107,$E$119,$E$131,$E$143,$E$155,$E$167)</f>
        <v>7.3000000000000007</v>
      </c>
      <c r="BP29">
        <f>PERCENTILE(($E$11,$E$23,$E$35,$E$47,$E$59,$E$71,$E$83,$E$95,$E$107,$E$119,$E$131,$E$143,$E$155,$E$167),25%)</f>
        <v>7.0250000000000004</v>
      </c>
      <c r="BQ29" s="4">
        <f>MIN($E$11,$E$23,$E$35,$E$47,$E$59,$E$71,$E$83,$E$95,$E$107,$E$119,$E$131,$E$143,$E$155,$E$167)</f>
        <v>5.8</v>
      </c>
    </row>
    <row r="30" spans="1:69" x14ac:dyDescent="0.25">
      <c r="A30" s="117">
        <v>37018</v>
      </c>
      <c r="B30" s="60">
        <v>5</v>
      </c>
      <c r="C30" s="60">
        <v>2001</v>
      </c>
      <c r="D30" s="65"/>
      <c r="E30" s="62">
        <v>7.2</v>
      </c>
      <c r="F30" s="91" t="s">
        <v>110</v>
      </c>
      <c r="G30" s="66"/>
      <c r="H30" s="67"/>
      <c r="I30" s="67"/>
      <c r="J30" s="67"/>
      <c r="K30" s="68"/>
      <c r="L30" s="66"/>
      <c r="M30" s="66"/>
      <c r="N30" s="66"/>
      <c r="O30" s="66"/>
      <c r="P30" s="91"/>
      <c r="Q30" s="91"/>
      <c r="R30" s="91"/>
      <c r="S30" s="91"/>
      <c r="T30" s="91"/>
      <c r="U30" s="91"/>
      <c r="V30" s="66"/>
      <c r="W30" s="66"/>
      <c r="X30" s="91" t="s">
        <v>110</v>
      </c>
      <c r="Y30" s="66"/>
      <c r="Z30" s="91"/>
      <c r="AA30" s="91" t="s">
        <v>110</v>
      </c>
      <c r="AB30" s="66"/>
      <c r="AE30" s="3">
        <v>2009</v>
      </c>
      <c r="AF30" s="2">
        <f>COUNT($E$122:$E$133)</f>
        <v>9</v>
      </c>
      <c r="AG30" s="4">
        <f>MAX($E$122:$E$133)</f>
        <v>9.3800000000000008</v>
      </c>
      <c r="AH30" s="2">
        <f>PERCENTILE($E$122:$E$133,75%)</f>
        <v>8.1</v>
      </c>
      <c r="AI30" s="4">
        <f>MEDIAN($E$122:$E$133)</f>
        <v>7.8</v>
      </c>
      <c r="AJ30" s="2">
        <f>PERCENTILE($E$122:$E$133,25%)</f>
        <v>7.7</v>
      </c>
      <c r="AK30" s="4">
        <f>MIN($E$122:$E$133)</f>
        <v>6.49</v>
      </c>
      <c r="BK30">
        <v>11</v>
      </c>
      <c r="BL30">
        <f>COUNT($E$12,$E$24,$E$36,$E$48,$E$60,$E$72,$E$84,$E$96,$E$108,$E$120,$E$132,$E$144,$E$156,$E$168)</f>
        <v>14</v>
      </c>
      <c r="BM30" s="4">
        <f>MAX($E$12,$E$24,$E$36,$E$48,$E$60,$E$72,$E$84,$E$96,$E$108,$E$120,$E$132,$E$144,$E$156,$E$168)</f>
        <v>9.3800000000000008</v>
      </c>
      <c r="BN30">
        <f>PERCENTILE(($E$12,$E$24,$E$36,$E$48,$E$60,$E$72,$E$84,$E$96,$E$108,$E$120,$E$132,$E$144,$E$156,$E$168),75%)</f>
        <v>8.2750000000000004</v>
      </c>
      <c r="BO30" s="4">
        <f>MEDIAN($E$12,$E$24,$E$36,$E$48,$E$60,$E$72,$E$84,$E$96,$E$108,$E$120,$E$132,$E$144,$E$156,$E$168)</f>
        <v>7.55</v>
      </c>
      <c r="BP30">
        <f>PERCENTILE(($E$12,$E$24,$E$36,$E$48,$E$60,$E$72,$E$84,$E$96,$E$108,$E$120,$E$132,$E$144,$E$156,$E$168),25%)</f>
        <v>7.2249999999999996</v>
      </c>
      <c r="BQ30" s="4">
        <f>MIN($E$12,$E$24,$E$36,$E$48,$E$60,$E$72,$E$84,$E$96,$E$108,$E$120,$E$132,$E$144,$E$156,$E$168)</f>
        <v>6</v>
      </c>
    </row>
    <row r="31" spans="1:69" x14ac:dyDescent="0.25">
      <c r="A31" s="117">
        <v>37055</v>
      </c>
      <c r="B31" s="60">
        <v>6</v>
      </c>
      <c r="C31" s="60">
        <v>2001</v>
      </c>
      <c r="D31" s="65"/>
      <c r="E31" s="62">
        <v>7</v>
      </c>
      <c r="F31" s="91">
        <v>31.3</v>
      </c>
      <c r="G31" s="66"/>
      <c r="H31" s="67"/>
      <c r="I31" s="67"/>
      <c r="J31" s="67"/>
      <c r="K31" s="68"/>
      <c r="L31" s="66"/>
      <c r="M31" s="66"/>
      <c r="N31" s="66"/>
      <c r="O31" s="66"/>
      <c r="P31" s="91"/>
      <c r="Q31" s="91"/>
      <c r="R31" s="91"/>
      <c r="S31" s="91"/>
      <c r="T31" s="91"/>
      <c r="U31" s="91"/>
      <c r="V31" s="66"/>
      <c r="W31" s="66"/>
      <c r="X31" s="91" t="s">
        <v>110</v>
      </c>
      <c r="Y31" s="66"/>
      <c r="Z31" s="91"/>
      <c r="AA31" s="91" t="s">
        <v>110</v>
      </c>
      <c r="AB31" s="66"/>
      <c r="AE31" s="3">
        <v>2010</v>
      </c>
      <c r="AF31" s="2">
        <f>COUNT($E$134:$E$145)</f>
        <v>11</v>
      </c>
      <c r="AG31" s="4">
        <f>MAX($E$134:$E$145)</f>
        <v>11.2</v>
      </c>
      <c r="AH31" s="2">
        <f>PERCENTILE($E$134:$E$145,75%)</f>
        <v>9.8500000000000014</v>
      </c>
      <c r="AI31" s="4">
        <f>MEDIAN($E$134:$E$145)</f>
        <v>8.91</v>
      </c>
      <c r="AJ31" s="2">
        <f>PERCENTILE($E$134:$E$145,25%)</f>
        <v>8.5500000000000007</v>
      </c>
      <c r="AK31" s="4">
        <f>MIN($E$134:$E$145)</f>
        <v>7.1</v>
      </c>
      <c r="BK31">
        <v>12</v>
      </c>
      <c r="BL31">
        <f>COUNT($E$13,$E$25,$E$37,$E$49,$E$61,$E$73,$E$85,$E$97,$E$109,$E$121,$E$133,$E$145,$E$157,$E$169)</f>
        <v>14</v>
      </c>
      <c r="BM31" s="4">
        <f>MAX($E$13,$E$25,$E$37,$E$49,$E$61,$E$73,$E$85,$E$97,$E$109,$E$121,$E$133,$E$145,$E$157,$E$169)</f>
        <v>8.8000000000000007</v>
      </c>
      <c r="BN31">
        <f>PERCENTILE(($E$13,$E$25,$E$37,$E$49,$E$61,$E$73,$E$85,$E$97,$E$109,$E$121,$E$133,$E$145,$E$157,$E$169),75%)</f>
        <v>7.9749999999999996</v>
      </c>
      <c r="BO31" s="4">
        <f>MEDIAN($E$13,$E$25,$E$37,$E$49,$E$61,$E$73,$E$85,$E$97,$E$109,$E$121,$E$133,$E$145,$E$157,$E$169)</f>
        <v>7.6</v>
      </c>
      <c r="BP31">
        <f>PERCENTILE(($E$13,$E$25,$E$37,$E$49,$E$61,$E$73,$E$85,$E$97,$E$109,$E$121,$E$133,$E$145,$E$157,$E$169),25%)</f>
        <v>7.125</v>
      </c>
      <c r="BQ31" s="4">
        <f>MIN($E$13,$E$25,$E$37,$E$49,$E$61,$E$73,$E$85,$E$97,$E$109,$E$121,$E$133,$E$145,$E$157,$E$169)</f>
        <v>6.6</v>
      </c>
    </row>
    <row r="32" spans="1:69" x14ac:dyDescent="0.25">
      <c r="A32" s="117">
        <v>37083</v>
      </c>
      <c r="B32" s="60">
        <v>7</v>
      </c>
      <c r="C32" s="60">
        <v>2001</v>
      </c>
      <c r="D32" s="65"/>
      <c r="E32" s="62">
        <v>7.6</v>
      </c>
      <c r="F32" s="91">
        <v>31</v>
      </c>
      <c r="G32" s="66"/>
      <c r="H32" s="67"/>
      <c r="I32" s="67"/>
      <c r="J32" s="67"/>
      <c r="K32" s="68"/>
      <c r="L32" s="66"/>
      <c r="M32" s="66"/>
      <c r="N32" s="66"/>
      <c r="O32" s="66"/>
      <c r="P32" s="91"/>
      <c r="Q32" s="91"/>
      <c r="R32" s="91"/>
      <c r="S32" s="91"/>
      <c r="T32" s="91"/>
      <c r="U32" s="91"/>
      <c r="V32" s="66"/>
      <c r="W32" s="66"/>
      <c r="X32" s="91" t="s">
        <v>110</v>
      </c>
      <c r="Y32" s="66"/>
      <c r="Z32" s="91"/>
      <c r="AA32" s="91" t="s">
        <v>110</v>
      </c>
      <c r="AB32" s="66"/>
      <c r="AE32" s="3">
        <v>2011</v>
      </c>
      <c r="AF32" s="2">
        <f>COUNT($E$146:$E$157)</f>
        <v>12</v>
      </c>
      <c r="AG32" s="4">
        <f>MAX($E$146:$E$157)</f>
        <v>10.6</v>
      </c>
      <c r="AH32" s="2">
        <f>PERCENTILE($E$146:$E$157,75%)</f>
        <v>8.0749999999999993</v>
      </c>
      <c r="AI32" s="4">
        <f>MEDIAN($E$146:$E$157)</f>
        <v>7.7</v>
      </c>
      <c r="AJ32" s="2">
        <f>PERCENTILE($E$146:$E$157,25%)</f>
        <v>7.15</v>
      </c>
      <c r="AK32" s="4">
        <f>MIN($E$146:$E$157)</f>
        <v>5.2</v>
      </c>
    </row>
    <row r="33" spans="1:69" x14ac:dyDescent="0.25">
      <c r="A33" s="117">
        <v>37117</v>
      </c>
      <c r="B33" s="60">
        <v>8</v>
      </c>
      <c r="C33" s="60">
        <v>2001</v>
      </c>
      <c r="D33" s="61">
        <v>1</v>
      </c>
      <c r="E33" s="62">
        <v>7.6</v>
      </c>
      <c r="F33" s="91" t="s">
        <v>110</v>
      </c>
      <c r="G33" s="63">
        <v>24</v>
      </c>
      <c r="H33" s="64">
        <v>2.1899999999999999E-2</v>
      </c>
      <c r="I33" s="64">
        <v>9.1399999999999995E-2</v>
      </c>
      <c r="J33" s="64">
        <v>1.34E-2</v>
      </c>
      <c r="K33" s="62">
        <v>8.4</v>
      </c>
      <c r="L33" s="63">
        <v>18</v>
      </c>
      <c r="M33" s="63">
        <v>190</v>
      </c>
      <c r="N33" s="63">
        <v>30</v>
      </c>
      <c r="O33" s="63">
        <v>2200</v>
      </c>
      <c r="P33" s="91">
        <v>100</v>
      </c>
      <c r="Q33" s="91">
        <v>24</v>
      </c>
      <c r="R33" s="91">
        <v>12</v>
      </c>
      <c r="S33" s="91"/>
      <c r="T33" s="91">
        <v>0.2</v>
      </c>
      <c r="U33" s="91">
        <v>96</v>
      </c>
      <c r="V33" s="63"/>
      <c r="W33" s="63"/>
      <c r="X33" s="91" t="s">
        <v>110</v>
      </c>
      <c r="Y33" s="63"/>
      <c r="Z33" s="91">
        <v>80</v>
      </c>
      <c r="AA33" s="91" t="s">
        <v>110</v>
      </c>
      <c r="AB33" s="63"/>
      <c r="AE33" s="3">
        <v>2012</v>
      </c>
      <c r="AF33" s="2">
        <f>COUNT($E$158:$E$169)</f>
        <v>12</v>
      </c>
      <c r="AG33" s="4">
        <f>MAX($E$158:$E$169)</f>
        <v>9.1999999999999993</v>
      </c>
      <c r="AH33" s="2">
        <f>PERCENTILE($E$158:$E$169,75%)</f>
        <v>8.15</v>
      </c>
      <c r="AI33" s="4">
        <f>MEDIAN($E$158:$E$169)</f>
        <v>7.4</v>
      </c>
      <c r="AJ33" s="2">
        <f>PERCENTILE($E$158:$E$169,25%)</f>
        <v>7.2</v>
      </c>
      <c r="AK33" s="4">
        <f>MIN($E$158:$E$169)</f>
        <v>5.9</v>
      </c>
    </row>
    <row r="34" spans="1:69" x14ac:dyDescent="0.25">
      <c r="A34" s="117">
        <v>37145</v>
      </c>
      <c r="B34" s="60">
        <v>9</v>
      </c>
      <c r="C34" s="60">
        <v>2001</v>
      </c>
      <c r="D34" s="61">
        <v>1</v>
      </c>
      <c r="E34" s="62">
        <v>7.9</v>
      </c>
      <c r="F34" s="91" t="s">
        <v>110</v>
      </c>
      <c r="G34" s="63">
        <v>22</v>
      </c>
      <c r="H34" s="64">
        <v>2.64E-2</v>
      </c>
      <c r="I34" s="64">
        <v>0.1111</v>
      </c>
      <c r="J34" s="64">
        <v>1E-3</v>
      </c>
      <c r="K34" s="62">
        <v>8.5</v>
      </c>
      <c r="L34" s="63">
        <v>18</v>
      </c>
      <c r="M34" s="63">
        <v>165</v>
      </c>
      <c r="N34" s="63">
        <v>18</v>
      </c>
      <c r="O34" s="63">
        <v>1600</v>
      </c>
      <c r="P34" s="91">
        <v>100</v>
      </c>
      <c r="Q34" s="91">
        <v>12</v>
      </c>
      <c r="R34" s="91">
        <v>8</v>
      </c>
      <c r="S34" s="91"/>
      <c r="T34" s="91">
        <v>3</v>
      </c>
      <c r="U34" s="91">
        <v>84</v>
      </c>
      <c r="V34" s="63"/>
      <c r="W34" s="63"/>
      <c r="X34" s="91" t="s">
        <v>110</v>
      </c>
      <c r="Y34" s="63"/>
      <c r="Z34" s="91">
        <v>50</v>
      </c>
      <c r="AA34" s="91" t="s">
        <v>110</v>
      </c>
      <c r="AB34" s="63"/>
      <c r="AE34" s="1"/>
      <c r="AF34" s="1"/>
      <c r="AG34" s="2"/>
      <c r="AH34" s="2"/>
      <c r="AI34" s="2"/>
    </row>
    <row r="35" spans="1:69" x14ac:dyDescent="0.25">
      <c r="A35" s="117">
        <v>37173</v>
      </c>
      <c r="B35" s="60">
        <v>10</v>
      </c>
      <c r="C35" s="60">
        <v>2001</v>
      </c>
      <c r="D35" s="61">
        <v>0.9</v>
      </c>
      <c r="E35" s="62">
        <v>7</v>
      </c>
      <c r="F35" s="91" t="s">
        <v>110</v>
      </c>
      <c r="G35" s="63">
        <v>33</v>
      </c>
      <c r="H35" s="64">
        <v>4.5600000000000002E-2</v>
      </c>
      <c r="I35" s="64">
        <v>0.1008</v>
      </c>
      <c r="J35" s="64">
        <v>1E-3</v>
      </c>
      <c r="K35" s="62">
        <v>8.1999999999999993</v>
      </c>
      <c r="L35" s="63">
        <v>20</v>
      </c>
      <c r="M35" s="63">
        <v>154</v>
      </c>
      <c r="N35" s="63">
        <v>18</v>
      </c>
      <c r="O35" s="63">
        <v>9000</v>
      </c>
      <c r="P35" s="91">
        <v>116</v>
      </c>
      <c r="Q35" s="91">
        <v>32</v>
      </c>
      <c r="R35" s="91">
        <v>12</v>
      </c>
      <c r="S35" s="91">
        <v>271</v>
      </c>
      <c r="T35" s="91">
        <v>7</v>
      </c>
      <c r="U35" s="91">
        <v>108</v>
      </c>
      <c r="V35" s="63"/>
      <c r="W35" s="63"/>
      <c r="X35" s="91" t="s">
        <v>110</v>
      </c>
      <c r="Y35" s="63"/>
      <c r="Z35" s="91">
        <v>500</v>
      </c>
      <c r="AA35" s="91" t="s">
        <v>110</v>
      </c>
      <c r="AB35" s="63"/>
    </row>
    <row r="36" spans="1:69" x14ac:dyDescent="0.25">
      <c r="A36" s="117">
        <v>37208</v>
      </c>
      <c r="B36" s="60">
        <v>11</v>
      </c>
      <c r="C36" s="60">
        <v>2001</v>
      </c>
      <c r="D36" s="61">
        <v>0.9</v>
      </c>
      <c r="E36" s="62">
        <v>8.4</v>
      </c>
      <c r="F36" s="91" t="s">
        <v>110</v>
      </c>
      <c r="G36" s="63">
        <v>49</v>
      </c>
      <c r="H36" s="64">
        <v>1E-3</v>
      </c>
      <c r="I36" s="64">
        <v>0.12330000000000001</v>
      </c>
      <c r="J36" s="64">
        <v>5.1999999999999998E-3</v>
      </c>
      <c r="K36" s="62">
        <v>8.5</v>
      </c>
      <c r="L36" s="63">
        <v>4</v>
      </c>
      <c r="M36" s="63">
        <v>182</v>
      </c>
      <c r="N36" s="63">
        <v>17</v>
      </c>
      <c r="O36" s="63">
        <v>500</v>
      </c>
      <c r="P36" s="91">
        <v>24</v>
      </c>
      <c r="Q36" s="91">
        <v>18</v>
      </c>
      <c r="R36" s="91">
        <v>4</v>
      </c>
      <c r="S36" s="91">
        <v>269</v>
      </c>
      <c r="T36" s="91">
        <v>2</v>
      </c>
      <c r="U36" s="91">
        <v>102</v>
      </c>
      <c r="V36" s="63"/>
      <c r="W36" s="63"/>
      <c r="X36" s="91" t="s">
        <v>110</v>
      </c>
      <c r="Y36" s="63"/>
      <c r="Z36" s="91">
        <v>170</v>
      </c>
      <c r="AA36" s="91" t="s">
        <v>110</v>
      </c>
      <c r="AB36" s="63"/>
      <c r="AE36" t="s">
        <v>15</v>
      </c>
      <c r="AF36" t="s">
        <v>28</v>
      </c>
      <c r="AG36" t="s">
        <v>29</v>
      </c>
      <c r="AH36" t="s">
        <v>30</v>
      </c>
      <c r="AI36" t="s">
        <v>31</v>
      </c>
      <c r="AJ36" t="s">
        <v>32</v>
      </c>
      <c r="AK36" t="s">
        <v>33</v>
      </c>
      <c r="BK36" t="s">
        <v>14</v>
      </c>
      <c r="BL36" t="s">
        <v>28</v>
      </c>
      <c r="BM36" t="s">
        <v>29</v>
      </c>
      <c r="BN36" t="s">
        <v>30</v>
      </c>
      <c r="BO36" t="s">
        <v>31</v>
      </c>
      <c r="BP36" t="s">
        <v>32</v>
      </c>
      <c r="BQ36" t="s">
        <v>33</v>
      </c>
    </row>
    <row r="37" spans="1:69" x14ac:dyDescent="0.25">
      <c r="A37" s="117">
        <v>37236</v>
      </c>
      <c r="B37" s="60">
        <v>12</v>
      </c>
      <c r="C37" s="60">
        <v>2001</v>
      </c>
      <c r="D37" s="61">
        <v>1</v>
      </c>
      <c r="E37" s="62">
        <v>7.6</v>
      </c>
      <c r="F37" s="91">
        <v>25</v>
      </c>
      <c r="G37" s="63">
        <v>56</v>
      </c>
      <c r="H37" s="64">
        <v>1.6199999999999999E-2</v>
      </c>
      <c r="I37" s="64">
        <v>8.8400000000000006E-2</v>
      </c>
      <c r="J37" s="64">
        <v>1E-3</v>
      </c>
      <c r="K37" s="62">
        <v>7.7</v>
      </c>
      <c r="L37" s="63">
        <v>5</v>
      </c>
      <c r="M37" s="63">
        <v>170</v>
      </c>
      <c r="N37" s="63">
        <v>99</v>
      </c>
      <c r="O37" s="63">
        <v>2400</v>
      </c>
      <c r="P37" s="91">
        <v>24</v>
      </c>
      <c r="Q37" s="91">
        <v>44</v>
      </c>
      <c r="R37" s="91">
        <v>2</v>
      </c>
      <c r="S37" s="91">
        <v>259</v>
      </c>
      <c r="T37" s="91">
        <v>5</v>
      </c>
      <c r="U37" s="91">
        <v>190</v>
      </c>
      <c r="V37" s="63"/>
      <c r="W37" s="63"/>
      <c r="X37" s="91" t="s">
        <v>110</v>
      </c>
      <c r="Y37" s="63"/>
      <c r="Z37" s="91">
        <v>220</v>
      </c>
      <c r="AA37" s="91" t="s">
        <v>110</v>
      </c>
      <c r="AB37" s="63"/>
      <c r="AE37" s="3">
        <v>1999</v>
      </c>
      <c r="AF37">
        <f>COUNT($G$2:$G$13)</f>
        <v>12</v>
      </c>
      <c r="AG37" s="4">
        <f>MAX($G$2:$G$13)</f>
        <v>584</v>
      </c>
      <c r="AH37">
        <f>PERCENTILE($G$2:$G$13,75%)</f>
        <v>536</v>
      </c>
      <c r="AI37" s="4">
        <f>MEDIAN($G$2:$G$13)</f>
        <v>456</v>
      </c>
      <c r="AJ37">
        <f>PERCENTILE($G$2:$G$13,25%)</f>
        <v>265</v>
      </c>
      <c r="AK37" s="4">
        <f>MIN($G$2:$G$13)</f>
        <v>212</v>
      </c>
      <c r="BK37">
        <v>1</v>
      </c>
      <c r="BL37">
        <f>COUNT($G$2,$G$14,$G$26,$G$38,$G$50,$G$62,$G$74,$G$86,$G$98,$G$110,$G$122,$G$134,$G$146,$G$158)</f>
        <v>13</v>
      </c>
      <c r="BM37" s="5">
        <f>MAX($G$2,$G$14,$G$26,$G$38,$G$50,$G$62,$G$74,$G$86,$G$98,$G$110,$G$122,$G$134,$G$146,$G$158)</f>
        <v>785</v>
      </c>
      <c r="BN37">
        <f>PERCENTILE(($G$2,$G$14,$G$26,$G$38,$G$50,$G$62,$G$74,$G$86,$G$98,$G$110,$G$122,$G$134,$G$146,$G$158),75%)</f>
        <v>283</v>
      </c>
      <c r="BO37" s="5">
        <f>MEDIAN($G$2,$G$14,$G$26,$G$38,$G$50,$G$62,$G$74,$G$86,$G$98,$G$110,$G$122,$G$134,$G$146,$G$158)</f>
        <v>179</v>
      </c>
      <c r="BP37">
        <f>PERCENTILE(($G$2,$G$14,$G$26,$G$38,$G$50,$G$62,$G$74,$G$86,$G$98,$G$110,$G$122,$G$134,$G$146,$G$158),25%)</f>
        <v>60</v>
      </c>
      <c r="BQ37" s="5">
        <f>MIN($G$2,$G$14,$G$26,$G$38,$G$50,$G$62,$G$74,$G$86,$G$98,$G$110,$G$122,$G$134,$G$146,$G$158)</f>
        <v>20.8</v>
      </c>
    </row>
    <row r="38" spans="1:69" x14ac:dyDescent="0.25">
      <c r="A38" s="117">
        <v>37271</v>
      </c>
      <c r="B38" s="60">
        <v>1</v>
      </c>
      <c r="C38" s="60">
        <v>2002</v>
      </c>
      <c r="D38" s="61">
        <v>1</v>
      </c>
      <c r="E38" s="62">
        <v>7.7</v>
      </c>
      <c r="F38" s="91" t="s">
        <v>110</v>
      </c>
      <c r="G38" s="63">
        <v>26</v>
      </c>
      <c r="H38" s="64">
        <v>2.7199999999999998E-2</v>
      </c>
      <c r="I38" s="64">
        <v>7.8399999999999997E-2</v>
      </c>
      <c r="J38" s="64">
        <v>5.9499999999999997E-2</v>
      </c>
      <c r="K38" s="62">
        <v>7.6</v>
      </c>
      <c r="L38" s="63">
        <v>52</v>
      </c>
      <c r="M38" s="63">
        <v>191</v>
      </c>
      <c r="N38" s="63">
        <v>84</v>
      </c>
      <c r="O38" s="63">
        <v>90</v>
      </c>
      <c r="P38" s="91">
        <v>80</v>
      </c>
      <c r="Q38" s="91">
        <v>20</v>
      </c>
      <c r="R38" s="91">
        <v>20</v>
      </c>
      <c r="S38" s="91">
        <v>255</v>
      </c>
      <c r="T38" s="91">
        <v>0.6</v>
      </c>
      <c r="U38" s="91">
        <v>72</v>
      </c>
      <c r="V38" s="63"/>
      <c r="W38" s="63"/>
      <c r="X38" s="91" t="s">
        <v>110</v>
      </c>
      <c r="Y38" s="63"/>
      <c r="Z38" s="91">
        <v>23</v>
      </c>
      <c r="AA38" s="91" t="s">
        <v>110</v>
      </c>
      <c r="AB38" s="63"/>
      <c r="AE38" s="3">
        <v>2000</v>
      </c>
      <c r="AF38">
        <f>COUNT($G$14:$G$25)</f>
        <v>12</v>
      </c>
      <c r="AG38" s="4">
        <f>MAX($G$14:$G$25)</f>
        <v>164</v>
      </c>
      <c r="AH38">
        <f>PERCENTILE($G$14:$G$25,75%)</f>
        <v>138</v>
      </c>
      <c r="AI38" s="4">
        <f>MEDIAN($G$14:$G$25)</f>
        <v>115.5</v>
      </c>
      <c r="AJ38">
        <f>PERCENTILE($G$14:$G$25,25%)</f>
        <v>80.75</v>
      </c>
      <c r="AK38" s="4">
        <f>MIN($G$14:$G$25)</f>
        <v>48</v>
      </c>
      <c r="BK38">
        <v>2</v>
      </c>
      <c r="BL38">
        <f>COUNT($G$3,$G$15,$G$27,$G$39,$G$51,$G$63,$G$75,$G$87,$G$99,$G$111,$G$123,$G$135,$G$147,$G$159)</f>
        <v>13</v>
      </c>
      <c r="BM38" s="5">
        <f>MAX($G$3,$G$15,$G$27,$G$39,$G$51,$G$63,$G$75,$G$87,$G$99,$G$111,$G$123,$G$135,$G$147,$G$159)</f>
        <v>811</v>
      </c>
      <c r="BN38">
        <f>PERCENTILE(($G$3,$G$15,$G$27,$G$39,$G$51,$G$63,$G$75,$G$87,$G$99,$G$111,$G$123,$G$135,$G$147,$G$159),75%)</f>
        <v>309</v>
      </c>
      <c r="BO38" s="5">
        <f>MEDIAN($G$3,$G$15,$G$27,$G$39,$G$51,$G$63,$G$75,$G$87,$G$99,$G$111,$G$123,$G$135,$G$147,$G$159)</f>
        <v>156</v>
      </c>
      <c r="BP38">
        <f>PERCENTILE(($G$3,$G$15,$G$27,$G$39,$G$51,$G$63,$G$75,$G$87,$G$99,$G$111,$G$123,$G$135,$G$147,$G$159),25%)</f>
        <v>71</v>
      </c>
      <c r="BQ38" s="5">
        <f>MIN($G$3,$G$15,$G$27,$G$39,$G$51,$G$63,$G$75,$G$87,$G$99,$G$111,$G$123,$G$135,$G$147,$G$159)</f>
        <v>18.3</v>
      </c>
    </row>
    <row r="39" spans="1:69" x14ac:dyDescent="0.25">
      <c r="A39" s="117">
        <v>37299</v>
      </c>
      <c r="B39" s="60">
        <v>2</v>
      </c>
      <c r="C39" s="60">
        <v>2002</v>
      </c>
      <c r="D39" s="61">
        <v>1</v>
      </c>
      <c r="E39" s="62">
        <v>7.6</v>
      </c>
      <c r="F39" s="91" t="s">
        <v>110</v>
      </c>
      <c r="G39" s="63">
        <v>28</v>
      </c>
      <c r="H39" s="64">
        <v>0.1002</v>
      </c>
      <c r="I39" s="64">
        <v>2.7099999999999999E-2</v>
      </c>
      <c r="J39" s="64">
        <v>1.6400000000000001E-2</v>
      </c>
      <c r="K39" s="62">
        <v>8.1999999999999993</v>
      </c>
      <c r="L39" s="63">
        <v>35</v>
      </c>
      <c r="M39" s="63">
        <v>195</v>
      </c>
      <c r="N39" s="63">
        <v>67</v>
      </c>
      <c r="O39" s="63">
        <v>80</v>
      </c>
      <c r="P39" s="91">
        <v>88</v>
      </c>
      <c r="Q39" s="91">
        <v>28</v>
      </c>
      <c r="R39" s="91">
        <v>2</v>
      </c>
      <c r="S39" s="91">
        <v>272</v>
      </c>
      <c r="T39" s="91">
        <v>1</v>
      </c>
      <c r="U39" s="91">
        <v>72</v>
      </c>
      <c r="V39" s="63"/>
      <c r="W39" s="63"/>
      <c r="X39" s="91" t="s">
        <v>110</v>
      </c>
      <c r="Y39" s="63"/>
      <c r="Z39" s="91">
        <v>23</v>
      </c>
      <c r="AA39" s="91" t="s">
        <v>110</v>
      </c>
      <c r="AB39" s="63"/>
      <c r="AE39" s="3">
        <v>2001</v>
      </c>
      <c r="AF39" s="2">
        <f>COUNT($G$26:$G$37)</f>
        <v>5</v>
      </c>
      <c r="AG39" s="4">
        <f>MAX($G$26:$G$37)</f>
        <v>56</v>
      </c>
      <c r="AH39" s="2">
        <f>PERCENTILE($G$26:$G$37,75%)</f>
        <v>49</v>
      </c>
      <c r="AI39" s="4">
        <f>MEDIAN($G$26:$G$37)</f>
        <v>33</v>
      </c>
      <c r="AJ39" s="2">
        <f>PERCENTILE($G$26:$G$37,25%)</f>
        <v>24</v>
      </c>
      <c r="AK39" s="4">
        <f>MIN($G$26:$G$37)</f>
        <v>22</v>
      </c>
      <c r="BK39">
        <v>3</v>
      </c>
      <c r="BL39">
        <f>COUNT($G$4,$G$16,$G$28,$G$40,$G$52,$G$64,$G$76,$G$88,$G$100,$G$112,$G$124,$G$136,$G$148,$G$160)</f>
        <v>13</v>
      </c>
      <c r="BM39" s="5">
        <f>MAX($G$4,$G$16,$G$28,$G$40,$G$52,$G$64,$G$76,$G$88,$G$100,$G$112,$G$124,$G$136,$G$148,$G$160)</f>
        <v>884</v>
      </c>
      <c r="BN39">
        <f>PERCENTILE(($G$4,$G$16,$G$28,$G$40,$G$52,$G$64,$G$76,$G$88,$G$100,$G$112,$G$124,$G$136,$G$148,$G$160),75%)</f>
        <v>312</v>
      </c>
      <c r="BO39" s="5">
        <f>MEDIAN($G$4,$G$16,$G$28,$G$40,$G$52,$G$64,$G$76,$G$88,$G$100,$G$112,$G$124,$G$136,$G$148,$G$160)</f>
        <v>175</v>
      </c>
      <c r="BP39">
        <f>PERCENTILE(($G$4,$G$16,$G$28,$G$40,$G$52,$G$64,$G$76,$G$88,$G$100,$G$112,$G$124,$G$136,$G$148,$G$160),25%)</f>
        <v>71</v>
      </c>
      <c r="BQ39" s="5">
        <f>MIN($G$4,$G$16,$G$28,$G$40,$G$52,$G$64,$G$76,$G$88,$G$100,$G$112,$G$124,$G$136,$G$148,$G$160)</f>
        <v>33</v>
      </c>
    </row>
    <row r="40" spans="1:69" x14ac:dyDescent="0.25">
      <c r="A40" s="117">
        <v>37327</v>
      </c>
      <c r="B40" s="60">
        <v>3</v>
      </c>
      <c r="C40" s="60">
        <v>2002</v>
      </c>
      <c r="D40" s="61">
        <v>1</v>
      </c>
      <c r="E40" s="62">
        <v>8.4</v>
      </c>
      <c r="F40" s="91" t="s">
        <v>110</v>
      </c>
      <c r="G40" s="63">
        <v>33</v>
      </c>
      <c r="H40" s="64">
        <v>3.2099999999999997E-2</v>
      </c>
      <c r="I40" s="64">
        <v>9.6699999999999994E-2</v>
      </c>
      <c r="J40" s="64">
        <v>2.1899999999999999E-2</v>
      </c>
      <c r="K40" s="62">
        <v>8.3000000000000007</v>
      </c>
      <c r="L40" s="63">
        <v>44</v>
      </c>
      <c r="M40" s="63">
        <v>225</v>
      </c>
      <c r="N40" s="63">
        <v>86</v>
      </c>
      <c r="O40" s="63">
        <v>30</v>
      </c>
      <c r="P40" s="91">
        <v>92</v>
      </c>
      <c r="Q40" s="91">
        <v>28</v>
      </c>
      <c r="R40" s="91">
        <v>32</v>
      </c>
      <c r="S40" s="91">
        <v>280</v>
      </c>
      <c r="T40" s="91">
        <v>1</v>
      </c>
      <c r="U40" s="91">
        <v>76</v>
      </c>
      <c r="V40" s="63"/>
      <c r="W40" s="63"/>
      <c r="X40" s="91" t="s">
        <v>110</v>
      </c>
      <c r="Y40" s="63"/>
      <c r="Z40" s="91">
        <v>11</v>
      </c>
      <c r="AA40" s="91" t="s">
        <v>110</v>
      </c>
      <c r="AB40" s="63"/>
      <c r="AE40" s="3">
        <v>2002</v>
      </c>
      <c r="AF40" s="2">
        <f>COUNT($G$38:$G$49)</f>
        <v>12</v>
      </c>
      <c r="AG40" s="4">
        <f>MAX($G$38:$G$49)</f>
        <v>865</v>
      </c>
      <c r="AH40" s="2">
        <f>PERCENTILE($G$38:$G$49,75%)</f>
        <v>287.25</v>
      </c>
      <c r="AI40" s="4">
        <f>MEDIAN($G$38:$G$49)</f>
        <v>221.5</v>
      </c>
      <c r="AJ40" s="2">
        <f>PERCENTILE($G$38:$G$49,25%)</f>
        <v>40.5</v>
      </c>
      <c r="AK40" s="4">
        <f>MIN($G$38:$G$49)</f>
        <v>26</v>
      </c>
      <c r="BK40">
        <v>4</v>
      </c>
      <c r="BL40">
        <f>COUNT($G$5,$G$17,$G$29,$G$41,$G$53,$G$65,$G$77,$G$89,$G$101,$G$113,$G$125,$G$137,$G$149,$G$161)</f>
        <v>13</v>
      </c>
      <c r="BM40" s="5">
        <f>MAX($G$5,$G$17,$G$29,$G$41,$G$53,$G$65,$G$77,$G$89,$G$101,$G$113,$G$125,$G$137,$G$149,$G$161)</f>
        <v>1776</v>
      </c>
      <c r="BN40">
        <f>PERCENTILE(($G$5,$G$17,$G$29,$G$41,$G$53,$G$65,$G$77,$G$89,$G$101,$G$113,$G$125,$G$137,$G$149,$G$161),75%)</f>
        <v>353</v>
      </c>
      <c r="BO40" s="5">
        <f>MEDIAN($G$5,$G$17,$G$29,$G$41,$G$53,$G$65,$G$77,$G$89,$G$101,$G$113,$G$125,$G$137,$G$149,$G$161)</f>
        <v>182</v>
      </c>
      <c r="BP40">
        <f>PERCENTILE(($G$5,$G$17,$G$29,$G$41,$G$53,$G$65,$G$77,$G$89,$G$101,$G$113,$G$125,$G$137,$G$149,$G$161),25%)</f>
        <v>135</v>
      </c>
      <c r="BQ40" s="5">
        <f>MIN($G$5,$G$17,$G$29,$G$41,$G$53,$G$65,$G$77,$G$89,$G$101,$G$113,$G$125,$G$137,$G$149,$G$161)</f>
        <v>37</v>
      </c>
    </row>
    <row r="41" spans="1:69" x14ac:dyDescent="0.25">
      <c r="A41" s="117">
        <v>37355</v>
      </c>
      <c r="B41" s="60">
        <v>4</v>
      </c>
      <c r="C41" s="60">
        <v>2002</v>
      </c>
      <c r="D41" s="61">
        <v>3</v>
      </c>
      <c r="E41" s="62">
        <v>8</v>
      </c>
      <c r="F41" s="91" t="s">
        <v>110</v>
      </c>
      <c r="G41" s="63">
        <v>43</v>
      </c>
      <c r="H41" s="64">
        <v>1E-3</v>
      </c>
      <c r="I41" s="64">
        <v>0.1016</v>
      </c>
      <c r="J41" s="64">
        <v>2.3300000000000001E-2</v>
      </c>
      <c r="K41" s="62">
        <v>8.5</v>
      </c>
      <c r="L41" s="63">
        <v>60</v>
      </c>
      <c r="M41" s="63">
        <v>212</v>
      </c>
      <c r="N41" s="63">
        <v>78</v>
      </c>
      <c r="O41" s="63">
        <v>30</v>
      </c>
      <c r="P41" s="91">
        <v>92</v>
      </c>
      <c r="Q41" s="91">
        <v>32</v>
      </c>
      <c r="R41" s="91">
        <v>24</v>
      </c>
      <c r="S41" s="91">
        <v>299</v>
      </c>
      <c r="T41" s="91">
        <v>1</v>
      </c>
      <c r="U41" s="91">
        <v>80</v>
      </c>
      <c r="V41" s="63"/>
      <c r="W41" s="63"/>
      <c r="X41" s="91" t="s">
        <v>110</v>
      </c>
      <c r="Y41" s="63"/>
      <c r="Z41" s="91">
        <v>8</v>
      </c>
      <c r="AA41" s="91" t="s">
        <v>110</v>
      </c>
      <c r="AB41" s="63"/>
      <c r="AE41" s="3">
        <v>2003</v>
      </c>
      <c r="AF41" s="2">
        <f>COUNT($G$50:$G$61)</f>
        <v>11</v>
      </c>
      <c r="AG41" s="4">
        <f>MAX($G$50:$G$61)</f>
        <v>1525</v>
      </c>
      <c r="AH41" s="2">
        <f>PERCENTILE($G$50:$G$61,75%)</f>
        <v>739.5</v>
      </c>
      <c r="AI41" s="4">
        <f>MEDIAN($G$50:$G$61)</f>
        <v>510</v>
      </c>
      <c r="AJ41" s="2">
        <f>PERCENTILE($G$50:$G$61,25%)</f>
        <v>212</v>
      </c>
      <c r="AK41" s="4">
        <f>MIN($G$50:$G$61)</f>
        <v>197</v>
      </c>
      <c r="BK41">
        <v>5</v>
      </c>
      <c r="BL41">
        <f>COUNT($G$6,$G$18,$G$30,$G$42,$G$54,$G$66,$G$78,$G$90,$G$102,$G$114,$G$126,$G$138,$G$150,$G$162)</f>
        <v>13</v>
      </c>
      <c r="BM41" s="5">
        <f>MAX($G$6,$G$18,$G$30,$G$42,$G$54,$G$66,$G$78,$G$90,$G$102,$G$114,$G$126,$G$138,$G$150,$G$162)</f>
        <v>5022</v>
      </c>
      <c r="BN41">
        <f>PERCENTILE(($G$6,$G$18,$G$30,$G$42,$G$54,$G$66,$G$78,$G$90,$G$102,$G$114,$G$126,$G$138,$G$150,$G$162),75%)</f>
        <v>469</v>
      </c>
      <c r="BO41" s="5">
        <f>MEDIAN($G$6,$G$18,$G$30,$G$42,$G$54,$G$66,$G$78,$G$90,$G$102,$G$114,$G$126,$G$138,$G$150,$G$162)</f>
        <v>179</v>
      </c>
      <c r="BP41">
        <f>PERCENTILE(($G$6,$G$18,$G$30,$G$42,$G$54,$G$66,$G$78,$G$90,$G$102,$G$114,$G$126,$G$138,$G$150,$G$162),25%)</f>
        <v>134</v>
      </c>
      <c r="BQ41" s="5">
        <f>MIN($G$6,$G$18,$G$30,$G$42,$G$54,$G$66,$G$78,$G$90,$G$102,$G$114,$G$126,$G$138,$G$150,$G$162)</f>
        <v>45</v>
      </c>
    </row>
    <row r="42" spans="1:69" x14ac:dyDescent="0.25">
      <c r="A42" s="117">
        <v>37383</v>
      </c>
      <c r="B42" s="60">
        <v>5</v>
      </c>
      <c r="C42" s="60">
        <v>2002</v>
      </c>
      <c r="D42" s="61">
        <v>1</v>
      </c>
      <c r="E42" s="62">
        <v>7.8</v>
      </c>
      <c r="F42" s="91" t="s">
        <v>110</v>
      </c>
      <c r="G42" s="63">
        <v>156</v>
      </c>
      <c r="H42" s="64">
        <v>0.12939999999999999</v>
      </c>
      <c r="I42" s="64">
        <v>0.14960000000000001</v>
      </c>
      <c r="J42" s="64">
        <v>1E-3</v>
      </c>
      <c r="K42" s="62">
        <v>8.3000000000000007</v>
      </c>
      <c r="L42" s="63">
        <v>50</v>
      </c>
      <c r="M42" s="63">
        <v>460</v>
      </c>
      <c r="N42" s="63">
        <v>89</v>
      </c>
      <c r="O42" s="63">
        <v>3000</v>
      </c>
      <c r="P42" s="91">
        <v>104</v>
      </c>
      <c r="Q42" s="91">
        <v>36</v>
      </c>
      <c r="R42" s="91">
        <v>28</v>
      </c>
      <c r="S42" s="91">
        <v>719</v>
      </c>
      <c r="T42" s="91">
        <v>3</v>
      </c>
      <c r="U42" s="91">
        <v>124</v>
      </c>
      <c r="V42" s="63"/>
      <c r="W42" s="63"/>
      <c r="X42" s="91" t="s">
        <v>110</v>
      </c>
      <c r="Y42" s="63"/>
      <c r="Z42" s="91">
        <v>30</v>
      </c>
      <c r="AA42" s="91" t="s">
        <v>110</v>
      </c>
      <c r="AB42" s="63"/>
      <c r="AE42" s="3">
        <v>2004</v>
      </c>
      <c r="AF42" s="2">
        <f>COUNT($G$62:$G$73)</f>
        <v>12</v>
      </c>
      <c r="AG42" s="4">
        <f>MAX($G$62:$G$73)</f>
        <v>5022</v>
      </c>
      <c r="AH42" s="2">
        <f>PERCENTILE($G$62:$G$73,75%)</f>
        <v>1136.5</v>
      </c>
      <c r="AI42" s="4">
        <f>MEDIAN($G$62:$G$73)</f>
        <v>890.5</v>
      </c>
      <c r="AJ42" s="2">
        <f>PERCENTILE($G$62:$G$73,25%)</f>
        <v>772</v>
      </c>
      <c r="AK42" s="4">
        <f>MIN($G$62:$G$73)</f>
        <v>547</v>
      </c>
      <c r="BK42">
        <v>6</v>
      </c>
      <c r="BL42">
        <f>COUNT($G$7,$G$19,$G$31,$G$43,$G$55,$G$67,$G$79,$G$91,$G$103,$G$115,$G$127,$G$139,$G$151,$G$163)</f>
        <v>13</v>
      </c>
      <c r="BM42" s="5">
        <f>MAX($G$7,$G$19,$G$31,$G$43,$G$55,$G$67,$G$79,$G$91,$G$103,$G$115,$G$127,$G$139,$G$151,$G$163)</f>
        <v>2790</v>
      </c>
      <c r="BN42">
        <f>PERCENTILE(($G$7,$G$19,$G$31,$G$43,$G$55,$G$67,$G$79,$G$91,$G$103,$G$115,$G$127,$G$139,$G$151,$G$163),75%)</f>
        <v>1101</v>
      </c>
      <c r="BO42" s="5">
        <f>MEDIAN($G$7,$G$19,$G$31,$G$43,$G$55,$G$67,$G$79,$G$91,$G$103,$G$115,$G$127,$G$139,$G$151,$G$163)</f>
        <v>651</v>
      </c>
      <c r="BP42">
        <f>PERCENTILE(($G$7,$G$19,$G$31,$G$43,$G$55,$G$67,$G$79,$G$91,$G$103,$G$115,$G$127,$G$139,$G$151,$G$163),25%)</f>
        <v>132</v>
      </c>
      <c r="BQ42" s="5">
        <f>MIN($G$7,$G$19,$G$31,$G$43,$G$55,$G$67,$G$79,$G$91,$G$103,$G$115,$G$127,$G$139,$G$151,$G$163)</f>
        <v>54</v>
      </c>
    </row>
    <row r="43" spans="1:69" x14ac:dyDescent="0.25">
      <c r="A43" s="117">
        <v>37425</v>
      </c>
      <c r="B43" s="60">
        <v>6</v>
      </c>
      <c r="C43" s="60">
        <v>2002</v>
      </c>
      <c r="D43" s="61">
        <v>3</v>
      </c>
      <c r="E43" s="62">
        <v>8.1999999999999993</v>
      </c>
      <c r="F43" s="91" t="s">
        <v>110</v>
      </c>
      <c r="G43" s="63">
        <v>865</v>
      </c>
      <c r="H43" s="64">
        <v>0.20319999999999999</v>
      </c>
      <c r="I43" s="64">
        <v>0.19769999999999999</v>
      </c>
      <c r="J43" s="64">
        <v>1E-3</v>
      </c>
      <c r="K43" s="62">
        <v>9.6</v>
      </c>
      <c r="L43" s="63">
        <v>22</v>
      </c>
      <c r="M43" s="63">
        <v>1857</v>
      </c>
      <c r="N43" s="63">
        <v>13</v>
      </c>
      <c r="O43" s="63">
        <v>2400</v>
      </c>
      <c r="P43" s="91">
        <v>116</v>
      </c>
      <c r="Q43" s="91">
        <v>80</v>
      </c>
      <c r="R43" s="91">
        <v>52</v>
      </c>
      <c r="S43" s="91">
        <v>2910</v>
      </c>
      <c r="T43" s="91">
        <v>1</v>
      </c>
      <c r="U43" s="91">
        <v>344</v>
      </c>
      <c r="V43" s="63"/>
      <c r="W43" s="63"/>
      <c r="X43" s="91" t="s">
        <v>110</v>
      </c>
      <c r="Y43" s="63"/>
      <c r="Z43" s="91">
        <v>50</v>
      </c>
      <c r="AA43" s="91" t="s">
        <v>110</v>
      </c>
      <c r="AB43" s="63"/>
      <c r="AE43" s="3">
        <v>2005</v>
      </c>
      <c r="AF43" s="2">
        <f>COUNT($G$74:$G$85)</f>
        <v>12</v>
      </c>
      <c r="AG43" s="4">
        <f>MAX($G$74:$G$85)</f>
        <v>2790</v>
      </c>
      <c r="AH43" s="2">
        <f>PERCENTILE($G$74:$G$85,75%)</f>
        <v>745.5</v>
      </c>
      <c r="AI43" s="4">
        <f>MEDIAN($G$74:$G$85)</f>
        <v>526</v>
      </c>
      <c r="AJ43" s="2">
        <f>PERCENTILE($G$74:$G$85,25%)</f>
        <v>489.25</v>
      </c>
      <c r="AK43" s="4">
        <f>MIN($G$74:$G$85)</f>
        <v>405</v>
      </c>
      <c r="BK43">
        <v>7</v>
      </c>
      <c r="BL43">
        <f>COUNT($G$8,$G$20,$G$32,$G$44,$G$56,$G$68,$G$80,$G$92,$G$104,$G$116,$G$128,$G$140,$G$152,$G$164)</f>
        <v>11</v>
      </c>
      <c r="BM43" s="5">
        <f>MAX($G$8,$G$20,$G$32,$G$44,$G$56,$G$68,$G$80,$G$92,$G$104,$G$116,$G$128,$G$140,$G$152,$G$164)</f>
        <v>1086</v>
      </c>
      <c r="BN43">
        <f>PERCENTILE(($G$8,$G$20,$G$32,$G$44,$G$56,$G$68,$G$80,$G$92,$G$104,$G$116,$G$128,$G$140,$G$152,$G$164),75%)</f>
        <v>629</v>
      </c>
      <c r="BO43" s="5">
        <f>MEDIAN($G$8,$G$20,$G$32,$G$44,$G$56,$G$68,$G$80,$G$92,$G$104,$G$116,$G$128,$G$140,$G$152,$G$164)</f>
        <v>465</v>
      </c>
      <c r="BP43">
        <f>PERCENTILE(($G$8,$G$20,$G$32,$G$44,$G$56,$G$68,$G$80,$G$92,$G$104,$G$116,$G$128,$G$140,$G$152,$G$164),25%)</f>
        <v>128</v>
      </c>
      <c r="BQ43" s="5">
        <f>MIN($G$8,$G$20,$G$32,$G$44,$G$56,$G$68,$G$80,$G$92,$G$104,$G$116,$G$128,$G$140,$G$152,$G$164)</f>
        <v>56</v>
      </c>
    </row>
    <row r="44" spans="1:69" x14ac:dyDescent="0.25">
      <c r="A44" s="117">
        <v>37454</v>
      </c>
      <c r="B44" s="60">
        <v>7</v>
      </c>
      <c r="C44" s="60">
        <v>2002</v>
      </c>
      <c r="D44" s="61">
        <v>2</v>
      </c>
      <c r="E44" s="62">
        <v>6.8</v>
      </c>
      <c r="F44" s="91" t="s">
        <v>110</v>
      </c>
      <c r="G44" s="63">
        <v>201</v>
      </c>
      <c r="H44" s="64">
        <v>0.86629999999999996</v>
      </c>
      <c r="I44" s="64">
        <v>0.13850000000000001</v>
      </c>
      <c r="J44" s="64">
        <v>3.5499999999999997E-2</v>
      </c>
      <c r="K44" s="62">
        <v>7.6</v>
      </c>
      <c r="L44" s="63">
        <v>21</v>
      </c>
      <c r="M44" s="63">
        <v>535</v>
      </c>
      <c r="N44" s="63">
        <v>69</v>
      </c>
      <c r="O44" s="63">
        <v>24000</v>
      </c>
      <c r="P44" s="91">
        <v>80</v>
      </c>
      <c r="Q44" s="91">
        <v>52</v>
      </c>
      <c r="R44" s="91">
        <v>36</v>
      </c>
      <c r="S44" s="91">
        <v>885</v>
      </c>
      <c r="T44" s="91">
        <v>3</v>
      </c>
      <c r="U44" s="91">
        <v>124</v>
      </c>
      <c r="V44" s="63"/>
      <c r="W44" s="63"/>
      <c r="X44" s="91" t="s">
        <v>110</v>
      </c>
      <c r="Y44" s="63"/>
      <c r="Z44" s="91">
        <v>16000</v>
      </c>
      <c r="AA44" s="91" t="s">
        <v>110</v>
      </c>
      <c r="AB44" s="63"/>
      <c r="AE44" s="3">
        <v>2006</v>
      </c>
      <c r="AF44" s="2">
        <f>COUNT($G$86:$G$97)</f>
        <v>12</v>
      </c>
      <c r="AG44" s="4">
        <f>MAX($G$86:$G$97)</f>
        <v>651</v>
      </c>
      <c r="AH44" s="2">
        <f>PERCENTILE($G$86:$G$97,75%)</f>
        <v>315.75</v>
      </c>
      <c r="AI44" s="4">
        <f>MEDIAN($G$86:$G$97)</f>
        <v>286.5</v>
      </c>
      <c r="AJ44" s="2">
        <f>PERCENTILE($G$86:$G$97,25%)</f>
        <v>205.25</v>
      </c>
      <c r="AK44" s="4">
        <f>MIN($G$86:$G$97)</f>
        <v>197</v>
      </c>
      <c r="BK44">
        <v>8</v>
      </c>
      <c r="BL44">
        <f>COUNT($G$9,$G$21,$G$33,$G$45,$G$57,$G$69,$G$81,$G$93,$G$105,$G$117,$G$129,$G$141,$G$153,$G$165)</f>
        <v>13</v>
      </c>
      <c r="BM44" s="5">
        <f>MAX($G$9,$G$21,$G$33,$G$45,$G$57,$G$69,$G$81,$G$93,$G$105,$G$117,$G$129,$G$141,$G$153,$G$165)</f>
        <v>897</v>
      </c>
      <c r="BN44">
        <f>PERCENTILE(($G$9,$G$21,$G$33,$G$45,$G$57,$G$69,$G$81,$G$93,$G$105,$G$117,$G$129,$G$141,$G$153,$G$165),75%)</f>
        <v>365</v>
      </c>
      <c r="BO44" s="5">
        <f>MEDIAN($G$9,$G$21,$G$33,$G$45,$G$57,$G$69,$G$81,$G$93,$G$105,$G$117,$G$129,$G$141,$G$153,$G$165)</f>
        <v>212</v>
      </c>
      <c r="BP44">
        <f>PERCENTILE(($G$9,$G$21,$G$33,$G$45,$G$57,$G$69,$G$81,$G$93,$G$105,$G$117,$G$129,$G$141,$G$153,$G$165),25%)</f>
        <v>84</v>
      </c>
      <c r="BQ44" s="5">
        <f>MIN($G$9,$G$21,$G$33,$G$45,$G$57,$G$69,$G$81,$G$93,$G$105,$G$117,$G$129,$G$141,$G$153,$G$165)</f>
        <v>24</v>
      </c>
    </row>
    <row r="45" spans="1:69" x14ac:dyDescent="0.25">
      <c r="A45" s="117">
        <v>37483</v>
      </c>
      <c r="B45" s="60">
        <v>8</v>
      </c>
      <c r="C45" s="60">
        <v>2002</v>
      </c>
      <c r="D45" s="61">
        <v>2</v>
      </c>
      <c r="E45" s="62">
        <v>6.9</v>
      </c>
      <c r="F45" s="91" t="s">
        <v>110</v>
      </c>
      <c r="G45" s="63">
        <v>331</v>
      </c>
      <c r="H45" s="64">
        <v>1.09E-2</v>
      </c>
      <c r="I45" s="64">
        <v>0.12609999999999999</v>
      </c>
      <c r="J45" s="64">
        <v>3.3099999999999997E-2</v>
      </c>
      <c r="K45" s="62">
        <v>7.7</v>
      </c>
      <c r="L45" s="63">
        <v>9</v>
      </c>
      <c r="M45" s="63">
        <v>790</v>
      </c>
      <c r="N45" s="63">
        <v>16</v>
      </c>
      <c r="O45" s="63">
        <v>3500</v>
      </c>
      <c r="P45" s="91">
        <v>80</v>
      </c>
      <c r="Q45" s="91">
        <v>48</v>
      </c>
      <c r="R45" s="91">
        <v>16</v>
      </c>
      <c r="S45" s="91">
        <v>1294</v>
      </c>
      <c r="T45" s="91">
        <v>3</v>
      </c>
      <c r="U45" s="91">
        <v>156</v>
      </c>
      <c r="V45" s="63"/>
      <c r="W45" s="63"/>
      <c r="X45" s="91" t="s">
        <v>110</v>
      </c>
      <c r="Y45" s="63"/>
      <c r="Z45" s="91">
        <v>23</v>
      </c>
      <c r="AA45" s="91" t="s">
        <v>110</v>
      </c>
      <c r="AB45" s="63"/>
      <c r="AE45" s="3">
        <v>2007</v>
      </c>
      <c r="AF45" s="2">
        <f>COUNT($G$98:$G$109)</f>
        <v>12</v>
      </c>
      <c r="AG45" s="4">
        <f>MAX($G$98:$G$109)</f>
        <v>1101</v>
      </c>
      <c r="AH45" s="2">
        <f>PERCENTILE($G$98:$G$109,75%)</f>
        <v>362.5</v>
      </c>
      <c r="AI45" s="4">
        <f>MEDIAN($G$98:$G$109)</f>
        <v>247</v>
      </c>
      <c r="AJ45" s="2">
        <f>PERCENTILE($G$98:$G$109,25%)</f>
        <v>179</v>
      </c>
      <c r="AK45" s="4">
        <f>MIN($G$98:$G$109)</f>
        <v>149</v>
      </c>
      <c r="BK45">
        <v>9</v>
      </c>
      <c r="BL45">
        <f>COUNT($G$10,$G$22,$G$34,$G$46,$G$58,$G$70,$G$82,$G$94,$G$106,$G$118,$G$130,$G$142,$G$154,$G$166)</f>
        <v>13</v>
      </c>
      <c r="BM45" s="5">
        <f>MAX($G$10,$G$22,$G$34,$G$46,$G$58,$G$70,$G$82,$G$94,$G$106,$G$118,$G$130,$G$142,$G$154,$G$166)</f>
        <v>733</v>
      </c>
      <c r="BN45">
        <f>PERCENTILE(($G$10,$G$22,$G$34,$G$46,$G$58,$G$70,$G$82,$G$94,$G$106,$G$118,$G$130,$G$142,$G$154,$G$166),75%)</f>
        <v>324</v>
      </c>
      <c r="BO45" s="5">
        <f>MEDIAN($G$10,$G$22,$G$34,$G$46,$G$58,$G$70,$G$82,$G$94,$G$106,$G$118,$G$130,$G$142,$G$154,$G$166)</f>
        <v>208</v>
      </c>
      <c r="BP45">
        <f>PERCENTILE(($G$10,$G$22,$G$34,$G$46,$G$58,$G$70,$G$82,$G$94,$G$106,$G$118,$G$130,$G$142,$G$154,$G$166),25%)</f>
        <v>104</v>
      </c>
      <c r="BQ45" s="5">
        <f>MIN($G$10,$G$22,$G$34,$G$46,$G$58,$G$70,$G$82,$G$94,$G$106,$G$118,$G$130,$G$142,$G$154,$G$166)</f>
        <v>22</v>
      </c>
    </row>
    <row r="46" spans="1:69" x14ac:dyDescent="0.25">
      <c r="A46" s="117">
        <v>37502</v>
      </c>
      <c r="B46" s="60">
        <v>9</v>
      </c>
      <c r="C46" s="60">
        <v>2002</v>
      </c>
      <c r="D46" s="61">
        <v>3</v>
      </c>
      <c r="E46" s="62">
        <v>8.4</v>
      </c>
      <c r="F46" s="91" t="s">
        <v>110</v>
      </c>
      <c r="G46" s="63">
        <v>324</v>
      </c>
      <c r="H46" s="64">
        <v>8.0299999999999996E-2</v>
      </c>
      <c r="I46" s="64">
        <v>0.20080000000000001</v>
      </c>
      <c r="J46" s="64">
        <v>2.7199999999999998E-2</v>
      </c>
      <c r="K46" s="62">
        <v>8.9</v>
      </c>
      <c r="L46" s="63">
        <v>3</v>
      </c>
      <c r="M46" s="63">
        <v>755</v>
      </c>
      <c r="N46" s="63">
        <v>17</v>
      </c>
      <c r="O46" s="63">
        <v>2200</v>
      </c>
      <c r="P46" s="91">
        <v>88</v>
      </c>
      <c r="Q46" s="91">
        <v>48</v>
      </c>
      <c r="R46" s="91">
        <v>24</v>
      </c>
      <c r="S46" s="91">
        <v>1275</v>
      </c>
      <c r="T46" s="91">
        <v>4</v>
      </c>
      <c r="U46" s="91">
        <v>156</v>
      </c>
      <c r="V46" s="63"/>
      <c r="W46" s="63"/>
      <c r="X46" s="91" t="s">
        <v>110</v>
      </c>
      <c r="Y46" s="63"/>
      <c r="Z46" s="91">
        <v>50</v>
      </c>
      <c r="AA46" s="91" t="s">
        <v>110</v>
      </c>
      <c r="AB46" s="63"/>
      <c r="AE46" s="3">
        <v>2008</v>
      </c>
      <c r="AF46" s="2">
        <f>COUNT($G$110:$G$121)</f>
        <v>12</v>
      </c>
      <c r="AG46" s="4">
        <f>MAX($G$110:$G$121)</f>
        <v>153</v>
      </c>
      <c r="AH46" s="2">
        <f>PERCENTILE($G$110:$G$121,75%)</f>
        <v>144</v>
      </c>
      <c r="AI46" s="4">
        <f>MEDIAN($G$110:$G$121)</f>
        <v>133.5</v>
      </c>
      <c r="AJ46" s="2">
        <f>PERCENTILE($G$110:$G$121,25%)</f>
        <v>87</v>
      </c>
      <c r="AK46" s="4">
        <f>MIN($G$110:$G$121)</f>
        <v>68</v>
      </c>
      <c r="BK46">
        <v>10</v>
      </c>
      <c r="BL46">
        <f>COUNT($G$11,$G$23,$G$35,$G$47,$G$59,$G$71,$G$83,$G$95,$G$107,$G$119,$G$131,$G$143,$G$155,$G$167)</f>
        <v>14</v>
      </c>
      <c r="BM46" s="5">
        <f>MAX($G$11,$G$23,$G$35,$G$47,$G$59,$G$71,$G$83,$G$95,$G$107,$G$119,$G$131,$G$143,$G$155,$G$167)</f>
        <v>930</v>
      </c>
      <c r="BN46">
        <f>PERCENTILE(($G$11,$G$23,$G$35,$G$47,$G$59,$G$71,$G$83,$G$95,$G$107,$G$119,$G$131,$G$143,$G$155,$G$167),75%)</f>
        <v>278</v>
      </c>
      <c r="BO46" s="5">
        <f>MEDIAN($G$11,$G$23,$G$35,$G$47,$G$59,$G$71,$G$83,$G$95,$G$107,$G$119,$G$131,$G$143,$G$155,$G$167)</f>
        <v>217</v>
      </c>
      <c r="BP46">
        <f>PERCENTILE(($G$11,$G$23,$G$35,$G$47,$G$59,$G$71,$G$83,$G$95,$G$107,$G$119,$G$131,$G$143,$G$155,$G$167),25%)</f>
        <v>86.5</v>
      </c>
      <c r="BQ46" s="5">
        <f>MIN($G$11,$G$23,$G$35,$G$47,$G$59,$G$71,$G$83,$G$95,$G$107,$G$119,$G$131,$G$143,$G$155,$G$167)</f>
        <v>20</v>
      </c>
    </row>
    <row r="47" spans="1:69" x14ac:dyDescent="0.25">
      <c r="A47" s="117">
        <v>37530</v>
      </c>
      <c r="B47" s="60">
        <v>10</v>
      </c>
      <c r="C47" s="60">
        <v>2002</v>
      </c>
      <c r="D47" s="61">
        <v>2</v>
      </c>
      <c r="E47" s="62">
        <v>6</v>
      </c>
      <c r="F47" s="91" t="s">
        <v>110</v>
      </c>
      <c r="G47" s="63">
        <v>275</v>
      </c>
      <c r="H47" s="64">
        <v>4.2500000000000003E-2</v>
      </c>
      <c r="I47" s="64">
        <v>5.3100000000000001E-2</v>
      </c>
      <c r="J47" s="64">
        <v>2.0899999999999998E-2</v>
      </c>
      <c r="K47" s="62">
        <v>7.9</v>
      </c>
      <c r="L47" s="63">
        <v>5</v>
      </c>
      <c r="M47" s="63">
        <v>644</v>
      </c>
      <c r="N47" s="63">
        <v>16</v>
      </c>
      <c r="O47" s="63">
        <v>1700</v>
      </c>
      <c r="P47" s="91">
        <v>80</v>
      </c>
      <c r="Q47" s="91">
        <v>44</v>
      </c>
      <c r="R47" s="91">
        <v>10</v>
      </c>
      <c r="S47" s="91">
        <v>1951</v>
      </c>
      <c r="T47" s="91">
        <v>0.05</v>
      </c>
      <c r="U47" s="91">
        <v>144</v>
      </c>
      <c r="V47" s="63"/>
      <c r="W47" s="63"/>
      <c r="X47" s="91" t="s">
        <v>110</v>
      </c>
      <c r="Y47" s="63"/>
      <c r="Z47" s="91">
        <v>130</v>
      </c>
      <c r="AA47" s="91" t="s">
        <v>110</v>
      </c>
      <c r="AB47" s="63"/>
      <c r="AE47" s="3">
        <v>2009</v>
      </c>
      <c r="AF47" s="2">
        <f>COUNT($G$122:$G$133)</f>
        <v>9</v>
      </c>
      <c r="AG47" s="4">
        <f>MAX($G$122:$G$133)</f>
        <v>60</v>
      </c>
      <c r="AH47" s="2">
        <f>PERCENTILE($G$122:$G$133,75%)</f>
        <v>59</v>
      </c>
      <c r="AI47" s="4">
        <f>MEDIAN($G$122:$G$133)</f>
        <v>56</v>
      </c>
      <c r="AJ47" s="2">
        <f>PERCENTILE($G$122:$G$133,25%)</f>
        <v>20</v>
      </c>
      <c r="AK47" s="4">
        <f>MIN($G$122:$G$133)</f>
        <v>19</v>
      </c>
      <c r="BK47">
        <v>11</v>
      </c>
      <c r="BL47">
        <f>COUNT($G$12,$G$24,$G$36,$G$48,$G$60,$G$72,$G$84,$G$96,$G$108,$G$120,$G$132,$G$144,$G$156,$G$168)</f>
        <v>14</v>
      </c>
      <c r="BM47" s="5">
        <f>MAX($G$12,$G$24,$G$36,$G$48,$G$60,$G$72,$G$84,$G$96,$G$108,$G$120,$G$132,$G$144,$G$156,$G$168)</f>
        <v>666</v>
      </c>
      <c r="BN47">
        <f>PERCENTILE(($G$12,$G$24,$G$36,$G$48,$G$60,$G$72,$G$84,$G$96,$G$108,$G$120,$G$132,$G$144,$G$156,$G$168),75%)</f>
        <v>260.75</v>
      </c>
      <c r="BO47" s="5">
        <f>MEDIAN($G$12,$G$24,$G$36,$G$48,$G$60,$G$72,$G$84,$G$96,$G$108,$G$120,$G$132,$G$144,$G$156,$G$168)</f>
        <v>215.5</v>
      </c>
      <c r="BP47">
        <f>PERCENTILE(($G$12,$G$24,$G$36,$G$48,$G$60,$G$72,$G$84,$G$96,$G$108,$G$120,$G$132,$G$144,$G$156,$G$168),25%)</f>
        <v>57.75</v>
      </c>
      <c r="BQ47" s="5">
        <f>MIN($G$12,$G$24,$G$36,$G$48,$G$60,$G$72,$G$84,$G$96,$G$108,$G$120,$G$132,$G$144,$G$156,$G$168)</f>
        <v>20</v>
      </c>
    </row>
    <row r="48" spans="1:69" x14ac:dyDescent="0.25">
      <c r="A48" s="117">
        <v>37564</v>
      </c>
      <c r="B48" s="60">
        <v>11</v>
      </c>
      <c r="C48" s="60">
        <v>2002</v>
      </c>
      <c r="D48" s="61">
        <v>0.85</v>
      </c>
      <c r="E48" s="62">
        <v>6</v>
      </c>
      <c r="F48" s="91" t="s">
        <v>110</v>
      </c>
      <c r="G48" s="63">
        <v>260</v>
      </c>
      <c r="H48" s="64">
        <v>4.36E-2</v>
      </c>
      <c r="I48" s="64">
        <v>6.4000000000000001E-2</v>
      </c>
      <c r="J48" s="64">
        <v>0.37809999999999999</v>
      </c>
      <c r="K48" s="62">
        <v>7.6</v>
      </c>
      <c r="L48" s="63">
        <v>15</v>
      </c>
      <c r="M48" s="63">
        <v>582</v>
      </c>
      <c r="N48" s="63">
        <v>15</v>
      </c>
      <c r="O48" s="63">
        <v>70</v>
      </c>
      <c r="P48" s="91">
        <v>72</v>
      </c>
      <c r="Q48" s="91">
        <v>36</v>
      </c>
      <c r="R48" s="91">
        <v>2</v>
      </c>
      <c r="S48" s="91">
        <v>1059</v>
      </c>
      <c r="T48" s="91">
        <v>3</v>
      </c>
      <c r="U48" s="91">
        <v>128</v>
      </c>
      <c r="V48" s="63"/>
      <c r="W48" s="63"/>
      <c r="X48" s="91" t="s">
        <v>110</v>
      </c>
      <c r="Y48" s="63"/>
      <c r="Z48" s="91">
        <v>4</v>
      </c>
      <c r="AA48" s="91" t="s">
        <v>110</v>
      </c>
      <c r="AB48" s="63"/>
      <c r="AE48" s="3">
        <v>2010</v>
      </c>
      <c r="AF48" s="2">
        <f>COUNT($G$134:$G$145)</f>
        <v>12</v>
      </c>
      <c r="AG48" s="4">
        <f>MAX($G$134:$G$145)</f>
        <v>1845</v>
      </c>
      <c r="AH48" s="2">
        <f>PERCENTILE($G$134:$G$145,75%)</f>
        <v>297.5</v>
      </c>
      <c r="AI48" s="4">
        <f>MEDIAN($G$134:$G$145)</f>
        <v>230.5</v>
      </c>
      <c r="AJ48" s="2">
        <f>PERCENTILE($G$134:$G$145,25%)</f>
        <v>36</v>
      </c>
      <c r="AK48" s="4">
        <f>MIN($G$134:$G$145)</f>
        <v>18.3</v>
      </c>
      <c r="BK48">
        <v>12</v>
      </c>
      <c r="BL48">
        <f>COUNT($G$13,$G$25,$G$37,$G$49,$G$61,$G$73,$G$85,$G$97,$G$109,$G$121,$G$133,$G$145,$G$157,$G$169)</f>
        <v>14</v>
      </c>
      <c r="BM48" s="5">
        <f>MAX($G$13,$G$25,$G$37,$G$49,$G$61,$G$73,$G$85,$G$97,$G$109,$G$121,$G$133,$G$145,$G$157,$G$169)</f>
        <v>852</v>
      </c>
      <c r="BN48">
        <f>PERCENTILE(($G$13,$G$25,$G$37,$G$49,$G$61,$G$73,$G$85,$G$97,$G$109,$G$121,$G$133,$G$145,$G$157,$G$169),75%)</f>
        <v>237.25</v>
      </c>
      <c r="BO48" s="5">
        <f>MEDIAN($G$13,$G$25,$G$37,$G$49,$G$61,$G$73,$G$85,$G$97,$G$109,$G$121,$G$133,$G$145,$G$157,$G$169)</f>
        <v>193</v>
      </c>
      <c r="BP48">
        <f>PERCENTILE(($G$13,$G$25,$G$37,$G$49,$G$61,$G$73,$G$85,$G$97,$G$109,$G$121,$G$133,$G$145,$G$157,$G$169),25%)</f>
        <v>59</v>
      </c>
      <c r="BQ48" s="5">
        <f>MIN($G$13,$G$25,$G$37,$G$49,$G$61,$G$73,$G$85,$G$97,$G$109,$G$121,$G$133,$G$145,$G$157,$G$169)</f>
        <v>19</v>
      </c>
    </row>
    <row r="49" spans="1:69" x14ac:dyDescent="0.25">
      <c r="A49" s="117">
        <v>37592</v>
      </c>
      <c r="B49" s="60">
        <v>12</v>
      </c>
      <c r="C49" s="60">
        <v>2002</v>
      </c>
      <c r="D49" s="61">
        <v>1</v>
      </c>
      <c r="E49" s="62">
        <v>7.4</v>
      </c>
      <c r="F49" s="91" t="s">
        <v>110</v>
      </c>
      <c r="G49" s="63">
        <v>242</v>
      </c>
      <c r="H49" s="64">
        <v>0.26879999999999998</v>
      </c>
      <c r="I49" s="64">
        <v>9.8400000000000001E-2</v>
      </c>
      <c r="J49" s="64">
        <v>0.39529999999999998</v>
      </c>
      <c r="K49" s="62">
        <v>8</v>
      </c>
      <c r="L49" s="63">
        <v>13</v>
      </c>
      <c r="M49" s="63">
        <v>542</v>
      </c>
      <c r="N49" s="63">
        <v>18</v>
      </c>
      <c r="O49" s="63">
        <v>24000</v>
      </c>
      <c r="P49" s="91">
        <v>68</v>
      </c>
      <c r="Q49" s="91">
        <v>36</v>
      </c>
      <c r="R49" s="91">
        <v>8</v>
      </c>
      <c r="S49" s="91">
        <v>917</v>
      </c>
      <c r="T49" s="91">
        <v>3</v>
      </c>
      <c r="U49" s="91">
        <v>124</v>
      </c>
      <c r="V49" s="63"/>
      <c r="W49" s="63"/>
      <c r="X49" s="91" t="s">
        <v>110</v>
      </c>
      <c r="Y49" s="63"/>
      <c r="Z49" s="91">
        <v>16000</v>
      </c>
      <c r="AA49" s="91" t="s">
        <v>110</v>
      </c>
      <c r="AB49" s="63"/>
      <c r="AE49" s="3">
        <v>2011</v>
      </c>
      <c r="AF49" s="2">
        <f>COUNT($G$146:$G$157)</f>
        <v>12</v>
      </c>
      <c r="AG49" s="4">
        <f>MAX($G$146:$G$157)</f>
        <v>212</v>
      </c>
      <c r="AH49" s="2">
        <f>PERCENTILE($G$146:$G$157,75%)</f>
        <v>184.75</v>
      </c>
      <c r="AI49" s="4">
        <f>MEDIAN($G$146:$G$157)</f>
        <v>158.5</v>
      </c>
      <c r="AJ49" s="2">
        <f>PERCENTILE($G$146:$G$157,25%)</f>
        <v>103.25</v>
      </c>
      <c r="AK49" s="4">
        <f>MIN($G$146:$G$157)</f>
        <v>74</v>
      </c>
    </row>
    <row r="50" spans="1:69" x14ac:dyDescent="0.25">
      <c r="A50" s="117">
        <v>37629</v>
      </c>
      <c r="B50" s="60">
        <v>1</v>
      </c>
      <c r="C50" s="60">
        <v>2003</v>
      </c>
      <c r="D50" s="61">
        <v>2</v>
      </c>
      <c r="E50" s="62">
        <v>8.4</v>
      </c>
      <c r="F50" s="91">
        <v>26</v>
      </c>
      <c r="G50" s="63">
        <v>197</v>
      </c>
      <c r="H50" s="64">
        <v>4.9799999999999997E-2</v>
      </c>
      <c r="I50" s="64">
        <v>0.16289999999999999</v>
      </c>
      <c r="J50" s="64">
        <v>4.0399999999999998E-2</v>
      </c>
      <c r="K50" s="62">
        <v>8</v>
      </c>
      <c r="L50" s="63">
        <v>22</v>
      </c>
      <c r="M50" s="63">
        <v>486</v>
      </c>
      <c r="N50" s="63">
        <v>27</v>
      </c>
      <c r="O50" s="63">
        <v>170</v>
      </c>
      <c r="P50" s="91">
        <v>68</v>
      </c>
      <c r="Q50" s="91">
        <v>28</v>
      </c>
      <c r="R50" s="91">
        <v>44</v>
      </c>
      <c r="S50" s="91">
        <v>837</v>
      </c>
      <c r="T50" s="91">
        <v>5</v>
      </c>
      <c r="U50" s="91">
        <v>104</v>
      </c>
      <c r="V50" s="63"/>
      <c r="W50" s="63"/>
      <c r="X50" s="91" t="s">
        <v>110</v>
      </c>
      <c r="Y50" s="63"/>
      <c r="Z50" s="91">
        <v>23</v>
      </c>
      <c r="AA50" s="91" t="s">
        <v>110</v>
      </c>
      <c r="AB50" s="63"/>
      <c r="AE50" s="3">
        <v>2012</v>
      </c>
      <c r="AF50" s="2">
        <f>COUNT($G$158:$G$169)</f>
        <v>12</v>
      </c>
      <c r="AG50" s="4">
        <f>MAX($G$158:$G$169)</f>
        <v>160</v>
      </c>
      <c r="AH50" s="2">
        <f>PERCENTILE($G$158:$G$169,75%)</f>
        <v>65</v>
      </c>
      <c r="AI50" s="4">
        <f>MEDIAN($G$158:$G$169)</f>
        <v>58</v>
      </c>
      <c r="AJ50" s="2">
        <f>PERCENTILE($G$158:$G$169,25%)</f>
        <v>37</v>
      </c>
      <c r="AK50" s="4">
        <f>MIN($G$158:$G$169)</f>
        <v>30</v>
      </c>
    </row>
    <row r="51" spans="1:69" x14ac:dyDescent="0.25">
      <c r="A51" s="117">
        <v>37655</v>
      </c>
      <c r="B51" s="60">
        <v>2</v>
      </c>
      <c r="C51" s="60">
        <v>2003</v>
      </c>
      <c r="D51" s="61">
        <v>2</v>
      </c>
      <c r="E51" s="62">
        <v>8.1999999999999993</v>
      </c>
      <c r="F51" s="91">
        <v>27</v>
      </c>
      <c r="G51" s="63">
        <v>203</v>
      </c>
      <c r="H51" s="64">
        <v>2.5700000000000001E-2</v>
      </c>
      <c r="I51" s="64">
        <v>6.25E-2</v>
      </c>
      <c r="J51" s="64">
        <v>6.2199999999999998E-2</v>
      </c>
      <c r="K51" s="62">
        <v>7.9</v>
      </c>
      <c r="L51" s="63">
        <v>131</v>
      </c>
      <c r="M51" s="63">
        <v>514</v>
      </c>
      <c r="N51" s="63">
        <v>222</v>
      </c>
      <c r="O51" s="63">
        <v>30</v>
      </c>
      <c r="P51" s="91">
        <v>56</v>
      </c>
      <c r="Q51" s="91">
        <v>24</v>
      </c>
      <c r="R51" s="91">
        <v>19</v>
      </c>
      <c r="S51" s="91">
        <v>898</v>
      </c>
      <c r="T51" s="91">
        <v>3</v>
      </c>
      <c r="U51" s="91">
        <v>108</v>
      </c>
      <c r="V51" s="63"/>
      <c r="W51" s="63"/>
      <c r="X51" s="91" t="s">
        <v>110</v>
      </c>
      <c r="Y51" s="63"/>
      <c r="Z51" s="91">
        <v>23</v>
      </c>
      <c r="AA51" s="91" t="s">
        <v>110</v>
      </c>
      <c r="AB51" s="63"/>
      <c r="AE51" s="1"/>
      <c r="AF51" s="1"/>
      <c r="AG51" s="2"/>
      <c r="AH51" s="2"/>
      <c r="AI51" s="2"/>
    </row>
    <row r="52" spans="1:69" x14ac:dyDescent="0.25">
      <c r="A52" s="117">
        <v>37683</v>
      </c>
      <c r="B52" s="60">
        <v>3</v>
      </c>
      <c r="C52" s="60">
        <v>2003</v>
      </c>
      <c r="D52" s="61">
        <v>2</v>
      </c>
      <c r="E52" s="62">
        <v>8.6</v>
      </c>
      <c r="F52" s="91">
        <v>30</v>
      </c>
      <c r="G52" s="63">
        <v>210</v>
      </c>
      <c r="H52" s="64">
        <v>3.6400000000000002E-2</v>
      </c>
      <c r="I52" s="64">
        <v>3.9E-2</v>
      </c>
      <c r="J52" s="64">
        <v>6.8099999999999994E-2</v>
      </c>
      <c r="K52" s="62">
        <v>8.3000000000000007</v>
      </c>
      <c r="L52" s="63">
        <v>14</v>
      </c>
      <c r="M52" s="63">
        <v>528</v>
      </c>
      <c r="N52" s="63">
        <v>40</v>
      </c>
      <c r="O52" s="63">
        <v>1700</v>
      </c>
      <c r="P52" s="91">
        <v>56</v>
      </c>
      <c r="Q52" s="91">
        <v>28</v>
      </c>
      <c r="R52" s="91">
        <v>15</v>
      </c>
      <c r="S52" s="91">
        <v>945</v>
      </c>
      <c r="T52" s="91">
        <v>2</v>
      </c>
      <c r="U52" s="91">
        <v>112</v>
      </c>
      <c r="V52" s="63"/>
      <c r="W52" s="63"/>
      <c r="X52" s="91" t="s">
        <v>110</v>
      </c>
      <c r="Y52" s="63"/>
      <c r="Z52" s="91">
        <v>200</v>
      </c>
      <c r="AA52" s="91" t="s">
        <v>110</v>
      </c>
      <c r="AB52" s="63"/>
    </row>
    <row r="53" spans="1:69" x14ac:dyDescent="0.25">
      <c r="A53" s="117">
        <v>37712</v>
      </c>
      <c r="B53" s="60">
        <v>4</v>
      </c>
      <c r="C53" s="60">
        <v>2003</v>
      </c>
      <c r="D53" s="61">
        <v>4</v>
      </c>
      <c r="E53" s="62">
        <v>8.4</v>
      </c>
      <c r="F53" s="91">
        <v>29</v>
      </c>
      <c r="G53" s="63">
        <v>214</v>
      </c>
      <c r="H53" s="64">
        <v>1E-3</v>
      </c>
      <c r="I53" s="64">
        <v>4.7399999999999998E-2</v>
      </c>
      <c r="J53" s="64">
        <v>7.22E-2</v>
      </c>
      <c r="K53" s="62">
        <v>7.5</v>
      </c>
      <c r="L53" s="63">
        <v>48</v>
      </c>
      <c r="M53" s="63">
        <v>508</v>
      </c>
      <c r="N53" s="63">
        <v>125</v>
      </c>
      <c r="O53" s="63">
        <v>5000</v>
      </c>
      <c r="P53" s="91">
        <v>64</v>
      </c>
      <c r="Q53" s="91">
        <v>28</v>
      </c>
      <c r="R53" s="91">
        <v>24</v>
      </c>
      <c r="S53" s="91">
        <v>885</v>
      </c>
      <c r="T53" s="91">
        <v>2</v>
      </c>
      <c r="U53" s="91">
        <v>132</v>
      </c>
      <c r="V53" s="63"/>
      <c r="W53" s="63"/>
      <c r="X53" s="91" t="s">
        <v>110</v>
      </c>
      <c r="Y53" s="63"/>
      <c r="Z53" s="91">
        <v>110</v>
      </c>
      <c r="AA53" s="91">
        <v>556</v>
      </c>
      <c r="AB53" s="63"/>
      <c r="AE53" t="s">
        <v>15</v>
      </c>
      <c r="AF53" t="s">
        <v>34</v>
      </c>
      <c r="AG53" t="s">
        <v>35</v>
      </c>
      <c r="AH53" t="s">
        <v>36</v>
      </c>
      <c r="AI53" t="s">
        <v>37</v>
      </c>
      <c r="AJ53" t="s">
        <v>38</v>
      </c>
      <c r="AK53" t="s">
        <v>39</v>
      </c>
      <c r="BK53" t="s">
        <v>14</v>
      </c>
      <c r="BL53" t="s">
        <v>34</v>
      </c>
      <c r="BM53" t="s">
        <v>35</v>
      </c>
      <c r="BN53" t="s">
        <v>36</v>
      </c>
      <c r="BO53" t="s">
        <v>37</v>
      </c>
      <c r="BP53" t="s">
        <v>38</v>
      </c>
      <c r="BQ53" t="s">
        <v>39</v>
      </c>
    </row>
    <row r="54" spans="1:69" x14ac:dyDescent="0.25">
      <c r="A54" s="117">
        <v>37746</v>
      </c>
      <c r="B54" s="60">
        <v>5</v>
      </c>
      <c r="C54" s="60">
        <v>2003</v>
      </c>
      <c r="D54" s="61">
        <v>3</v>
      </c>
      <c r="E54" s="62">
        <v>8.1999999999999993</v>
      </c>
      <c r="F54" s="91">
        <v>31</v>
      </c>
      <c r="G54" s="63">
        <v>1525</v>
      </c>
      <c r="H54" s="64">
        <v>1E-3</v>
      </c>
      <c r="I54" s="64">
        <v>5.0999999999999997E-2</v>
      </c>
      <c r="J54" s="64">
        <v>4.7300000000000002E-2</v>
      </c>
      <c r="K54" s="62">
        <v>8.4</v>
      </c>
      <c r="L54" s="63">
        <v>14</v>
      </c>
      <c r="M54" s="63">
        <v>2757</v>
      </c>
      <c r="N54" s="63">
        <v>16</v>
      </c>
      <c r="O54" s="63">
        <v>900</v>
      </c>
      <c r="P54" s="91">
        <v>76</v>
      </c>
      <c r="Q54" s="91">
        <v>68</v>
      </c>
      <c r="R54" s="91">
        <v>42</v>
      </c>
      <c r="S54" s="91">
        <v>4380</v>
      </c>
      <c r="T54" s="91">
        <v>1</v>
      </c>
      <c r="U54" s="91">
        <v>496</v>
      </c>
      <c r="V54" s="63"/>
      <c r="W54" s="63"/>
      <c r="X54" s="91" t="s">
        <v>110</v>
      </c>
      <c r="Y54" s="63"/>
      <c r="Z54" s="91">
        <v>140</v>
      </c>
      <c r="AA54" s="91">
        <v>2771</v>
      </c>
      <c r="AB54" s="63"/>
      <c r="AE54" s="3">
        <v>1999</v>
      </c>
      <c r="AF54">
        <f>COUNT($H$2:$H$13)</f>
        <v>12</v>
      </c>
      <c r="AG54" s="4">
        <f>MAX($H$2:$H$13)</f>
        <v>0.24829999999999999</v>
      </c>
      <c r="AH54">
        <f>PERCENTILE($H$2:$H$13,75%)</f>
        <v>5.5675000000000002E-2</v>
      </c>
      <c r="AI54" s="4">
        <f>MEDIAN($H$2:$H$13)</f>
        <v>1.9E-2</v>
      </c>
      <c r="AJ54">
        <f>PERCENTILE($H$2:$H$13,25%)</f>
        <v>2E-3</v>
      </c>
      <c r="AK54" s="4">
        <f>MIN($H$2:$H$13)</f>
        <v>2E-3</v>
      </c>
      <c r="BK54">
        <v>1</v>
      </c>
      <c r="BL54">
        <f>COUNT($H$2,$H$14,$H$26,$H$38,$H$50,$H$62,$H$74,$H$86,$H$98,$H$110,$H$122,$H$134,$H$146,$H$158)</f>
        <v>13</v>
      </c>
      <c r="BM54" s="6">
        <f>MAX($H$2,$H$14,$H$26,$H$38,$H$50,$H$62,$H$74,$H$86,$H$98,$H$110,$H$122,$H$134,$H$146,$H$158)</f>
        <v>0.74</v>
      </c>
      <c r="BN54">
        <f>PERCENTILE(($H$2,$H$14,$H$26,$H$38,$H$50,$H$62,$H$74,$H$86,$H$98,$H$110,$H$122,$H$134,$H$146,$H$158),75%)</f>
        <v>0.21510000000000001</v>
      </c>
      <c r="BO54" s="6">
        <f>MEDIAN($H$2,$H$14,$H$26,$H$38,$H$50,$H$62,$H$74,$H$86,$H$98,$H$110,$H$122,$H$134,$H$146,$H$158)</f>
        <v>9.1899999999999996E-2</v>
      </c>
      <c r="BP54">
        <f>PERCENTILE(($H$2,$H$14,$H$26,$H$38,$H$50,$H$62,$H$74,$H$86,$H$98,$H$110,$H$122,$H$134,$H$146,$H$158),25%)</f>
        <v>1.6400000000000001E-2</v>
      </c>
      <c r="BQ54" s="6">
        <f>MIN($H$2,$H$14,$H$26,$H$38,$H$50,$H$62,$H$74,$H$86,$H$98,$H$110,$H$122,$H$134,$H$146,$H$158)</f>
        <v>1.9E-3</v>
      </c>
    </row>
    <row r="55" spans="1:69" x14ac:dyDescent="0.25">
      <c r="A55" s="117">
        <v>37781</v>
      </c>
      <c r="B55" s="60">
        <v>6</v>
      </c>
      <c r="C55" s="60">
        <v>2003</v>
      </c>
      <c r="D55" s="61">
        <v>4</v>
      </c>
      <c r="E55" s="62">
        <v>9.1999999999999993</v>
      </c>
      <c r="F55" s="91">
        <v>29.8</v>
      </c>
      <c r="G55" s="63">
        <v>1004</v>
      </c>
      <c r="H55" s="64">
        <v>1E-3</v>
      </c>
      <c r="I55" s="64">
        <v>7.6E-3</v>
      </c>
      <c r="J55" s="64">
        <v>7.7899999999999997E-2</v>
      </c>
      <c r="K55" s="62">
        <v>8.1</v>
      </c>
      <c r="L55" s="63">
        <v>4</v>
      </c>
      <c r="M55" s="63">
        <v>2240</v>
      </c>
      <c r="N55" s="66"/>
      <c r="O55" s="63">
        <v>30</v>
      </c>
      <c r="P55" s="91">
        <v>60</v>
      </c>
      <c r="Q55" s="91">
        <v>76</v>
      </c>
      <c r="R55" s="91">
        <v>46</v>
      </c>
      <c r="S55" s="91">
        <v>3.65</v>
      </c>
      <c r="T55" s="91">
        <v>2</v>
      </c>
      <c r="U55" s="91">
        <v>380</v>
      </c>
      <c r="V55" s="63"/>
      <c r="W55" s="63"/>
      <c r="X55" s="91" t="s">
        <v>110</v>
      </c>
      <c r="Y55" s="63"/>
      <c r="Z55" s="91">
        <v>4</v>
      </c>
      <c r="AA55" s="91">
        <v>2244</v>
      </c>
      <c r="AB55" s="63"/>
      <c r="AE55" s="3">
        <v>2000</v>
      </c>
      <c r="AF55">
        <f>COUNT($H$14:$H$25)</f>
        <v>12</v>
      </c>
      <c r="AG55" s="4">
        <f>MAX($H$14:$H$25)</f>
        <v>0.71879999999999999</v>
      </c>
      <c r="AH55">
        <f>PERCENTILE($H$14:$H$25,75%)</f>
        <v>0.32180000000000003</v>
      </c>
      <c r="AI55" s="4">
        <f>MEDIAN($H$14:$H$25)</f>
        <v>0.24495</v>
      </c>
      <c r="AJ55">
        <f>PERCENTILE($H$14:$H$25,25%)</f>
        <v>7.022500000000001E-2</v>
      </c>
      <c r="AK55" s="4">
        <f>MIN($H$14:$H$25)</f>
        <v>2E-3</v>
      </c>
      <c r="BK55">
        <v>2</v>
      </c>
      <c r="BL55">
        <f>COUNT($H$3,$H$15,$H$27,$H$39,$H$51,$H$63,$H$75,$H$87,$H$99,$H$111,$H$123,$H$135,$H$147,$H$159)</f>
        <v>13</v>
      </c>
      <c r="BM55" s="6">
        <f>MAX($H$3,$H$15,$H$27,$H$39,$H$51,$H$63,$H$75,$H$87,$H$99,$H$111,$H$123,$H$135,$H$147,$H$159)</f>
        <v>0.41699999999999998</v>
      </c>
      <c r="BN55">
        <f>PERCENTILE(($H$3,$H$15,$H$27,$H$39,$H$51,$H$63,$H$75,$H$87,$H$99,$H$111,$H$123,$H$135,$H$147,$H$159),75%)</f>
        <v>0.1002</v>
      </c>
      <c r="BO55" s="6">
        <f>MEDIAN($H$3,$H$15,$H$27,$H$39,$H$51,$H$63,$H$75,$H$87,$H$99,$H$111,$H$123,$H$135,$H$147,$H$159)</f>
        <v>6.4000000000000001E-2</v>
      </c>
      <c r="BP55">
        <f>PERCENTILE(($H$3,$H$15,$H$27,$H$39,$H$51,$H$63,$H$75,$H$87,$H$99,$H$111,$H$123,$H$135,$H$147,$H$159),25%)</f>
        <v>3.9300000000000002E-2</v>
      </c>
      <c r="BQ55" s="6">
        <f>MIN($H$3,$H$15,$H$27,$H$39,$H$51,$H$63,$H$75,$H$87,$H$99,$H$111,$H$123,$H$135,$H$147,$H$159)</f>
        <v>2.0500000000000001E-2</v>
      </c>
    </row>
    <row r="56" spans="1:69" x14ac:dyDescent="0.25">
      <c r="A56" s="117">
        <v>37818</v>
      </c>
      <c r="B56" s="60">
        <v>7</v>
      </c>
      <c r="C56" s="60">
        <v>2003</v>
      </c>
      <c r="D56" s="65"/>
      <c r="E56" s="62">
        <v>9.8000000000000007</v>
      </c>
      <c r="F56" s="91">
        <v>32</v>
      </c>
      <c r="G56" s="66"/>
      <c r="H56" s="67"/>
      <c r="I56" s="67"/>
      <c r="J56" s="67"/>
      <c r="K56" s="68"/>
      <c r="L56" s="66"/>
      <c r="M56" s="66"/>
      <c r="N56" s="66"/>
      <c r="O56" s="63">
        <v>23</v>
      </c>
      <c r="P56" s="91"/>
      <c r="Q56" s="91"/>
      <c r="R56" s="91"/>
      <c r="S56" s="91"/>
      <c r="T56" s="91">
        <v>2</v>
      </c>
      <c r="U56" s="91"/>
      <c r="V56" s="63"/>
      <c r="W56" s="63"/>
      <c r="X56" s="91" t="s">
        <v>110</v>
      </c>
      <c r="Y56" s="63"/>
      <c r="Z56" s="91">
        <v>8</v>
      </c>
      <c r="AA56" s="91"/>
      <c r="AB56" s="63"/>
      <c r="AE56" s="3">
        <v>2001</v>
      </c>
      <c r="AF56" s="2">
        <f>COUNT($H$26:$H$37)</f>
        <v>5</v>
      </c>
      <c r="AG56" s="4">
        <f>MAX($H$26:$H$37)</f>
        <v>4.5600000000000002E-2</v>
      </c>
      <c r="AH56" s="2">
        <f>PERCENTILE($H$26:$H$37,75%)</f>
        <v>2.64E-2</v>
      </c>
      <c r="AI56" s="4">
        <f>MEDIAN($H$26:$H$37)</f>
        <v>2.1899999999999999E-2</v>
      </c>
      <c r="AJ56" s="2">
        <f>PERCENTILE($H$26:$H$37,25%)</f>
        <v>1.6199999999999999E-2</v>
      </c>
      <c r="AK56" s="4">
        <f>MIN($H$26:$H$37)</f>
        <v>1E-3</v>
      </c>
      <c r="BK56">
        <v>3</v>
      </c>
      <c r="BL56">
        <f>COUNT($H$4,$H$16,$H$28,$H$40,$H$52,$H$64,$H$76,$H$88,$H$100,$H$112,$H$124,$H$136,$H$148,$H$160)</f>
        <v>13</v>
      </c>
      <c r="BM56" s="6">
        <f>MAX($H$4,$H$16,$H$28,$H$40,$H$52,$H$64,$H$76,$H$88,$H$100,$H$112,$H$124,$H$136,$H$148,$H$160)</f>
        <v>0.71879999999999999</v>
      </c>
      <c r="BN56">
        <f>PERCENTILE(($H$4,$H$16,$H$28,$H$40,$H$52,$H$64,$H$76,$H$88,$H$100,$H$112,$H$124,$H$136,$H$148,$H$160),75%)</f>
        <v>8.3900000000000002E-2</v>
      </c>
      <c r="BO56" s="6">
        <f>MEDIAN($H$4,$H$16,$H$28,$H$40,$H$52,$H$64,$H$76,$H$88,$H$100,$H$112,$H$124,$H$136,$H$148,$H$160)</f>
        <v>2.4400000000000002E-2</v>
      </c>
      <c r="BP56">
        <f>PERCENTILE(($H$4,$H$16,$H$28,$H$40,$H$52,$H$64,$H$76,$H$88,$H$100,$H$112,$H$124,$H$136,$H$148,$H$160),25%)</f>
        <v>1.2999999999999999E-2</v>
      </c>
      <c r="BQ56" s="6">
        <f>MIN($H$4,$H$16,$H$28,$H$40,$H$52,$H$64,$H$76,$H$88,$H$100,$H$112,$H$124,$H$136,$H$148,$H$160)</f>
        <v>1E-3</v>
      </c>
    </row>
    <row r="57" spans="1:69" x14ac:dyDescent="0.25">
      <c r="A57" s="117">
        <v>37837</v>
      </c>
      <c r="B57" s="60">
        <v>8</v>
      </c>
      <c r="C57" s="60">
        <v>2003</v>
      </c>
      <c r="D57" s="61">
        <v>2</v>
      </c>
      <c r="E57" s="62">
        <v>6.6</v>
      </c>
      <c r="F57" s="91">
        <v>31</v>
      </c>
      <c r="G57" s="63">
        <v>627</v>
      </c>
      <c r="H57" s="64">
        <v>5.0599999999999999E-2</v>
      </c>
      <c r="I57" s="64">
        <v>1.2500000000000001E-2</v>
      </c>
      <c r="J57" s="64">
        <v>2.2100000000000002E-2</v>
      </c>
      <c r="K57" s="62">
        <v>7.8</v>
      </c>
      <c r="L57" s="63">
        <v>16</v>
      </c>
      <c r="M57" s="63">
        <v>1357</v>
      </c>
      <c r="N57" s="66"/>
      <c r="O57" s="63">
        <v>2400</v>
      </c>
      <c r="P57" s="91">
        <v>40</v>
      </c>
      <c r="Q57" s="91">
        <v>40</v>
      </c>
      <c r="R57" s="91">
        <v>94</v>
      </c>
      <c r="S57" s="91">
        <v>2150</v>
      </c>
      <c r="T57" s="91">
        <v>2</v>
      </c>
      <c r="U57" s="91">
        <v>236</v>
      </c>
      <c r="V57" s="63"/>
      <c r="W57" s="63"/>
      <c r="X57" s="91" t="s">
        <v>110</v>
      </c>
      <c r="Y57" s="63"/>
      <c r="Z57" s="91">
        <v>170</v>
      </c>
      <c r="AA57" s="91">
        <v>1373</v>
      </c>
      <c r="AB57" s="63"/>
      <c r="AE57" s="3">
        <v>2002</v>
      </c>
      <c r="AF57" s="2">
        <f>COUNT($H$38:$H$49)</f>
        <v>12</v>
      </c>
      <c r="AG57" s="4">
        <f>MAX($H$38:$H$49)</f>
        <v>0.86629999999999996</v>
      </c>
      <c r="AH57" s="2">
        <f>PERCENTILE($H$38:$H$49,75%)</f>
        <v>0.14784999999999998</v>
      </c>
      <c r="AI57" s="4">
        <f>MEDIAN($H$38:$H$49)</f>
        <v>6.1949999999999998E-2</v>
      </c>
      <c r="AJ57" s="2">
        <f>PERCENTILE($H$38:$H$49,25%)</f>
        <v>3.0874999999999996E-2</v>
      </c>
      <c r="AK57" s="4">
        <f>MIN($H$38:$H$49)</f>
        <v>1E-3</v>
      </c>
      <c r="BK57">
        <v>4</v>
      </c>
      <c r="BL57">
        <f>COUNT($H$5,$H$17,$H$29,$H$41,$H$53,$H$65,$H$77,$H$89,$H$101,$H$113,$H$125,$H$137,$H$149,$H$161)</f>
        <v>12</v>
      </c>
      <c r="BM57" s="6">
        <f>MAX($H$5,$H$17,$H$29,$H$41,$H$53,$H$65,$H$77,$H$89,$H$101,$H$113,$H$125,$H$137,$H$149,$H$161)</f>
        <v>0.60980000000000001</v>
      </c>
      <c r="BN57">
        <f>PERCENTILE(($H$5,$H$17,$H$29,$H$41,$H$53,$H$65,$H$77,$H$89,$H$101,$H$113,$H$125,$H$137,$H$149,$H$161),75%)</f>
        <v>9.0375000000000011E-2</v>
      </c>
      <c r="BO57" s="6">
        <f>MEDIAN($H$5,$H$17,$H$29,$H$41,$H$53,$H$65,$H$77,$H$89,$H$101,$H$113,$H$125,$H$137,$H$149,$H$161)</f>
        <v>3.6000000000000004E-2</v>
      </c>
      <c r="BP57">
        <f>PERCENTILE(($H$5,$H$17,$H$29,$H$41,$H$53,$H$65,$H$77,$H$89,$H$101,$H$113,$H$125,$H$137,$H$149,$H$161),25%)</f>
        <v>7.45E-3</v>
      </c>
      <c r="BQ57" s="6">
        <f>MIN($H$5,$H$17,$H$29,$H$41,$H$53,$H$65,$H$77,$H$89,$H$101,$H$113,$H$125,$H$137,$H$149,$H$161)</f>
        <v>1E-3</v>
      </c>
    </row>
    <row r="58" spans="1:69" x14ac:dyDescent="0.25">
      <c r="A58" s="117">
        <v>37872</v>
      </c>
      <c r="B58" s="60">
        <v>9</v>
      </c>
      <c r="C58" s="60">
        <v>2003</v>
      </c>
      <c r="D58" s="61">
        <v>0.2</v>
      </c>
      <c r="E58" s="62">
        <v>8.6</v>
      </c>
      <c r="F58" s="91">
        <v>30</v>
      </c>
      <c r="G58" s="63">
        <v>510</v>
      </c>
      <c r="H58" s="64">
        <v>4.48E-2</v>
      </c>
      <c r="I58" s="64">
        <v>7.4999999999999997E-3</v>
      </c>
      <c r="J58" s="64">
        <v>3.1E-2</v>
      </c>
      <c r="K58" s="62">
        <v>8</v>
      </c>
      <c r="L58" s="63">
        <v>36</v>
      </c>
      <c r="M58" s="63">
        <v>1200</v>
      </c>
      <c r="N58" s="66"/>
      <c r="O58" s="63">
        <v>30</v>
      </c>
      <c r="P58" s="91">
        <v>40</v>
      </c>
      <c r="Q58" s="91">
        <v>28</v>
      </c>
      <c r="R58" s="91">
        <v>27</v>
      </c>
      <c r="S58" s="91">
        <v>1823</v>
      </c>
      <c r="T58" s="91">
        <v>2</v>
      </c>
      <c r="U58" s="91">
        <v>192</v>
      </c>
      <c r="V58" s="63"/>
      <c r="W58" s="63"/>
      <c r="X58" s="91" t="s">
        <v>110</v>
      </c>
      <c r="Y58" s="63"/>
      <c r="Z58" s="91">
        <v>23</v>
      </c>
      <c r="AA58" s="91">
        <v>1236</v>
      </c>
      <c r="AB58" s="63"/>
      <c r="AE58" s="3">
        <v>2003</v>
      </c>
      <c r="AF58" s="2">
        <f>COUNT($H$50:$H$61)</f>
        <v>11</v>
      </c>
      <c r="AG58" s="4">
        <f>MAX($H$50:$H$61)</f>
        <v>7.46E-2</v>
      </c>
      <c r="AH58" s="2">
        <f>PERCENTILE($H$50:$H$61,75%)</f>
        <v>4.7299999999999995E-2</v>
      </c>
      <c r="AI58" s="4">
        <f>MEDIAN($H$50:$H$61)</f>
        <v>2.5700000000000001E-2</v>
      </c>
      <c r="AJ58" s="2">
        <f>PERCENTILE($H$50:$H$61,25%)</f>
        <v>1E-3</v>
      </c>
      <c r="AK58" s="4">
        <f>MIN($H$50:$H$61)</f>
        <v>1E-3</v>
      </c>
      <c r="BK58">
        <v>5</v>
      </c>
      <c r="BL58">
        <f>COUNT($H$6,$H$18,$H$30,$H$42,$H$54,$H$66,$H$78,$H$90,$H$102,$H$114,$H$126,$H$138,$H$150,$H$162)</f>
        <v>13</v>
      </c>
      <c r="BM58" s="6">
        <f>MAX($H$6,$H$18,$H$30,$H$42,$H$54,$H$66,$H$78,$H$90,$H$102,$H$114,$H$126,$H$138,$H$150,$H$162)</f>
        <v>0.23</v>
      </c>
      <c r="BN58">
        <f>PERCENTILE(($H$6,$H$18,$H$30,$H$42,$H$54,$H$66,$H$78,$H$90,$H$102,$H$114,$H$126,$H$138,$H$150,$H$162),75%)</f>
        <v>0.17130000000000001</v>
      </c>
      <c r="BO58" s="6">
        <f>MEDIAN($H$6,$H$18,$H$30,$H$42,$H$54,$H$66,$H$78,$H$90,$H$102,$H$114,$H$126,$H$138,$H$150,$H$162)</f>
        <v>9.9699999999999997E-2</v>
      </c>
      <c r="BP58">
        <f>PERCENTILE(($H$6,$H$18,$H$30,$H$42,$H$54,$H$66,$H$78,$H$90,$H$102,$H$114,$H$126,$H$138,$H$150,$H$162),25%)</f>
        <v>3.6700000000000003E-2</v>
      </c>
      <c r="BQ58" s="6">
        <f>MIN($H$6,$H$18,$H$30,$H$42,$H$54,$H$66,$H$78,$H$90,$H$102,$H$114,$H$126,$H$138,$H$150,$H$162)</f>
        <v>1E-3</v>
      </c>
    </row>
    <row r="59" spans="1:69" x14ac:dyDescent="0.25">
      <c r="A59" s="117">
        <v>37900</v>
      </c>
      <c r="B59" s="60">
        <v>10</v>
      </c>
      <c r="C59" s="60">
        <v>2003</v>
      </c>
      <c r="D59" s="61">
        <v>3</v>
      </c>
      <c r="E59" s="62">
        <v>7.2</v>
      </c>
      <c r="F59" s="91">
        <v>26</v>
      </c>
      <c r="G59" s="63">
        <v>510</v>
      </c>
      <c r="H59" s="64">
        <v>7.46E-2</v>
      </c>
      <c r="I59" s="64">
        <v>8.5000000000000006E-3</v>
      </c>
      <c r="J59" s="64">
        <v>3.95E-2</v>
      </c>
      <c r="K59" s="62">
        <v>7.7</v>
      </c>
      <c r="L59" s="63">
        <v>9</v>
      </c>
      <c r="M59" s="63">
        <v>1048</v>
      </c>
      <c r="N59" s="66"/>
      <c r="O59" s="63">
        <v>23</v>
      </c>
      <c r="P59" s="91">
        <v>32</v>
      </c>
      <c r="Q59" s="91">
        <v>28</v>
      </c>
      <c r="R59" s="91">
        <v>256</v>
      </c>
      <c r="S59" s="91">
        <v>1921</v>
      </c>
      <c r="T59" s="91">
        <v>1</v>
      </c>
      <c r="U59" s="91">
        <v>188</v>
      </c>
      <c r="V59" s="63"/>
      <c r="W59" s="63"/>
      <c r="X59" s="91" t="s">
        <v>110</v>
      </c>
      <c r="Y59" s="63"/>
      <c r="Z59" s="91">
        <v>23</v>
      </c>
      <c r="AA59" s="91">
        <v>1057</v>
      </c>
      <c r="AB59" s="63"/>
      <c r="AE59" s="3">
        <v>2004</v>
      </c>
      <c r="AF59" s="2">
        <f>COUNT($H$62:$H$73)</f>
        <v>12</v>
      </c>
      <c r="AG59" s="4">
        <f>MAX($H$62:$H$73)</f>
        <v>0.2145</v>
      </c>
      <c r="AH59" s="2">
        <f>PERCENTILE($H$62:$H$73,75%)</f>
        <v>0.17665</v>
      </c>
      <c r="AI59" s="4">
        <f>MEDIAN($H$62:$H$73)</f>
        <v>0.1174</v>
      </c>
      <c r="AJ59" s="2">
        <f>PERCENTILE($H$62:$H$73,25%)</f>
        <v>6.3824999999999993E-2</v>
      </c>
      <c r="AK59" s="4">
        <f>MIN($H$62:$H$73)</f>
        <v>1E-3</v>
      </c>
      <c r="BK59">
        <v>6</v>
      </c>
      <c r="BL59">
        <f>COUNT($H$7,$H$19,$H$31,$H$43,$H$55,$H$67,$H$79,$H$91,$H$103,$H$115,$H$127,$H$139,$H$151,$H$163)</f>
        <v>13</v>
      </c>
      <c r="BM59" s="6">
        <f>MAX($H$7,$H$19,$H$31,$H$43,$H$55,$H$67,$H$79,$H$91,$H$103,$H$115,$H$127,$H$139,$H$151,$H$163)</f>
        <v>0.41949999999999998</v>
      </c>
      <c r="BN59">
        <f>PERCENTILE(($H$7,$H$19,$H$31,$H$43,$H$55,$H$67,$H$79,$H$91,$H$103,$H$115,$H$127,$H$139,$H$151,$H$163),75%)</f>
        <v>0.13489999999999999</v>
      </c>
      <c r="BO59" s="6">
        <f>MEDIAN($H$7,$H$19,$H$31,$H$43,$H$55,$H$67,$H$79,$H$91,$H$103,$H$115,$H$127,$H$139,$H$151,$H$163)</f>
        <v>4.5699999999999998E-2</v>
      </c>
      <c r="BP59">
        <f>PERCENTILE(($H$7,$H$19,$H$31,$H$43,$H$55,$H$67,$H$79,$H$91,$H$103,$H$115,$H$127,$H$139,$H$151,$H$163),25%)</f>
        <v>5.0000000000000001E-3</v>
      </c>
      <c r="BQ59" s="6">
        <f>MIN($H$7,$H$19,$H$31,$H$43,$H$55,$H$67,$H$79,$H$91,$H$103,$H$115,$H$127,$H$139,$H$151,$H$163)</f>
        <v>1E-3</v>
      </c>
    </row>
    <row r="60" spans="1:69" x14ac:dyDescent="0.25">
      <c r="A60" s="117">
        <v>37930</v>
      </c>
      <c r="B60" s="60">
        <v>11</v>
      </c>
      <c r="C60" s="60">
        <v>2003</v>
      </c>
      <c r="D60" s="61">
        <v>2</v>
      </c>
      <c r="E60" s="62">
        <v>7.9</v>
      </c>
      <c r="F60" s="91">
        <v>27</v>
      </c>
      <c r="G60" s="63">
        <v>480</v>
      </c>
      <c r="H60" s="64">
        <v>1E-3</v>
      </c>
      <c r="I60" s="64">
        <v>3.5999999999999999E-3</v>
      </c>
      <c r="J60" s="64">
        <v>3.9399999999999998E-2</v>
      </c>
      <c r="K60" s="62">
        <v>7.5</v>
      </c>
      <c r="L60" s="63">
        <v>7</v>
      </c>
      <c r="M60" s="63">
        <v>1002</v>
      </c>
      <c r="N60" s="66"/>
      <c r="O60" s="63">
        <v>280</v>
      </c>
      <c r="P60" s="91">
        <v>40</v>
      </c>
      <c r="Q60" s="91">
        <v>24</v>
      </c>
      <c r="R60" s="91">
        <v>27</v>
      </c>
      <c r="S60" s="91">
        <v>1810</v>
      </c>
      <c r="T60" s="91">
        <v>0.05</v>
      </c>
      <c r="U60" s="91">
        <v>172</v>
      </c>
      <c r="V60" s="63"/>
      <c r="W60" s="63"/>
      <c r="X60" s="91" t="s">
        <v>110</v>
      </c>
      <c r="Y60" s="63"/>
      <c r="Z60" s="91">
        <v>13</v>
      </c>
      <c r="AA60" s="91">
        <v>1009</v>
      </c>
      <c r="AB60" s="63"/>
      <c r="AE60" s="3">
        <v>2005</v>
      </c>
      <c r="AF60" s="2">
        <f>COUNT($H$74:$H$85)</f>
        <v>12</v>
      </c>
      <c r="AG60" s="4">
        <f>MAX($H$74:$H$85)</f>
        <v>0.1885</v>
      </c>
      <c r="AH60" s="2">
        <f>PERCENTILE($H$74:$H$85,75%)</f>
        <v>0.12215000000000001</v>
      </c>
      <c r="AI60" s="4">
        <f>MEDIAN($H$74:$H$85)</f>
        <v>6.3250000000000001E-2</v>
      </c>
      <c r="AJ60" s="2">
        <f>PERCENTILE($H$74:$H$85,25%)</f>
        <v>2.2425E-2</v>
      </c>
      <c r="AK60" s="4">
        <f>MIN($H$74:$H$85)</f>
        <v>4.0000000000000001E-3</v>
      </c>
      <c r="BK60">
        <v>7</v>
      </c>
      <c r="BL60">
        <f>COUNT($H$8,$H$20,$H$32,$H$44,$H$56,$H$68,$H$80,$H$92,$H$104,$H$116,$H$128,$H$140,$H$152,$H$164)</f>
        <v>11</v>
      </c>
      <c r="BM60" s="6">
        <f>MAX($H$8,$H$20,$H$32,$H$44,$H$56,$H$68,$H$80,$H$92,$H$104,$H$116,$H$128,$H$140,$H$152,$H$164)</f>
        <v>0.86629999999999996</v>
      </c>
      <c r="BN60">
        <f>PERCENTILE(($H$8,$H$20,$H$32,$H$44,$H$56,$H$68,$H$80,$H$92,$H$104,$H$116,$H$128,$H$140,$H$152,$H$164),75%)</f>
        <v>0.12645000000000001</v>
      </c>
      <c r="BO60" s="6">
        <f>MEDIAN($H$8,$H$20,$H$32,$H$44,$H$56,$H$68,$H$80,$H$92,$H$104,$H$116,$H$128,$H$140,$H$152,$H$164)</f>
        <v>6.4100000000000004E-2</v>
      </c>
      <c r="BP60">
        <f>PERCENTILE(($H$8,$H$20,$H$32,$H$44,$H$56,$H$68,$H$80,$H$92,$H$104,$H$116,$H$128,$H$140,$H$152,$H$164),25%)</f>
        <v>3.5900000000000001E-2</v>
      </c>
      <c r="BQ60" s="6">
        <f>MIN($H$8,$H$20,$H$32,$H$44,$H$56,$H$68,$H$80,$H$92,$H$104,$H$116,$H$128,$H$140,$H$152,$H$164)</f>
        <v>1E-3</v>
      </c>
    </row>
    <row r="61" spans="1:69" x14ac:dyDescent="0.25">
      <c r="A61" s="117">
        <v>37956</v>
      </c>
      <c r="B61" s="60">
        <v>12</v>
      </c>
      <c r="C61" s="60">
        <v>2003</v>
      </c>
      <c r="D61" s="61">
        <v>1</v>
      </c>
      <c r="E61" s="62">
        <v>7.2</v>
      </c>
      <c r="F61" s="91">
        <v>28</v>
      </c>
      <c r="G61" s="63">
        <v>852</v>
      </c>
      <c r="H61" s="64">
        <v>1E-3</v>
      </c>
      <c r="I61" s="64">
        <v>9.1000000000000004E-3</v>
      </c>
      <c r="J61" s="64">
        <v>6.4199999999999993E-2</v>
      </c>
      <c r="K61" s="62">
        <v>7.8</v>
      </c>
      <c r="L61" s="63">
        <v>12</v>
      </c>
      <c r="M61" s="63">
        <v>945</v>
      </c>
      <c r="N61" s="66"/>
      <c r="O61" s="63">
        <v>280</v>
      </c>
      <c r="P61" s="91">
        <v>48</v>
      </c>
      <c r="Q61" s="91">
        <v>28</v>
      </c>
      <c r="R61" s="91">
        <v>34</v>
      </c>
      <c r="S61" s="91">
        <v>1594</v>
      </c>
      <c r="T61" s="91">
        <v>0.4</v>
      </c>
      <c r="U61" s="91">
        <v>172</v>
      </c>
      <c r="V61" s="63"/>
      <c r="W61" s="63"/>
      <c r="X61" s="91" t="s">
        <v>110</v>
      </c>
      <c r="Y61" s="63"/>
      <c r="Z61" s="91">
        <v>130</v>
      </c>
      <c r="AA61" s="91">
        <v>957</v>
      </c>
      <c r="AB61" s="63"/>
      <c r="AE61" s="3">
        <v>2006</v>
      </c>
      <c r="AF61" s="2">
        <f>COUNT($H$86:$H$97)</f>
        <v>12</v>
      </c>
      <c r="AG61" s="4">
        <f>MAX($H$86:$H$97)</f>
        <v>0.78969999999999996</v>
      </c>
      <c r="AH61" s="2">
        <f>PERCENTILE($H$86:$H$97,75%)</f>
        <v>0.53752500000000003</v>
      </c>
      <c r="AI61" s="4">
        <f>MEDIAN($H$86:$H$97)</f>
        <v>8.2550000000000012E-2</v>
      </c>
      <c r="AJ61" s="2">
        <f>PERCENTILE($H$86:$H$97,25%)</f>
        <v>3.3974999999999998E-2</v>
      </c>
      <c r="AK61" s="4">
        <f>MIN($H$86:$H$97)</f>
        <v>1.06E-2</v>
      </c>
      <c r="BK61">
        <v>8</v>
      </c>
      <c r="BL61">
        <f>COUNT($H$9,$H$21,$H$33,$H$45,$H$57,$H$69,$H$81,$H$93,$H$105,$H$117,$H$129,$H$141,$H$153,$H$165)</f>
        <v>13</v>
      </c>
      <c r="BM61" s="6">
        <f>MAX($H$9,$H$21,$H$33,$H$45,$H$57,$H$69,$H$81,$H$93,$H$105,$H$117,$H$129,$H$141,$H$153,$H$165)</f>
        <v>0.70320000000000005</v>
      </c>
      <c r="BN61">
        <f>PERCENTILE(($H$9,$H$21,$H$33,$H$45,$H$57,$H$69,$H$81,$H$93,$H$105,$H$117,$H$129,$H$141,$H$153,$H$165),75%)</f>
        <v>0.24829999999999999</v>
      </c>
      <c r="BO61" s="6">
        <f>MEDIAN($H$9,$H$21,$H$33,$H$45,$H$57,$H$69,$H$81,$H$93,$H$105,$H$117,$H$129,$H$141,$H$153,$H$165)</f>
        <v>0.1179</v>
      </c>
      <c r="BP61">
        <f>PERCENTILE(($H$9,$H$21,$H$33,$H$45,$H$57,$H$69,$H$81,$H$93,$H$105,$H$117,$H$129,$H$141,$H$153,$H$165),25%)</f>
        <v>4.7800000000000002E-2</v>
      </c>
      <c r="BQ61" s="6">
        <f>MIN($H$9,$H$21,$H$33,$H$45,$H$57,$H$69,$H$81,$H$93,$H$105,$H$117,$H$129,$H$141,$H$153,$H$165)</f>
        <v>1E-3</v>
      </c>
    </row>
    <row r="62" spans="1:69" x14ac:dyDescent="0.25">
      <c r="A62" s="117">
        <v>37991</v>
      </c>
      <c r="B62" s="60">
        <v>1</v>
      </c>
      <c r="C62" s="60">
        <v>2004</v>
      </c>
      <c r="D62" s="61">
        <v>1</v>
      </c>
      <c r="E62" s="62">
        <v>8</v>
      </c>
      <c r="F62" s="91">
        <v>26</v>
      </c>
      <c r="G62" s="63">
        <v>785</v>
      </c>
      <c r="H62" s="64">
        <v>1.9E-3</v>
      </c>
      <c r="I62" s="64">
        <v>2.1100000000000001E-2</v>
      </c>
      <c r="J62" s="64">
        <v>4.4600000000000001E-2</v>
      </c>
      <c r="K62" s="62">
        <v>7.2</v>
      </c>
      <c r="L62" s="63">
        <v>37</v>
      </c>
      <c r="M62" s="63">
        <v>824</v>
      </c>
      <c r="N62" s="66"/>
      <c r="O62" s="63">
        <v>23</v>
      </c>
      <c r="P62" s="91">
        <v>48</v>
      </c>
      <c r="Q62" s="91">
        <v>36</v>
      </c>
      <c r="R62" s="91">
        <v>12</v>
      </c>
      <c r="S62" s="91">
        <v>2500</v>
      </c>
      <c r="T62" s="91">
        <v>4</v>
      </c>
      <c r="U62" s="91">
        <v>168</v>
      </c>
      <c r="V62" s="63"/>
      <c r="W62" s="99">
        <v>229</v>
      </c>
      <c r="X62" s="91" t="s">
        <v>110</v>
      </c>
      <c r="Y62" s="63"/>
      <c r="Z62" s="91">
        <v>23</v>
      </c>
      <c r="AA62" s="91">
        <v>861</v>
      </c>
      <c r="AB62" s="82"/>
      <c r="AE62" s="3">
        <v>2007</v>
      </c>
      <c r="AF62" s="2">
        <f>COUNT($H$98:$H$109)</f>
        <v>12</v>
      </c>
      <c r="AG62" s="4">
        <f>MAX($H$98:$H$109)</f>
        <v>0.39929999999999999</v>
      </c>
      <c r="AH62" s="2">
        <f>PERCENTILE($H$98:$H$109,75%)</f>
        <v>5.2449999999999997E-2</v>
      </c>
      <c r="AI62" s="4">
        <f>MEDIAN($H$98:$H$109)</f>
        <v>2.3449999999999999E-2</v>
      </c>
      <c r="AJ62" s="2">
        <f>PERCENTILE($H$98:$H$109,25%)</f>
        <v>7.7500000000000008E-3</v>
      </c>
      <c r="AK62" s="4">
        <f>MIN($H$98:$H$109)</f>
        <v>1E-3</v>
      </c>
      <c r="BK62">
        <v>9</v>
      </c>
      <c r="BL62">
        <f>COUNT($H$10,$H$22,$H$34,$H$46,$H$58,$H$70,$H$82,$H$94,$H$106,$H$118,$H$130,$H$142,$H$154,$H$166)</f>
        <v>13</v>
      </c>
      <c r="BM62" s="6">
        <f>MAX($H$10,$H$22,$H$34,$H$46,$H$58,$H$70,$H$82,$H$94,$H$106,$H$118,$H$130,$H$142,$H$154,$H$166)</f>
        <v>0.39929999999999999</v>
      </c>
      <c r="BN62">
        <f>PERCENTILE(($H$10,$H$22,$H$34,$H$46,$H$58,$H$70,$H$82,$H$94,$H$106,$H$118,$H$130,$H$142,$H$154,$H$166),75%)</f>
        <v>0.1326</v>
      </c>
      <c r="BO62" s="6">
        <f>MEDIAN($H$10,$H$22,$H$34,$H$46,$H$58,$H$70,$H$82,$H$94,$H$106,$H$118,$H$130,$H$142,$H$154,$H$166)</f>
        <v>4.48E-2</v>
      </c>
      <c r="BP62">
        <f>PERCENTILE(($H$10,$H$22,$H$34,$H$46,$H$58,$H$70,$H$82,$H$94,$H$106,$H$118,$H$130,$H$142,$H$154,$H$166),25%)</f>
        <v>4.0000000000000001E-3</v>
      </c>
      <c r="BQ62" s="6">
        <f>MIN($H$10,$H$22,$H$34,$H$46,$H$58,$H$70,$H$82,$H$94,$H$106,$H$118,$H$130,$H$142,$H$154,$H$166)</f>
        <v>1E-3</v>
      </c>
    </row>
    <row r="63" spans="1:69" x14ac:dyDescent="0.25">
      <c r="A63" s="117">
        <v>38019</v>
      </c>
      <c r="B63" s="60">
        <v>2</v>
      </c>
      <c r="C63" s="60">
        <v>2004</v>
      </c>
      <c r="D63" s="61">
        <v>1</v>
      </c>
      <c r="E63" s="62">
        <v>8.4</v>
      </c>
      <c r="F63" s="91">
        <v>26</v>
      </c>
      <c r="G63" s="63">
        <v>811</v>
      </c>
      <c r="H63" s="64">
        <v>6.8099999999999994E-2</v>
      </c>
      <c r="I63" s="64">
        <v>3.3799999999999997E-2</v>
      </c>
      <c r="J63" s="64">
        <v>3.2800000000000003E-2</v>
      </c>
      <c r="K63" s="62">
        <v>7.5</v>
      </c>
      <c r="L63" s="63">
        <v>38</v>
      </c>
      <c r="M63" s="63">
        <v>897</v>
      </c>
      <c r="N63" s="66"/>
      <c r="O63" s="63">
        <v>30</v>
      </c>
      <c r="P63" s="91">
        <v>88</v>
      </c>
      <c r="Q63" s="91">
        <v>24</v>
      </c>
      <c r="R63" s="91">
        <v>27</v>
      </c>
      <c r="S63" s="91">
        <v>1568</v>
      </c>
      <c r="T63" s="91">
        <v>2</v>
      </c>
      <c r="U63" s="91">
        <v>180</v>
      </c>
      <c r="V63" s="63"/>
      <c r="W63" s="99">
        <v>8356</v>
      </c>
      <c r="X63" s="91" t="s">
        <v>110</v>
      </c>
      <c r="Y63" s="63"/>
      <c r="Z63" s="91">
        <v>17</v>
      </c>
      <c r="AA63" s="91">
        <v>935</v>
      </c>
      <c r="AB63" s="83">
        <v>20.5</v>
      </c>
      <c r="AE63" s="3">
        <v>2008</v>
      </c>
      <c r="AF63" s="2">
        <f>COUNT($H$110:$H$121)</f>
        <v>12</v>
      </c>
      <c r="AG63" s="4">
        <f>MAX($H$110:$H$121)</f>
        <v>0.42380000000000001</v>
      </c>
      <c r="AH63" s="2">
        <f>PERCENTILE($H$110:$H$121,75%)</f>
        <v>0.14097499999999999</v>
      </c>
      <c r="AI63" s="4">
        <f>MEDIAN($H$110:$H$121)</f>
        <v>5.0250000000000003E-2</v>
      </c>
      <c r="AJ63" s="2">
        <f>PERCENTILE($H$110:$H$121,25%)</f>
        <v>1.7849999999999998E-2</v>
      </c>
      <c r="AK63" s="4">
        <f>MIN($H$110:$H$121)</f>
        <v>1E-3</v>
      </c>
      <c r="BK63">
        <v>10</v>
      </c>
      <c r="BL63">
        <f>COUNT($H$11,$H$23,$H$35,$H$47,$H$59,$H$71,$H$83,$H$95,$H$107,$H$119,$H$131,$H$143,$H$155,$H$167)</f>
        <v>13</v>
      </c>
      <c r="BM63" s="6">
        <f>MAX($H$11,$H$23,$H$35,$H$47,$H$59,$H$71,$H$83,$H$95,$H$107,$H$119,$H$131,$H$143,$H$155,$H$167)</f>
        <v>0.78969999999999996</v>
      </c>
      <c r="BN63">
        <f>PERCENTILE(($H$11,$H$23,$H$35,$H$47,$H$59,$H$71,$H$83,$H$95,$H$107,$H$119,$H$131,$H$143,$H$155,$H$167),75%)</f>
        <v>0.12690000000000001</v>
      </c>
      <c r="BO63" s="6">
        <f>MEDIAN($H$11,$H$23,$H$35,$H$47,$H$59,$H$71,$H$83,$H$95,$H$107,$H$119,$H$131,$H$143,$H$155,$H$167)</f>
        <v>7.46E-2</v>
      </c>
      <c r="BP63">
        <f>PERCENTILE(($H$11,$H$23,$H$35,$H$47,$H$59,$H$71,$H$83,$H$95,$H$107,$H$119,$H$131,$H$143,$H$155,$H$167),25%)</f>
        <v>3.6400000000000002E-2</v>
      </c>
      <c r="BQ63" s="6">
        <f>MIN($H$11,$H$23,$H$35,$H$47,$H$59,$H$71,$H$83,$H$95,$H$107,$H$119,$H$131,$H$143,$H$155,$H$167)</f>
        <v>1E-3</v>
      </c>
    </row>
    <row r="64" spans="1:69" x14ac:dyDescent="0.25">
      <c r="A64" s="117">
        <v>38047</v>
      </c>
      <c r="B64" s="60">
        <v>3</v>
      </c>
      <c r="C64" s="60">
        <v>2004</v>
      </c>
      <c r="D64" s="61">
        <v>2</v>
      </c>
      <c r="E64" s="62">
        <v>5.8</v>
      </c>
      <c r="F64" s="91">
        <v>28</v>
      </c>
      <c r="G64" s="63">
        <v>884</v>
      </c>
      <c r="H64" s="64">
        <v>1E-3</v>
      </c>
      <c r="I64" s="64">
        <v>2.8000000000000001E-2</v>
      </c>
      <c r="J64" s="64">
        <v>5.5E-2</v>
      </c>
      <c r="K64" s="62">
        <v>7.3</v>
      </c>
      <c r="L64" s="63">
        <v>46</v>
      </c>
      <c r="M64" s="63">
        <v>797</v>
      </c>
      <c r="N64" s="66"/>
      <c r="O64" s="63">
        <v>300</v>
      </c>
      <c r="P64" s="91">
        <v>80</v>
      </c>
      <c r="Q64" s="91">
        <v>36</v>
      </c>
      <c r="R64" s="91">
        <v>54</v>
      </c>
      <c r="S64" s="91">
        <v>1482</v>
      </c>
      <c r="T64" s="91">
        <v>2</v>
      </c>
      <c r="U64" s="91">
        <v>188</v>
      </c>
      <c r="V64" s="63"/>
      <c r="W64" s="99">
        <v>126</v>
      </c>
      <c r="X64" s="91" t="s">
        <v>110</v>
      </c>
      <c r="Y64" s="63"/>
      <c r="Z64" s="91">
        <v>300</v>
      </c>
      <c r="AA64" s="91">
        <v>843</v>
      </c>
      <c r="AB64" s="83">
        <v>63.94</v>
      </c>
      <c r="AE64" s="3">
        <v>2009</v>
      </c>
      <c r="AF64" s="2">
        <f>COUNT($H$122:$H$133)</f>
        <v>9</v>
      </c>
      <c r="AG64" s="4">
        <f>MAX($H$122:$H$133)</f>
        <v>0.61</v>
      </c>
      <c r="AH64" s="2">
        <f>PERCENTILE($H$122:$H$133,75%)</f>
        <v>0.32</v>
      </c>
      <c r="AI64" s="4">
        <f>MEDIAN($H$122:$H$133)</f>
        <v>0.21510000000000001</v>
      </c>
      <c r="AJ64" s="2">
        <f>PERCENTILE($H$122:$H$133,25%)</f>
        <v>7.1900000000000006E-2</v>
      </c>
      <c r="AK64" s="4">
        <f>MIN($H$122:$H$133)</f>
        <v>1E-3</v>
      </c>
      <c r="BK64">
        <v>11</v>
      </c>
      <c r="BL64">
        <f>COUNT($H$12,$H$24,$H$36,$H$48,$H$60,$H$72,$H$84,$H$96,$H$108,$H$120,$H$132,$H$144,$H$156,$H$168)</f>
        <v>14</v>
      </c>
      <c r="BM64" s="6">
        <f>MAX($H$12,$H$24,$H$36,$H$48,$H$60,$H$72,$H$84,$H$96,$H$108,$H$120,$H$132,$H$144,$H$156,$H$168)</f>
        <v>0.64229999999999998</v>
      </c>
      <c r="BN64">
        <f>PERCENTILE(($H$12,$H$24,$H$36,$H$48,$H$60,$H$72,$H$84,$H$96,$H$108,$H$120,$H$132,$H$144,$H$156,$H$168),75%)</f>
        <v>0.1908</v>
      </c>
      <c r="BO64" s="6">
        <f>MEDIAN($H$12,$H$24,$H$36,$H$48,$H$60,$H$72,$H$84,$H$96,$H$108,$H$120,$H$132,$H$144,$H$156,$H$168)</f>
        <v>3.8800000000000001E-2</v>
      </c>
      <c r="BP64">
        <f>PERCENTILE(($H$12,$H$24,$H$36,$H$48,$H$60,$H$72,$H$84,$H$96,$H$108,$H$120,$H$132,$H$144,$H$156,$H$168),25%)</f>
        <v>5.3500000000000006E-3</v>
      </c>
      <c r="BQ64" s="6">
        <f>MIN($H$12,$H$24,$H$36,$H$48,$H$60,$H$72,$H$84,$H$96,$H$108,$H$120,$H$132,$H$144,$H$156,$H$168)</f>
        <v>1E-3</v>
      </c>
    </row>
    <row r="65" spans="1:69" x14ac:dyDescent="0.25">
      <c r="A65" s="117">
        <v>38090</v>
      </c>
      <c r="B65" s="60">
        <v>4</v>
      </c>
      <c r="C65" s="60">
        <v>2004</v>
      </c>
      <c r="D65" s="61">
        <v>5</v>
      </c>
      <c r="E65" s="62">
        <v>8.1999999999999993</v>
      </c>
      <c r="F65" s="91">
        <v>29</v>
      </c>
      <c r="G65" s="63">
        <v>1776</v>
      </c>
      <c r="H65" s="64">
        <v>0.19270000000000001</v>
      </c>
      <c r="I65" s="64">
        <v>4.1799999999999997E-2</v>
      </c>
      <c r="J65" s="64">
        <v>3.8899999999999997E-2</v>
      </c>
      <c r="K65" s="62">
        <v>7.8</v>
      </c>
      <c r="L65" s="63">
        <v>36</v>
      </c>
      <c r="M65" s="63">
        <v>1784</v>
      </c>
      <c r="N65" s="66"/>
      <c r="O65" s="63">
        <v>350</v>
      </c>
      <c r="P65" s="91">
        <v>76</v>
      </c>
      <c r="Q65" s="91">
        <v>52</v>
      </c>
      <c r="R65" s="91">
        <v>35</v>
      </c>
      <c r="S65" s="91">
        <v>2910</v>
      </c>
      <c r="T65" s="91">
        <v>3</v>
      </c>
      <c r="U65" s="91">
        <v>324</v>
      </c>
      <c r="V65" s="63"/>
      <c r="W65" s="99">
        <v>236</v>
      </c>
      <c r="X65" s="91" t="s">
        <v>110</v>
      </c>
      <c r="Y65" s="63"/>
      <c r="Z65" s="91">
        <v>17</v>
      </c>
      <c r="AA65" s="91">
        <v>1820</v>
      </c>
      <c r="AB65" s="83">
        <v>15.12</v>
      </c>
      <c r="AE65" s="3">
        <v>2010</v>
      </c>
      <c r="AF65" s="2">
        <f>COUNT($H$134:$H$145)</f>
        <v>11</v>
      </c>
      <c r="AG65" s="4">
        <f>MAX($H$134:$H$145)</f>
        <v>0.74</v>
      </c>
      <c r="AH65" s="2">
        <f>PERCENTILE($H$134:$H$145,75%)</f>
        <v>0.16500000000000001</v>
      </c>
      <c r="AI65" s="4">
        <f>MEDIAN($H$134:$H$145)</f>
        <v>0.06</v>
      </c>
      <c r="AJ65" s="2">
        <f>PERCENTILE($H$134:$H$145,25%)</f>
        <v>1.0450000000000001E-2</v>
      </c>
      <c r="AK65" s="4">
        <f>MIN($H$134:$H$145)</f>
        <v>1E-3</v>
      </c>
      <c r="BK65">
        <v>12</v>
      </c>
      <c r="BL65">
        <f>COUNT($H$13,$H$25,$H$37,$H$49,$H$61,$H$73,$H$85,$H$97,$H$109,$H$121,$H$133,$H$145,$H$157,$H$169)</f>
        <v>14</v>
      </c>
      <c r="BM65" s="6">
        <f>MAX($H$13,$H$25,$H$37,$H$49,$H$61,$H$73,$H$85,$H$97,$H$109,$H$121,$H$133,$H$145,$H$157,$H$169)</f>
        <v>0.80030000000000001</v>
      </c>
      <c r="BN65">
        <f>PERCENTILE(($H$13,$H$25,$H$37,$H$49,$H$61,$H$73,$H$85,$H$97,$H$109,$H$121,$H$133,$H$145,$H$157,$H$169),75%)</f>
        <v>0.268675</v>
      </c>
      <c r="BO65" s="6">
        <f>MEDIAN($H$13,$H$25,$H$37,$H$49,$H$61,$H$73,$H$85,$H$97,$H$109,$H$121,$H$133,$H$145,$H$157,$H$169)</f>
        <v>5.8649999999999994E-2</v>
      </c>
      <c r="BP65">
        <f>PERCENTILE(($H$13,$H$25,$H$37,$H$49,$H$61,$H$73,$H$85,$H$97,$H$109,$H$121,$H$133,$H$145,$H$157,$H$169),25%)</f>
        <v>1.5975E-2</v>
      </c>
      <c r="BQ65" s="6">
        <f>MIN($H$13,$H$25,$H$37,$H$49,$H$61,$H$73,$H$85,$H$97,$H$109,$H$121,$H$133,$H$145,$H$157,$H$169)</f>
        <v>1E-3</v>
      </c>
    </row>
    <row r="66" spans="1:69" x14ac:dyDescent="0.25">
      <c r="A66" s="117">
        <v>38110</v>
      </c>
      <c r="B66" s="60">
        <v>5</v>
      </c>
      <c r="C66" s="60">
        <v>2004</v>
      </c>
      <c r="D66" s="61">
        <v>3</v>
      </c>
      <c r="E66" s="62">
        <v>8.6999999999999993</v>
      </c>
      <c r="F66" s="91">
        <v>28</v>
      </c>
      <c r="G66" s="63">
        <v>5022</v>
      </c>
      <c r="H66" s="64">
        <v>0.17130000000000001</v>
      </c>
      <c r="I66" s="64">
        <v>4.41E-2</v>
      </c>
      <c r="J66" s="64">
        <v>6.8199999999999997E-2</v>
      </c>
      <c r="K66" s="62">
        <v>8.5</v>
      </c>
      <c r="L66" s="63">
        <v>56</v>
      </c>
      <c r="M66" s="63">
        <v>3679</v>
      </c>
      <c r="N66" s="66"/>
      <c r="O66" s="63">
        <v>260</v>
      </c>
      <c r="P66" s="91">
        <v>1200</v>
      </c>
      <c r="Q66" s="91">
        <v>600</v>
      </c>
      <c r="R66" s="91">
        <v>32</v>
      </c>
      <c r="S66" s="91">
        <v>6000</v>
      </c>
      <c r="T66" s="91">
        <v>4</v>
      </c>
      <c r="U66" s="91">
        <v>1400</v>
      </c>
      <c r="V66" s="63"/>
      <c r="W66" s="99">
        <v>1608</v>
      </c>
      <c r="X66" s="91" t="s">
        <v>110</v>
      </c>
      <c r="Y66" s="63"/>
      <c r="Z66" s="91">
        <v>17</v>
      </c>
      <c r="AA66" s="91">
        <v>3735</v>
      </c>
      <c r="AB66" s="83">
        <v>105.12</v>
      </c>
      <c r="AE66" s="3">
        <v>2011</v>
      </c>
      <c r="AF66" s="2">
        <f>COUNT($H$146:$H$157)</f>
        <v>11</v>
      </c>
      <c r="AG66" s="4">
        <f>MAX($H$146:$H$157)</f>
        <v>0.80030000000000001</v>
      </c>
      <c r="AH66" s="2">
        <f>PERCENTILE($H$146:$H$157,75%)</f>
        <v>0.15234999999999999</v>
      </c>
      <c r="AI66" s="4">
        <f>MEDIAN($H$146:$H$157)</f>
        <v>5.3600000000000002E-2</v>
      </c>
      <c r="AJ66" s="2">
        <f>PERCENTILE($H$146:$H$157,25%)</f>
        <v>3.1050000000000001E-2</v>
      </c>
      <c r="AK66" s="4">
        <f>MIN($H$146:$H$157)</f>
        <v>1E-3</v>
      </c>
    </row>
    <row r="67" spans="1:69" x14ac:dyDescent="0.25">
      <c r="A67" s="117">
        <v>38148</v>
      </c>
      <c r="B67" s="60">
        <v>6</v>
      </c>
      <c r="C67" s="60">
        <v>2004</v>
      </c>
      <c r="D67" s="61">
        <v>2</v>
      </c>
      <c r="E67" s="62">
        <v>11</v>
      </c>
      <c r="F67" s="91">
        <v>28</v>
      </c>
      <c r="G67" s="63">
        <v>1288</v>
      </c>
      <c r="H67" s="64">
        <v>5.0999999999999997E-2</v>
      </c>
      <c r="I67" s="64">
        <v>1.34E-2</v>
      </c>
      <c r="J67" s="64">
        <v>1.43E-2</v>
      </c>
      <c r="K67" s="62">
        <v>8.5</v>
      </c>
      <c r="L67" s="63">
        <v>60</v>
      </c>
      <c r="M67" s="63">
        <v>2815</v>
      </c>
      <c r="N67" s="66"/>
      <c r="O67" s="63">
        <v>60</v>
      </c>
      <c r="P67" s="91">
        <v>72</v>
      </c>
      <c r="Q67" s="91">
        <v>72</v>
      </c>
      <c r="R67" s="91">
        <v>61</v>
      </c>
      <c r="S67" s="91">
        <v>4580</v>
      </c>
      <c r="T67" s="91">
        <v>0.48</v>
      </c>
      <c r="U67" s="91">
        <v>464</v>
      </c>
      <c r="V67" s="63"/>
      <c r="W67" s="99">
        <v>423</v>
      </c>
      <c r="X67" s="91" t="s">
        <v>110</v>
      </c>
      <c r="Y67" s="63"/>
      <c r="Z67" s="91">
        <v>30</v>
      </c>
      <c r="AA67" s="91">
        <v>2875</v>
      </c>
      <c r="AB67" s="83">
        <v>99.21</v>
      </c>
      <c r="AE67" s="3">
        <v>2012</v>
      </c>
      <c r="AF67" s="2">
        <f>COUNT($H$158:$H$169)</f>
        <v>12</v>
      </c>
      <c r="AG67" s="4">
        <f>MAX($H$158:$H$169)</f>
        <v>0.66800000000000004</v>
      </c>
      <c r="AH67" s="2">
        <f>PERCENTILE($H$158:$H$169,75%)</f>
        <v>0.23324999999999999</v>
      </c>
      <c r="AI67" s="4">
        <f>MEDIAN($H$158:$H$169)</f>
        <v>0.1225</v>
      </c>
      <c r="AJ67" s="2">
        <f>PERCENTILE($H$158:$H$169,25%)</f>
        <v>3.1E-2</v>
      </c>
      <c r="AK67" s="4">
        <f>MIN($H$158:$H$169)</f>
        <v>1E-3</v>
      </c>
    </row>
    <row r="68" spans="1:69" x14ac:dyDescent="0.25">
      <c r="A68" s="117">
        <v>38173</v>
      </c>
      <c r="B68" s="60">
        <v>7</v>
      </c>
      <c r="C68" s="60">
        <v>2004</v>
      </c>
      <c r="D68" s="61">
        <v>2</v>
      </c>
      <c r="E68" s="62">
        <v>9.4</v>
      </c>
      <c r="F68" s="91">
        <v>30</v>
      </c>
      <c r="G68" s="63">
        <v>1086</v>
      </c>
      <c r="H68" s="64">
        <v>0.1079</v>
      </c>
      <c r="I68" s="64">
        <v>1.8100000000000002E-2</v>
      </c>
      <c r="J68" s="64">
        <v>3.6900000000000002E-2</v>
      </c>
      <c r="K68" s="62">
        <v>8.1</v>
      </c>
      <c r="L68" s="63">
        <v>12</v>
      </c>
      <c r="M68" s="63">
        <v>2355</v>
      </c>
      <c r="N68" s="66"/>
      <c r="O68" s="63">
        <v>1300</v>
      </c>
      <c r="P68" s="91">
        <v>68</v>
      </c>
      <c r="Q68" s="91">
        <v>68</v>
      </c>
      <c r="R68" s="91">
        <v>80</v>
      </c>
      <c r="S68" s="91">
        <v>3630</v>
      </c>
      <c r="T68" s="91">
        <v>2</v>
      </c>
      <c r="U68" s="91">
        <v>368</v>
      </c>
      <c r="V68" s="63"/>
      <c r="W68" s="99">
        <v>494</v>
      </c>
      <c r="X68" s="91" t="s">
        <v>110</v>
      </c>
      <c r="Y68" s="63"/>
      <c r="Z68" s="91">
        <v>800</v>
      </c>
      <c r="AA68" s="91">
        <v>2367</v>
      </c>
      <c r="AB68" s="83"/>
      <c r="AE68" s="1"/>
      <c r="AF68" s="1"/>
      <c r="AG68" s="2"/>
      <c r="AH68" s="2"/>
      <c r="AI68" s="2"/>
    </row>
    <row r="69" spans="1:69" x14ac:dyDescent="0.25">
      <c r="A69" s="117">
        <v>38201</v>
      </c>
      <c r="B69" s="60">
        <v>8</v>
      </c>
      <c r="C69" s="60">
        <v>2004</v>
      </c>
      <c r="D69" s="61">
        <v>1</v>
      </c>
      <c r="E69" s="62">
        <v>6</v>
      </c>
      <c r="F69" s="91">
        <v>31</v>
      </c>
      <c r="G69" s="63">
        <v>897</v>
      </c>
      <c r="H69" s="64">
        <v>0.2145</v>
      </c>
      <c r="I69" s="64">
        <v>1.06E-2</v>
      </c>
      <c r="J69" s="64">
        <v>0.02</v>
      </c>
      <c r="K69" s="62">
        <v>7.9</v>
      </c>
      <c r="L69" s="63">
        <v>26</v>
      </c>
      <c r="M69" s="63">
        <v>2001</v>
      </c>
      <c r="N69" s="66"/>
      <c r="O69" s="63">
        <v>9000</v>
      </c>
      <c r="P69" s="91">
        <v>60</v>
      </c>
      <c r="Q69" s="91">
        <v>44</v>
      </c>
      <c r="R69" s="91">
        <v>15</v>
      </c>
      <c r="S69" s="91">
        <v>3320</v>
      </c>
      <c r="T69" s="91">
        <v>2</v>
      </c>
      <c r="U69" s="91">
        <v>328</v>
      </c>
      <c r="V69" s="63"/>
      <c r="W69" s="100">
        <v>2309</v>
      </c>
      <c r="X69" s="91" t="s">
        <v>110</v>
      </c>
      <c r="Y69" s="63"/>
      <c r="Z69" s="91">
        <v>9000</v>
      </c>
      <c r="AA69" s="91">
        <v>2027</v>
      </c>
      <c r="AB69" s="84">
        <v>97.82</v>
      </c>
    </row>
    <row r="70" spans="1:69" x14ac:dyDescent="0.25">
      <c r="A70" s="117">
        <v>38243</v>
      </c>
      <c r="B70" s="60">
        <v>9</v>
      </c>
      <c r="C70" s="60">
        <v>2004</v>
      </c>
      <c r="D70" s="61">
        <v>2</v>
      </c>
      <c r="E70" s="62">
        <v>8.4</v>
      </c>
      <c r="F70" s="91">
        <v>33</v>
      </c>
      <c r="G70" s="63">
        <v>733</v>
      </c>
      <c r="H70" s="64">
        <v>0.154</v>
      </c>
      <c r="I70" s="64">
        <v>1.5E-3</v>
      </c>
      <c r="J70" s="64">
        <v>3.2899999999999999E-2</v>
      </c>
      <c r="K70" s="62">
        <v>8.4</v>
      </c>
      <c r="L70" s="63">
        <v>28</v>
      </c>
      <c r="M70" s="63">
        <v>1566</v>
      </c>
      <c r="N70" s="66"/>
      <c r="O70" s="63">
        <v>5000</v>
      </c>
      <c r="P70" s="91">
        <v>60</v>
      </c>
      <c r="Q70" s="91">
        <v>52</v>
      </c>
      <c r="R70" s="91">
        <v>69</v>
      </c>
      <c r="S70" s="91">
        <v>2750</v>
      </c>
      <c r="T70" s="91">
        <v>0.6</v>
      </c>
      <c r="U70" s="91">
        <v>260</v>
      </c>
      <c r="V70" s="63"/>
      <c r="W70" s="99">
        <v>769</v>
      </c>
      <c r="X70" s="91" t="s">
        <v>110</v>
      </c>
      <c r="Y70" s="63"/>
      <c r="Z70" s="91">
        <v>2200</v>
      </c>
      <c r="AA70" s="91">
        <v>1594</v>
      </c>
      <c r="AB70" s="83">
        <v>5.04</v>
      </c>
      <c r="AE70" t="s">
        <v>15</v>
      </c>
      <c r="AF70" t="s">
        <v>40</v>
      </c>
      <c r="AG70" t="s">
        <v>41</v>
      </c>
      <c r="AH70" t="s">
        <v>42</v>
      </c>
      <c r="AI70" t="s">
        <v>43</v>
      </c>
      <c r="AJ70" t="s">
        <v>44</v>
      </c>
      <c r="AK70" t="s">
        <v>45</v>
      </c>
      <c r="BK70" t="s">
        <v>14</v>
      </c>
      <c r="BL70" t="s">
        <v>40</v>
      </c>
      <c r="BM70" t="s">
        <v>41</v>
      </c>
      <c r="BN70" t="s">
        <v>42</v>
      </c>
      <c r="BO70" t="s">
        <v>43</v>
      </c>
      <c r="BP70" t="s">
        <v>44</v>
      </c>
      <c r="BQ70" t="s">
        <v>45</v>
      </c>
    </row>
    <row r="71" spans="1:69" x14ac:dyDescent="0.25">
      <c r="A71" s="117">
        <v>38264</v>
      </c>
      <c r="B71" s="60">
        <v>10</v>
      </c>
      <c r="C71" s="60">
        <v>2004</v>
      </c>
      <c r="D71" s="61">
        <v>2</v>
      </c>
      <c r="E71" s="62">
        <v>7.4</v>
      </c>
      <c r="F71" s="91">
        <v>27</v>
      </c>
      <c r="G71" s="63">
        <v>930</v>
      </c>
      <c r="H71" s="64">
        <v>0.12690000000000001</v>
      </c>
      <c r="I71" s="64">
        <v>3.3799999999999997E-2</v>
      </c>
      <c r="J71" s="64">
        <v>0.20119999999999999</v>
      </c>
      <c r="K71" s="62">
        <v>7.6</v>
      </c>
      <c r="L71" s="63">
        <v>7</v>
      </c>
      <c r="M71" s="63">
        <v>1568</v>
      </c>
      <c r="N71" s="66"/>
      <c r="O71" s="63">
        <v>230</v>
      </c>
      <c r="P71" s="91">
        <v>108</v>
      </c>
      <c r="Q71" s="91">
        <v>56</v>
      </c>
      <c r="R71" s="91">
        <v>92</v>
      </c>
      <c r="S71" s="91">
        <v>2600</v>
      </c>
      <c r="T71" s="91">
        <v>2</v>
      </c>
      <c r="U71" s="91">
        <v>320</v>
      </c>
      <c r="V71" s="63"/>
      <c r="W71" s="99">
        <v>154</v>
      </c>
      <c r="X71" s="91" t="s">
        <v>110</v>
      </c>
      <c r="Y71" s="63"/>
      <c r="Z71" s="91">
        <v>20</v>
      </c>
      <c r="AA71" s="91">
        <v>1575</v>
      </c>
      <c r="AB71" s="83">
        <v>6.6</v>
      </c>
      <c r="AE71" s="3">
        <v>1999</v>
      </c>
      <c r="AF71">
        <f>COUNT($I$2:$I$13)</f>
        <v>12</v>
      </c>
      <c r="AG71" s="4">
        <f>MAX($I$2:$I$13)</f>
        <v>6.6000000000000003E-2</v>
      </c>
      <c r="AH71">
        <f>PERCENTILE($I$2:$I$13,75%)</f>
        <v>3.8249999999999998E-3</v>
      </c>
      <c r="AI71" s="4">
        <f>MEDIAN($I$2:$I$13)</f>
        <v>2E-3</v>
      </c>
      <c r="AJ71">
        <f>PERCENTILE($I$2:$I$13,25%)</f>
        <v>2E-3</v>
      </c>
      <c r="AK71" s="4">
        <f>MIN($I$2:$I$13)</f>
        <v>2E-3</v>
      </c>
      <c r="BK71">
        <v>1</v>
      </c>
      <c r="BL71">
        <f>COUNT($I$2,$I$14,$I$26,$I$38,$I$50,$I$62,$I$74,$I$86,$I$98,$I$110,$I$122,$I$134,$I$146,$I$158)</f>
        <v>13</v>
      </c>
      <c r="BM71" s="6">
        <f>MAX($I$2,$I$14,$I$26,$I$38,$I$50,$I$62,$I$74,$I$86,$I$98,$I$110,$I$122,$I$134,$I$146,$I$158)</f>
        <v>0.20300000000000001</v>
      </c>
      <c r="BN71">
        <f>PERCENTILE(($I$2,$I$14,$I$26,$I$38,$I$50,$I$62,$I$74,$I$86,$I$98,$I$110,$I$122,$I$134,$I$146,$I$158),75%)</f>
        <v>0.14630000000000001</v>
      </c>
      <c r="BO71" s="6">
        <f>MEDIAN($I$2,$I$14,$I$26,$I$38,$I$50,$I$62,$I$74,$I$86,$I$98,$I$110,$I$122,$I$134,$I$146,$I$158)</f>
        <v>6.8900000000000003E-2</v>
      </c>
      <c r="BP71">
        <f>PERCENTILE(($I$2,$I$14,$I$26,$I$38,$I$50,$I$62,$I$74,$I$86,$I$98,$I$110,$I$122,$I$134,$I$146,$I$158),25%)</f>
        <v>2.1100000000000001E-2</v>
      </c>
      <c r="BQ71" s="6">
        <f>MIN($I$2,$I$14,$I$26,$I$38,$I$50,$I$62,$I$74,$I$86,$I$98,$I$110,$I$122,$I$134,$I$146,$I$158)</f>
        <v>2E-3</v>
      </c>
    </row>
    <row r="72" spans="1:69" x14ac:dyDescent="0.25">
      <c r="A72" s="117">
        <v>38299</v>
      </c>
      <c r="B72" s="60">
        <v>11</v>
      </c>
      <c r="C72" s="60">
        <v>2004</v>
      </c>
      <c r="D72" s="61">
        <v>2</v>
      </c>
      <c r="E72" s="62">
        <v>8.3000000000000007</v>
      </c>
      <c r="F72" s="91">
        <v>29</v>
      </c>
      <c r="G72" s="63">
        <v>666</v>
      </c>
      <c r="H72" s="64">
        <v>0.2014</v>
      </c>
      <c r="I72" s="64">
        <v>2.3E-3</v>
      </c>
      <c r="J72" s="64">
        <v>4.0800000000000003E-2</v>
      </c>
      <c r="K72" s="62">
        <v>7.5</v>
      </c>
      <c r="L72" s="63">
        <v>21</v>
      </c>
      <c r="M72" s="63">
        <v>1355</v>
      </c>
      <c r="N72" s="66"/>
      <c r="O72" s="63">
        <v>1300</v>
      </c>
      <c r="P72" s="91">
        <v>96</v>
      </c>
      <c r="Q72" s="91">
        <v>36</v>
      </c>
      <c r="R72" s="91">
        <v>19</v>
      </c>
      <c r="S72" s="91">
        <v>2410</v>
      </c>
      <c r="T72" s="91">
        <v>0.14000000000000001</v>
      </c>
      <c r="U72" s="91">
        <v>240</v>
      </c>
      <c r="V72" s="63"/>
      <c r="W72" s="99">
        <v>206</v>
      </c>
      <c r="X72" s="91" t="s">
        <v>110</v>
      </c>
      <c r="Y72" s="63"/>
      <c r="Z72" s="91">
        <v>300</v>
      </c>
      <c r="AA72" s="91">
        <v>1376</v>
      </c>
      <c r="AB72" s="83">
        <v>34.229999999999997</v>
      </c>
      <c r="AE72" s="3">
        <v>2000</v>
      </c>
      <c r="AF72">
        <f>COUNT($I$14:$I$25)</f>
        <v>12</v>
      </c>
      <c r="AG72" s="4">
        <f>MAX($I$14:$I$25)</f>
        <v>0.30299999999999999</v>
      </c>
      <c r="AH72">
        <f>PERCENTILE($I$14:$I$25,75%)</f>
        <v>0.20782500000000001</v>
      </c>
      <c r="AI72" s="4">
        <f>MEDIAN($I$14:$I$25)</f>
        <v>0.13439999999999999</v>
      </c>
      <c r="AJ72">
        <f>PERCENTILE($I$14:$I$25,25%)</f>
        <v>4.1849999999999998E-2</v>
      </c>
      <c r="AK72" s="4">
        <f>MIN($I$14:$I$25)</f>
        <v>2E-3</v>
      </c>
      <c r="BK72">
        <v>2</v>
      </c>
      <c r="BL72">
        <f>COUNT($I$3,$I$15,$I$27,$I$39,$I$51,$I$63,$I$75,$I$87,$I$99,$I$111,$I$123,$I$135,$I$147,$I$159)</f>
        <v>13</v>
      </c>
      <c r="BM72" s="6">
        <f>MAX($I$3,$I$15,$I$27,$I$39,$I$51,$I$63,$I$75,$I$87,$I$99,$I$111,$I$123,$I$135,$I$147,$I$159)</f>
        <v>0.17</v>
      </c>
      <c r="BN72">
        <f>PERCENTILE(($I$3,$I$15,$I$27,$I$39,$I$51,$I$63,$I$75,$I$87,$I$99,$I$111,$I$123,$I$135,$I$147,$I$159),75%)</f>
        <v>6.6799999999999998E-2</v>
      </c>
      <c r="BO72" s="6">
        <f>MEDIAN($I$3,$I$15,$I$27,$I$39,$I$51,$I$63,$I$75,$I$87,$I$99,$I$111,$I$123,$I$135,$I$147,$I$159)</f>
        <v>5.3499999999999999E-2</v>
      </c>
      <c r="BP72">
        <f>PERCENTILE(($I$3,$I$15,$I$27,$I$39,$I$51,$I$63,$I$75,$I$87,$I$99,$I$111,$I$123,$I$135,$I$147,$I$159),25%)</f>
        <v>2.7099999999999999E-2</v>
      </c>
      <c r="BQ72" s="6">
        <f>MIN($I$3,$I$15,$I$27,$I$39,$I$51,$I$63,$I$75,$I$87,$I$99,$I$111,$I$123,$I$135,$I$147,$I$159)</f>
        <v>2E-3</v>
      </c>
    </row>
    <row r="73" spans="1:69" x14ac:dyDescent="0.25">
      <c r="A73" s="117">
        <v>38329</v>
      </c>
      <c r="B73" s="60">
        <v>12</v>
      </c>
      <c r="C73" s="60">
        <v>2004</v>
      </c>
      <c r="D73" s="61">
        <v>2</v>
      </c>
      <c r="E73" s="62">
        <v>8.1</v>
      </c>
      <c r="F73" s="91">
        <v>28</v>
      </c>
      <c r="G73" s="63">
        <v>547</v>
      </c>
      <c r="H73" s="64">
        <v>9.6299999999999997E-2</v>
      </c>
      <c r="I73" s="64">
        <v>3.27E-2</v>
      </c>
      <c r="J73" s="64">
        <v>8.5300000000000001E-2</v>
      </c>
      <c r="K73" s="62">
        <v>7.5</v>
      </c>
      <c r="L73" s="63">
        <v>34</v>
      </c>
      <c r="M73" s="63">
        <v>1221</v>
      </c>
      <c r="N73" s="66"/>
      <c r="O73" s="63">
        <v>1300</v>
      </c>
      <c r="P73" s="91">
        <v>48</v>
      </c>
      <c r="Q73" s="91">
        <v>32</v>
      </c>
      <c r="R73" s="91">
        <v>2</v>
      </c>
      <c r="S73" s="91">
        <v>2130</v>
      </c>
      <c r="T73" s="91">
        <v>4</v>
      </c>
      <c r="U73" s="91">
        <v>200</v>
      </c>
      <c r="V73" s="63"/>
      <c r="W73" s="99">
        <v>172</v>
      </c>
      <c r="X73" s="91" t="s">
        <v>110</v>
      </c>
      <c r="Y73" s="63"/>
      <c r="Z73" s="91">
        <v>1300</v>
      </c>
      <c r="AA73" s="91">
        <v>1255</v>
      </c>
      <c r="AB73" s="83">
        <v>19.46</v>
      </c>
      <c r="AE73" s="3">
        <v>2001</v>
      </c>
      <c r="AF73" s="2">
        <f>COUNT($I$26:$I$37)</f>
        <v>5</v>
      </c>
      <c r="AG73" s="4">
        <f>MAX($I$26:$I$37)</f>
        <v>0.12330000000000001</v>
      </c>
      <c r="AH73" s="2">
        <f>PERCENTILE($I$26:$I$37,75%)</f>
        <v>0.1111</v>
      </c>
      <c r="AI73" s="4">
        <f>MEDIAN($I$26:$I$37)</f>
        <v>0.1008</v>
      </c>
      <c r="AJ73" s="2">
        <f>PERCENTILE($I$26:$I$37,25%)</f>
        <v>9.1399999999999995E-2</v>
      </c>
      <c r="AK73" s="4">
        <f>MIN($I$26:$I$37)</f>
        <v>8.8400000000000006E-2</v>
      </c>
      <c r="BK73">
        <v>3</v>
      </c>
      <c r="BL73">
        <f>COUNT($I$4,$I$16,$I$28,$I$40,$I$52,$I$64,$I$76,$I$88,$I$100,$I$112,$I$124,$I$136,$I$148,$I$160)</f>
        <v>13</v>
      </c>
      <c r="BM73" s="6">
        <f>MAX($I$4,$I$16,$I$28,$I$40,$I$52,$I$64,$I$76,$I$88,$I$100,$I$112,$I$124,$I$136,$I$148,$I$160)</f>
        <v>0.3</v>
      </c>
      <c r="BN73">
        <f>PERCENTILE(($I$4,$I$16,$I$28,$I$40,$I$52,$I$64,$I$76,$I$88,$I$100,$I$112,$I$124,$I$136,$I$148,$I$160),75%)</f>
        <v>0.11219999999999999</v>
      </c>
      <c r="BO73" s="6">
        <f>MEDIAN($I$4,$I$16,$I$28,$I$40,$I$52,$I$64,$I$76,$I$88,$I$100,$I$112,$I$124,$I$136,$I$148,$I$160)</f>
        <v>4.53E-2</v>
      </c>
      <c r="BP73">
        <f>PERCENTILE(($I$4,$I$16,$I$28,$I$40,$I$52,$I$64,$I$76,$I$88,$I$100,$I$112,$I$124,$I$136,$I$148,$I$160),25%)</f>
        <v>3.9E-2</v>
      </c>
      <c r="BQ73" s="6">
        <f>MIN($I$4,$I$16,$I$28,$I$40,$I$52,$I$64,$I$76,$I$88,$I$100,$I$112,$I$124,$I$136,$I$148,$I$160)</f>
        <v>2E-3</v>
      </c>
    </row>
    <row r="74" spans="1:69" x14ac:dyDescent="0.25">
      <c r="A74" s="117">
        <v>38357</v>
      </c>
      <c r="B74" s="60">
        <v>1</v>
      </c>
      <c r="C74" s="60">
        <v>2005</v>
      </c>
      <c r="D74" s="61">
        <v>2</v>
      </c>
      <c r="E74" s="62">
        <v>8.5</v>
      </c>
      <c r="F74" s="91">
        <v>26</v>
      </c>
      <c r="G74" s="63">
        <v>528</v>
      </c>
      <c r="H74" s="64">
        <v>0.10150000000000001</v>
      </c>
      <c r="I74" s="64">
        <v>1.2699999999999999E-2</v>
      </c>
      <c r="J74" s="64">
        <v>7.2599999999999998E-2</v>
      </c>
      <c r="K74" s="62">
        <v>7.6</v>
      </c>
      <c r="L74" s="63">
        <v>43</v>
      </c>
      <c r="M74" s="63">
        <v>1135</v>
      </c>
      <c r="N74" s="66"/>
      <c r="O74" s="63">
        <v>3000</v>
      </c>
      <c r="P74" s="91">
        <v>56</v>
      </c>
      <c r="Q74" s="91">
        <v>20</v>
      </c>
      <c r="R74" s="91">
        <v>2</v>
      </c>
      <c r="S74" s="91">
        <v>2260</v>
      </c>
      <c r="T74" s="91">
        <v>2</v>
      </c>
      <c r="U74" s="91">
        <v>192</v>
      </c>
      <c r="V74" s="63"/>
      <c r="W74" s="104">
        <v>76</v>
      </c>
      <c r="X74" s="91" t="s">
        <v>110</v>
      </c>
      <c r="Y74" s="63"/>
      <c r="Z74" s="91">
        <v>700</v>
      </c>
      <c r="AA74" s="91">
        <v>1178</v>
      </c>
      <c r="AB74" s="85">
        <v>52.99</v>
      </c>
      <c r="AE74" s="3">
        <v>2002</v>
      </c>
      <c r="AF74" s="2">
        <f>COUNT($I$38:$I$49)</f>
        <v>12</v>
      </c>
      <c r="AG74" s="4">
        <f>MAX($I$38:$I$49)</f>
        <v>0.20080000000000001</v>
      </c>
      <c r="AH74" s="2">
        <f>PERCENTILE($I$38:$I$49,75%)</f>
        <v>0.14127500000000001</v>
      </c>
      <c r="AI74" s="4">
        <f>MEDIAN($I$38:$I$49)</f>
        <v>0.1</v>
      </c>
      <c r="AJ74" s="2">
        <f>PERCENTILE($I$38:$I$49,25%)</f>
        <v>7.4800000000000005E-2</v>
      </c>
      <c r="AK74" s="4">
        <f>MIN($I$38:$I$49)</f>
        <v>2.7099999999999999E-2</v>
      </c>
      <c r="BK74">
        <v>4</v>
      </c>
      <c r="BL74">
        <f>COUNT($I$5,$I$17,$I$29,$I$41,$I$53,$I$65,$I$77,$I$89,$I$101,$I$113,$I$125,$I$137,$I$149,$I$161)</f>
        <v>13</v>
      </c>
      <c r="BM74" s="6">
        <f>MAX($I$5,$I$17,$I$29,$I$41,$I$53,$I$65,$I$77,$I$89,$I$101,$I$113,$I$125,$I$137,$I$149,$I$161)</f>
        <v>0.2858</v>
      </c>
      <c r="BN74">
        <f>PERCENTILE(($I$5,$I$17,$I$29,$I$41,$I$53,$I$65,$I$77,$I$89,$I$101,$I$113,$I$125,$I$137,$I$149,$I$161),75%)</f>
        <v>0.08</v>
      </c>
      <c r="BO74" s="6">
        <f>MEDIAN($I$5,$I$17,$I$29,$I$41,$I$53,$I$65,$I$77,$I$89,$I$101,$I$113,$I$125,$I$137,$I$149,$I$161)</f>
        <v>4.7399999999999998E-2</v>
      </c>
      <c r="BP74">
        <f>PERCENTILE(($I$5,$I$17,$I$29,$I$41,$I$53,$I$65,$I$77,$I$89,$I$101,$I$113,$I$125,$I$137,$I$149,$I$161),25%)</f>
        <v>3.9199999999999999E-2</v>
      </c>
      <c r="BQ74" s="6">
        <f>MIN($I$5,$I$17,$I$29,$I$41,$I$53,$I$65,$I$77,$I$89,$I$101,$I$113,$I$125,$I$137,$I$149,$I$161)</f>
        <v>2E-3</v>
      </c>
    </row>
    <row r="75" spans="1:69" x14ac:dyDescent="0.25">
      <c r="A75" s="117">
        <v>38390</v>
      </c>
      <c r="B75" s="60">
        <v>2</v>
      </c>
      <c r="C75" s="60">
        <v>2005</v>
      </c>
      <c r="D75" s="61">
        <v>3</v>
      </c>
      <c r="E75" s="62">
        <v>9</v>
      </c>
      <c r="F75" s="91">
        <v>25</v>
      </c>
      <c r="G75" s="63">
        <v>536</v>
      </c>
      <c r="H75" s="64">
        <v>4.4999999999999998E-2</v>
      </c>
      <c r="I75" s="64">
        <v>2.1600000000000001E-2</v>
      </c>
      <c r="J75" s="64">
        <v>2.92E-2</v>
      </c>
      <c r="K75" s="62">
        <v>8.1999999999999993</v>
      </c>
      <c r="L75" s="63">
        <v>56</v>
      </c>
      <c r="M75" s="63">
        <v>1140</v>
      </c>
      <c r="N75" s="63">
        <v>35</v>
      </c>
      <c r="O75" s="63">
        <v>30</v>
      </c>
      <c r="P75" s="91">
        <v>56</v>
      </c>
      <c r="Q75" s="91">
        <v>28</v>
      </c>
      <c r="R75" s="91">
        <v>30</v>
      </c>
      <c r="S75" s="91">
        <v>2080</v>
      </c>
      <c r="T75" s="91">
        <v>4</v>
      </c>
      <c r="U75" s="91">
        <v>200</v>
      </c>
      <c r="V75" s="63"/>
      <c r="W75" s="104">
        <v>140</v>
      </c>
      <c r="X75" s="91" t="s">
        <v>110</v>
      </c>
      <c r="Y75" s="63"/>
      <c r="Z75" s="91">
        <v>17</v>
      </c>
      <c r="AA75" s="91">
        <v>1196</v>
      </c>
      <c r="AB75" s="85">
        <v>33.01</v>
      </c>
      <c r="AE75" s="3">
        <v>2003</v>
      </c>
      <c r="AF75" s="2">
        <f>COUNT($I$50:$I$61)</f>
        <v>11</v>
      </c>
      <c r="AG75" s="4">
        <f>MAX($I$50:$I$61)</f>
        <v>0.16289999999999999</v>
      </c>
      <c r="AH75" s="2">
        <f>PERCENTILE($I$50:$I$61,75%)</f>
        <v>4.9199999999999994E-2</v>
      </c>
      <c r="AI75" s="4">
        <f>MEDIAN($I$50:$I$61)</f>
        <v>1.2500000000000001E-2</v>
      </c>
      <c r="AJ75" s="2">
        <f>PERCENTILE($I$50:$I$61,25%)</f>
        <v>8.0499999999999999E-3</v>
      </c>
      <c r="AK75" s="4">
        <f>MIN($I$50:$I$61)</f>
        <v>3.5999999999999999E-3</v>
      </c>
      <c r="BK75">
        <v>5</v>
      </c>
      <c r="BL75">
        <f>COUNT($I$6,$I$18,$I$30,$I$42,$I$54,$I$66,$I$78,$I$90,$I$102,$I$114,$I$126,$I$138,$I$150,$I$162)</f>
        <v>13</v>
      </c>
      <c r="BM75" s="6">
        <f>MAX($I$6,$I$18,$I$30,$I$42,$I$54,$I$66,$I$78,$I$90,$I$102,$I$114,$I$126,$I$138,$I$150,$I$162)</f>
        <v>0.30299999999999999</v>
      </c>
      <c r="BN75">
        <f>PERCENTILE(($I$6,$I$18,$I$30,$I$42,$I$54,$I$66,$I$78,$I$90,$I$102,$I$114,$I$126,$I$138,$I$150,$I$162),75%)</f>
        <v>9.4E-2</v>
      </c>
      <c r="BO75" s="6">
        <f>MEDIAN($I$6,$I$18,$I$30,$I$42,$I$54,$I$66,$I$78,$I$90,$I$102,$I$114,$I$126,$I$138,$I$150,$I$162)</f>
        <v>5.57E-2</v>
      </c>
      <c r="BP75">
        <f>PERCENTILE(($I$6,$I$18,$I$30,$I$42,$I$54,$I$66,$I$78,$I$90,$I$102,$I$114,$I$126,$I$138,$I$150,$I$162),25%)</f>
        <v>1.3599999999999999E-2</v>
      </c>
      <c r="BQ75" s="6">
        <f>MIN($I$6,$I$18,$I$30,$I$42,$I$54,$I$66,$I$78,$I$90,$I$102,$I$114,$I$126,$I$138,$I$150,$I$162)</f>
        <v>2E-3</v>
      </c>
    </row>
    <row r="76" spans="1:69" x14ac:dyDescent="0.25">
      <c r="A76" s="117">
        <v>38412</v>
      </c>
      <c r="B76" s="60">
        <v>3</v>
      </c>
      <c r="C76" s="60">
        <v>2005</v>
      </c>
      <c r="D76" s="61">
        <v>2</v>
      </c>
      <c r="E76" s="62">
        <v>8</v>
      </c>
      <c r="F76" s="91">
        <v>26.5</v>
      </c>
      <c r="G76" s="63">
        <v>484</v>
      </c>
      <c r="H76" s="64">
        <v>1.7399999999999999E-2</v>
      </c>
      <c r="I76" s="64">
        <v>2.5899999999999999E-2</v>
      </c>
      <c r="J76" s="64">
        <v>4.8300000000000003E-2</v>
      </c>
      <c r="K76" s="62">
        <v>7.9</v>
      </c>
      <c r="L76" s="63">
        <v>48</v>
      </c>
      <c r="M76" s="63">
        <v>1020</v>
      </c>
      <c r="N76" s="63">
        <v>35</v>
      </c>
      <c r="O76" s="63">
        <v>23</v>
      </c>
      <c r="P76" s="91">
        <v>60</v>
      </c>
      <c r="Q76" s="91">
        <v>32</v>
      </c>
      <c r="R76" s="91">
        <v>47</v>
      </c>
      <c r="S76" s="91">
        <v>1970</v>
      </c>
      <c r="T76" s="91">
        <v>7</v>
      </c>
      <c r="U76" s="91">
        <v>188</v>
      </c>
      <c r="V76" s="63"/>
      <c r="W76" s="104">
        <v>77</v>
      </c>
      <c r="X76" s="91" t="s">
        <v>110</v>
      </c>
      <c r="Y76" s="63"/>
      <c r="Z76" s="91">
        <v>8</v>
      </c>
      <c r="AA76" s="91">
        <v>1068</v>
      </c>
      <c r="AB76" s="85">
        <v>14.6</v>
      </c>
      <c r="AE76" s="3">
        <v>2004</v>
      </c>
      <c r="AF76" s="2">
        <f>COUNT($I$62:$I$73)</f>
        <v>12</v>
      </c>
      <c r="AG76" s="4">
        <f>MAX($I$62:$I$73)</f>
        <v>4.41E-2</v>
      </c>
      <c r="AH76" s="2">
        <f>PERCENTILE($I$62:$I$73,75%)</f>
        <v>3.3799999999999997E-2</v>
      </c>
      <c r="AI76" s="4">
        <f>MEDIAN($I$62:$I$73)</f>
        <v>2.4550000000000002E-2</v>
      </c>
      <c r="AJ76" s="2">
        <f>PERCENTILE($I$62:$I$73,25%)</f>
        <v>1.2699999999999999E-2</v>
      </c>
      <c r="AK76" s="4">
        <f>MIN($I$62:$I$73)</f>
        <v>1.5E-3</v>
      </c>
      <c r="BK76">
        <v>6</v>
      </c>
      <c r="BL76">
        <f>COUNT($I$7,$I$19,$I$31,$I$43,$I$55,$I$67,$I$79,$I$91,$I$103,$I$115,$I$127,$I$139,$I$151,$I$163)</f>
        <v>13</v>
      </c>
      <c r="BM76" s="6">
        <f>MAX($I$7,$I$19,$I$31,$I$43,$I$55,$I$67,$I$79,$I$91,$I$103,$I$115,$I$127,$I$139,$I$151,$I$163)</f>
        <v>0.56799999999999995</v>
      </c>
      <c r="BN76">
        <f>PERCENTILE(($I$7,$I$19,$I$31,$I$43,$I$55,$I$67,$I$79,$I$91,$I$103,$I$115,$I$127,$I$139,$I$151,$I$163),75%)</f>
        <v>0.19769999999999999</v>
      </c>
      <c r="BO76" s="6">
        <f>MEDIAN($I$7,$I$19,$I$31,$I$43,$I$55,$I$67,$I$79,$I$91,$I$103,$I$115,$I$127,$I$139,$I$151,$I$163)</f>
        <v>8.9099999999999999E-2</v>
      </c>
      <c r="BP76">
        <f>PERCENTILE(($I$7,$I$19,$I$31,$I$43,$I$55,$I$67,$I$79,$I$91,$I$103,$I$115,$I$127,$I$139,$I$151,$I$163),25%)</f>
        <v>6.1400000000000003E-2</v>
      </c>
      <c r="BQ76" s="6">
        <f>MIN($I$7,$I$19,$I$31,$I$43,$I$55,$I$67,$I$79,$I$91,$I$103,$I$115,$I$127,$I$139,$I$151,$I$163)</f>
        <v>7.6E-3</v>
      </c>
    </row>
    <row r="77" spans="1:69" x14ac:dyDescent="0.25">
      <c r="A77" s="117">
        <v>38446</v>
      </c>
      <c r="B77" s="60">
        <v>4</v>
      </c>
      <c r="C77" s="60">
        <v>2005</v>
      </c>
      <c r="D77" s="61">
        <v>3</v>
      </c>
      <c r="E77" s="62">
        <v>7.3</v>
      </c>
      <c r="F77" s="91">
        <v>28</v>
      </c>
      <c r="G77" s="63">
        <v>491</v>
      </c>
      <c r="H77" s="64">
        <v>8.1500000000000003E-2</v>
      </c>
      <c r="I77" s="64">
        <v>4.5600000000000002E-2</v>
      </c>
      <c r="J77" s="64">
        <v>0.1019</v>
      </c>
      <c r="K77" s="62">
        <v>7.3</v>
      </c>
      <c r="L77" s="63">
        <v>104</v>
      </c>
      <c r="M77" s="63">
        <v>1026</v>
      </c>
      <c r="N77" s="63">
        <v>72</v>
      </c>
      <c r="O77" s="63">
        <v>17</v>
      </c>
      <c r="P77" s="91">
        <v>72</v>
      </c>
      <c r="Q77" s="91">
        <v>32</v>
      </c>
      <c r="R77" s="91">
        <v>44</v>
      </c>
      <c r="S77" s="91">
        <v>1924</v>
      </c>
      <c r="T77" s="91">
        <v>3</v>
      </c>
      <c r="U77" s="91">
        <v>192</v>
      </c>
      <c r="V77" s="63"/>
      <c r="W77" s="104">
        <v>230</v>
      </c>
      <c r="X77" s="91" t="s">
        <v>110</v>
      </c>
      <c r="Y77" s="63"/>
      <c r="Z77" s="91">
        <v>7</v>
      </c>
      <c r="AA77" s="91">
        <v>1130</v>
      </c>
      <c r="AB77" s="85">
        <v>27.97</v>
      </c>
      <c r="AE77" s="3">
        <v>2005</v>
      </c>
      <c r="AF77" s="2">
        <f>COUNT($I$74:$I$85)</f>
        <v>12</v>
      </c>
      <c r="AG77" s="4">
        <f>MAX($I$74:$I$85)</f>
        <v>0.56899999999999995</v>
      </c>
      <c r="AH77" s="2">
        <f>PERCENTILE($I$74:$I$85,75%)</f>
        <v>9.0450000000000003E-2</v>
      </c>
      <c r="AI77" s="4">
        <f>MEDIAN($I$74:$I$85)</f>
        <v>8.4749999999999992E-2</v>
      </c>
      <c r="AJ77" s="2">
        <f>PERCENTILE($I$74:$I$85,25%)</f>
        <v>2.4825E-2</v>
      </c>
      <c r="AK77" s="4">
        <f>MIN($I$74:$I$85)</f>
        <v>1.2699999999999999E-2</v>
      </c>
      <c r="BK77">
        <v>7</v>
      </c>
      <c r="BL77">
        <f>COUNT($I$8,$I$20,$I$32,$I$44,$I$56,$I$68,$I$80,$I$92,$I$104,$I$116,$I$128,$I$140,$I$152,$I$164)</f>
        <v>11</v>
      </c>
      <c r="BM77" s="6">
        <f>MAX($I$8,$I$20,$I$32,$I$44,$I$56,$I$68,$I$80,$I$92,$I$104,$I$116,$I$128,$I$140,$I$152,$I$164)</f>
        <v>0.22</v>
      </c>
      <c r="BN77">
        <f>PERCENTILE(($I$8,$I$20,$I$32,$I$44,$I$56,$I$68,$I$80,$I$92,$I$104,$I$116,$I$128,$I$140,$I$152,$I$164),75%)</f>
        <v>0.14885000000000001</v>
      </c>
      <c r="BO77" s="6">
        <f>MEDIAN($I$8,$I$20,$I$32,$I$44,$I$56,$I$68,$I$80,$I$92,$I$104,$I$116,$I$128,$I$140,$I$152,$I$164)</f>
        <v>8.4199999999999997E-2</v>
      </c>
      <c r="BP77">
        <f>PERCENTILE(($I$8,$I$20,$I$32,$I$44,$I$56,$I$68,$I$80,$I$92,$I$104,$I$116,$I$128,$I$140,$I$152,$I$164),25%)</f>
        <v>4.4950000000000004E-2</v>
      </c>
      <c r="BQ77" s="6">
        <f>MIN($I$8,$I$20,$I$32,$I$44,$I$56,$I$68,$I$80,$I$92,$I$104,$I$116,$I$128,$I$140,$I$152,$I$164)</f>
        <v>2E-3</v>
      </c>
    </row>
    <row r="78" spans="1:69" x14ac:dyDescent="0.25">
      <c r="A78" s="117">
        <v>38495</v>
      </c>
      <c r="B78" s="60">
        <v>5</v>
      </c>
      <c r="C78" s="60">
        <v>2005</v>
      </c>
      <c r="D78" s="61">
        <v>3</v>
      </c>
      <c r="E78" s="62">
        <v>12.1</v>
      </c>
      <c r="F78" s="91">
        <v>32</v>
      </c>
      <c r="G78" s="63">
        <v>1209</v>
      </c>
      <c r="H78" s="64">
        <v>0.1885</v>
      </c>
      <c r="I78" s="64">
        <v>1.3599999999999999E-2</v>
      </c>
      <c r="J78" s="64">
        <v>7.4300000000000005E-2</v>
      </c>
      <c r="K78" s="62">
        <v>8.8000000000000007</v>
      </c>
      <c r="L78" s="63">
        <v>41</v>
      </c>
      <c r="M78" s="63">
        <v>2238</v>
      </c>
      <c r="N78" s="63">
        <v>14</v>
      </c>
      <c r="O78" s="63">
        <v>300</v>
      </c>
      <c r="P78" s="91">
        <v>80</v>
      </c>
      <c r="Q78" s="91">
        <v>56</v>
      </c>
      <c r="R78" s="91">
        <v>128</v>
      </c>
      <c r="S78" s="91">
        <v>3720</v>
      </c>
      <c r="T78" s="91">
        <v>0.05</v>
      </c>
      <c r="U78" s="91">
        <v>376</v>
      </c>
      <c r="V78" s="63"/>
      <c r="W78" s="103">
        <v>713</v>
      </c>
      <c r="X78" s="91" t="s">
        <v>110</v>
      </c>
      <c r="Y78" s="63"/>
      <c r="Z78" s="91">
        <v>300</v>
      </c>
      <c r="AA78" s="91">
        <v>2279</v>
      </c>
      <c r="AB78" s="83">
        <v>66.03</v>
      </c>
      <c r="AE78" s="3">
        <v>2006</v>
      </c>
      <c r="AF78" s="2">
        <f>COUNT($I$86:$I$97)</f>
        <v>12</v>
      </c>
      <c r="AG78" s="4">
        <f>MAX($I$86:$I$97)</f>
        <v>0.18779999999999999</v>
      </c>
      <c r="AH78" s="2">
        <f>PERCENTILE($I$86:$I$97,75%)</f>
        <v>0.11987500000000001</v>
      </c>
      <c r="AI78" s="4">
        <f>MEDIAN($I$86:$I$97)</f>
        <v>5.5550000000000002E-2</v>
      </c>
      <c r="AJ78" s="2">
        <f>PERCENTILE($I$86:$I$97,25%)</f>
        <v>3.7425E-2</v>
      </c>
      <c r="AK78" s="4">
        <f>MIN($I$86:$I$97)</f>
        <v>7.4999999999999997E-3</v>
      </c>
      <c r="BK78">
        <v>8</v>
      </c>
      <c r="BL78">
        <f>COUNT($I$9,$I$21,$I$33,$I$45,$I$57,$I$69,$I$81,$I$93,$I$105,$I$117,$I$129,$I$141,$I$153,$I$165)</f>
        <v>13</v>
      </c>
      <c r="BM78" s="6">
        <f>MAX($I$9,$I$21,$I$33,$I$45,$I$57,$I$69,$I$81,$I$93,$I$105,$I$117,$I$129,$I$141,$I$153,$I$165)</f>
        <v>0.16</v>
      </c>
      <c r="BN78">
        <f>PERCENTILE(($I$9,$I$21,$I$33,$I$45,$I$57,$I$69,$I$81,$I$93,$I$105,$I$117,$I$129,$I$141,$I$153,$I$165),75%)</f>
        <v>0.11360000000000001</v>
      </c>
      <c r="BO78" s="6">
        <f>MEDIAN($I$9,$I$21,$I$33,$I$45,$I$57,$I$69,$I$81,$I$93,$I$105,$I$117,$I$129,$I$141,$I$153,$I$165)</f>
        <v>9.1399999999999995E-2</v>
      </c>
      <c r="BP78">
        <f>PERCENTILE(($I$9,$I$21,$I$33,$I$45,$I$57,$I$69,$I$81,$I$93,$I$105,$I$117,$I$129,$I$141,$I$153,$I$165),25%)</f>
        <v>1.2500000000000001E-2</v>
      </c>
      <c r="BQ78" s="6">
        <f>MIN($I$9,$I$21,$I$33,$I$45,$I$57,$I$69,$I$81,$I$93,$I$105,$I$117,$I$129,$I$141,$I$153,$I$165)</f>
        <v>2E-3</v>
      </c>
    </row>
    <row r="79" spans="1:69" x14ac:dyDescent="0.25">
      <c r="A79" s="117">
        <v>38509</v>
      </c>
      <c r="B79" s="60">
        <v>6</v>
      </c>
      <c r="C79" s="60">
        <v>2005</v>
      </c>
      <c r="D79" s="61">
        <v>3</v>
      </c>
      <c r="E79" s="62">
        <v>8.4</v>
      </c>
      <c r="F79" s="91" t="s">
        <v>110</v>
      </c>
      <c r="G79" s="63">
        <v>2790</v>
      </c>
      <c r="H79" s="64">
        <v>0.13489999999999999</v>
      </c>
      <c r="I79" s="64">
        <v>8.9099999999999999E-2</v>
      </c>
      <c r="J79" s="64">
        <v>9.4100000000000003E-2</v>
      </c>
      <c r="K79" s="62">
        <v>7.2</v>
      </c>
      <c r="L79" s="63">
        <v>51</v>
      </c>
      <c r="M79" s="63">
        <v>3330</v>
      </c>
      <c r="N79" s="63">
        <v>20</v>
      </c>
      <c r="O79" s="63">
        <v>30</v>
      </c>
      <c r="P79" s="91">
        <v>100</v>
      </c>
      <c r="Q79" s="91">
        <v>84</v>
      </c>
      <c r="R79" s="91">
        <v>39</v>
      </c>
      <c r="S79" s="91">
        <v>5.5</v>
      </c>
      <c r="T79" s="91">
        <v>2</v>
      </c>
      <c r="U79" s="91">
        <v>576</v>
      </c>
      <c r="V79" s="63"/>
      <c r="W79" s="104">
        <v>1016</v>
      </c>
      <c r="X79" s="91" t="s">
        <v>110</v>
      </c>
      <c r="Y79" s="63"/>
      <c r="Z79" s="91">
        <v>13</v>
      </c>
      <c r="AA79" s="91">
        <v>3381</v>
      </c>
      <c r="AB79" s="86">
        <v>18.239999999999998</v>
      </c>
      <c r="AE79" s="3">
        <v>2007</v>
      </c>
      <c r="AF79" s="2">
        <f>COUNT($I$98:$I$109)</f>
        <v>12</v>
      </c>
      <c r="AG79" s="4">
        <f>MAX($I$98:$I$109)</f>
        <v>0.16370000000000001</v>
      </c>
      <c r="AH79" s="2">
        <f>PERCENTILE($I$98:$I$109,75%)</f>
        <v>9.3124999999999999E-2</v>
      </c>
      <c r="AI79" s="4">
        <f>MEDIAN($I$98:$I$109)</f>
        <v>5.3749999999999999E-2</v>
      </c>
      <c r="AJ79" s="2">
        <f>PERCENTILE($I$98:$I$109,25%)</f>
        <v>4.0300000000000002E-2</v>
      </c>
      <c r="AK79" s="4">
        <f>MIN($I$98:$I$109)</f>
        <v>3.7499999999999999E-2</v>
      </c>
      <c r="BK79">
        <v>9</v>
      </c>
      <c r="BL79">
        <f>COUNT($I$10,$I$22,$I$34,$I$46,$I$58,$I$70,$I$82,$I$94,$I$106,$I$118,$I$130,$I$142,$I$154,$I$166)</f>
        <v>13</v>
      </c>
      <c r="BM79" s="6">
        <f>MAX($I$10,$I$22,$I$34,$I$46,$I$58,$I$70,$I$82,$I$94,$I$106,$I$118,$I$130,$I$142,$I$154,$I$166)</f>
        <v>0.20080000000000001</v>
      </c>
      <c r="BN79">
        <f>PERCENTILE(($I$10,$I$22,$I$34,$I$46,$I$58,$I$70,$I$82,$I$94,$I$106,$I$118,$I$130,$I$142,$I$154,$I$166),75%)</f>
        <v>8.72E-2</v>
      </c>
      <c r="BO79" s="6">
        <f>MEDIAN($I$10,$I$22,$I$34,$I$46,$I$58,$I$70,$I$82,$I$94,$I$106,$I$118,$I$130,$I$142,$I$154,$I$166)</f>
        <v>4.9700000000000001E-2</v>
      </c>
      <c r="BP79">
        <f>PERCENTILE(($I$10,$I$22,$I$34,$I$46,$I$58,$I$70,$I$82,$I$94,$I$106,$I$118,$I$130,$I$142,$I$154,$I$166),25%)</f>
        <v>0.02</v>
      </c>
      <c r="BQ79" s="6">
        <f>MIN($I$10,$I$22,$I$34,$I$46,$I$58,$I$70,$I$82,$I$94,$I$106,$I$118,$I$130,$I$142,$I$154,$I$166)</f>
        <v>1.5E-3</v>
      </c>
    </row>
    <row r="80" spans="1:69" x14ac:dyDescent="0.25">
      <c r="A80" s="117">
        <v>38537</v>
      </c>
      <c r="B80" s="60">
        <v>7</v>
      </c>
      <c r="C80" s="60">
        <v>2005</v>
      </c>
      <c r="D80" s="61">
        <v>6</v>
      </c>
      <c r="E80" s="62">
        <v>10.7</v>
      </c>
      <c r="F80" s="91">
        <v>29</v>
      </c>
      <c r="G80" s="63">
        <v>930</v>
      </c>
      <c r="H80" s="64">
        <v>3.3399999999999999E-2</v>
      </c>
      <c r="I80" s="64">
        <v>8.4199999999999997E-2</v>
      </c>
      <c r="J80" s="64">
        <v>8.8300000000000003E-2</v>
      </c>
      <c r="K80" s="62">
        <v>8.6999999999999993</v>
      </c>
      <c r="L80" s="63">
        <v>25</v>
      </c>
      <c r="M80" s="63">
        <v>1940</v>
      </c>
      <c r="N80" s="63">
        <v>26</v>
      </c>
      <c r="O80" s="63">
        <v>16000</v>
      </c>
      <c r="P80" s="91">
        <v>76</v>
      </c>
      <c r="Q80" s="91">
        <v>48</v>
      </c>
      <c r="R80" s="91">
        <v>88</v>
      </c>
      <c r="S80" s="91">
        <v>3270</v>
      </c>
      <c r="T80" s="91">
        <v>0.9</v>
      </c>
      <c r="U80" s="91">
        <v>320</v>
      </c>
      <c r="V80" s="63"/>
      <c r="W80" s="103">
        <v>1853</v>
      </c>
      <c r="X80" s="91" t="s">
        <v>110</v>
      </c>
      <c r="Y80" s="63"/>
      <c r="Z80" s="91">
        <v>9000</v>
      </c>
      <c r="AA80" s="91">
        <v>1965</v>
      </c>
      <c r="AB80" s="83"/>
      <c r="AE80" s="3">
        <v>2008</v>
      </c>
      <c r="AF80" s="2">
        <f>COUNT($I$110:$I$121)</f>
        <v>12</v>
      </c>
      <c r="AG80" s="4">
        <f>MAX($I$110:$I$121)</f>
        <v>9.1399999999999995E-2</v>
      </c>
      <c r="AH80" s="2">
        <f>PERCENTILE($I$110:$I$121,75%)</f>
        <v>6.3649999999999998E-2</v>
      </c>
      <c r="AI80" s="4">
        <f>MEDIAN($I$110:$I$121)</f>
        <v>5.4599999999999996E-2</v>
      </c>
      <c r="AJ80" s="2">
        <f>PERCENTILE($I$110:$I$121,25%)</f>
        <v>4.2999999999999997E-2</v>
      </c>
      <c r="AK80" s="4">
        <f>MIN($I$110:$I$121)</f>
        <v>2.35E-2</v>
      </c>
      <c r="BK80">
        <v>10</v>
      </c>
      <c r="BL80">
        <f>COUNT($I$11,$I$23,$I$35,$I$47,$I$59,$I$71,$I$83,$I$95,$I$107,$I$119,$I$131,$I$143,$I$155,$I$167)</f>
        <v>13</v>
      </c>
      <c r="BM80" s="6">
        <f>MAX($I$11,$I$23,$I$35,$I$47,$I$59,$I$71,$I$83,$I$95,$I$107,$I$119,$I$131,$I$143,$I$155,$I$167)</f>
        <v>0.16650000000000001</v>
      </c>
      <c r="BN80">
        <f>PERCENTILE(($I$11,$I$23,$I$35,$I$47,$I$59,$I$71,$I$83,$I$95,$I$107,$I$119,$I$131,$I$143,$I$155,$I$167),75%)</f>
        <v>9.9000000000000005E-2</v>
      </c>
      <c r="BO80" s="6">
        <f>MEDIAN($I$11,$I$23,$I$35,$I$47,$I$59,$I$71,$I$83,$I$95,$I$107,$I$119,$I$131,$I$143,$I$155,$I$167)</f>
        <v>4.9399999999999999E-2</v>
      </c>
      <c r="BP80">
        <f>PERCENTILE(($I$11,$I$23,$I$35,$I$47,$I$59,$I$71,$I$83,$I$95,$I$107,$I$119,$I$131,$I$143,$I$155,$I$167),25%)</f>
        <v>1.6E-2</v>
      </c>
      <c r="BQ80" s="6">
        <f>MIN($I$11,$I$23,$I$35,$I$47,$I$59,$I$71,$I$83,$I$95,$I$107,$I$119,$I$131,$I$143,$I$155,$I$167)</f>
        <v>2E-3</v>
      </c>
    </row>
    <row r="81" spans="1:69" x14ac:dyDescent="0.25">
      <c r="A81" s="117">
        <v>38572</v>
      </c>
      <c r="B81" s="60">
        <v>8</v>
      </c>
      <c r="C81" s="60">
        <v>2005</v>
      </c>
      <c r="D81" s="61">
        <v>2</v>
      </c>
      <c r="E81" s="62">
        <v>5.6</v>
      </c>
      <c r="F81" s="91" t="s">
        <v>110</v>
      </c>
      <c r="G81" s="63">
        <v>684</v>
      </c>
      <c r="H81" s="64">
        <v>0.1179</v>
      </c>
      <c r="I81" s="64">
        <v>0.10009999999999999</v>
      </c>
      <c r="J81" s="64">
        <v>0.20169999999999999</v>
      </c>
      <c r="K81" s="62">
        <v>6.9</v>
      </c>
      <c r="L81" s="63">
        <v>44</v>
      </c>
      <c r="M81" s="63">
        <v>1558</v>
      </c>
      <c r="N81" s="63">
        <v>49</v>
      </c>
      <c r="O81" s="63">
        <v>500</v>
      </c>
      <c r="P81" s="91">
        <v>68</v>
      </c>
      <c r="Q81" s="91">
        <v>36</v>
      </c>
      <c r="R81" s="91">
        <v>31</v>
      </c>
      <c r="S81" s="91">
        <v>2740</v>
      </c>
      <c r="T81" s="91">
        <v>2</v>
      </c>
      <c r="U81" s="91">
        <v>276</v>
      </c>
      <c r="V81" s="63"/>
      <c r="W81" s="105">
        <v>27142</v>
      </c>
      <c r="X81" s="91" t="s">
        <v>110</v>
      </c>
      <c r="Y81" s="63"/>
      <c r="Z81" s="91">
        <v>230</v>
      </c>
      <c r="AA81" s="91">
        <v>1602</v>
      </c>
      <c r="AB81" s="85">
        <v>27.11</v>
      </c>
      <c r="AE81" s="3">
        <v>2009</v>
      </c>
      <c r="AF81" s="2">
        <f>COUNT($I$122:$I$133)</f>
        <v>9</v>
      </c>
      <c r="AG81" s="4">
        <f>MAX($I$122:$I$133)</f>
        <v>0.15229999999999999</v>
      </c>
      <c r="AH81" s="2">
        <f>PERCENTILE($I$122:$I$133,75%)</f>
        <v>0.1</v>
      </c>
      <c r="AI81" s="4">
        <f>MEDIAN($I$122:$I$133)</f>
        <v>7.8299999999999995E-2</v>
      </c>
      <c r="AJ81" s="2">
        <f>PERCENTILE($I$122:$I$133,25%)</f>
        <v>6.6799999999999998E-2</v>
      </c>
      <c r="AK81" s="4">
        <f>MIN($I$122:$I$133)</f>
        <v>5.0000000000000001E-3</v>
      </c>
      <c r="BK81">
        <v>11</v>
      </c>
      <c r="BL81">
        <f>COUNT($I$12,$I$24,$I$36,$I$48,$I$60,$I$72,$I$84,$I$96,$I$108,$I$120,$I$132,$I$144,$I$156,$I$168)</f>
        <v>14</v>
      </c>
      <c r="BM81" s="6">
        <f>MAX($I$12,$I$24,$I$36,$I$48,$I$60,$I$72,$I$84,$I$96,$I$108,$I$120,$I$132,$I$144,$I$156,$I$168)</f>
        <v>0.13869999999999999</v>
      </c>
      <c r="BN81">
        <f>PERCENTILE(($I$12,$I$24,$I$36,$I$48,$I$60,$I$72,$I$84,$I$96,$I$108,$I$120,$I$132,$I$144,$I$156,$I$168),75%)</f>
        <v>6.4750000000000002E-2</v>
      </c>
      <c r="BO81" s="6">
        <f>MEDIAN($I$12,$I$24,$I$36,$I$48,$I$60,$I$72,$I$84,$I$96,$I$108,$I$120,$I$132,$I$144,$I$156,$I$168)</f>
        <v>3.4849999999999999E-2</v>
      </c>
      <c r="BP81">
        <f>PERCENTILE(($I$12,$I$24,$I$36,$I$48,$I$60,$I$72,$I$84,$I$96,$I$108,$I$120,$I$132,$I$144,$I$156,$I$168),25%)</f>
        <v>7.0499999999999998E-3</v>
      </c>
      <c r="BQ81" s="6">
        <f>MIN($I$12,$I$24,$I$36,$I$48,$I$60,$I$72,$I$84,$I$96,$I$108,$I$120,$I$132,$I$144,$I$156,$I$168)</f>
        <v>2.3E-3</v>
      </c>
    </row>
    <row r="82" spans="1:69" x14ac:dyDescent="0.25">
      <c r="A82" s="117">
        <v>38600</v>
      </c>
      <c r="B82" s="60">
        <v>9</v>
      </c>
      <c r="C82" s="60">
        <v>2005</v>
      </c>
      <c r="D82" s="61">
        <v>4</v>
      </c>
      <c r="E82" s="62">
        <v>8.9</v>
      </c>
      <c r="F82" s="91">
        <v>30</v>
      </c>
      <c r="G82" s="63">
        <v>502</v>
      </c>
      <c r="H82" s="64">
        <v>4.0000000000000001E-3</v>
      </c>
      <c r="I82" s="64">
        <v>8.72E-2</v>
      </c>
      <c r="J82" s="64">
        <v>1.49E-2</v>
      </c>
      <c r="K82" s="62">
        <v>8.5</v>
      </c>
      <c r="L82" s="63">
        <v>28</v>
      </c>
      <c r="M82" s="63">
        <v>1192</v>
      </c>
      <c r="N82" s="63">
        <v>32</v>
      </c>
      <c r="O82" s="63">
        <v>130</v>
      </c>
      <c r="P82" s="91">
        <v>76</v>
      </c>
      <c r="Q82" s="91">
        <v>32</v>
      </c>
      <c r="R82" s="91">
        <v>68</v>
      </c>
      <c r="S82" s="91">
        <v>1950</v>
      </c>
      <c r="T82" s="91">
        <v>0.5</v>
      </c>
      <c r="U82" s="91">
        <v>212</v>
      </c>
      <c r="V82" s="63"/>
      <c r="W82" s="99">
        <v>1737</v>
      </c>
      <c r="X82" s="91" t="s">
        <v>110</v>
      </c>
      <c r="Y82" s="63"/>
      <c r="Z82" s="91">
        <v>30</v>
      </c>
      <c r="AA82" s="91">
        <v>1220</v>
      </c>
      <c r="AB82" s="83">
        <v>33.01</v>
      </c>
      <c r="AE82" s="3">
        <v>2010</v>
      </c>
      <c r="AF82" s="2">
        <f>COUNT($I$134:$I$145)</f>
        <v>12</v>
      </c>
      <c r="AG82" s="4">
        <f>MAX($I$134:$I$145)</f>
        <v>0.3</v>
      </c>
      <c r="AH82" s="2">
        <f>PERCENTILE($I$134:$I$145,75%)</f>
        <v>0.1825</v>
      </c>
      <c r="AI82" s="4">
        <f>MEDIAN($I$134:$I$145)</f>
        <v>8.2699999999999996E-2</v>
      </c>
      <c r="AJ82" s="2">
        <f>PERCENTILE($I$134:$I$145,25%)</f>
        <v>1.6250000000000001E-2</v>
      </c>
      <c r="AK82" s="4">
        <f>MIN($I$134:$I$145)</f>
        <v>5.0000000000000001E-3</v>
      </c>
      <c r="BK82">
        <v>12</v>
      </c>
      <c r="BL82">
        <f>COUNT($I$13,$I$25,$I$37,$I$49,$I$61,$I$73,$I$85,$I$97,$I$109,$I$121,$I$133,$I$145,$I$157,$I$169)</f>
        <v>14</v>
      </c>
      <c r="BM82" s="6">
        <f>MAX($I$13,$I$25,$I$37,$I$49,$I$61,$I$73,$I$85,$I$97,$I$109,$I$121,$I$133,$I$145,$I$157,$I$169)</f>
        <v>0.56899999999999995</v>
      </c>
      <c r="BN82">
        <f>PERCENTILE(($I$13,$I$25,$I$37,$I$49,$I$61,$I$73,$I$85,$I$97,$I$109,$I$121,$I$133,$I$145,$I$157,$I$169),75%)</f>
        <v>9.9600000000000008E-2</v>
      </c>
      <c r="BO82" s="6">
        <f>MEDIAN($I$13,$I$25,$I$37,$I$49,$I$61,$I$73,$I$85,$I$97,$I$109,$I$121,$I$133,$I$145,$I$157,$I$169)</f>
        <v>7.8100000000000003E-2</v>
      </c>
      <c r="BP82">
        <f>PERCENTILE(($I$13,$I$25,$I$37,$I$49,$I$61,$I$73,$I$85,$I$97,$I$109,$I$121,$I$133,$I$145,$I$157,$I$169),25%)</f>
        <v>3.5924999999999999E-2</v>
      </c>
      <c r="BQ82" s="6">
        <f>MIN($I$13,$I$25,$I$37,$I$49,$I$61,$I$73,$I$85,$I$97,$I$109,$I$121,$I$133,$I$145,$I$157,$I$169)</f>
        <v>2E-3</v>
      </c>
    </row>
    <row r="83" spans="1:69" x14ac:dyDescent="0.25">
      <c r="A83" s="117">
        <v>38635</v>
      </c>
      <c r="B83" s="60">
        <v>10</v>
      </c>
      <c r="C83" s="60">
        <v>2005</v>
      </c>
      <c r="D83" s="61">
        <v>2</v>
      </c>
      <c r="E83" s="62">
        <v>7.9</v>
      </c>
      <c r="F83" s="91">
        <v>29</v>
      </c>
      <c r="G83" s="63">
        <v>524</v>
      </c>
      <c r="H83" s="64">
        <v>2.41E-2</v>
      </c>
      <c r="I83" s="64">
        <v>9.4500000000000001E-2</v>
      </c>
      <c r="J83" s="64">
        <v>6.0900000000000003E-2</v>
      </c>
      <c r="K83" s="62">
        <v>7.5</v>
      </c>
      <c r="L83" s="63">
        <v>24</v>
      </c>
      <c r="M83" s="63">
        <v>1164</v>
      </c>
      <c r="N83" s="63">
        <v>21</v>
      </c>
      <c r="O83" s="63">
        <v>3500</v>
      </c>
      <c r="P83" s="91">
        <v>72</v>
      </c>
      <c r="Q83" s="91">
        <v>24</v>
      </c>
      <c r="R83" s="91">
        <v>68</v>
      </c>
      <c r="S83" s="91">
        <v>2100</v>
      </c>
      <c r="T83" s="91">
        <v>2</v>
      </c>
      <c r="U83" s="91">
        <v>208</v>
      </c>
      <c r="V83" s="63"/>
      <c r="W83" s="99">
        <v>246</v>
      </c>
      <c r="X83" s="91" t="s">
        <v>110</v>
      </c>
      <c r="Y83" s="63"/>
      <c r="Z83" s="91">
        <v>3500</v>
      </c>
      <c r="AA83" s="91">
        <v>1188</v>
      </c>
      <c r="AB83" s="83">
        <v>60.81</v>
      </c>
      <c r="AE83" s="3">
        <v>2011</v>
      </c>
      <c r="AF83" s="2">
        <f>COUNT($I$146:$I$157)</f>
        <v>11</v>
      </c>
      <c r="AG83" s="4">
        <f>MAX($I$146:$I$157)</f>
        <v>0.56799999999999995</v>
      </c>
      <c r="AH83" s="2">
        <f>PERCENTILE($I$146:$I$157,75%)</f>
        <v>7.8649999999999998E-2</v>
      </c>
      <c r="AI83" s="4">
        <f>MEDIAN($I$146:$I$157)</f>
        <v>6.1199999999999997E-2</v>
      </c>
      <c r="AJ83" s="2">
        <f>PERCENTILE($I$146:$I$157,25%)</f>
        <v>3.1949999999999999E-2</v>
      </c>
      <c r="AK83" s="4">
        <f>MIN($I$146:$I$157)</f>
        <v>6.3E-3</v>
      </c>
    </row>
    <row r="84" spans="1:69" x14ac:dyDescent="0.25">
      <c r="A84" s="117">
        <v>38663</v>
      </c>
      <c r="B84" s="60">
        <v>11</v>
      </c>
      <c r="C84" s="60">
        <v>2005</v>
      </c>
      <c r="D84" s="61">
        <v>3</v>
      </c>
      <c r="E84" s="62">
        <v>8.1999999999999993</v>
      </c>
      <c r="F84" s="91" t="s">
        <v>110</v>
      </c>
      <c r="G84" s="63">
        <v>461</v>
      </c>
      <c r="H84" s="64">
        <v>0.159</v>
      </c>
      <c r="I84" s="64">
        <v>8.5300000000000001E-2</v>
      </c>
      <c r="J84" s="64">
        <v>2.9700000000000001E-2</v>
      </c>
      <c r="K84" s="62">
        <v>8.1</v>
      </c>
      <c r="L84" s="63">
        <v>27</v>
      </c>
      <c r="M84" s="63">
        <v>1032</v>
      </c>
      <c r="N84" s="63">
        <v>37</v>
      </c>
      <c r="O84" s="63">
        <v>50</v>
      </c>
      <c r="P84" s="91">
        <v>96</v>
      </c>
      <c r="Q84" s="91">
        <v>132</v>
      </c>
      <c r="R84" s="91">
        <v>63</v>
      </c>
      <c r="S84" s="91">
        <v>1880</v>
      </c>
      <c r="T84" s="91">
        <v>0.5</v>
      </c>
      <c r="U84" s="91">
        <v>196</v>
      </c>
      <c r="V84" s="63"/>
      <c r="W84" s="99">
        <v>267</v>
      </c>
      <c r="X84" s="91" t="s">
        <v>110</v>
      </c>
      <c r="Y84" s="63"/>
      <c r="Z84" s="91">
        <v>11</v>
      </c>
      <c r="AA84" s="91">
        <v>1059</v>
      </c>
      <c r="AB84" s="83">
        <v>20.85</v>
      </c>
      <c r="AE84" s="3">
        <v>2012</v>
      </c>
      <c r="AF84" s="2">
        <f>COUNT($I$158:$I$169)</f>
        <v>12</v>
      </c>
      <c r="AG84" s="4">
        <f>MAX($I$158:$I$169)</f>
        <v>0.20300000000000001</v>
      </c>
      <c r="AH84" s="2">
        <f>PERCENTILE($I$158:$I$169,75%)</f>
        <v>0.1515</v>
      </c>
      <c r="AI84" s="4">
        <f>MEDIAN($I$158:$I$169)</f>
        <v>9.9000000000000005E-2</v>
      </c>
      <c r="AJ84" s="2">
        <f>PERCENTILE($I$158:$I$169,25%)</f>
        <v>7.6249999999999998E-2</v>
      </c>
      <c r="AK84" s="4">
        <f>MIN($I$158:$I$169)</f>
        <v>4.7E-2</v>
      </c>
    </row>
    <row r="85" spans="1:69" x14ac:dyDescent="0.25">
      <c r="A85" s="117">
        <v>38691</v>
      </c>
      <c r="B85" s="60">
        <v>12</v>
      </c>
      <c r="C85" s="60">
        <v>2005</v>
      </c>
      <c r="D85" s="61">
        <v>1</v>
      </c>
      <c r="E85" s="62">
        <v>8.1</v>
      </c>
      <c r="F85" s="91" t="s">
        <v>110</v>
      </c>
      <c r="G85" s="63">
        <v>405</v>
      </c>
      <c r="H85" s="64">
        <v>1.4800000000000001E-2</v>
      </c>
      <c r="I85" s="64">
        <v>0.56899999999999995</v>
      </c>
      <c r="J85" s="64">
        <v>3.8399999999999997E-2</v>
      </c>
      <c r="K85" s="62">
        <v>8.1999999999999993</v>
      </c>
      <c r="L85" s="63">
        <v>17</v>
      </c>
      <c r="M85" s="63">
        <v>950</v>
      </c>
      <c r="N85" s="63">
        <v>32</v>
      </c>
      <c r="O85" s="63">
        <v>500</v>
      </c>
      <c r="P85" s="91">
        <v>76</v>
      </c>
      <c r="Q85" s="91">
        <v>36</v>
      </c>
      <c r="R85" s="91">
        <v>47</v>
      </c>
      <c r="S85" s="91">
        <v>1709</v>
      </c>
      <c r="T85" s="91"/>
      <c r="U85" s="91">
        <v>180</v>
      </c>
      <c r="V85" s="63"/>
      <c r="W85" s="101">
        <v>724</v>
      </c>
      <c r="X85" s="91" t="s">
        <v>110</v>
      </c>
      <c r="Y85" s="63"/>
      <c r="Z85" s="91">
        <v>500</v>
      </c>
      <c r="AA85" s="91">
        <v>967</v>
      </c>
      <c r="AB85" s="87">
        <v>34.75</v>
      </c>
      <c r="AE85" s="1"/>
      <c r="AF85" s="1"/>
      <c r="AG85" s="2"/>
      <c r="AH85" s="2"/>
      <c r="AI85" s="2"/>
    </row>
    <row r="86" spans="1:69" x14ac:dyDescent="0.25">
      <c r="A86" s="117">
        <v>38740</v>
      </c>
      <c r="B86" s="60">
        <v>1</v>
      </c>
      <c r="C86" s="60">
        <v>2006</v>
      </c>
      <c r="D86" s="61">
        <v>2</v>
      </c>
      <c r="E86" s="62">
        <v>9.1999999999999993</v>
      </c>
      <c r="F86" s="91">
        <v>29</v>
      </c>
      <c r="G86" s="63">
        <v>283</v>
      </c>
      <c r="H86" s="64">
        <v>1.06E-2</v>
      </c>
      <c r="I86" s="64">
        <v>4.4699999999999997E-2</v>
      </c>
      <c r="J86" s="64">
        <v>3.3399999999999999E-2</v>
      </c>
      <c r="K86" s="62">
        <v>8.1999999999999993</v>
      </c>
      <c r="L86" s="63">
        <v>33</v>
      </c>
      <c r="M86" s="63">
        <v>610</v>
      </c>
      <c r="N86" s="63">
        <v>28</v>
      </c>
      <c r="O86" s="63">
        <v>130</v>
      </c>
      <c r="P86" s="91">
        <v>68</v>
      </c>
      <c r="Q86" s="91">
        <v>24</v>
      </c>
      <c r="R86" s="91">
        <v>23</v>
      </c>
      <c r="S86" s="91">
        <v>1136</v>
      </c>
      <c r="T86" s="91">
        <v>3</v>
      </c>
      <c r="U86" s="91">
        <v>132</v>
      </c>
      <c r="V86" s="63"/>
      <c r="W86" s="99">
        <v>776</v>
      </c>
      <c r="X86" s="91" t="s">
        <v>110</v>
      </c>
      <c r="Y86" s="63"/>
      <c r="Z86" s="91">
        <v>30</v>
      </c>
      <c r="AA86" s="91">
        <v>643</v>
      </c>
      <c r="AB86" s="83">
        <v>17.38</v>
      </c>
    </row>
    <row r="87" spans="1:69" x14ac:dyDescent="0.25">
      <c r="A87" s="117">
        <v>38754</v>
      </c>
      <c r="B87" s="60">
        <v>2</v>
      </c>
      <c r="C87" s="60">
        <v>2006</v>
      </c>
      <c r="D87" s="61">
        <v>3</v>
      </c>
      <c r="E87" s="62">
        <v>8</v>
      </c>
      <c r="F87" s="91">
        <v>26</v>
      </c>
      <c r="G87" s="63">
        <v>309</v>
      </c>
      <c r="H87" s="64">
        <v>2.0500000000000001E-2</v>
      </c>
      <c r="I87" s="64">
        <v>0.04</v>
      </c>
      <c r="J87" s="64">
        <v>7.7999999999999996E-3</v>
      </c>
      <c r="K87" s="62">
        <v>8</v>
      </c>
      <c r="L87" s="63">
        <v>42</v>
      </c>
      <c r="M87" s="63">
        <v>656</v>
      </c>
      <c r="N87" s="63">
        <v>33</v>
      </c>
      <c r="O87" s="63">
        <v>3000</v>
      </c>
      <c r="P87" s="91">
        <v>76</v>
      </c>
      <c r="Q87" s="91">
        <v>20</v>
      </c>
      <c r="R87" s="91">
        <v>21</v>
      </c>
      <c r="S87" s="91">
        <v>1253</v>
      </c>
      <c r="T87" s="91">
        <v>2</v>
      </c>
      <c r="U87" s="91">
        <v>140</v>
      </c>
      <c r="V87" s="63"/>
      <c r="W87" s="99">
        <v>23</v>
      </c>
      <c r="X87" s="91" t="s">
        <v>110</v>
      </c>
      <c r="Y87" s="63"/>
      <c r="Z87" s="91">
        <v>700</v>
      </c>
      <c r="AA87" s="91">
        <v>698</v>
      </c>
      <c r="AB87" s="83">
        <v>46.22</v>
      </c>
      <c r="AE87" t="s">
        <v>15</v>
      </c>
      <c r="AF87" t="s">
        <v>46</v>
      </c>
      <c r="AG87" t="s">
        <v>47</v>
      </c>
      <c r="AH87" t="s">
        <v>48</v>
      </c>
      <c r="AI87" t="s">
        <v>49</v>
      </c>
      <c r="AJ87" t="s">
        <v>50</v>
      </c>
      <c r="AK87" t="s">
        <v>51</v>
      </c>
      <c r="BK87" t="s">
        <v>14</v>
      </c>
      <c r="BL87" t="s">
        <v>46</v>
      </c>
      <c r="BM87" t="s">
        <v>47</v>
      </c>
      <c r="BN87" t="s">
        <v>48</v>
      </c>
      <c r="BO87" t="s">
        <v>49</v>
      </c>
      <c r="BP87" t="s">
        <v>50</v>
      </c>
      <c r="BQ87" t="s">
        <v>51</v>
      </c>
    </row>
    <row r="88" spans="1:69" x14ac:dyDescent="0.25">
      <c r="A88" s="117">
        <v>38782</v>
      </c>
      <c r="B88" s="60">
        <v>3</v>
      </c>
      <c r="C88" s="60">
        <v>2006</v>
      </c>
      <c r="D88" s="61">
        <v>2</v>
      </c>
      <c r="E88" s="62">
        <v>7.9</v>
      </c>
      <c r="F88" s="91">
        <v>27</v>
      </c>
      <c r="G88" s="63">
        <v>312</v>
      </c>
      <c r="H88" s="64">
        <v>2.07E-2</v>
      </c>
      <c r="I88" s="64">
        <v>4.2299999999999997E-2</v>
      </c>
      <c r="J88" s="64">
        <v>0.1003</v>
      </c>
      <c r="K88" s="62">
        <v>7</v>
      </c>
      <c r="L88" s="63">
        <v>57</v>
      </c>
      <c r="M88" s="63">
        <v>661</v>
      </c>
      <c r="N88" s="63">
        <v>44</v>
      </c>
      <c r="O88" s="63">
        <v>23</v>
      </c>
      <c r="P88" s="91">
        <v>96</v>
      </c>
      <c r="Q88" s="91">
        <v>32</v>
      </c>
      <c r="R88" s="91">
        <v>21</v>
      </c>
      <c r="S88" s="91">
        <v>1280</v>
      </c>
      <c r="T88" s="91">
        <v>1</v>
      </c>
      <c r="U88" s="91">
        <v>144</v>
      </c>
      <c r="V88" s="63"/>
      <c r="W88" s="99">
        <v>116</v>
      </c>
      <c r="X88" s="91" t="s">
        <v>110</v>
      </c>
      <c r="Y88" s="63"/>
      <c r="Z88" s="91">
        <v>8</v>
      </c>
      <c r="AA88" s="91">
        <v>718</v>
      </c>
      <c r="AB88" s="83">
        <v>12.16</v>
      </c>
      <c r="AE88" s="3">
        <v>1999</v>
      </c>
      <c r="AF88">
        <f>COUNT($J$2:$J$13)</f>
        <v>12</v>
      </c>
      <c r="AG88" s="4">
        <f>MAX($J$2:$J$13)</f>
        <v>0.18060000000000001</v>
      </c>
      <c r="AH88">
        <f>PERCENTILE($J$2:$J$13,75%)</f>
        <v>3.4075000000000001E-2</v>
      </c>
      <c r="AI88" s="4">
        <f>MEDIAN($J$2:$J$13)</f>
        <v>1.4E-2</v>
      </c>
      <c r="AJ88">
        <f>PERCENTILE($J$2:$J$13,25%)</f>
        <v>2E-3</v>
      </c>
      <c r="AK88" s="4">
        <f>MIN($J$2:$J$13)</f>
        <v>2E-3</v>
      </c>
      <c r="BK88">
        <v>1</v>
      </c>
      <c r="BL88">
        <f>COUNT($J$2,$J$14,$J$26,$J$38,$J$50,$J$62,$J$74,$J$86,$J$98,$J$110,$J$122,$J$134,$J$146,$J$158)</f>
        <v>13</v>
      </c>
      <c r="BM88" s="6">
        <f>MAX($J$2,$J$14,$J$26,$J$38,$J$50,$J$62,$J$74,$J$86,$J$98,$J$110,$J$122,$J$134,$J$146,$J$158)</f>
        <v>0.36799999999999999</v>
      </c>
      <c r="BN88">
        <f>PERCENTILE(($J$2,$J$14,$J$26,$J$38,$J$50,$J$62,$J$74,$J$86,$J$98,$J$110,$J$122,$J$134,$J$146,$J$158),75%)</f>
        <v>0.08</v>
      </c>
      <c r="BO88" s="6">
        <f>MEDIAN($J$2,$J$14,$J$26,$J$38,$J$50,$J$62,$J$74,$J$86,$J$98,$J$110,$J$122,$J$134,$J$146,$J$158)</f>
        <v>4.4600000000000001E-2</v>
      </c>
      <c r="BP88">
        <f>PERCENTILE(($J$2,$J$14,$J$26,$J$38,$J$50,$J$62,$J$74,$J$86,$J$98,$J$110,$J$122,$J$134,$J$146,$J$158),25%)</f>
        <v>2.3800000000000002E-2</v>
      </c>
      <c r="BQ88" s="6">
        <f>MIN($J$2,$J$14,$J$26,$J$38,$J$50,$J$62,$J$74,$J$86,$J$98,$J$110,$J$122,$J$134,$J$146,$J$158)</f>
        <v>2E-3</v>
      </c>
    </row>
    <row r="89" spans="1:69" x14ac:dyDescent="0.25">
      <c r="A89" s="117">
        <v>38810</v>
      </c>
      <c r="B89" s="60">
        <v>4</v>
      </c>
      <c r="C89" s="60">
        <v>2006</v>
      </c>
      <c r="D89" s="61">
        <v>1</v>
      </c>
      <c r="E89" s="62">
        <v>8.4</v>
      </c>
      <c r="F89" s="91">
        <v>29</v>
      </c>
      <c r="G89" s="63">
        <v>290</v>
      </c>
      <c r="H89" s="64">
        <v>0.11700000000000001</v>
      </c>
      <c r="I89" s="64">
        <v>1.24E-2</v>
      </c>
      <c r="J89" s="64">
        <v>1.8200000000000001E-2</v>
      </c>
      <c r="K89" s="62">
        <v>7.2</v>
      </c>
      <c r="L89" s="63">
        <v>51</v>
      </c>
      <c r="M89" s="63">
        <v>612</v>
      </c>
      <c r="N89" s="63">
        <v>45</v>
      </c>
      <c r="O89" s="63">
        <v>5000</v>
      </c>
      <c r="P89" s="91">
        <v>48</v>
      </c>
      <c r="Q89" s="91">
        <v>24</v>
      </c>
      <c r="R89" s="91">
        <v>31</v>
      </c>
      <c r="S89" s="91">
        <v>1313</v>
      </c>
      <c r="T89" s="91">
        <v>0.5</v>
      </c>
      <c r="U89" s="91">
        <v>136</v>
      </c>
      <c r="V89" s="63"/>
      <c r="W89" s="103">
        <v>40</v>
      </c>
      <c r="X89" s="91" t="s">
        <v>110</v>
      </c>
      <c r="Y89" s="63"/>
      <c r="Z89" s="91">
        <v>1100</v>
      </c>
      <c r="AA89" s="91">
        <v>663</v>
      </c>
      <c r="AB89" s="83">
        <v>19.11</v>
      </c>
      <c r="AE89" s="3">
        <v>2000</v>
      </c>
      <c r="AF89">
        <f>COUNT($J$14:$J$25)</f>
        <v>12</v>
      </c>
      <c r="AG89" s="4">
        <f>MAX($J$14:$J$25)</f>
        <v>0.20200000000000001</v>
      </c>
      <c r="AH89">
        <f>PERCENTILE($J$14:$J$25,75%)</f>
        <v>9.64E-2</v>
      </c>
      <c r="AI89" s="4">
        <f>MEDIAN($J$14:$J$25)</f>
        <v>1.41E-2</v>
      </c>
      <c r="AJ89">
        <f>PERCENTILE($J$14:$J$25,25%)</f>
        <v>2E-3</v>
      </c>
      <c r="AK89" s="4">
        <f>MIN($J$14:$J$25)</f>
        <v>2E-3</v>
      </c>
      <c r="BK89">
        <v>2</v>
      </c>
      <c r="BL89">
        <f>COUNT($J$3,$J$15,$J$27,$J$39,$J$51,$J$63,$J$75,$J$87,$J$99,$J$111,$J$123,$J$135,$J$147,$J$159)</f>
        <v>13</v>
      </c>
      <c r="BM89" s="6">
        <f>MAX($J$3,$J$15,$J$27,$J$39,$J$51,$J$63,$J$75,$J$87,$J$99,$J$111,$J$123,$J$135,$J$147,$J$159)</f>
        <v>0.75600000000000001</v>
      </c>
      <c r="BN89">
        <f>PERCENTILE(($J$3,$J$15,$J$27,$J$39,$J$51,$J$63,$J$75,$J$87,$J$99,$J$111,$J$123,$J$135,$J$147,$J$159),75%)</f>
        <v>8.2000000000000003E-2</v>
      </c>
      <c r="BO89" s="6">
        <f>MEDIAN($J$3,$J$15,$J$27,$J$39,$J$51,$J$63,$J$75,$J$87,$J$99,$J$111,$J$123,$J$135,$J$147,$J$159)</f>
        <v>3.2800000000000003E-2</v>
      </c>
      <c r="BP89">
        <f>PERCENTILE(($J$3,$J$15,$J$27,$J$39,$J$51,$J$63,$J$75,$J$87,$J$99,$J$111,$J$123,$J$135,$J$147,$J$159),25%)</f>
        <v>2.92E-2</v>
      </c>
      <c r="BQ89" s="6">
        <f>MIN($J$3,$J$15,$J$27,$J$39,$J$51,$J$63,$J$75,$J$87,$J$99,$J$111,$J$123,$J$135,$J$147,$J$159)</f>
        <v>2E-3</v>
      </c>
    </row>
    <row r="90" spans="1:69" x14ac:dyDescent="0.25">
      <c r="A90" s="117">
        <v>38845</v>
      </c>
      <c r="B90" s="60">
        <v>5</v>
      </c>
      <c r="C90" s="60">
        <v>2006</v>
      </c>
      <c r="D90" s="61">
        <v>2</v>
      </c>
      <c r="E90" s="62">
        <v>6.4</v>
      </c>
      <c r="F90" s="91">
        <v>31</v>
      </c>
      <c r="G90" s="63">
        <v>327</v>
      </c>
      <c r="H90" s="64">
        <v>4.6600000000000003E-2</v>
      </c>
      <c r="I90" s="64">
        <v>7.4999999999999997E-3</v>
      </c>
      <c r="J90" s="64">
        <v>1.2200000000000001E-2</v>
      </c>
      <c r="K90" s="62">
        <v>7.1</v>
      </c>
      <c r="L90" s="63">
        <v>66</v>
      </c>
      <c r="M90" s="63">
        <v>711</v>
      </c>
      <c r="N90" s="63">
        <v>48</v>
      </c>
      <c r="O90" s="63">
        <v>500</v>
      </c>
      <c r="P90" s="91">
        <v>88</v>
      </c>
      <c r="Q90" s="91">
        <v>40</v>
      </c>
      <c r="R90" s="91">
        <v>24</v>
      </c>
      <c r="S90" s="91">
        <v>1314</v>
      </c>
      <c r="T90" s="91">
        <v>1</v>
      </c>
      <c r="U90" s="91">
        <v>152</v>
      </c>
      <c r="V90" s="63"/>
      <c r="W90" s="104">
        <v>117</v>
      </c>
      <c r="X90" s="91" t="s">
        <v>110</v>
      </c>
      <c r="Y90" s="63"/>
      <c r="Z90" s="91">
        <v>230</v>
      </c>
      <c r="AA90" s="91">
        <v>777</v>
      </c>
      <c r="AB90" s="87">
        <v>39.090000000000003</v>
      </c>
      <c r="AE90" s="3">
        <v>2001</v>
      </c>
      <c r="AF90" s="2">
        <f>COUNT($J$26:$J$37)</f>
        <v>5</v>
      </c>
      <c r="AG90" s="4">
        <f>MAX($J$26:$J$37)</f>
        <v>1.34E-2</v>
      </c>
      <c r="AH90" s="2">
        <f>PERCENTILE($J$26:$J$37,75%)</f>
        <v>5.1999999999999998E-3</v>
      </c>
      <c r="AI90" s="4">
        <f>MEDIAN($J$26:$J$37)</f>
        <v>1E-3</v>
      </c>
      <c r="AJ90" s="2">
        <f>PERCENTILE($J$26:$J$37,25%)</f>
        <v>1E-3</v>
      </c>
      <c r="AK90" s="4">
        <f>MIN($J$26:$J$37)</f>
        <v>1E-3</v>
      </c>
      <c r="BK90">
        <v>3</v>
      </c>
      <c r="BL90">
        <f>COUNT($J$4,$J$16,$J$28,$J$40,$J$52,$J$64,$J$76,$J$88,$J$100,$J$112,$J$124,$J$136,$J$148,$J$160)</f>
        <v>13</v>
      </c>
      <c r="BM90" s="6">
        <f>MAX($J$4,$J$16,$J$28,$J$40,$J$52,$J$64,$J$76,$J$88,$J$100,$J$112,$J$124,$J$136,$J$148,$J$160)</f>
        <v>0.13400000000000001</v>
      </c>
      <c r="BN90">
        <f>PERCENTILE(($J$4,$J$16,$J$28,$J$40,$J$52,$J$64,$J$76,$J$88,$J$100,$J$112,$J$124,$J$136,$J$148,$J$160),75%)</f>
        <v>0.1003</v>
      </c>
      <c r="BO90" s="6">
        <f>MEDIAN($J$4,$J$16,$J$28,$J$40,$J$52,$J$64,$J$76,$J$88,$J$100,$J$112,$J$124,$J$136,$J$148,$J$160)</f>
        <v>5.5E-2</v>
      </c>
      <c r="BP90">
        <f>PERCENTILE(($J$4,$J$16,$J$28,$J$40,$J$52,$J$64,$J$76,$J$88,$J$100,$J$112,$J$124,$J$136,$J$148,$J$160),25%)</f>
        <v>3.8300000000000001E-2</v>
      </c>
      <c r="BQ90" s="6">
        <f>MIN($J$4,$J$16,$J$28,$J$40,$J$52,$J$64,$J$76,$J$88,$J$100,$J$112,$J$124,$J$136,$J$148,$J$160)</f>
        <v>2E-3</v>
      </c>
    </row>
    <row r="91" spans="1:69" x14ac:dyDescent="0.25">
      <c r="A91" s="117">
        <v>38873</v>
      </c>
      <c r="B91" s="60">
        <v>6</v>
      </c>
      <c r="C91" s="60">
        <v>2006</v>
      </c>
      <c r="D91" s="61">
        <v>5</v>
      </c>
      <c r="E91" s="62">
        <v>11.8</v>
      </c>
      <c r="F91" s="91">
        <v>31.5</v>
      </c>
      <c r="G91" s="63">
        <v>651</v>
      </c>
      <c r="H91" s="64">
        <v>4.8099999999999997E-2</v>
      </c>
      <c r="I91" s="64">
        <v>2.9700000000000001E-2</v>
      </c>
      <c r="J91" s="64">
        <v>4.7300000000000002E-2</v>
      </c>
      <c r="K91" s="62">
        <v>9</v>
      </c>
      <c r="L91" s="63">
        <v>19</v>
      </c>
      <c r="M91" s="63">
        <v>1339</v>
      </c>
      <c r="N91" s="63">
        <v>18</v>
      </c>
      <c r="O91" s="63">
        <v>24000</v>
      </c>
      <c r="P91" s="91">
        <v>104</v>
      </c>
      <c r="Q91" s="91">
        <v>56</v>
      </c>
      <c r="R91" s="91">
        <v>39</v>
      </c>
      <c r="S91" s="91">
        <v>2410</v>
      </c>
      <c r="T91" s="91">
        <v>2</v>
      </c>
      <c r="U91" s="91">
        <v>272</v>
      </c>
      <c r="V91" s="63"/>
      <c r="W91" s="104">
        <v>2450</v>
      </c>
      <c r="X91" s="91" t="s">
        <v>110</v>
      </c>
      <c r="Y91" s="63"/>
      <c r="Z91" s="91">
        <v>5000</v>
      </c>
      <c r="AA91" s="91">
        <v>1358</v>
      </c>
      <c r="AB91" s="83">
        <v>31.28</v>
      </c>
      <c r="AE91" s="3">
        <v>2002</v>
      </c>
      <c r="AF91" s="2">
        <f>COUNT($J$38:$J$49)</f>
        <v>12</v>
      </c>
      <c r="AG91" s="4">
        <f>MAX($J$38:$J$49)</f>
        <v>0.39529999999999998</v>
      </c>
      <c r="AH91" s="2">
        <f>PERCENTILE($J$38:$J$49,75%)</f>
        <v>4.1499999999999995E-2</v>
      </c>
      <c r="AI91" s="4">
        <f>MEDIAN($J$38:$J$49)</f>
        <v>2.5250000000000002E-2</v>
      </c>
      <c r="AJ91" s="2">
        <f>PERCENTILE($J$38:$J$49,25%)</f>
        <v>1.9775000000000001E-2</v>
      </c>
      <c r="AK91" s="4">
        <f>MIN($J$38:$J$49)</f>
        <v>1E-3</v>
      </c>
      <c r="BK91">
        <v>4</v>
      </c>
      <c r="BL91">
        <f>COUNT($J$5,$J$17,$J$29,$J$41,$J$53,$J$65,$J$77,$J$89,$J$101,$J$113,$J$125,$J$137,$J$149,$J$161)</f>
        <v>13</v>
      </c>
      <c r="BM91" s="6">
        <f>MAX($J$5,$J$17,$J$29,$J$41,$J$53,$J$65,$J$77,$J$89,$J$101,$J$113,$J$125,$J$137,$J$149,$J$161)</f>
        <v>0.13500000000000001</v>
      </c>
      <c r="BN91">
        <f>PERCENTILE(($J$5,$J$17,$J$29,$J$41,$J$53,$J$65,$J$77,$J$89,$J$101,$J$113,$J$125,$J$137,$J$149,$J$161),75%)</f>
        <v>0.09</v>
      </c>
      <c r="BO91" s="6">
        <f>MEDIAN($J$5,$J$17,$J$29,$J$41,$J$53,$J$65,$J$77,$J$89,$J$101,$J$113,$J$125,$J$137,$J$149,$J$161)</f>
        <v>3.8899999999999997E-2</v>
      </c>
      <c r="BP91">
        <f>PERCENTILE(($J$5,$J$17,$J$29,$J$41,$J$53,$J$65,$J$77,$J$89,$J$101,$J$113,$J$125,$J$137,$J$149,$J$161),25%)</f>
        <v>1.8200000000000001E-2</v>
      </c>
      <c r="BQ91" s="6">
        <f>MIN($J$5,$J$17,$J$29,$J$41,$J$53,$J$65,$J$77,$J$89,$J$101,$J$113,$J$125,$J$137,$J$149,$J$161)</f>
        <v>2E-3</v>
      </c>
    </row>
    <row r="92" spans="1:69" x14ac:dyDescent="0.25">
      <c r="A92" s="117">
        <v>38902</v>
      </c>
      <c r="B92" s="60">
        <v>7</v>
      </c>
      <c r="C92" s="60">
        <v>2006</v>
      </c>
      <c r="D92" s="61">
        <v>5</v>
      </c>
      <c r="E92" s="62">
        <v>7.1</v>
      </c>
      <c r="F92" s="91">
        <v>28</v>
      </c>
      <c r="G92" s="63">
        <v>465</v>
      </c>
      <c r="H92" s="64">
        <v>3.8399999999999997E-2</v>
      </c>
      <c r="I92" s="64">
        <v>6.6400000000000001E-2</v>
      </c>
      <c r="J92" s="64">
        <v>6.0900000000000003E-2</v>
      </c>
      <c r="K92" s="62">
        <v>7.9</v>
      </c>
      <c r="L92" s="63">
        <v>86</v>
      </c>
      <c r="M92" s="63">
        <v>1028</v>
      </c>
      <c r="N92" s="63">
        <v>65</v>
      </c>
      <c r="O92" s="63">
        <v>80</v>
      </c>
      <c r="P92" s="91">
        <v>84</v>
      </c>
      <c r="Q92" s="91">
        <v>44</v>
      </c>
      <c r="R92" s="91">
        <v>6</v>
      </c>
      <c r="S92" s="91">
        <v>1907</v>
      </c>
      <c r="T92" s="91">
        <v>2</v>
      </c>
      <c r="U92" s="91">
        <v>192</v>
      </c>
      <c r="V92" s="63"/>
      <c r="W92" s="103">
        <v>846</v>
      </c>
      <c r="X92" s="91" t="s">
        <v>110</v>
      </c>
      <c r="Y92" s="63"/>
      <c r="Z92" s="91">
        <v>23</v>
      </c>
      <c r="AA92" s="91">
        <v>1114</v>
      </c>
      <c r="AB92" s="83">
        <v>62.55</v>
      </c>
      <c r="AE92" s="3">
        <v>2003</v>
      </c>
      <c r="AF92" s="2">
        <f>COUNT($J$50:$J$61)</f>
        <v>11</v>
      </c>
      <c r="AG92" s="4">
        <f>MAX($J$50:$J$61)</f>
        <v>7.7899999999999997E-2</v>
      </c>
      <c r="AH92" s="2">
        <f>PERCENTILE($J$50:$J$61,75%)</f>
        <v>6.6149999999999987E-2</v>
      </c>
      <c r="AI92" s="4">
        <f>MEDIAN($J$50:$J$61)</f>
        <v>4.7300000000000002E-2</v>
      </c>
      <c r="AJ92" s="2">
        <f>PERCENTILE($J$50:$J$61,25%)</f>
        <v>3.9449999999999999E-2</v>
      </c>
      <c r="AK92" s="4">
        <f>MIN($J$50:$J$61)</f>
        <v>2.2100000000000002E-2</v>
      </c>
      <c r="BK92">
        <v>5</v>
      </c>
      <c r="BL92">
        <f>COUNT($J$6,$J$18,$J$30,$J$42,$J$54,$J$66,$J$78,$J$90,$J$102,$J$114,$J$126,$J$138,$J$150,$J$162)</f>
        <v>13</v>
      </c>
      <c r="BM92" s="6">
        <f>MAX($J$6,$J$18,$J$30,$J$42,$J$54,$J$66,$J$78,$J$90,$J$102,$J$114,$J$126,$J$138,$J$150,$J$162)</f>
        <v>0.128</v>
      </c>
      <c r="BN92">
        <f>PERCENTILE(($J$6,$J$18,$J$30,$J$42,$J$54,$J$66,$J$78,$J$90,$J$102,$J$114,$J$126,$J$138,$J$150,$J$162),75%)</f>
        <v>6.8199999999999997E-2</v>
      </c>
      <c r="BO92" s="6">
        <f>MEDIAN($J$6,$J$18,$J$30,$J$42,$J$54,$J$66,$J$78,$J$90,$J$102,$J$114,$J$126,$J$138,$J$150,$J$162)</f>
        <v>2.9499999999999998E-2</v>
      </c>
      <c r="BP92">
        <f>PERCENTILE(($J$6,$J$18,$J$30,$J$42,$J$54,$J$66,$J$78,$J$90,$J$102,$J$114,$J$126,$J$138,$J$150,$J$162),25%)</f>
        <v>1.3299999999999999E-2</v>
      </c>
      <c r="BQ92" s="6">
        <f>MIN($J$6,$J$18,$J$30,$J$42,$J$54,$J$66,$J$78,$J$90,$J$102,$J$114,$J$126,$J$138,$J$150,$J$162)</f>
        <v>1E-3</v>
      </c>
    </row>
    <row r="93" spans="1:69" x14ac:dyDescent="0.25">
      <c r="A93" s="117">
        <v>38930</v>
      </c>
      <c r="B93" s="60">
        <v>8</v>
      </c>
      <c r="C93" s="60">
        <v>2006</v>
      </c>
      <c r="D93" s="61">
        <v>1</v>
      </c>
      <c r="E93" s="62">
        <v>6.4</v>
      </c>
      <c r="F93" s="91">
        <v>26</v>
      </c>
      <c r="G93" s="63">
        <v>197</v>
      </c>
      <c r="H93" s="64">
        <v>0.70320000000000005</v>
      </c>
      <c r="I93" s="64">
        <v>0.11360000000000001</v>
      </c>
      <c r="J93" s="64">
        <v>4.2900000000000001E-2</v>
      </c>
      <c r="K93" s="62">
        <v>7.3</v>
      </c>
      <c r="L93" s="63">
        <v>65</v>
      </c>
      <c r="M93" s="63">
        <v>511</v>
      </c>
      <c r="N93" s="63">
        <v>67</v>
      </c>
      <c r="O93" s="63">
        <v>800</v>
      </c>
      <c r="P93" s="91">
        <v>80</v>
      </c>
      <c r="Q93" s="91">
        <v>48</v>
      </c>
      <c r="R93" s="91">
        <v>18</v>
      </c>
      <c r="S93" s="91">
        <v>880</v>
      </c>
      <c r="T93" s="91">
        <v>1</v>
      </c>
      <c r="U93" s="91">
        <v>116</v>
      </c>
      <c r="V93" s="63"/>
      <c r="W93" s="105">
        <v>139</v>
      </c>
      <c r="X93" s="91" t="s">
        <v>110</v>
      </c>
      <c r="Y93" s="63"/>
      <c r="Z93" s="91">
        <v>300</v>
      </c>
      <c r="AA93" s="91">
        <v>576</v>
      </c>
      <c r="AB93" s="87">
        <v>11.29</v>
      </c>
      <c r="AE93" s="3">
        <v>2004</v>
      </c>
      <c r="AF93" s="2">
        <f>COUNT($J$62:$J$73)</f>
        <v>12</v>
      </c>
      <c r="AG93" s="4">
        <f>MAX($J$62:$J$73)</f>
        <v>0.20119999999999999</v>
      </c>
      <c r="AH93" s="2">
        <f>PERCENTILE($J$62:$J$73,75%)</f>
        <v>5.8299999999999998E-2</v>
      </c>
      <c r="AI93" s="4">
        <f>MEDIAN($J$62:$J$73)</f>
        <v>3.9849999999999997E-2</v>
      </c>
      <c r="AJ93" s="2">
        <f>PERCENTILE($J$62:$J$73,25%)</f>
        <v>3.2875000000000001E-2</v>
      </c>
      <c r="AK93" s="4">
        <f>MIN($J$62:$J$73)</f>
        <v>1.43E-2</v>
      </c>
      <c r="BK93">
        <v>6</v>
      </c>
      <c r="BL93">
        <f>COUNT($J$7,$J$19,$J$31,$J$43,$J$55,$J$67,$J$79,$J$91,$J$103,$J$115,$J$127,$J$139,$J$151,$J$163)</f>
        <v>13</v>
      </c>
      <c r="BM93" s="6">
        <f>MAX($J$7,$J$19,$J$31,$J$43,$J$55,$J$67,$J$79,$J$91,$J$103,$J$115,$J$127,$J$139,$J$151,$J$163)</f>
        <v>0.1022</v>
      </c>
      <c r="BN93">
        <f>PERCENTILE(($J$7,$J$19,$J$31,$J$43,$J$55,$J$67,$J$79,$J$91,$J$103,$J$115,$J$127,$J$139,$J$151,$J$163),75%)</f>
        <v>7.7899999999999997E-2</v>
      </c>
      <c r="BO93" s="6">
        <f>MEDIAN($J$7,$J$19,$J$31,$J$43,$J$55,$J$67,$J$79,$J$91,$J$103,$J$115,$J$127,$J$139,$J$151,$J$163)</f>
        <v>0.03</v>
      </c>
      <c r="BP93">
        <f>PERCENTILE(($J$7,$J$19,$J$31,$J$43,$J$55,$J$67,$J$79,$J$91,$J$103,$J$115,$J$127,$J$139,$J$151,$J$163),25%)</f>
        <v>1.43E-2</v>
      </c>
      <c r="BQ93" s="6">
        <f>MIN($J$7,$J$19,$J$31,$J$43,$J$55,$J$67,$J$79,$J$91,$J$103,$J$115,$J$127,$J$139,$J$151,$J$163)</f>
        <v>1E-3</v>
      </c>
    </row>
    <row r="94" spans="1:69" x14ac:dyDescent="0.25">
      <c r="A94" s="117">
        <v>38964</v>
      </c>
      <c r="B94" s="60">
        <v>9</v>
      </c>
      <c r="C94" s="60">
        <v>2006</v>
      </c>
      <c r="D94" s="61">
        <v>4</v>
      </c>
      <c r="E94" s="62">
        <v>9.1</v>
      </c>
      <c r="F94" s="91">
        <v>32</v>
      </c>
      <c r="G94" s="63">
        <v>208</v>
      </c>
      <c r="H94" s="64">
        <v>0.1326</v>
      </c>
      <c r="I94" s="64">
        <v>7.7799999999999994E-2</v>
      </c>
      <c r="J94" s="64">
        <v>3.5000000000000003E-2</v>
      </c>
      <c r="K94" s="62">
        <v>8.5</v>
      </c>
      <c r="L94" s="63">
        <v>26</v>
      </c>
      <c r="M94" s="63">
        <v>546</v>
      </c>
      <c r="N94" s="63">
        <v>30</v>
      </c>
      <c r="O94" s="63">
        <v>140</v>
      </c>
      <c r="P94" s="91">
        <v>84</v>
      </c>
      <c r="Q94" s="91">
        <v>44</v>
      </c>
      <c r="R94" s="91">
        <v>33</v>
      </c>
      <c r="S94" s="91">
        <v>942</v>
      </c>
      <c r="T94" s="91">
        <v>0.5</v>
      </c>
      <c r="U94" s="91">
        <v>124</v>
      </c>
      <c r="V94" s="63"/>
      <c r="W94" s="105">
        <v>33</v>
      </c>
      <c r="X94" s="91" t="s">
        <v>110</v>
      </c>
      <c r="Y94" s="63"/>
      <c r="Z94" s="91">
        <v>33</v>
      </c>
      <c r="AA94" s="91">
        <v>572</v>
      </c>
      <c r="AB94" s="87">
        <v>9.57</v>
      </c>
      <c r="AE94" s="3">
        <v>2005</v>
      </c>
      <c r="AF94" s="2">
        <f>COUNT($J$74:$J$85)</f>
        <v>12</v>
      </c>
      <c r="AG94" s="4">
        <f>MAX($J$74:$J$85)</f>
        <v>0.20169999999999999</v>
      </c>
      <c r="AH94" s="2">
        <f>PERCENTILE($J$74:$J$85,75%)</f>
        <v>8.9749999999999996E-2</v>
      </c>
      <c r="AI94" s="4">
        <f>MEDIAN($J$74:$J$85)</f>
        <v>6.6750000000000004E-2</v>
      </c>
      <c r="AJ94" s="2">
        <f>PERCENTILE($J$74:$J$85,25%)</f>
        <v>3.6225E-2</v>
      </c>
      <c r="AK94" s="4">
        <f>MIN($J$74:$J$85)</f>
        <v>1.49E-2</v>
      </c>
      <c r="BK94">
        <v>7</v>
      </c>
      <c r="BL94">
        <f>COUNT($J$8,$J$20,$J$32,$J$44,$J$56,$J$68,$J$80,$J$92,$J$104,$J$116,$J$128,$J$140,$J$152,$J$164)</f>
        <v>11</v>
      </c>
      <c r="BM94" s="6">
        <f>MAX($J$8,$J$20,$J$32,$J$44,$J$56,$J$68,$J$80,$J$92,$J$104,$J$116,$J$128,$J$140,$J$152,$J$164)</f>
        <v>0.23119999999999999</v>
      </c>
      <c r="BN94">
        <f>PERCENTILE(($J$8,$J$20,$J$32,$J$44,$J$56,$J$68,$J$80,$J$92,$J$104,$J$116,$J$128,$J$140,$J$152,$J$164),75%)</f>
        <v>7.8149999999999997E-2</v>
      </c>
      <c r="BO94" s="6">
        <f>MEDIAN($J$8,$J$20,$J$32,$J$44,$J$56,$J$68,$J$80,$J$92,$J$104,$J$116,$J$128,$J$140,$J$152,$J$164)</f>
        <v>3.6900000000000002E-2</v>
      </c>
      <c r="BP94">
        <f>PERCENTILE(($J$8,$J$20,$J$32,$J$44,$J$56,$J$68,$J$80,$J$92,$J$104,$J$116,$J$128,$J$140,$J$152,$J$164),25%)</f>
        <v>1.8450000000000001E-2</v>
      </c>
      <c r="BQ94" s="6">
        <f>MIN($J$8,$J$20,$J$32,$J$44,$J$56,$J$68,$J$80,$J$92,$J$104,$J$116,$J$128,$J$140,$J$152,$J$164)</f>
        <v>2E-3</v>
      </c>
    </row>
    <row r="95" spans="1:69" x14ac:dyDescent="0.25">
      <c r="A95" s="117">
        <v>39008</v>
      </c>
      <c r="B95" s="60">
        <v>10</v>
      </c>
      <c r="C95" s="60">
        <v>2006</v>
      </c>
      <c r="D95" s="61">
        <v>1</v>
      </c>
      <c r="E95" s="62">
        <v>5.8</v>
      </c>
      <c r="F95" s="91" t="s">
        <v>110</v>
      </c>
      <c r="G95" s="63">
        <v>197</v>
      </c>
      <c r="H95" s="64">
        <v>0.78969999999999996</v>
      </c>
      <c r="I95" s="64">
        <v>0.16650000000000001</v>
      </c>
      <c r="J95" s="64">
        <v>3.4500000000000003E-2</v>
      </c>
      <c r="K95" s="62">
        <v>7.3</v>
      </c>
      <c r="L95" s="63">
        <v>46</v>
      </c>
      <c r="M95" s="63">
        <v>566</v>
      </c>
      <c r="N95" s="63">
        <v>107</v>
      </c>
      <c r="O95" s="63">
        <v>500</v>
      </c>
      <c r="P95" s="91">
        <v>80</v>
      </c>
      <c r="Q95" s="91">
        <v>40</v>
      </c>
      <c r="R95" s="91">
        <v>24</v>
      </c>
      <c r="S95" s="91">
        <v>869</v>
      </c>
      <c r="T95" s="91">
        <v>2</v>
      </c>
      <c r="U95" s="91">
        <v>116</v>
      </c>
      <c r="V95" s="63"/>
      <c r="W95" s="103">
        <v>66</v>
      </c>
      <c r="X95" s="91" t="s">
        <v>110</v>
      </c>
      <c r="Y95" s="63"/>
      <c r="Z95" s="91">
        <v>130</v>
      </c>
      <c r="AA95" s="91">
        <v>612</v>
      </c>
      <c r="AB95" s="83">
        <v>2.9</v>
      </c>
      <c r="AE95" s="3">
        <v>2006</v>
      </c>
      <c r="AF95" s="2">
        <f>COUNT($J$86:$J$97)</f>
        <v>12</v>
      </c>
      <c r="AG95" s="4">
        <f>MAX($J$86:$J$97)</f>
        <v>0.1003</v>
      </c>
      <c r="AH95" s="2">
        <f>PERCENTILE($J$86:$J$97,75%)</f>
        <v>5.0700000000000002E-2</v>
      </c>
      <c r="AI95" s="4">
        <f>MEDIAN($J$86:$J$97)</f>
        <v>3.8949999999999999E-2</v>
      </c>
      <c r="AJ95" s="2">
        <f>PERCENTILE($J$86:$J$97,25%)</f>
        <v>2.9600000000000001E-2</v>
      </c>
      <c r="AK95" s="4">
        <f>MIN($J$86:$J$97)</f>
        <v>7.7999999999999996E-3</v>
      </c>
      <c r="BK95">
        <v>8</v>
      </c>
      <c r="BL95">
        <f>COUNT($J$9,$J$21,$J$33,$J$45,$J$57,$J$69,$J$81,$J$93,$J$105,$J$117,$J$129,$J$141,$J$153,$J$165)</f>
        <v>13</v>
      </c>
      <c r="BM95" s="6">
        <f>MAX($J$9,$J$21,$J$33,$J$45,$J$57,$J$69,$J$81,$J$93,$J$105,$J$117,$J$129,$J$141,$J$153,$J$165)</f>
        <v>0.33410000000000001</v>
      </c>
      <c r="BN95">
        <f>PERCENTILE(($J$9,$J$21,$J$33,$J$45,$J$57,$J$69,$J$81,$J$93,$J$105,$J$117,$J$129,$J$141,$J$153,$J$165),75%)</f>
        <v>8.5500000000000007E-2</v>
      </c>
      <c r="BO95" s="6">
        <f>MEDIAN($J$9,$J$21,$J$33,$J$45,$J$57,$J$69,$J$81,$J$93,$J$105,$J$117,$J$129,$J$141,$J$153,$J$165)</f>
        <v>4.02E-2</v>
      </c>
      <c r="BP95">
        <f>PERCENTILE(($J$9,$J$21,$J$33,$J$45,$J$57,$J$69,$J$81,$J$93,$J$105,$J$117,$J$129,$J$141,$J$153,$J$165),25%)</f>
        <v>0.02</v>
      </c>
      <c r="BQ95" s="6">
        <f>MIN($J$9,$J$21,$J$33,$J$45,$J$57,$J$69,$J$81,$J$93,$J$105,$J$117,$J$129,$J$141,$J$153,$J$165)</f>
        <v>2E-3</v>
      </c>
    </row>
    <row r="96" spans="1:69" x14ac:dyDescent="0.25">
      <c r="A96" s="117">
        <v>39028</v>
      </c>
      <c r="B96" s="60">
        <v>11</v>
      </c>
      <c r="C96" s="60">
        <v>2006</v>
      </c>
      <c r="D96" s="61">
        <v>2</v>
      </c>
      <c r="E96" s="62">
        <v>7.5</v>
      </c>
      <c r="F96" s="91">
        <v>28.4</v>
      </c>
      <c r="G96" s="63">
        <v>208</v>
      </c>
      <c r="H96" s="64">
        <v>0.64229999999999998</v>
      </c>
      <c r="I96" s="64">
        <v>0.13869999999999999</v>
      </c>
      <c r="J96" s="64">
        <v>4.58E-2</v>
      </c>
      <c r="K96" s="62">
        <v>7.7</v>
      </c>
      <c r="L96" s="63">
        <v>28</v>
      </c>
      <c r="M96" s="63">
        <v>554</v>
      </c>
      <c r="N96" s="63">
        <v>82</v>
      </c>
      <c r="O96" s="63">
        <v>13</v>
      </c>
      <c r="P96" s="91">
        <v>76</v>
      </c>
      <c r="Q96" s="91">
        <v>48</v>
      </c>
      <c r="R96" s="91">
        <v>20</v>
      </c>
      <c r="S96" s="91">
        <v>925</v>
      </c>
      <c r="T96" s="91">
        <v>0.5</v>
      </c>
      <c r="U96" s="91">
        <v>116</v>
      </c>
      <c r="V96" s="63"/>
      <c r="W96" s="105">
        <v>40</v>
      </c>
      <c r="X96" s="91" t="s">
        <v>110</v>
      </c>
      <c r="Y96" s="63"/>
      <c r="Z96" s="91">
        <v>8</v>
      </c>
      <c r="AA96" s="91">
        <v>582</v>
      </c>
      <c r="AB96" s="87">
        <v>41.7</v>
      </c>
      <c r="AE96" s="3">
        <v>2007</v>
      </c>
      <c r="AF96" s="2">
        <f>COUNT($J$98:$J$109)</f>
        <v>12</v>
      </c>
      <c r="AG96" s="4">
        <f>MAX($J$98:$J$109)</f>
        <v>0.2293</v>
      </c>
      <c r="AH96" s="2">
        <f>PERCENTILE($J$98:$J$109,75%)</f>
        <v>0.10664999999999999</v>
      </c>
      <c r="AI96" s="4">
        <f>MEDIAN($J$98:$J$109)</f>
        <v>7.8300000000000008E-2</v>
      </c>
      <c r="AJ96" s="2">
        <f>PERCENTILE($J$98:$J$109,25%)</f>
        <v>3.2675000000000003E-2</v>
      </c>
      <c r="AK96" s="4">
        <f>MIN($J$98:$J$109)</f>
        <v>2.3900000000000001E-2</v>
      </c>
      <c r="BK96">
        <v>9</v>
      </c>
      <c r="BL96">
        <f>COUNT($J$10,$J$22,$J$34,$J$46,$J$58,$J$70,$J$82,$J$94,$J$106,$J$118,$J$130,$J$142,$J$154,$J$166)</f>
        <v>13</v>
      </c>
      <c r="BM96" s="6">
        <f>MAX($J$10,$J$22,$J$34,$J$46,$J$58,$J$70,$J$82,$J$94,$J$106,$J$118,$J$130,$J$142,$J$154,$J$166)</f>
        <v>0.74639999999999995</v>
      </c>
      <c r="BN96">
        <f>PERCENTILE(($J$10,$J$22,$J$34,$J$46,$J$58,$J$70,$J$82,$J$94,$J$106,$J$118,$J$130,$J$142,$J$154,$J$166),75%)</f>
        <v>0.18060000000000001</v>
      </c>
      <c r="BO96" s="6">
        <f>MEDIAN($J$10,$J$22,$J$34,$J$46,$J$58,$J$70,$J$82,$J$94,$J$106,$J$118,$J$130,$J$142,$J$154,$J$166)</f>
        <v>3.5000000000000003E-2</v>
      </c>
      <c r="BP96">
        <f>PERCENTILE(($J$10,$J$22,$J$34,$J$46,$J$58,$J$70,$J$82,$J$94,$J$106,$J$118,$J$130,$J$142,$J$154,$J$166),25%)</f>
        <v>2.7199999999999998E-2</v>
      </c>
      <c r="BQ96" s="6">
        <f>MIN($J$10,$J$22,$J$34,$J$46,$J$58,$J$70,$J$82,$J$94,$J$106,$J$118,$J$130,$J$142,$J$154,$J$166)</f>
        <v>1E-3</v>
      </c>
    </row>
    <row r="97" spans="1:69" x14ac:dyDescent="0.25">
      <c r="A97" s="117">
        <v>39055</v>
      </c>
      <c r="B97" s="60">
        <v>12</v>
      </c>
      <c r="C97" s="60">
        <v>2006</v>
      </c>
      <c r="D97" s="61">
        <v>0.8</v>
      </c>
      <c r="E97" s="62">
        <v>7.6</v>
      </c>
      <c r="F97" s="91">
        <v>28.5</v>
      </c>
      <c r="G97" s="63">
        <v>197</v>
      </c>
      <c r="H97" s="64">
        <v>0.50260000000000005</v>
      </c>
      <c r="I97" s="64">
        <v>0.18779999999999999</v>
      </c>
      <c r="J97" s="64">
        <v>9.0700000000000003E-2</v>
      </c>
      <c r="K97" s="62">
        <v>7.8</v>
      </c>
      <c r="L97" s="63">
        <v>67</v>
      </c>
      <c r="M97" s="63">
        <v>529</v>
      </c>
      <c r="N97" s="63">
        <v>89</v>
      </c>
      <c r="O97" s="63">
        <v>130</v>
      </c>
      <c r="P97" s="91">
        <v>80</v>
      </c>
      <c r="Q97" s="91">
        <v>40</v>
      </c>
      <c r="R97" s="91">
        <v>22</v>
      </c>
      <c r="S97" s="91">
        <v>886</v>
      </c>
      <c r="T97" s="91">
        <v>2</v>
      </c>
      <c r="U97" s="91">
        <v>120</v>
      </c>
      <c r="V97" s="63"/>
      <c r="W97" s="105">
        <v>186</v>
      </c>
      <c r="X97" s="91" t="s">
        <v>110</v>
      </c>
      <c r="Y97" s="63"/>
      <c r="Z97" s="91">
        <v>50</v>
      </c>
      <c r="AA97" s="91">
        <v>596</v>
      </c>
      <c r="AB97" s="83">
        <v>13.9</v>
      </c>
      <c r="AE97" s="3">
        <v>2008</v>
      </c>
      <c r="AF97" s="2">
        <f>COUNT($J$110:$J$121)</f>
        <v>12</v>
      </c>
      <c r="AG97" s="4">
        <f>MAX($J$110:$J$121)</f>
        <v>0.14979999999999999</v>
      </c>
      <c r="AH97" s="2">
        <f>PERCENTILE($J$110:$J$121,75%)</f>
        <v>3.0899999999999997E-2</v>
      </c>
      <c r="AI97" s="4">
        <f>MEDIAN($J$110:$J$121)</f>
        <v>1.7849999999999998E-2</v>
      </c>
      <c r="AJ97" s="2">
        <f>PERCENTILE($J$110:$J$121,25%)</f>
        <v>9.725000000000001E-3</v>
      </c>
      <c r="AK97" s="4">
        <f>MIN($J$110:$J$121)</f>
        <v>1E-3</v>
      </c>
      <c r="BK97">
        <v>10</v>
      </c>
      <c r="BL97">
        <f>COUNT($J$11,$J$23,$J$35,$J$47,$J$59,$J$71,$J$83,$J$95,$J$107,$J$119,$J$131,$J$143,$J$155,$J$167)</f>
        <v>13</v>
      </c>
      <c r="BM97" s="6">
        <f>MAX($J$11,$J$23,$J$35,$J$47,$J$59,$J$71,$J$83,$J$95,$J$107,$J$119,$J$131,$J$143,$J$155,$J$167)</f>
        <v>0.20119999999999999</v>
      </c>
      <c r="BN97">
        <f>PERCENTILE(($J$11,$J$23,$J$35,$J$47,$J$59,$J$71,$J$83,$J$95,$J$107,$J$119,$J$131,$J$143,$J$155,$J$167),75%)</f>
        <v>5.6000000000000001E-2</v>
      </c>
      <c r="BO97" s="6">
        <f>MEDIAN($J$11,$J$23,$J$35,$J$47,$J$59,$J$71,$J$83,$J$95,$J$107,$J$119,$J$131,$J$143,$J$155,$J$167)</f>
        <v>3.4500000000000003E-2</v>
      </c>
      <c r="BP97">
        <f>PERCENTILE(($J$11,$J$23,$J$35,$J$47,$J$59,$J$71,$J$83,$J$95,$J$107,$J$119,$J$131,$J$143,$J$155,$J$167),25%)</f>
        <v>2.6200000000000001E-2</v>
      </c>
      <c r="BQ97" s="6">
        <f>MIN($J$11,$J$23,$J$35,$J$47,$J$59,$J$71,$J$83,$J$95,$J$107,$J$119,$J$131,$J$143,$J$155,$J$167)</f>
        <v>1E-3</v>
      </c>
    </row>
    <row r="98" spans="1:69" x14ac:dyDescent="0.25">
      <c r="A98" s="117">
        <v>39090</v>
      </c>
      <c r="B98" s="60">
        <v>1</v>
      </c>
      <c r="C98" s="60">
        <v>2007</v>
      </c>
      <c r="D98" s="61">
        <v>3</v>
      </c>
      <c r="E98" s="62">
        <v>8.4</v>
      </c>
      <c r="F98" s="91">
        <v>29</v>
      </c>
      <c r="G98" s="63">
        <v>179</v>
      </c>
      <c r="H98" s="64">
        <v>9.1899999999999996E-2</v>
      </c>
      <c r="I98" s="64">
        <v>0.14630000000000001</v>
      </c>
      <c r="J98" s="64">
        <v>0.13650000000000001</v>
      </c>
      <c r="K98" s="62">
        <v>7.9</v>
      </c>
      <c r="L98" s="63">
        <v>124</v>
      </c>
      <c r="M98" s="63">
        <v>465</v>
      </c>
      <c r="N98" s="63">
        <v>114</v>
      </c>
      <c r="O98" s="63">
        <v>50</v>
      </c>
      <c r="P98" s="91">
        <v>88</v>
      </c>
      <c r="Q98" s="91">
        <v>40</v>
      </c>
      <c r="R98" s="91">
        <v>23</v>
      </c>
      <c r="S98" s="91">
        <v>751</v>
      </c>
      <c r="T98" s="91">
        <v>0.5</v>
      </c>
      <c r="U98" s="91">
        <v>120</v>
      </c>
      <c r="V98" s="63"/>
      <c r="W98" s="103">
        <v>4166</v>
      </c>
      <c r="X98" s="91" t="s">
        <v>110</v>
      </c>
      <c r="Y98" s="63"/>
      <c r="Z98" s="91">
        <v>30</v>
      </c>
      <c r="AA98" s="91">
        <v>589</v>
      </c>
      <c r="AB98" s="83">
        <v>48.65</v>
      </c>
      <c r="AE98" s="3">
        <v>2009</v>
      </c>
      <c r="AF98" s="2">
        <f>COUNT($J$122:$J$133)</f>
        <v>9</v>
      </c>
      <c r="AG98" s="4">
        <f>MAX($J$122:$J$133)</f>
        <v>0.09</v>
      </c>
      <c r="AH98" s="2">
        <f>PERCENTILE($J$122:$J$133,75%)</f>
        <v>7.0000000000000007E-2</v>
      </c>
      <c r="AI98" s="4">
        <f>MEDIAN($J$122:$J$133)</f>
        <v>3.7100000000000001E-2</v>
      </c>
      <c r="AJ98" s="2">
        <f>PERCENTILE($J$122:$J$133,25%)</f>
        <v>2.7199999999999998E-2</v>
      </c>
      <c r="AK98" s="4">
        <f>MIN($J$122:$J$133)</f>
        <v>5.0000000000000001E-3</v>
      </c>
      <c r="BK98">
        <v>11</v>
      </c>
      <c r="BL98">
        <f>COUNT($J$12,$J$24,$J$36,$J$48,$J$60,$J$72,$J$84,$J$96,$J$108,$J$120,$J$132,$J$144,$J$156,$J$168)</f>
        <v>14</v>
      </c>
      <c r="BM98" s="6">
        <f>MAX($J$12,$J$24,$J$36,$J$48,$J$60,$J$72,$J$84,$J$96,$J$108,$J$120,$J$132,$J$144,$J$156,$J$168)</f>
        <v>0.37809999999999999</v>
      </c>
      <c r="BN98">
        <f>PERCENTILE(($J$12,$J$24,$J$36,$J$48,$J$60,$J$72,$J$84,$J$96,$J$108,$J$120,$J$132,$J$144,$J$156,$J$168),75%)</f>
        <v>5.2699999999999997E-2</v>
      </c>
      <c r="BO98" s="6">
        <f>MEDIAN($J$12,$J$24,$J$36,$J$48,$J$60,$J$72,$J$84,$J$96,$J$108,$J$120,$J$132,$J$144,$J$156,$J$168)</f>
        <v>3.4549999999999997E-2</v>
      </c>
      <c r="BP98">
        <f>PERCENTILE(($J$12,$J$24,$J$36,$J$48,$J$60,$J$72,$J$84,$J$96,$J$108,$J$120,$J$132,$J$144,$J$156,$J$168),25%)</f>
        <v>8.4749999999999999E-3</v>
      </c>
      <c r="BQ98" s="6">
        <f>MIN($J$12,$J$24,$J$36,$J$48,$J$60,$J$72,$J$84,$J$96,$J$108,$J$120,$J$132,$J$144,$J$156,$J$168)</f>
        <v>2E-3</v>
      </c>
    </row>
    <row r="99" spans="1:69" x14ac:dyDescent="0.25">
      <c r="A99" s="117">
        <v>39119</v>
      </c>
      <c r="B99" s="60">
        <v>2</v>
      </c>
      <c r="C99" s="60">
        <v>2007</v>
      </c>
      <c r="D99" s="61">
        <v>1</v>
      </c>
      <c r="E99" s="62">
        <v>9</v>
      </c>
      <c r="F99" s="91">
        <v>27</v>
      </c>
      <c r="G99" s="63">
        <v>149</v>
      </c>
      <c r="H99" s="64">
        <v>3.9300000000000002E-2</v>
      </c>
      <c r="I99" s="64">
        <v>5.8099999999999999E-2</v>
      </c>
      <c r="J99" s="64">
        <v>9.64E-2</v>
      </c>
      <c r="K99" s="62">
        <v>8.4</v>
      </c>
      <c r="L99" s="63">
        <v>35</v>
      </c>
      <c r="M99" s="63">
        <v>381</v>
      </c>
      <c r="N99" s="63">
        <v>54</v>
      </c>
      <c r="O99" s="63">
        <v>130</v>
      </c>
      <c r="P99" s="91">
        <v>84</v>
      </c>
      <c r="Q99" s="91">
        <v>32</v>
      </c>
      <c r="R99" s="91">
        <v>16</v>
      </c>
      <c r="S99" s="91">
        <v>795</v>
      </c>
      <c r="T99" s="91">
        <v>0.5</v>
      </c>
      <c r="U99" s="91">
        <v>120</v>
      </c>
      <c r="V99" s="63"/>
      <c r="W99" s="105">
        <v>3009</v>
      </c>
      <c r="X99" s="91" t="s">
        <v>110</v>
      </c>
      <c r="Y99" s="63"/>
      <c r="Z99" s="91">
        <v>30</v>
      </c>
      <c r="AA99" s="91">
        <v>416</v>
      </c>
      <c r="AB99" s="87">
        <v>42.57</v>
      </c>
      <c r="AE99" s="3">
        <v>2010</v>
      </c>
      <c r="AF99" s="2">
        <f>COUNT($J$134:$J$145)</f>
        <v>12</v>
      </c>
      <c r="AG99" s="4">
        <f>MAX($J$134:$J$145)</f>
        <v>0.39</v>
      </c>
      <c r="AH99" s="2">
        <f>PERCENTILE($J$134:$J$145,75%)</f>
        <v>6.0900000000000003E-2</v>
      </c>
      <c r="AI99" s="4">
        <f>MEDIAN($J$134:$J$145)</f>
        <v>0.04</v>
      </c>
      <c r="AJ99" s="2">
        <f>PERCENTILE($J$134:$J$145,25%)</f>
        <v>0.02</v>
      </c>
      <c r="AK99" s="4">
        <f>MIN($J$134:$J$145)</f>
        <v>5.0000000000000001E-3</v>
      </c>
      <c r="BK99">
        <v>12</v>
      </c>
      <c r="BL99">
        <f>COUNT($J$13,$J$25,$J$37,$J$49,$J$61,$J$73,$J$85,$J$97,$J$109,$J$121,$J$133,$J$145,$J$157,$J$169)</f>
        <v>14</v>
      </c>
      <c r="BM99" s="6">
        <f>MAX($J$13,$J$25,$J$37,$J$49,$J$61,$J$73,$J$85,$J$97,$J$109,$J$121,$J$133,$J$145,$J$157,$J$169)</f>
        <v>0.39529999999999998</v>
      </c>
      <c r="BN99">
        <f>PERCENTILE(($J$13,$J$25,$J$37,$J$49,$J$61,$J$73,$J$85,$J$97,$J$109,$J$121,$J$133,$J$145,$J$157,$J$169),75%)</f>
        <v>9.2425000000000007E-2</v>
      </c>
      <c r="BO99" s="6">
        <f>MEDIAN($J$13,$J$25,$J$37,$J$49,$J$61,$J$73,$J$85,$J$97,$J$109,$J$121,$J$133,$J$145,$J$157,$J$169)</f>
        <v>6.9550000000000001E-2</v>
      </c>
      <c r="BP99">
        <f>PERCENTILE(($J$13,$J$25,$J$37,$J$49,$J$61,$J$73,$J$85,$J$97,$J$109,$J$121,$J$133,$J$145,$J$157,$J$169),25%)</f>
        <v>4.4475000000000001E-2</v>
      </c>
      <c r="BQ99" s="6">
        <f>MIN($J$13,$J$25,$J$37,$J$49,$J$61,$J$73,$J$85,$J$97,$J$109,$J$121,$J$133,$J$145,$J$157,$J$169)</f>
        <v>1E-3</v>
      </c>
    </row>
    <row r="100" spans="1:69" x14ac:dyDescent="0.25">
      <c r="A100" s="117">
        <v>39146</v>
      </c>
      <c r="B100" s="60">
        <v>3</v>
      </c>
      <c r="C100" s="60">
        <v>2007</v>
      </c>
      <c r="D100" s="61">
        <v>2</v>
      </c>
      <c r="E100" s="62">
        <v>8.3000000000000007</v>
      </c>
      <c r="F100" s="91">
        <v>32</v>
      </c>
      <c r="G100" s="63">
        <v>175</v>
      </c>
      <c r="H100" s="64">
        <v>0.01</v>
      </c>
      <c r="I100" s="64">
        <v>0.04</v>
      </c>
      <c r="J100" s="64">
        <v>0.12</v>
      </c>
      <c r="K100" s="62">
        <v>8.1999999999999993</v>
      </c>
      <c r="L100" s="63">
        <v>22</v>
      </c>
      <c r="M100" s="63">
        <v>391</v>
      </c>
      <c r="N100" s="63">
        <v>17</v>
      </c>
      <c r="O100" s="63">
        <v>4</v>
      </c>
      <c r="P100" s="91">
        <v>96</v>
      </c>
      <c r="Q100" s="91">
        <v>12</v>
      </c>
      <c r="R100" s="91">
        <v>18</v>
      </c>
      <c r="S100" s="91">
        <v>905</v>
      </c>
      <c r="T100" s="91">
        <v>2</v>
      </c>
      <c r="U100" s="91">
        <v>136</v>
      </c>
      <c r="V100" s="63"/>
      <c r="W100" s="105">
        <v>2672</v>
      </c>
      <c r="X100" s="91" t="s">
        <v>110</v>
      </c>
      <c r="Y100" s="63"/>
      <c r="Z100" s="91">
        <v>4</v>
      </c>
      <c r="AA100" s="91">
        <v>413</v>
      </c>
      <c r="AB100" s="83">
        <v>24.33</v>
      </c>
      <c r="AE100" s="3">
        <v>2011</v>
      </c>
      <c r="AF100" s="2">
        <f>COUNT($J$146:$J$157)</f>
        <v>11</v>
      </c>
      <c r="AG100" s="4">
        <f>MAX($J$146:$J$157)</f>
        <v>0.74639999999999995</v>
      </c>
      <c r="AH100" s="2">
        <f>PERCENTILE($J$146:$J$157,75%)</f>
        <v>0.2135</v>
      </c>
      <c r="AI100" s="4">
        <f>MEDIAN($J$146:$J$157)</f>
        <v>8.2000000000000003E-2</v>
      </c>
      <c r="AJ100" s="2">
        <f>PERCENTILE($J$146:$J$157,25%)</f>
        <v>4.5400000000000003E-2</v>
      </c>
      <c r="AK100" s="4">
        <f>MIN($J$146:$J$157)</f>
        <v>1.9E-3</v>
      </c>
    </row>
    <row r="101" spans="1:69" x14ac:dyDescent="0.25">
      <c r="A101" s="117">
        <v>39182</v>
      </c>
      <c r="B101" s="60">
        <v>4</v>
      </c>
      <c r="C101" s="60">
        <v>2007</v>
      </c>
      <c r="D101" s="61">
        <v>1</v>
      </c>
      <c r="E101" s="62">
        <v>8.1</v>
      </c>
      <c r="F101" s="91">
        <v>29</v>
      </c>
      <c r="G101" s="63">
        <v>353</v>
      </c>
      <c r="H101" s="64">
        <v>3.4000000000000002E-2</v>
      </c>
      <c r="I101" s="64">
        <v>3.7499999999999999E-2</v>
      </c>
      <c r="J101" s="64">
        <v>2.47E-2</v>
      </c>
      <c r="K101" s="62">
        <v>8.1</v>
      </c>
      <c r="L101" s="63">
        <v>19</v>
      </c>
      <c r="M101" s="63">
        <v>421</v>
      </c>
      <c r="N101" s="63">
        <v>16</v>
      </c>
      <c r="O101" s="63">
        <v>2</v>
      </c>
      <c r="P101" s="91">
        <v>100</v>
      </c>
      <c r="Q101" s="91">
        <v>52</v>
      </c>
      <c r="R101" s="91">
        <v>12</v>
      </c>
      <c r="S101" s="91">
        <v>780</v>
      </c>
      <c r="T101" s="91">
        <v>2</v>
      </c>
      <c r="U101" s="91">
        <v>48</v>
      </c>
      <c r="V101" s="63"/>
      <c r="W101" s="105">
        <v>1262</v>
      </c>
      <c r="X101" s="91" t="s">
        <v>110</v>
      </c>
      <c r="Y101" s="63"/>
      <c r="Z101" s="91">
        <v>2</v>
      </c>
      <c r="AA101" s="91">
        <v>440</v>
      </c>
      <c r="AB101" s="83">
        <v>13.9</v>
      </c>
      <c r="AE101" s="3">
        <v>2012</v>
      </c>
      <c r="AF101" s="2">
        <f>COUNT($J$158:$J$169)</f>
        <v>12</v>
      </c>
      <c r="AG101" s="4">
        <f>MAX($J$158:$J$169)</f>
        <v>0.75600000000000001</v>
      </c>
      <c r="AH101" s="2">
        <f>PERCENTILE($J$158:$J$169,75%)</f>
        <v>0.13425000000000001</v>
      </c>
      <c r="AI101" s="4">
        <f>MEDIAN($J$158:$J$169)</f>
        <v>9.1999999999999998E-2</v>
      </c>
      <c r="AJ101" s="2">
        <f>PERCENTILE($J$158:$J$169,25%)</f>
        <v>5.5750000000000001E-2</v>
      </c>
      <c r="AK101" s="4">
        <f>MIN($J$158:$J$169)</f>
        <v>0.02</v>
      </c>
    </row>
    <row r="102" spans="1:69" x14ac:dyDescent="0.25">
      <c r="A102" s="117">
        <v>39209</v>
      </c>
      <c r="B102" s="60">
        <v>5</v>
      </c>
      <c r="C102" s="60">
        <v>2007</v>
      </c>
      <c r="D102" s="61">
        <v>2</v>
      </c>
      <c r="E102" s="62">
        <v>8.1999999999999993</v>
      </c>
      <c r="F102" s="91">
        <v>33</v>
      </c>
      <c r="G102" s="63">
        <v>391</v>
      </c>
      <c r="H102" s="64">
        <v>2.47E-2</v>
      </c>
      <c r="I102" s="64">
        <v>9.8900000000000002E-2</v>
      </c>
      <c r="J102" s="64">
        <v>2.3900000000000001E-2</v>
      </c>
      <c r="K102" s="62">
        <v>9.1</v>
      </c>
      <c r="L102" s="63">
        <v>17</v>
      </c>
      <c r="M102" s="63">
        <v>491</v>
      </c>
      <c r="N102" s="66"/>
      <c r="O102" s="63">
        <v>4</v>
      </c>
      <c r="P102" s="91">
        <v>112</v>
      </c>
      <c r="Q102" s="91">
        <v>60</v>
      </c>
      <c r="R102" s="91">
        <v>24</v>
      </c>
      <c r="S102" s="91">
        <v>898</v>
      </c>
      <c r="T102" s="91">
        <v>2</v>
      </c>
      <c r="U102" s="91">
        <v>68</v>
      </c>
      <c r="V102" s="63"/>
      <c r="W102" s="105">
        <v>640</v>
      </c>
      <c r="X102" s="91" t="s">
        <v>110</v>
      </c>
      <c r="Y102" s="63"/>
      <c r="Z102" s="91">
        <v>2</v>
      </c>
      <c r="AA102" s="91">
        <v>508</v>
      </c>
      <c r="AB102" s="88">
        <v>18.239999999999998</v>
      </c>
      <c r="AE102" s="1"/>
      <c r="AF102" s="1"/>
      <c r="AG102" s="2"/>
      <c r="AH102" s="2"/>
      <c r="AI102" s="2"/>
    </row>
    <row r="103" spans="1:69" x14ac:dyDescent="0.25">
      <c r="A103" s="117">
        <v>39237</v>
      </c>
      <c r="B103" s="60">
        <v>6</v>
      </c>
      <c r="C103" s="60">
        <v>2007</v>
      </c>
      <c r="D103" s="61">
        <v>4</v>
      </c>
      <c r="E103" s="62">
        <v>10.6</v>
      </c>
      <c r="F103" s="91">
        <v>32</v>
      </c>
      <c r="G103" s="63">
        <v>1101</v>
      </c>
      <c r="H103" s="64">
        <v>1E-3</v>
      </c>
      <c r="I103" s="64">
        <v>0.16370000000000001</v>
      </c>
      <c r="J103" s="64">
        <v>0.1022</v>
      </c>
      <c r="K103" s="62">
        <v>9.4</v>
      </c>
      <c r="L103" s="63">
        <v>9</v>
      </c>
      <c r="M103" s="63">
        <v>2334</v>
      </c>
      <c r="N103" s="66"/>
      <c r="O103" s="63">
        <v>2</v>
      </c>
      <c r="P103" s="91">
        <v>132</v>
      </c>
      <c r="Q103" s="91">
        <v>148</v>
      </c>
      <c r="R103" s="91">
        <v>122</v>
      </c>
      <c r="S103" s="91">
        <v>3880</v>
      </c>
      <c r="T103" s="91">
        <v>3</v>
      </c>
      <c r="U103" s="91">
        <v>452</v>
      </c>
      <c r="V103" s="63"/>
      <c r="W103" s="103">
        <v>1664</v>
      </c>
      <c r="X103" s="91" t="s">
        <v>110</v>
      </c>
      <c r="Y103" s="63"/>
      <c r="Z103" s="91">
        <v>2</v>
      </c>
      <c r="AA103" s="91">
        <v>2343</v>
      </c>
      <c r="AB103" s="83">
        <v>235</v>
      </c>
    </row>
    <row r="104" spans="1:69" x14ac:dyDescent="0.25">
      <c r="A104" s="117">
        <v>39266</v>
      </c>
      <c r="B104" s="60">
        <v>7</v>
      </c>
      <c r="C104" s="60">
        <v>2007</v>
      </c>
      <c r="D104" s="61">
        <v>3</v>
      </c>
      <c r="E104" s="62">
        <v>10.8</v>
      </c>
      <c r="F104" s="91">
        <v>31</v>
      </c>
      <c r="G104" s="63">
        <v>521</v>
      </c>
      <c r="H104" s="64">
        <v>1E-3</v>
      </c>
      <c r="I104" s="64">
        <v>9.1200000000000003E-2</v>
      </c>
      <c r="J104" s="64">
        <v>0.2293</v>
      </c>
      <c r="K104" s="62">
        <v>9.6</v>
      </c>
      <c r="L104" s="63">
        <v>10</v>
      </c>
      <c r="M104" s="63">
        <v>1079</v>
      </c>
      <c r="N104" s="66"/>
      <c r="O104" s="63">
        <v>2</v>
      </c>
      <c r="P104" s="91">
        <v>112</v>
      </c>
      <c r="Q104" s="91">
        <v>32</v>
      </c>
      <c r="R104" s="91">
        <v>50</v>
      </c>
      <c r="S104" s="91">
        <v>1948</v>
      </c>
      <c r="T104" s="91">
        <v>2</v>
      </c>
      <c r="U104" s="91">
        <v>216</v>
      </c>
      <c r="V104" s="63"/>
      <c r="W104" s="103">
        <v>3439</v>
      </c>
      <c r="X104" s="91" t="s">
        <v>110</v>
      </c>
      <c r="Y104" s="63"/>
      <c r="Z104" s="91">
        <v>2</v>
      </c>
      <c r="AA104" s="91">
        <v>1089</v>
      </c>
      <c r="AB104" s="83">
        <v>28.23</v>
      </c>
      <c r="AE104" t="s">
        <v>15</v>
      </c>
      <c r="AF104" t="s">
        <v>52</v>
      </c>
      <c r="AG104" t="s">
        <v>53</v>
      </c>
      <c r="AH104" t="s">
        <v>54</v>
      </c>
      <c r="AI104" t="s">
        <v>55</v>
      </c>
      <c r="AJ104" t="s">
        <v>56</v>
      </c>
      <c r="AK104" t="s">
        <v>57</v>
      </c>
      <c r="BK104" t="s">
        <v>14</v>
      </c>
      <c r="BL104" t="s">
        <v>52</v>
      </c>
      <c r="BM104" t="s">
        <v>53</v>
      </c>
      <c r="BN104" t="s">
        <v>54</v>
      </c>
      <c r="BO104" t="s">
        <v>55</v>
      </c>
      <c r="BP104" t="s">
        <v>56</v>
      </c>
      <c r="BQ104" t="s">
        <v>57</v>
      </c>
    </row>
    <row r="105" spans="1:69" x14ac:dyDescent="0.25">
      <c r="A105" s="117">
        <v>39300</v>
      </c>
      <c r="B105" s="60">
        <v>8</v>
      </c>
      <c r="C105" s="60">
        <v>2007</v>
      </c>
      <c r="D105" s="61">
        <v>4</v>
      </c>
      <c r="E105" s="62">
        <v>7</v>
      </c>
      <c r="F105" s="91">
        <v>30</v>
      </c>
      <c r="G105" s="63">
        <v>303</v>
      </c>
      <c r="H105" s="64">
        <v>1E-3</v>
      </c>
      <c r="I105" s="64">
        <v>4.0399999999999998E-2</v>
      </c>
      <c r="J105" s="64">
        <v>8.5500000000000007E-2</v>
      </c>
      <c r="K105" s="62">
        <v>9</v>
      </c>
      <c r="L105" s="63">
        <v>21</v>
      </c>
      <c r="M105" s="63">
        <v>719</v>
      </c>
      <c r="N105" s="63">
        <v>25</v>
      </c>
      <c r="O105" s="63">
        <v>23</v>
      </c>
      <c r="P105" s="91">
        <v>116</v>
      </c>
      <c r="Q105" s="91">
        <v>44</v>
      </c>
      <c r="R105" s="91">
        <v>23</v>
      </c>
      <c r="S105" s="91">
        <v>1234</v>
      </c>
      <c r="T105" s="91">
        <v>1</v>
      </c>
      <c r="U105" s="91">
        <v>168</v>
      </c>
      <c r="V105" s="63"/>
      <c r="W105" s="103">
        <v>4766</v>
      </c>
      <c r="X105" s="91" t="s">
        <v>110</v>
      </c>
      <c r="Y105" s="63"/>
      <c r="Z105" s="91">
        <v>8</v>
      </c>
      <c r="AA105" s="91">
        <v>740</v>
      </c>
      <c r="AB105" s="83">
        <v>232.83</v>
      </c>
      <c r="AE105" s="3">
        <v>1999</v>
      </c>
      <c r="AF105">
        <f>COUNT($K$2:$K$13)</f>
        <v>12</v>
      </c>
      <c r="AG105" s="4">
        <f>MAX($K$2:$K$13)</f>
        <v>9.1999999999999993</v>
      </c>
      <c r="AH105">
        <f>PERCENTILE($K$2:$K$13,75%)</f>
        <v>8.1750000000000007</v>
      </c>
      <c r="AI105" s="4">
        <f>MEDIAN($K$2:$K$13)</f>
        <v>7.8</v>
      </c>
      <c r="AJ105">
        <f>PERCENTILE($K$2:$K$13,25%)</f>
        <v>7.6</v>
      </c>
      <c r="AK105" s="4">
        <f>MIN($K$2:$K$13)</f>
        <v>7.3</v>
      </c>
      <c r="BK105">
        <v>1</v>
      </c>
      <c r="BL105">
        <f>COUNT($K$2,$K$14,$K$26,$K$38,$K$50,$K$62,$K$74,$K$86,$K$98,$K$110,$K$122,$K$134,$K$146,$K$158)</f>
        <v>13</v>
      </c>
      <c r="BM105" s="6">
        <f>MAX($K$2,$K$14,$K$26,$K$38,$K$50,$K$62,$K$74,$K$86,$K$98,$K$110,$K$122,$K$134,$K$146,$K$158)</f>
        <v>8.1999999999999993</v>
      </c>
      <c r="BN105">
        <f>PERCENTILE(($K$2,$K$14,$K$26,$K$38,$K$50,$K$62,$K$74,$K$86,$K$98,$K$110,$K$122,$K$134,$K$146,$K$158),75%)</f>
        <v>7.9</v>
      </c>
      <c r="BO105" s="6">
        <f>MEDIAN($K$2,$K$14,$K$26,$K$38,$K$50,$K$62,$K$74,$K$86,$K$98,$K$110,$K$122,$K$134,$K$146,$K$158)</f>
        <v>7.6</v>
      </c>
      <c r="BP105">
        <f>PERCENTILE(($K$2,$K$14,$K$26,$K$38,$K$50,$K$62,$K$74,$K$86,$K$98,$K$110,$K$122,$K$134,$K$146,$K$158),25%)</f>
        <v>7.5</v>
      </c>
      <c r="BQ105" s="6">
        <f>MIN($K$2,$K$14,$K$26,$K$38,$K$50,$K$62,$K$74,$K$86,$K$98,$K$110,$K$122,$K$134,$K$146,$K$158)</f>
        <v>6.4</v>
      </c>
    </row>
    <row r="106" spans="1:69" x14ac:dyDescent="0.25">
      <c r="A106" s="117">
        <v>39335</v>
      </c>
      <c r="B106" s="60">
        <v>9</v>
      </c>
      <c r="C106" s="60">
        <v>2007</v>
      </c>
      <c r="D106" s="61">
        <v>1</v>
      </c>
      <c r="E106" s="62">
        <v>8</v>
      </c>
      <c r="F106" s="91">
        <v>33</v>
      </c>
      <c r="G106" s="63">
        <v>179</v>
      </c>
      <c r="H106" s="64">
        <v>0.39929999999999999</v>
      </c>
      <c r="I106" s="64">
        <v>7.6399999999999996E-2</v>
      </c>
      <c r="J106" s="64">
        <v>7.1099999999999997E-2</v>
      </c>
      <c r="K106" s="62">
        <v>8.4</v>
      </c>
      <c r="L106" s="63">
        <v>17</v>
      </c>
      <c r="M106" s="63">
        <v>479</v>
      </c>
      <c r="N106" s="63">
        <v>43</v>
      </c>
      <c r="O106" s="63">
        <v>50</v>
      </c>
      <c r="P106" s="91">
        <v>104</v>
      </c>
      <c r="Q106" s="91">
        <v>48</v>
      </c>
      <c r="R106" s="91">
        <v>2</v>
      </c>
      <c r="S106" s="91">
        <v>822</v>
      </c>
      <c r="T106" s="91">
        <v>0.5</v>
      </c>
      <c r="U106" s="91">
        <v>128</v>
      </c>
      <c r="V106" s="63"/>
      <c r="W106" s="103">
        <v>64433</v>
      </c>
      <c r="X106" s="91" t="s">
        <v>110</v>
      </c>
      <c r="Y106" s="63"/>
      <c r="Z106" s="91">
        <v>13</v>
      </c>
      <c r="AA106" s="91">
        <v>496</v>
      </c>
      <c r="AB106" s="83">
        <v>59.08</v>
      </c>
      <c r="AE106" s="3">
        <v>2000</v>
      </c>
      <c r="AF106">
        <f>COUNT($K$14:$K$25)</f>
        <v>12</v>
      </c>
      <c r="AG106" s="4">
        <f>MAX($K$14:$K$25)</f>
        <v>9</v>
      </c>
      <c r="AH106">
        <f>PERCENTILE($K$14:$K$25,75%)</f>
        <v>8.2249999999999996</v>
      </c>
      <c r="AI106" s="4">
        <f>MEDIAN($K$14:$K$25)</f>
        <v>8.0500000000000007</v>
      </c>
      <c r="AJ106">
        <f>PERCENTILE($K$14:$K$25,25%)</f>
        <v>7.6</v>
      </c>
      <c r="AK106" s="4">
        <f>MIN($K$14:$K$25)</f>
        <v>7.3</v>
      </c>
      <c r="BK106">
        <v>2</v>
      </c>
      <c r="BL106">
        <f>COUNT($K$3,$K$15,$K$27,$K$39,$K$51,$K$63,$K$75,$K$87,$K$99,$K$111,$K$123,$K$135,$K$147,$K$159)</f>
        <v>13</v>
      </c>
      <c r="BM106" s="6">
        <f>MAX($K$3,$K$15,$K$27,$K$39,$K$51,$K$63,$K$75,$K$87,$K$99,$K$111,$K$123,$K$135,$K$147,$K$159)</f>
        <v>8.4</v>
      </c>
      <c r="BN106">
        <f>PERCENTILE(($K$3,$K$15,$K$27,$K$39,$K$51,$K$63,$K$75,$K$87,$K$99,$K$111,$K$123,$K$135,$K$147,$K$159),75%)</f>
        <v>8.1999999999999993</v>
      </c>
      <c r="BO106" s="6">
        <f>MEDIAN($K$3,$K$15,$K$27,$K$39,$K$51,$K$63,$K$75,$K$87,$K$99,$K$111,$K$123,$K$135,$K$147,$K$159)</f>
        <v>8</v>
      </c>
      <c r="BP106">
        <f>PERCENTILE(($K$3,$K$15,$K$27,$K$39,$K$51,$K$63,$K$75,$K$87,$K$99,$K$111,$K$123,$K$135,$K$147,$K$159),25%)</f>
        <v>7.6</v>
      </c>
      <c r="BQ106" s="6">
        <f>MIN($K$3,$K$15,$K$27,$K$39,$K$51,$K$63,$K$75,$K$87,$K$99,$K$111,$K$123,$K$135,$K$147,$K$159)</f>
        <v>6.9</v>
      </c>
    </row>
    <row r="107" spans="1:69" x14ac:dyDescent="0.25">
      <c r="A107" s="117">
        <v>39363</v>
      </c>
      <c r="B107" s="60">
        <v>10</v>
      </c>
      <c r="C107" s="60">
        <v>2007</v>
      </c>
      <c r="D107" s="61">
        <v>1</v>
      </c>
      <c r="E107" s="62">
        <v>9.5</v>
      </c>
      <c r="F107" s="91">
        <v>30</v>
      </c>
      <c r="G107" s="63">
        <v>237</v>
      </c>
      <c r="H107" s="64">
        <v>0.10489999999999999</v>
      </c>
      <c r="I107" s="64">
        <v>4.9399999999999999E-2</v>
      </c>
      <c r="J107" s="64">
        <v>3.3700000000000001E-2</v>
      </c>
      <c r="K107" s="62">
        <v>8.6999999999999993</v>
      </c>
      <c r="L107" s="63">
        <v>37</v>
      </c>
      <c r="M107" s="63">
        <v>503</v>
      </c>
      <c r="N107" s="63">
        <v>47</v>
      </c>
      <c r="O107" s="63">
        <v>240</v>
      </c>
      <c r="P107" s="91">
        <v>112</v>
      </c>
      <c r="Q107" s="91">
        <v>48</v>
      </c>
      <c r="R107" s="91">
        <v>2</v>
      </c>
      <c r="S107" s="91">
        <v>923</v>
      </c>
      <c r="T107" s="91">
        <v>0.5</v>
      </c>
      <c r="U107" s="91">
        <v>144</v>
      </c>
      <c r="V107" s="63"/>
      <c r="W107" s="103">
        <v>7603</v>
      </c>
      <c r="X107" s="91" t="s">
        <v>110</v>
      </c>
      <c r="Y107" s="63"/>
      <c r="Z107" s="91">
        <v>50</v>
      </c>
      <c r="AA107" s="91">
        <v>540</v>
      </c>
      <c r="AB107" s="83">
        <v>109.46</v>
      </c>
      <c r="AE107" s="3">
        <v>2001</v>
      </c>
      <c r="AF107" s="2">
        <f>COUNT($K$26:$K$37)</f>
        <v>5</v>
      </c>
      <c r="AG107" s="4">
        <f>MAX($K$26:$K$37)</f>
        <v>8.5</v>
      </c>
      <c r="AH107" s="2">
        <f>PERCENTILE($K$26:$K$37,75%)</f>
        <v>8.5</v>
      </c>
      <c r="AI107" s="4">
        <f>MEDIAN($K$26:$K$37)</f>
        <v>8.4</v>
      </c>
      <c r="AJ107" s="2">
        <f>PERCENTILE($K$26:$K$37,25%)</f>
        <v>8.1999999999999993</v>
      </c>
      <c r="AK107" s="4">
        <f>MIN($K$26:$K$37)</f>
        <v>7.7</v>
      </c>
      <c r="BK107">
        <v>3</v>
      </c>
      <c r="BL107">
        <f>COUNT($K$4,$K$16,$K$28,$K$40,$K$52,$K$64,$K$76,$K$88,$K$100,$K$112,$K$124,$K$136,$K$148,$K$160)</f>
        <v>13</v>
      </c>
      <c r="BM107" s="6">
        <f>MAX($K$4,$K$16,$K$28,$K$40,$K$52,$K$64,$K$76,$K$88,$K$100,$K$112,$K$124,$K$136,$K$148,$K$160)</f>
        <v>9.1</v>
      </c>
      <c r="BN107">
        <f>PERCENTILE(($K$4,$K$16,$K$28,$K$40,$K$52,$K$64,$K$76,$K$88,$K$100,$K$112,$K$124,$K$136,$K$148,$K$160),75%)</f>
        <v>8.3000000000000007</v>
      </c>
      <c r="BO107" s="6">
        <f>MEDIAN($K$4,$K$16,$K$28,$K$40,$K$52,$K$64,$K$76,$K$88,$K$100,$K$112,$K$124,$K$136,$K$148,$K$160)</f>
        <v>8</v>
      </c>
      <c r="BP107">
        <f>PERCENTILE(($K$4,$K$16,$K$28,$K$40,$K$52,$K$64,$K$76,$K$88,$K$100,$K$112,$K$124,$K$136,$K$148,$K$160),25%)</f>
        <v>7.6</v>
      </c>
      <c r="BQ107" s="6">
        <f>MIN($K$4,$K$16,$K$28,$K$40,$K$52,$K$64,$K$76,$K$88,$K$100,$K$112,$K$124,$K$136,$K$148,$K$160)</f>
        <v>7</v>
      </c>
    </row>
    <row r="108" spans="1:69" x14ac:dyDescent="0.25">
      <c r="A108" s="117">
        <v>39391</v>
      </c>
      <c r="B108" s="60">
        <v>11</v>
      </c>
      <c r="C108" s="60">
        <v>2007</v>
      </c>
      <c r="D108" s="61">
        <v>1</v>
      </c>
      <c r="E108" s="62">
        <v>7.3</v>
      </c>
      <c r="F108" s="91">
        <v>27</v>
      </c>
      <c r="G108" s="63">
        <v>257</v>
      </c>
      <c r="H108" s="64">
        <v>2.2200000000000001E-2</v>
      </c>
      <c r="I108" s="64">
        <v>4.8500000000000001E-2</v>
      </c>
      <c r="J108" s="64">
        <v>2.9600000000000001E-2</v>
      </c>
      <c r="K108" s="62">
        <v>8.3000000000000007</v>
      </c>
      <c r="L108" s="63">
        <v>35</v>
      </c>
      <c r="M108" s="63">
        <v>635</v>
      </c>
      <c r="N108" s="63">
        <v>36</v>
      </c>
      <c r="O108" s="63">
        <v>130</v>
      </c>
      <c r="P108" s="91">
        <v>100</v>
      </c>
      <c r="Q108" s="91">
        <v>48</v>
      </c>
      <c r="R108" s="91">
        <v>156</v>
      </c>
      <c r="S108" s="91">
        <v>1090</v>
      </c>
      <c r="T108" s="91">
        <v>0.5</v>
      </c>
      <c r="U108" s="91">
        <v>144</v>
      </c>
      <c r="V108" s="63"/>
      <c r="W108" s="103">
        <v>182106</v>
      </c>
      <c r="X108" s="91" t="s">
        <v>110</v>
      </c>
      <c r="Y108" s="63"/>
      <c r="Z108" s="91">
        <v>30</v>
      </c>
      <c r="AA108" s="91">
        <v>670</v>
      </c>
      <c r="AB108" s="83">
        <v>62.55</v>
      </c>
      <c r="AE108" s="3">
        <v>2002</v>
      </c>
      <c r="AF108" s="2">
        <f>COUNT($K$38:$K$49)</f>
        <v>12</v>
      </c>
      <c r="AG108" s="4">
        <f>MAX($K$38:$K$49)</f>
        <v>9.6</v>
      </c>
      <c r="AH108" s="2">
        <f>PERCENTILE($K$38:$K$49,75%)</f>
        <v>8.3500000000000014</v>
      </c>
      <c r="AI108" s="4">
        <f>MEDIAN($K$38:$K$49)</f>
        <v>8.1</v>
      </c>
      <c r="AJ108" s="2">
        <f>PERCENTILE($K$38:$K$49,25%)</f>
        <v>7.6749999999999998</v>
      </c>
      <c r="AK108" s="4">
        <f>MIN($K$38:$K$49)</f>
        <v>7.6</v>
      </c>
      <c r="BK108">
        <v>4</v>
      </c>
      <c r="BL108">
        <f>COUNT($K$5,$K$17,$K$29,$K$41,$K$53,$K$65,$K$77,$K$89,$K$101,$K$113,$K$125,$K$137,$K$149,$K$161)</f>
        <v>13</v>
      </c>
      <c r="BM108" s="6">
        <f>MAX($K$5,$K$17,$K$29,$K$41,$K$53,$K$65,$K$77,$K$89,$K$101,$K$113,$K$125,$K$137,$K$149,$K$161)</f>
        <v>8.8000000000000007</v>
      </c>
      <c r="BN108">
        <f>PERCENTILE(($K$5,$K$17,$K$29,$K$41,$K$53,$K$65,$K$77,$K$89,$K$101,$K$113,$K$125,$K$137,$K$149,$K$161),75%)</f>
        <v>8.4</v>
      </c>
      <c r="BO108" s="6">
        <f>MEDIAN($K$5,$K$17,$K$29,$K$41,$K$53,$K$65,$K$77,$K$89,$K$101,$K$113,$K$125,$K$137,$K$149,$K$161)</f>
        <v>7.8</v>
      </c>
      <c r="BP108">
        <f>PERCENTILE(($K$5,$K$17,$K$29,$K$41,$K$53,$K$65,$K$77,$K$89,$K$101,$K$113,$K$125,$K$137,$K$149,$K$161),25%)</f>
        <v>7.6</v>
      </c>
      <c r="BQ108" s="6">
        <f>MIN($K$5,$K$17,$K$29,$K$41,$K$53,$K$65,$K$77,$K$89,$K$101,$K$113,$K$125,$K$137,$K$149,$K$161)</f>
        <v>7.2</v>
      </c>
    </row>
    <row r="109" spans="1:69" x14ac:dyDescent="0.25">
      <c r="A109" s="117">
        <v>39419</v>
      </c>
      <c r="B109" s="60">
        <v>12</v>
      </c>
      <c r="C109" s="60">
        <v>2007</v>
      </c>
      <c r="D109" s="61">
        <v>3</v>
      </c>
      <c r="E109" s="62">
        <v>8.8000000000000007</v>
      </c>
      <c r="F109" s="91">
        <v>26</v>
      </c>
      <c r="G109" s="63">
        <v>189</v>
      </c>
      <c r="H109" s="64">
        <v>1.9800000000000002E-2</v>
      </c>
      <c r="I109" s="64">
        <v>3.7499999999999999E-2</v>
      </c>
      <c r="J109" s="64">
        <v>6.9099999999999995E-2</v>
      </c>
      <c r="K109" s="62">
        <v>8.1999999999999993</v>
      </c>
      <c r="L109" s="63">
        <v>23</v>
      </c>
      <c r="M109" s="63">
        <v>496</v>
      </c>
      <c r="N109" s="63">
        <v>31</v>
      </c>
      <c r="O109" s="63">
        <v>80</v>
      </c>
      <c r="P109" s="91">
        <v>112</v>
      </c>
      <c r="Q109" s="91">
        <v>44</v>
      </c>
      <c r="R109" s="91">
        <v>32</v>
      </c>
      <c r="S109" s="91">
        <v>791</v>
      </c>
      <c r="T109" s="91">
        <v>0.5</v>
      </c>
      <c r="U109" s="91">
        <v>124</v>
      </c>
      <c r="V109" s="63"/>
      <c r="W109" s="103">
        <v>100865</v>
      </c>
      <c r="X109" s="91" t="s">
        <v>110</v>
      </c>
      <c r="Y109" s="63"/>
      <c r="Z109" s="91">
        <v>30</v>
      </c>
      <c r="AA109" s="91">
        <v>519</v>
      </c>
      <c r="AB109" s="83">
        <v>368.35</v>
      </c>
      <c r="AE109" s="3">
        <v>2003</v>
      </c>
      <c r="AF109" s="2">
        <f>COUNT($K$50:$K$61)</f>
        <v>11</v>
      </c>
      <c r="AG109" s="4">
        <f>MAX($K$50:$K$61)</f>
        <v>8.4</v>
      </c>
      <c r="AH109" s="2">
        <f>PERCENTILE($K$50:$K$61,75%)</f>
        <v>8.0500000000000007</v>
      </c>
      <c r="AI109" s="4">
        <f>MEDIAN($K$50:$K$61)</f>
        <v>7.9</v>
      </c>
      <c r="AJ109" s="2">
        <f>PERCENTILE($K$50:$K$61,25%)</f>
        <v>7.75</v>
      </c>
      <c r="AK109" s="4">
        <f>MIN($K$50:$K$61)</f>
        <v>7.5</v>
      </c>
      <c r="BK109">
        <v>5</v>
      </c>
      <c r="BL109">
        <f>COUNT($K$6,$K$18,$K$30,$K$42,$K$54,$K$66,$K$78,$K$90,$K$102,$K$114,$K$126,$K$138,$K$150,$K$162)</f>
        <v>13</v>
      </c>
      <c r="BM109" s="6">
        <f>MAX($K$6,$K$18,$K$30,$K$42,$K$54,$K$66,$K$78,$K$90,$K$102,$K$114,$K$126,$K$138,$K$150,$K$162)</f>
        <v>9.1999999999999993</v>
      </c>
      <c r="BN109">
        <f>PERCENTILE(($K$6,$K$18,$K$30,$K$42,$K$54,$K$66,$K$78,$K$90,$K$102,$K$114,$K$126,$K$138,$K$150,$K$162),75%)</f>
        <v>8.5</v>
      </c>
      <c r="BO109" s="6">
        <f>MEDIAN($K$6,$K$18,$K$30,$K$42,$K$54,$K$66,$K$78,$K$90,$K$102,$K$114,$K$126,$K$138,$K$150,$K$162)</f>
        <v>8.3000000000000007</v>
      </c>
      <c r="BP109">
        <f>PERCENTILE(($K$6,$K$18,$K$30,$K$42,$K$54,$K$66,$K$78,$K$90,$K$102,$K$114,$K$126,$K$138,$K$150,$K$162),25%)</f>
        <v>8.1999999999999993</v>
      </c>
      <c r="BQ109" s="6">
        <f>MIN($K$6,$K$18,$K$30,$K$42,$K$54,$K$66,$K$78,$K$90,$K$102,$K$114,$K$126,$K$138,$K$150,$K$162)</f>
        <v>7.1</v>
      </c>
    </row>
    <row r="110" spans="1:69" x14ac:dyDescent="0.25">
      <c r="A110" s="117">
        <v>39454</v>
      </c>
      <c r="B110" s="60">
        <v>1</v>
      </c>
      <c r="C110" s="60">
        <v>2008</v>
      </c>
      <c r="D110" s="61">
        <v>1</v>
      </c>
      <c r="E110" s="62">
        <v>7.8</v>
      </c>
      <c r="F110" s="91">
        <v>25</v>
      </c>
      <c r="G110" s="63">
        <v>146</v>
      </c>
      <c r="H110" s="64">
        <v>0.1167</v>
      </c>
      <c r="I110" s="64">
        <v>6.8900000000000003E-2</v>
      </c>
      <c r="J110" s="64">
        <v>0.1082</v>
      </c>
      <c r="K110" s="62">
        <v>7.7</v>
      </c>
      <c r="L110" s="63">
        <v>28</v>
      </c>
      <c r="M110" s="63">
        <v>387</v>
      </c>
      <c r="N110" s="63">
        <v>36</v>
      </c>
      <c r="O110" s="63">
        <v>23</v>
      </c>
      <c r="P110" s="91">
        <v>88</v>
      </c>
      <c r="Q110" s="91">
        <v>36</v>
      </c>
      <c r="R110" s="91">
        <v>18</v>
      </c>
      <c r="S110" s="91">
        <v>722</v>
      </c>
      <c r="T110" s="91">
        <v>2</v>
      </c>
      <c r="U110" s="91">
        <v>120</v>
      </c>
      <c r="V110" s="63"/>
      <c r="W110" s="103">
        <v>2470</v>
      </c>
      <c r="X110" s="91" t="s">
        <v>110</v>
      </c>
      <c r="Y110" s="63"/>
      <c r="Z110" s="91">
        <v>8</v>
      </c>
      <c r="AA110" s="91">
        <v>415</v>
      </c>
      <c r="AB110" s="83">
        <v>78.19</v>
      </c>
      <c r="AE110" s="3">
        <v>2004</v>
      </c>
      <c r="AF110" s="2">
        <f>COUNT($K$62:$K$73)</f>
        <v>12</v>
      </c>
      <c r="AG110" s="4">
        <f>MAX($K$62:$K$73)</f>
        <v>8.5</v>
      </c>
      <c r="AH110" s="2">
        <f>PERCENTILE($K$62:$K$73,75%)</f>
        <v>8.1750000000000007</v>
      </c>
      <c r="AI110" s="4">
        <f>MEDIAN($K$62:$K$73)</f>
        <v>7.6999999999999993</v>
      </c>
      <c r="AJ110" s="2">
        <f>PERCENTILE($K$62:$K$73,25%)</f>
        <v>7.5</v>
      </c>
      <c r="AK110" s="4">
        <f>MIN($K$62:$K$73)</f>
        <v>7.2</v>
      </c>
      <c r="BK110">
        <v>6</v>
      </c>
      <c r="BL110">
        <f>COUNT($K$7,$K$19,$K$31,$K$43,$K$55,$K$67,$K$79,$K$91,$K$103,$K$115,$K$127,$K$139,$K$151,$K$163)</f>
        <v>13</v>
      </c>
      <c r="BM110" s="6">
        <f>MAX($K$7,$K$19,$K$31,$K$43,$K$55,$K$67,$K$79,$K$91,$K$103,$K$115,$K$127,$K$139,$K$151,$K$163)</f>
        <v>9.6</v>
      </c>
      <c r="BN110">
        <f>PERCENTILE(($K$7,$K$19,$K$31,$K$43,$K$55,$K$67,$K$79,$K$91,$K$103,$K$115,$K$127,$K$139,$K$151,$K$163),75%)</f>
        <v>8.9</v>
      </c>
      <c r="BO110" s="6">
        <f>MEDIAN($K$7,$K$19,$K$31,$K$43,$K$55,$K$67,$K$79,$K$91,$K$103,$K$115,$K$127,$K$139,$K$151,$K$163)</f>
        <v>8.5</v>
      </c>
      <c r="BP110">
        <f>PERCENTILE(($K$7,$K$19,$K$31,$K$43,$K$55,$K$67,$K$79,$K$91,$K$103,$K$115,$K$127,$K$139,$K$151,$K$163),25%)</f>
        <v>8.1</v>
      </c>
      <c r="BQ110" s="6">
        <f>MIN($K$7,$K$19,$K$31,$K$43,$K$55,$K$67,$K$79,$K$91,$K$103,$K$115,$K$127,$K$139,$K$151,$K$163)</f>
        <v>6.7</v>
      </c>
    </row>
    <row r="111" spans="1:69" x14ac:dyDescent="0.25">
      <c r="A111" s="117">
        <v>39482</v>
      </c>
      <c r="B111" s="60">
        <v>2</v>
      </c>
      <c r="C111" s="60">
        <v>2008</v>
      </c>
      <c r="D111" s="61">
        <v>2</v>
      </c>
      <c r="E111" s="62">
        <v>7.3</v>
      </c>
      <c r="F111" s="91">
        <v>26</v>
      </c>
      <c r="G111" s="63">
        <v>153</v>
      </c>
      <c r="H111" s="64">
        <v>0.21379999999999999</v>
      </c>
      <c r="I111" s="64">
        <v>5.3499999999999999E-2</v>
      </c>
      <c r="J111" s="64">
        <v>0.14979999999999999</v>
      </c>
      <c r="K111" s="62">
        <v>8</v>
      </c>
      <c r="L111" s="63">
        <v>12</v>
      </c>
      <c r="M111" s="63">
        <v>400</v>
      </c>
      <c r="N111" s="63">
        <v>22</v>
      </c>
      <c r="O111" s="63">
        <v>80</v>
      </c>
      <c r="P111" s="91">
        <v>84</v>
      </c>
      <c r="Q111" s="91">
        <v>44</v>
      </c>
      <c r="R111" s="91">
        <v>46</v>
      </c>
      <c r="S111" s="91">
        <v>713</v>
      </c>
      <c r="T111" s="91">
        <v>2</v>
      </c>
      <c r="U111" s="91">
        <v>120</v>
      </c>
      <c r="V111" s="63"/>
      <c r="W111" s="103">
        <v>270</v>
      </c>
      <c r="X111" s="91" t="s">
        <v>110</v>
      </c>
      <c r="Y111" s="63"/>
      <c r="Z111" s="91">
        <v>50</v>
      </c>
      <c r="AA111" s="91">
        <v>412</v>
      </c>
      <c r="AB111" s="83">
        <v>94.69</v>
      </c>
      <c r="AE111" s="3">
        <v>2005</v>
      </c>
      <c r="AF111" s="2">
        <f>COUNT($K$74:$K$85)</f>
        <v>12</v>
      </c>
      <c r="AG111" s="4">
        <f>MAX($K$74:$K$85)</f>
        <v>8.8000000000000007</v>
      </c>
      <c r="AH111" s="2">
        <f>PERCENTILE($K$74:$K$85,75%)</f>
        <v>8.2749999999999986</v>
      </c>
      <c r="AI111" s="4">
        <f>MEDIAN($K$74:$K$85)</f>
        <v>8</v>
      </c>
      <c r="AJ111" s="2">
        <f>PERCENTILE($K$74:$K$85,25%)</f>
        <v>7.45</v>
      </c>
      <c r="AK111" s="4">
        <f>MIN($K$74:$K$85)</f>
        <v>6.9</v>
      </c>
      <c r="BK111">
        <v>7</v>
      </c>
      <c r="BL111">
        <f>COUNT($K$8,$K$20,$K$32,$K$44,$K$56,$K$68,$K$80,$K$92,$K$104,$K$116,$K$128,$K$140,$K$152,$K$164)</f>
        <v>11</v>
      </c>
      <c r="BM111" s="6">
        <f>MAX($K$8,$K$20,$K$32,$K$44,$K$56,$K$68,$K$80,$K$92,$K$104,$K$116,$K$128,$K$140,$K$152,$K$164)</f>
        <v>9.6</v>
      </c>
      <c r="BN111">
        <f>PERCENTILE(($K$8,$K$20,$K$32,$K$44,$K$56,$K$68,$K$80,$K$92,$K$104,$K$116,$K$128,$K$140,$K$152,$K$164),75%)</f>
        <v>8.35</v>
      </c>
      <c r="BO111" s="6">
        <f>MEDIAN($K$8,$K$20,$K$32,$K$44,$K$56,$K$68,$K$80,$K$92,$K$104,$K$116,$K$128,$K$140,$K$152,$K$164)</f>
        <v>8</v>
      </c>
      <c r="BP111">
        <f>PERCENTILE(($K$8,$K$20,$K$32,$K$44,$K$56,$K$68,$K$80,$K$92,$K$104,$K$116,$K$128,$K$140,$K$152,$K$164),25%)</f>
        <v>7.8</v>
      </c>
      <c r="BQ111" s="6">
        <f>MIN($K$8,$K$20,$K$32,$K$44,$K$56,$K$68,$K$80,$K$92,$K$104,$K$116,$K$128,$K$140,$K$152,$K$164)</f>
        <v>7.1</v>
      </c>
    </row>
    <row r="112" spans="1:69" x14ac:dyDescent="0.25">
      <c r="A112" s="117">
        <v>39510</v>
      </c>
      <c r="B112" s="60">
        <v>3</v>
      </c>
      <c r="C112" s="60">
        <v>2008</v>
      </c>
      <c r="D112" s="61">
        <v>1</v>
      </c>
      <c r="E112" s="62">
        <v>7.4</v>
      </c>
      <c r="F112" s="91">
        <v>27</v>
      </c>
      <c r="G112" s="63">
        <v>138</v>
      </c>
      <c r="H112" s="64">
        <v>2.4400000000000002E-2</v>
      </c>
      <c r="I112" s="64">
        <v>4.53E-2</v>
      </c>
      <c r="J112" s="64">
        <v>7.7999999999999996E-3</v>
      </c>
      <c r="K112" s="62">
        <v>8</v>
      </c>
      <c r="L112" s="63">
        <v>22</v>
      </c>
      <c r="M112" s="63">
        <v>381</v>
      </c>
      <c r="N112" s="63">
        <v>41</v>
      </c>
      <c r="O112" s="63">
        <v>30</v>
      </c>
      <c r="P112" s="91">
        <v>88</v>
      </c>
      <c r="Q112" s="91">
        <v>36</v>
      </c>
      <c r="R112" s="91">
        <v>39</v>
      </c>
      <c r="S112" s="91">
        <v>658</v>
      </c>
      <c r="T112" s="91">
        <v>0.84</v>
      </c>
      <c r="U112" s="91">
        <v>128</v>
      </c>
      <c r="V112" s="63"/>
      <c r="W112" s="103">
        <v>9957</v>
      </c>
      <c r="X112" s="91" t="s">
        <v>110</v>
      </c>
      <c r="Y112" s="63"/>
      <c r="Z112" s="91">
        <v>8</v>
      </c>
      <c r="AA112" s="91">
        <v>403</v>
      </c>
      <c r="AB112" s="83">
        <v>76.45</v>
      </c>
      <c r="AE112" s="3">
        <v>2006</v>
      </c>
      <c r="AF112" s="2">
        <f>COUNT($K$86:$K$97)</f>
        <v>12</v>
      </c>
      <c r="AG112" s="4">
        <f>MAX($K$86:$K$97)</f>
        <v>9</v>
      </c>
      <c r="AH112" s="2">
        <f>PERCENTILE($K$86:$K$97,75%)</f>
        <v>8.0500000000000007</v>
      </c>
      <c r="AI112" s="4">
        <f>MEDIAN($K$86:$K$97)</f>
        <v>7.75</v>
      </c>
      <c r="AJ112" s="2">
        <f>PERCENTILE($K$86:$K$97,25%)</f>
        <v>7.2750000000000004</v>
      </c>
      <c r="AK112" s="4">
        <f>MIN($K$86:$K$97)</f>
        <v>7</v>
      </c>
      <c r="BK112">
        <v>8</v>
      </c>
      <c r="BL112">
        <f>COUNT($K$9,$K$21,$K$33,$K$45,$K$57,$K$69,$K$81,$K$93,$K$105,$K$117,$K$129,$K$141,$K$153,$K$165)</f>
        <v>13</v>
      </c>
      <c r="BM112" s="6">
        <f>MAX($K$9,$K$21,$K$33,$K$45,$K$57,$K$69,$K$81,$K$93,$K$105,$K$117,$K$129,$K$141,$K$153,$K$165)</f>
        <v>9</v>
      </c>
      <c r="BN112">
        <f>PERCENTILE(($K$9,$K$21,$K$33,$K$45,$K$57,$K$69,$K$81,$K$93,$K$105,$K$117,$K$129,$K$141,$K$153,$K$165),75%)</f>
        <v>8.6</v>
      </c>
      <c r="BO112" s="6">
        <f>MEDIAN($K$9,$K$21,$K$33,$K$45,$K$57,$K$69,$K$81,$K$93,$K$105,$K$117,$K$129,$K$141,$K$153,$K$165)</f>
        <v>7.9</v>
      </c>
      <c r="BP112">
        <f>PERCENTILE(($K$9,$K$21,$K$33,$K$45,$K$57,$K$69,$K$81,$K$93,$K$105,$K$117,$K$129,$K$141,$K$153,$K$165),25%)</f>
        <v>7.8</v>
      </c>
      <c r="BQ112" s="6">
        <f>MIN($K$9,$K$21,$K$33,$K$45,$K$57,$K$69,$K$81,$K$93,$K$105,$K$117,$K$129,$K$141,$K$153,$K$165)</f>
        <v>6.9</v>
      </c>
    </row>
    <row r="113" spans="1:69" x14ac:dyDescent="0.25">
      <c r="A113" s="117">
        <v>39546</v>
      </c>
      <c r="B113" s="60">
        <v>4</v>
      </c>
      <c r="C113" s="60">
        <v>2008</v>
      </c>
      <c r="D113" s="61">
        <v>3</v>
      </c>
      <c r="E113" s="62">
        <v>7.6</v>
      </c>
      <c r="F113" s="91">
        <v>29</v>
      </c>
      <c r="G113" s="63">
        <v>135</v>
      </c>
      <c r="H113" s="64">
        <v>9.5999999999999992E-3</v>
      </c>
      <c r="I113" s="64">
        <v>5.2499999999999998E-2</v>
      </c>
      <c r="J113" s="64">
        <v>9.9000000000000008E-3</v>
      </c>
      <c r="K113" s="62">
        <v>8.4</v>
      </c>
      <c r="L113" s="63">
        <v>25</v>
      </c>
      <c r="M113" s="63">
        <v>356</v>
      </c>
      <c r="N113" s="63">
        <v>33</v>
      </c>
      <c r="O113" s="63">
        <v>240</v>
      </c>
      <c r="P113" s="91">
        <v>92</v>
      </c>
      <c r="Q113" s="91">
        <v>44</v>
      </c>
      <c r="R113" s="91">
        <v>22</v>
      </c>
      <c r="S113" s="91">
        <v>687</v>
      </c>
      <c r="T113" s="91">
        <v>2</v>
      </c>
      <c r="U113" s="91">
        <v>132</v>
      </c>
      <c r="V113" s="63"/>
      <c r="W113" s="103">
        <v>1612</v>
      </c>
      <c r="X113" s="91" t="s">
        <v>110</v>
      </c>
      <c r="Y113" s="63"/>
      <c r="Z113" s="91">
        <v>50</v>
      </c>
      <c r="AA113" s="91">
        <v>381</v>
      </c>
      <c r="AB113" s="83">
        <v>76.45</v>
      </c>
      <c r="AE113" s="3">
        <v>2007</v>
      </c>
      <c r="AF113" s="2">
        <f>COUNT($K$98:$K$109)</f>
        <v>12</v>
      </c>
      <c r="AG113" s="4">
        <f>MAX($K$98:$K$109)</f>
        <v>9.6</v>
      </c>
      <c r="AH113" s="2">
        <f>PERCENTILE($K$98:$K$109,75%)</f>
        <v>9.0250000000000004</v>
      </c>
      <c r="AI113" s="4">
        <f>MEDIAN($K$98:$K$109)</f>
        <v>8.4</v>
      </c>
      <c r="AJ113" s="2">
        <f>PERCENTILE($K$98:$K$109,25%)</f>
        <v>8.1999999999999993</v>
      </c>
      <c r="AK113" s="4">
        <f>MIN($K$98:$K$109)</f>
        <v>7.9</v>
      </c>
      <c r="BK113">
        <v>9</v>
      </c>
      <c r="BL113">
        <f>COUNT($K$10,$K$22,$K$34,$K$46,$K$58,$K$70,$K$82,$K$94,$K$106,$K$118,$K$130,$K$142,$K$154,$K$166)</f>
        <v>13</v>
      </c>
      <c r="BM113" s="6">
        <f>MAX($K$10,$K$22,$K$34,$K$46,$K$58,$K$70,$K$82,$K$94,$K$106,$K$118,$K$130,$K$142,$K$154,$K$166)</f>
        <v>9.3000000000000007</v>
      </c>
      <c r="BN113">
        <f>PERCENTILE(($K$10,$K$22,$K$34,$K$46,$K$58,$K$70,$K$82,$K$94,$K$106,$K$118,$K$130,$K$142,$K$154,$K$166),75%)</f>
        <v>8.6999999999999993</v>
      </c>
      <c r="BO113" s="6">
        <f>MEDIAN($K$10,$K$22,$K$34,$K$46,$K$58,$K$70,$K$82,$K$94,$K$106,$K$118,$K$130,$K$142,$K$154,$K$166)</f>
        <v>8.5</v>
      </c>
      <c r="BP113">
        <f>PERCENTILE(($K$10,$K$22,$K$34,$K$46,$K$58,$K$70,$K$82,$K$94,$K$106,$K$118,$K$130,$K$142,$K$154,$K$166),25%)</f>
        <v>8.4</v>
      </c>
      <c r="BQ113" s="6">
        <f>MIN($K$10,$K$22,$K$34,$K$46,$K$58,$K$70,$K$82,$K$94,$K$106,$K$118,$K$130,$K$142,$K$154,$K$166)</f>
        <v>7.6</v>
      </c>
    </row>
    <row r="114" spans="1:69" x14ac:dyDescent="0.25">
      <c r="A114" s="117">
        <v>39573</v>
      </c>
      <c r="B114" s="60">
        <v>5</v>
      </c>
      <c r="C114" s="60">
        <v>2008</v>
      </c>
      <c r="D114" s="61">
        <v>1</v>
      </c>
      <c r="E114" s="62">
        <v>7</v>
      </c>
      <c r="F114" s="91">
        <v>30</v>
      </c>
      <c r="G114" s="63">
        <v>144</v>
      </c>
      <c r="H114" s="64">
        <v>2.06E-2</v>
      </c>
      <c r="I114" s="64">
        <v>5.57E-2</v>
      </c>
      <c r="J114" s="64">
        <v>1.3299999999999999E-2</v>
      </c>
      <c r="K114" s="62">
        <v>7.9</v>
      </c>
      <c r="L114" s="63">
        <v>15</v>
      </c>
      <c r="M114" s="63">
        <v>363</v>
      </c>
      <c r="N114" s="63">
        <v>26</v>
      </c>
      <c r="O114" s="63">
        <v>300</v>
      </c>
      <c r="P114" s="91">
        <v>96</v>
      </c>
      <c r="Q114" s="91">
        <v>44</v>
      </c>
      <c r="R114" s="91">
        <v>32</v>
      </c>
      <c r="S114" s="91">
        <v>659</v>
      </c>
      <c r="T114" s="91">
        <v>0.5</v>
      </c>
      <c r="U114" s="91">
        <v>120</v>
      </c>
      <c r="V114" s="63"/>
      <c r="W114" s="103">
        <v>10433</v>
      </c>
      <c r="X114" s="91" t="s">
        <v>110</v>
      </c>
      <c r="Y114" s="63"/>
      <c r="Z114" s="91">
        <v>80</v>
      </c>
      <c r="AA114" s="91">
        <v>378</v>
      </c>
      <c r="AB114" s="83">
        <v>35.619999999999997</v>
      </c>
      <c r="AE114" s="3">
        <v>2008</v>
      </c>
      <c r="AF114" s="2">
        <f>COUNT($K$110:$K$121)</f>
        <v>12</v>
      </c>
      <c r="AG114" s="4">
        <f>MAX($K$110:$K$121)</f>
        <v>9.3000000000000007</v>
      </c>
      <c r="AH114" s="2">
        <f>PERCENTILE($K$110:$K$121,75%)</f>
        <v>8.625</v>
      </c>
      <c r="AI114" s="4">
        <f>MEDIAN($K$110:$K$121)</f>
        <v>8.0500000000000007</v>
      </c>
      <c r="AJ114" s="2">
        <f>PERCENTILE($K$110:$K$121,25%)</f>
        <v>7.9749999999999996</v>
      </c>
      <c r="AK114" s="4">
        <f>MIN($K$110:$K$121)</f>
        <v>6.7</v>
      </c>
      <c r="BK114">
        <v>10</v>
      </c>
      <c r="BL114">
        <f>COUNT($K$11,$K$23,$K$35,$K$47,$K$59,$K$71,$K$83,$K$95,$K$107,$K$119,$K$131,$K$143,$K$155,$K$167)</f>
        <v>14</v>
      </c>
      <c r="BM114" s="6">
        <f>MAX($K$11,$K$23,$K$35,$K$47,$K$59,$K$71,$K$83,$K$95,$K$107,$K$119,$K$131,$K$143,$K$155,$K$167)</f>
        <v>9</v>
      </c>
      <c r="BN114">
        <f>PERCENTILE(($K$11,$K$23,$K$35,$K$47,$K$59,$K$71,$K$83,$K$95,$K$107,$K$119,$K$131,$K$143,$K$155,$K$167),75%)</f>
        <v>8.375</v>
      </c>
      <c r="BO114" s="6">
        <f>MEDIAN($K$11,$K$23,$K$35,$K$47,$K$59,$K$71,$K$83,$K$95,$K$107,$K$119,$K$131,$K$143,$K$155,$K$167)</f>
        <v>8</v>
      </c>
      <c r="BP114">
        <f>PERCENTILE(($K$11,$K$23,$K$35,$K$47,$K$59,$K$71,$K$83,$K$95,$K$107,$K$119,$K$131,$K$143,$K$155,$K$167),25%)</f>
        <v>7.75</v>
      </c>
      <c r="BQ114" s="6">
        <f>MIN($K$11,$K$23,$K$35,$K$47,$K$59,$K$71,$K$83,$K$95,$K$107,$K$119,$K$131,$K$143,$K$155,$K$167)</f>
        <v>7.3</v>
      </c>
    </row>
    <row r="115" spans="1:69" x14ac:dyDescent="0.25">
      <c r="A115" s="117">
        <v>39601</v>
      </c>
      <c r="B115" s="60">
        <v>6</v>
      </c>
      <c r="C115" s="60">
        <v>2008</v>
      </c>
      <c r="D115" s="61">
        <v>4</v>
      </c>
      <c r="E115" s="62">
        <v>8.4</v>
      </c>
      <c r="F115" s="91">
        <v>29.9</v>
      </c>
      <c r="G115" s="63">
        <v>132</v>
      </c>
      <c r="H115" s="64">
        <v>0.41949999999999998</v>
      </c>
      <c r="I115" s="64">
        <v>6.1400000000000003E-2</v>
      </c>
      <c r="J115" s="64">
        <v>1.7399999999999999E-2</v>
      </c>
      <c r="K115" s="62">
        <v>6.7</v>
      </c>
      <c r="L115" s="63">
        <v>28</v>
      </c>
      <c r="M115" s="63">
        <v>336</v>
      </c>
      <c r="N115" s="63">
        <v>33</v>
      </c>
      <c r="O115" s="63">
        <v>300</v>
      </c>
      <c r="P115" s="91">
        <v>112</v>
      </c>
      <c r="Q115" s="91">
        <v>44</v>
      </c>
      <c r="R115" s="91">
        <v>4</v>
      </c>
      <c r="S115" s="91">
        <v>651</v>
      </c>
      <c r="T115" s="91">
        <v>0.5</v>
      </c>
      <c r="U115" s="91">
        <v>116</v>
      </c>
      <c r="V115" s="63"/>
      <c r="W115" s="103">
        <v>56609</v>
      </c>
      <c r="X115" s="91" t="s">
        <v>110</v>
      </c>
      <c r="Y115" s="63"/>
      <c r="Z115" s="91">
        <v>300</v>
      </c>
      <c r="AA115" s="91">
        <v>364</v>
      </c>
      <c r="AB115" s="83">
        <v>207.63</v>
      </c>
      <c r="AE115" s="3">
        <v>2009</v>
      </c>
      <c r="AF115" s="2">
        <f>COUNT($K$122:$K$133)</f>
        <v>9</v>
      </c>
      <c r="AG115" s="4">
        <f>MAX($K$122:$K$133)</f>
        <v>8.9</v>
      </c>
      <c r="AH115" s="2">
        <f>PERCENTILE($K$122:$K$133,75%)</f>
        <v>8.6</v>
      </c>
      <c r="AI115" s="4">
        <f>MEDIAN($K$122:$K$133)</f>
        <v>8.1999999999999993</v>
      </c>
      <c r="AJ115" s="2">
        <f>PERCENTILE($K$122:$K$133,25%)</f>
        <v>8</v>
      </c>
      <c r="AK115" s="4">
        <f>MIN($K$122:$K$133)</f>
        <v>7.6</v>
      </c>
      <c r="BK115">
        <v>11</v>
      </c>
      <c r="BL115">
        <f>COUNT($K$12,$K$24,$K$36,$K$48,$K$60,$K$72,$K$84,$K$96,$K$108,$K$120,$K$132,$K$144,$K$156,$K$168)</f>
        <v>14</v>
      </c>
      <c r="BM115" s="6">
        <f>MAX($K$12,$K$24,$K$36,$K$48,$K$60,$K$72,$K$84,$K$96,$K$108,$K$120,$K$132,$K$144,$K$156,$K$168)</f>
        <v>8.6</v>
      </c>
      <c r="BN115">
        <f>PERCENTILE(($K$12,$K$24,$K$36,$K$48,$K$60,$K$72,$K$84,$K$96,$K$108,$K$120,$K$132,$K$144,$K$156,$K$168),75%)</f>
        <v>8.375</v>
      </c>
      <c r="BO115" s="6">
        <f>MEDIAN($K$12,$K$24,$K$36,$K$48,$K$60,$K$72,$K$84,$K$96,$K$108,$K$120,$K$132,$K$144,$K$156,$K$168)</f>
        <v>8.1</v>
      </c>
      <c r="BP115">
        <f>PERCENTILE(($K$12,$K$24,$K$36,$K$48,$K$60,$K$72,$K$84,$K$96,$K$108,$K$120,$K$132,$K$144,$K$156,$K$168),25%)</f>
        <v>7.625</v>
      </c>
      <c r="BQ115" s="6">
        <f>MIN($K$12,$K$24,$K$36,$K$48,$K$60,$K$72,$K$84,$K$96,$K$108,$K$120,$K$132,$K$144,$K$156,$K$168)</f>
        <v>7.5</v>
      </c>
    </row>
    <row r="116" spans="1:69" x14ac:dyDescent="0.25">
      <c r="A116" s="117">
        <v>39636</v>
      </c>
      <c r="B116" s="60">
        <v>7</v>
      </c>
      <c r="C116" s="60">
        <v>2008</v>
      </c>
      <c r="D116" s="61">
        <v>2</v>
      </c>
      <c r="E116" s="62">
        <v>7.3</v>
      </c>
      <c r="F116" s="91">
        <v>29.2</v>
      </c>
      <c r="G116" s="63">
        <v>144</v>
      </c>
      <c r="H116" s="64">
        <v>6.4100000000000004E-2</v>
      </c>
      <c r="I116" s="64">
        <v>2.35E-2</v>
      </c>
      <c r="J116" s="64">
        <v>2.0899999999999998E-2</v>
      </c>
      <c r="K116" s="62">
        <v>8</v>
      </c>
      <c r="L116" s="63">
        <v>35</v>
      </c>
      <c r="M116" s="63">
        <v>324</v>
      </c>
      <c r="N116" s="63">
        <v>24</v>
      </c>
      <c r="O116" s="63">
        <v>130</v>
      </c>
      <c r="P116" s="91">
        <v>108</v>
      </c>
      <c r="Q116" s="91">
        <v>36</v>
      </c>
      <c r="R116" s="91">
        <v>8</v>
      </c>
      <c r="S116" s="91">
        <v>618</v>
      </c>
      <c r="T116" s="91">
        <v>3</v>
      </c>
      <c r="U116" s="91">
        <v>152</v>
      </c>
      <c r="V116" s="63"/>
      <c r="W116" s="103">
        <v>196512</v>
      </c>
      <c r="X116" s="91" t="s">
        <v>110</v>
      </c>
      <c r="Y116" s="63"/>
      <c r="Z116" s="91">
        <v>13</v>
      </c>
      <c r="AA116" s="91">
        <v>359</v>
      </c>
      <c r="AB116" s="83">
        <v>271.05</v>
      </c>
      <c r="AE116" s="3">
        <v>2010</v>
      </c>
      <c r="AF116" s="2">
        <f>COUNT($K$134:$K$145)</f>
        <v>12</v>
      </c>
      <c r="AG116" s="4">
        <f>MAX($K$134:$K$145)</f>
        <v>8.6999999999999993</v>
      </c>
      <c r="AH116" s="2">
        <f>PERCENTILE($K$134:$K$145,75%)</f>
        <v>8.4250000000000007</v>
      </c>
      <c r="AI116" s="4">
        <f>MEDIAN($K$134:$K$145)</f>
        <v>8.0500000000000007</v>
      </c>
      <c r="AJ116" s="2">
        <f>PERCENTILE($K$134:$K$145,25%)</f>
        <v>7.625</v>
      </c>
      <c r="AK116" s="4">
        <f>MIN($K$134:$K$145)</f>
        <v>7.3</v>
      </c>
      <c r="BK116">
        <v>12</v>
      </c>
      <c r="BL116">
        <f>COUNT($K$13,$K$25,$K$37,$K$49,$K$61,$K$73,$K$85,$K$97,$K$109,$K$121,$K$133,$K$145,$K$157,$K$169)</f>
        <v>14</v>
      </c>
      <c r="BM116" s="6">
        <f>MAX($K$13,$K$25,$K$37,$K$49,$K$61,$K$73,$K$85,$K$97,$K$109,$K$121,$K$133,$K$145,$K$157,$K$169)</f>
        <v>8.6999999999999993</v>
      </c>
      <c r="BN116">
        <f>PERCENTILE(($K$13,$K$25,$K$37,$K$49,$K$61,$K$73,$K$85,$K$97,$K$109,$K$121,$K$133,$K$145,$K$157,$K$169),75%)</f>
        <v>8.1999999999999993</v>
      </c>
      <c r="BO116" s="6">
        <f>MEDIAN($K$13,$K$25,$K$37,$K$49,$K$61,$K$73,$K$85,$K$97,$K$109,$K$121,$K$133,$K$145,$K$157,$K$169)</f>
        <v>8.0500000000000007</v>
      </c>
      <c r="BP116">
        <f>PERCENTILE(($K$13,$K$25,$K$37,$K$49,$K$61,$K$73,$K$85,$K$97,$K$109,$K$121,$K$133,$K$145,$K$157,$K$169),25%)</f>
        <v>7.7249999999999996</v>
      </c>
      <c r="BQ116" s="6">
        <f>MIN($K$13,$K$25,$K$37,$K$49,$K$61,$K$73,$K$85,$K$97,$K$109,$K$121,$K$133,$K$145,$K$157,$K$169)</f>
        <v>7.3</v>
      </c>
    </row>
    <row r="117" spans="1:69" x14ac:dyDescent="0.25">
      <c r="A117" s="117">
        <v>39671</v>
      </c>
      <c r="B117" s="60">
        <v>8</v>
      </c>
      <c r="C117" s="60">
        <v>2008</v>
      </c>
      <c r="D117" s="61">
        <v>1</v>
      </c>
      <c r="E117" s="62">
        <v>8.1999999999999993</v>
      </c>
      <c r="F117" s="91">
        <v>30</v>
      </c>
      <c r="G117" s="63">
        <v>84</v>
      </c>
      <c r="H117" s="64">
        <v>0.42380000000000001</v>
      </c>
      <c r="I117" s="64">
        <v>9.1399999999999995E-2</v>
      </c>
      <c r="J117" s="64">
        <v>4.02E-2</v>
      </c>
      <c r="K117" s="62">
        <v>8.6</v>
      </c>
      <c r="L117" s="63">
        <v>15</v>
      </c>
      <c r="M117" s="63">
        <v>264</v>
      </c>
      <c r="N117" s="63">
        <v>39</v>
      </c>
      <c r="O117" s="63">
        <v>9200</v>
      </c>
      <c r="P117" s="91">
        <v>132</v>
      </c>
      <c r="Q117" s="91">
        <v>84</v>
      </c>
      <c r="R117" s="91">
        <v>12</v>
      </c>
      <c r="S117" s="91">
        <v>456</v>
      </c>
      <c r="T117" s="91">
        <v>2</v>
      </c>
      <c r="U117" s="91">
        <v>128</v>
      </c>
      <c r="V117" s="63"/>
      <c r="W117" s="103">
        <v>294604</v>
      </c>
      <c r="X117" s="91" t="s">
        <v>110</v>
      </c>
      <c r="Y117" s="63"/>
      <c r="Z117" s="91">
        <v>2400</v>
      </c>
      <c r="AA117" s="91">
        <v>279</v>
      </c>
      <c r="AB117" s="83">
        <v>94.63</v>
      </c>
      <c r="AE117" s="3">
        <v>2011</v>
      </c>
      <c r="AF117" s="2">
        <f>COUNT($K$146:$K$157)</f>
        <v>12</v>
      </c>
      <c r="AG117" s="4">
        <f>MAX($K$146:$K$157)</f>
        <v>8.6999999999999993</v>
      </c>
      <c r="AH117" s="2">
        <f>PERCENTILE($K$146:$K$157,75%)</f>
        <v>8.25</v>
      </c>
      <c r="AI117" s="4">
        <f>MEDIAN($K$146:$K$157)</f>
        <v>7.8</v>
      </c>
      <c r="AJ117" s="2">
        <f>PERCENTILE($K$146:$K$157,25%)</f>
        <v>7.1749999999999998</v>
      </c>
      <c r="AK117" s="4">
        <f>MIN($K$146:$K$157)</f>
        <v>6.4</v>
      </c>
    </row>
    <row r="118" spans="1:69" x14ac:dyDescent="0.25">
      <c r="A118" s="117">
        <v>39692</v>
      </c>
      <c r="B118" s="60">
        <v>9</v>
      </c>
      <c r="C118" s="60">
        <v>2008</v>
      </c>
      <c r="D118" s="61">
        <v>1</v>
      </c>
      <c r="E118" s="62">
        <v>9.1</v>
      </c>
      <c r="F118" s="91">
        <v>29</v>
      </c>
      <c r="G118" s="63">
        <v>104</v>
      </c>
      <c r="H118" s="64">
        <v>1E-3</v>
      </c>
      <c r="I118" s="64">
        <v>3.3099999999999997E-2</v>
      </c>
      <c r="J118" s="64">
        <v>1E-3</v>
      </c>
      <c r="K118" s="62">
        <v>9.3000000000000007</v>
      </c>
      <c r="L118" s="63">
        <v>12</v>
      </c>
      <c r="M118" s="63">
        <v>266</v>
      </c>
      <c r="N118" s="63">
        <v>14</v>
      </c>
      <c r="O118" s="63">
        <v>9200</v>
      </c>
      <c r="P118" s="91">
        <v>112</v>
      </c>
      <c r="Q118" s="91">
        <v>48</v>
      </c>
      <c r="R118" s="91">
        <v>6</v>
      </c>
      <c r="S118" s="91">
        <v>547</v>
      </c>
      <c r="T118" s="91">
        <v>0.5</v>
      </c>
      <c r="U118" s="91">
        <v>96</v>
      </c>
      <c r="V118" s="63"/>
      <c r="W118" s="103">
        <v>62771</v>
      </c>
      <c r="X118" s="91" t="s">
        <v>110</v>
      </c>
      <c r="Y118" s="63"/>
      <c r="Z118" s="91">
        <v>3500</v>
      </c>
      <c r="AA118" s="91">
        <v>278</v>
      </c>
      <c r="AB118" s="83">
        <v>112.07</v>
      </c>
      <c r="AE118" s="3">
        <v>2012</v>
      </c>
      <c r="AF118" s="2">
        <f>COUNT($K$158:$K$169)</f>
        <v>12</v>
      </c>
      <c r="AG118" s="4">
        <f>MAX($K$158:$K$169)</f>
        <v>9.1</v>
      </c>
      <c r="AH118" s="2">
        <f>PERCENTILE($K$158:$K$169,75%)</f>
        <v>8.6750000000000007</v>
      </c>
      <c r="AI118" s="4">
        <f>MEDIAN($K$158:$K$169)</f>
        <v>8.4499999999999993</v>
      </c>
      <c r="AJ118" s="2">
        <f>PERCENTILE($K$158:$K$169,25%)</f>
        <v>8.1999999999999993</v>
      </c>
      <c r="AK118" s="4">
        <f>MIN($K$158:$K$169)</f>
        <v>8.1999999999999993</v>
      </c>
    </row>
    <row r="119" spans="1:69" x14ac:dyDescent="0.25">
      <c r="A119" s="117">
        <v>39727</v>
      </c>
      <c r="B119" s="60">
        <v>10</v>
      </c>
      <c r="C119" s="60">
        <v>2008</v>
      </c>
      <c r="D119" s="61">
        <v>3</v>
      </c>
      <c r="E119" s="62">
        <v>8.1999999999999993</v>
      </c>
      <c r="F119" s="91">
        <v>31</v>
      </c>
      <c r="G119" s="63">
        <v>88</v>
      </c>
      <c r="H119" s="64">
        <v>3.6400000000000002E-2</v>
      </c>
      <c r="I119" s="64">
        <v>3.61E-2</v>
      </c>
      <c r="J119" s="64">
        <v>2.7799999999999998E-2</v>
      </c>
      <c r="K119" s="62">
        <v>9</v>
      </c>
      <c r="L119" s="63">
        <v>7</v>
      </c>
      <c r="M119" s="63">
        <v>234</v>
      </c>
      <c r="N119" s="63">
        <v>17</v>
      </c>
      <c r="O119" s="63">
        <v>2800</v>
      </c>
      <c r="P119" s="91">
        <v>96</v>
      </c>
      <c r="Q119" s="91">
        <v>40</v>
      </c>
      <c r="R119" s="91">
        <v>18</v>
      </c>
      <c r="S119" s="91">
        <v>463</v>
      </c>
      <c r="T119" s="91">
        <v>0.5</v>
      </c>
      <c r="U119" s="91">
        <v>84</v>
      </c>
      <c r="V119" s="63"/>
      <c r="W119" s="103">
        <v>3566</v>
      </c>
      <c r="X119" s="91" t="s">
        <v>110</v>
      </c>
      <c r="Y119" s="63"/>
      <c r="Z119" s="91">
        <v>20</v>
      </c>
      <c r="AA119" s="91">
        <v>241</v>
      </c>
      <c r="AB119" s="83">
        <v>50.39</v>
      </c>
      <c r="AE119" s="1"/>
      <c r="AF119" s="1"/>
      <c r="AG119" s="2"/>
      <c r="AH119" s="2"/>
      <c r="AI119" s="2"/>
    </row>
    <row r="120" spans="1:69" x14ac:dyDescent="0.25">
      <c r="A120" s="117">
        <v>39755</v>
      </c>
      <c r="B120" s="60">
        <v>11</v>
      </c>
      <c r="C120" s="60">
        <v>2008</v>
      </c>
      <c r="D120" s="61">
        <v>2</v>
      </c>
      <c r="E120" s="62">
        <v>6.8</v>
      </c>
      <c r="F120" s="91">
        <v>26</v>
      </c>
      <c r="G120" s="63">
        <v>84</v>
      </c>
      <c r="H120" s="64">
        <v>7.5700000000000003E-2</v>
      </c>
      <c r="I120" s="64">
        <v>6.1899999999999997E-2</v>
      </c>
      <c r="J120" s="64">
        <v>1.83E-2</v>
      </c>
      <c r="K120" s="62">
        <v>8.1</v>
      </c>
      <c r="L120" s="63">
        <v>28</v>
      </c>
      <c r="M120" s="63">
        <v>215</v>
      </c>
      <c r="N120" s="63">
        <v>17</v>
      </c>
      <c r="O120" s="63">
        <v>350</v>
      </c>
      <c r="P120" s="91">
        <v>108</v>
      </c>
      <c r="Q120" s="91">
        <v>40</v>
      </c>
      <c r="R120" s="91">
        <v>16</v>
      </c>
      <c r="S120" s="91">
        <v>787</v>
      </c>
      <c r="T120" s="91">
        <v>0.5</v>
      </c>
      <c r="U120" s="91">
        <v>92</v>
      </c>
      <c r="V120" s="63"/>
      <c r="W120" s="103">
        <v>34154</v>
      </c>
      <c r="X120" s="91" t="s">
        <v>110</v>
      </c>
      <c r="Y120" s="63"/>
      <c r="Z120" s="91">
        <v>240</v>
      </c>
      <c r="AA120" s="91">
        <v>243</v>
      </c>
      <c r="AB120" s="83">
        <v>10.130000000000001</v>
      </c>
    </row>
    <row r="121" spans="1:69" x14ac:dyDescent="0.25">
      <c r="A121" s="117">
        <v>39785</v>
      </c>
      <c r="B121" s="60">
        <v>12</v>
      </c>
      <c r="C121" s="60">
        <v>2008</v>
      </c>
      <c r="D121" s="61">
        <v>1</v>
      </c>
      <c r="E121" s="62">
        <v>7.1</v>
      </c>
      <c r="F121" s="91">
        <v>27</v>
      </c>
      <c r="G121" s="63">
        <v>68</v>
      </c>
      <c r="H121" s="64">
        <v>1E-3</v>
      </c>
      <c r="I121" s="64">
        <v>7.3999999999999996E-2</v>
      </c>
      <c r="J121" s="64">
        <v>9.1999999999999998E-3</v>
      </c>
      <c r="K121" s="62">
        <v>8.6999999999999993</v>
      </c>
      <c r="L121" s="63">
        <v>27</v>
      </c>
      <c r="M121" s="63">
        <v>215</v>
      </c>
      <c r="N121" s="63">
        <v>24</v>
      </c>
      <c r="O121" s="63">
        <v>130</v>
      </c>
      <c r="P121" s="91">
        <v>96</v>
      </c>
      <c r="Q121" s="91">
        <v>32</v>
      </c>
      <c r="R121" s="91">
        <v>12</v>
      </c>
      <c r="S121" s="91">
        <v>392</v>
      </c>
      <c r="T121" s="91">
        <v>0.5</v>
      </c>
      <c r="U121" s="91">
        <v>88</v>
      </c>
      <c r="V121" s="63"/>
      <c r="W121" s="103">
        <v>4285</v>
      </c>
      <c r="X121" s="91" t="s">
        <v>110</v>
      </c>
      <c r="Y121" s="63"/>
      <c r="Z121" s="91">
        <v>33</v>
      </c>
      <c r="AA121" s="91">
        <v>242</v>
      </c>
      <c r="AB121" s="87">
        <v>97.3</v>
      </c>
      <c r="AE121" t="s">
        <v>15</v>
      </c>
      <c r="AF121" t="s">
        <v>58</v>
      </c>
      <c r="AG121" t="s">
        <v>59</v>
      </c>
      <c r="AH121" t="s">
        <v>60</v>
      </c>
      <c r="AI121" t="s">
        <v>61</v>
      </c>
      <c r="AJ121" t="s">
        <v>62</v>
      </c>
      <c r="AK121" t="s">
        <v>63</v>
      </c>
      <c r="BK121" t="s">
        <v>14</v>
      </c>
      <c r="BL121" t="s">
        <v>58</v>
      </c>
      <c r="BM121" t="s">
        <v>59</v>
      </c>
      <c r="BN121" t="s">
        <v>60</v>
      </c>
      <c r="BO121" t="s">
        <v>61</v>
      </c>
      <c r="BP121" t="s">
        <v>62</v>
      </c>
      <c r="BQ121" t="s">
        <v>63</v>
      </c>
    </row>
    <row r="122" spans="1:69" x14ac:dyDescent="0.25">
      <c r="A122" s="117">
        <v>39825</v>
      </c>
      <c r="B122" s="60">
        <v>1</v>
      </c>
      <c r="C122" s="60">
        <v>2009</v>
      </c>
      <c r="D122" s="61">
        <v>1</v>
      </c>
      <c r="E122" s="62">
        <v>8.1999999999999993</v>
      </c>
      <c r="F122" s="91">
        <v>22</v>
      </c>
      <c r="G122" s="63">
        <v>59</v>
      </c>
      <c r="H122" s="64">
        <v>0.21510000000000001</v>
      </c>
      <c r="I122" s="64">
        <v>0.15229999999999999</v>
      </c>
      <c r="J122" s="64">
        <v>9.2999999999999992E-3</v>
      </c>
      <c r="K122" s="62">
        <v>7.6</v>
      </c>
      <c r="L122" s="63">
        <v>69</v>
      </c>
      <c r="M122" s="63">
        <v>192</v>
      </c>
      <c r="N122" s="63">
        <v>63</v>
      </c>
      <c r="O122" s="63">
        <v>490</v>
      </c>
      <c r="P122" s="91">
        <v>88</v>
      </c>
      <c r="Q122" s="91">
        <v>40</v>
      </c>
      <c r="R122" s="91"/>
      <c r="S122" s="91">
        <v>367</v>
      </c>
      <c r="T122" s="91">
        <v>1.4</v>
      </c>
      <c r="U122" s="91">
        <v>80</v>
      </c>
      <c r="V122" s="63"/>
      <c r="W122" s="103">
        <v>11806</v>
      </c>
      <c r="X122" s="91" t="s">
        <v>110</v>
      </c>
      <c r="Y122" s="63"/>
      <c r="Z122" s="91">
        <v>350</v>
      </c>
      <c r="AA122" s="91">
        <v>261</v>
      </c>
      <c r="AB122" s="87">
        <v>75.150000000000006</v>
      </c>
      <c r="AE122" s="3">
        <v>1999</v>
      </c>
      <c r="AF122">
        <f>COUNT($L$2:$L$13)</f>
        <v>12</v>
      </c>
      <c r="AG122" s="4">
        <f>MAX($L$2:$L$13)</f>
        <v>142</v>
      </c>
      <c r="AH122">
        <f>PERCENTILE($L$2:$L$13,75%)</f>
        <v>51</v>
      </c>
      <c r="AI122" s="4">
        <f>MEDIAN($L$2:$L$13)</f>
        <v>32</v>
      </c>
      <c r="AJ122">
        <f>PERCENTILE($L$2:$L$13,25%)</f>
        <v>24.5</v>
      </c>
      <c r="AK122" s="4">
        <f>MIN($L$2:$L$13)</f>
        <v>9</v>
      </c>
      <c r="BK122">
        <v>1</v>
      </c>
      <c r="BL122">
        <f>COUNT($L$2,$L$14,$L$26,$L$38,$L$50,$L$62,$L$74,$L$86,$L$98,$L$110,$L$122,$L$134,$L$146,$L$158)</f>
        <v>13</v>
      </c>
      <c r="BM122" s="6">
        <f>MAX($L$2,$L$14,$L$26,$L$38,$L$50,$L$62,$L$74,$L$86,$L$98,$L$110,$L$122,$L$134,$L$146,$L$158)</f>
        <v>124</v>
      </c>
      <c r="BN122">
        <f>PERCENTILE(($L$2,$L$14,$L$26,$L$38,$L$50,$L$62,$L$74,$L$86,$L$98,$L$110,$L$122,$L$134,$L$146,$L$158),75%)</f>
        <v>65</v>
      </c>
      <c r="BO122" s="6">
        <f>MEDIAN($L$2,$L$14,$L$26,$L$38,$L$50,$L$62,$L$74,$L$86,$L$98,$L$110,$L$122,$L$134,$L$146,$L$158)</f>
        <v>40</v>
      </c>
      <c r="BP122">
        <f>PERCENTILE(($L$2,$L$14,$L$26,$L$38,$L$50,$L$62,$L$74,$L$86,$L$98,$L$110,$L$122,$L$134,$L$146,$L$158),25%)</f>
        <v>33</v>
      </c>
      <c r="BQ122" s="6">
        <f>MIN($L$2,$L$14,$L$26,$L$38,$L$50,$L$62,$L$74,$L$86,$L$98,$L$110,$L$122,$L$134,$L$146,$L$158)</f>
        <v>22</v>
      </c>
    </row>
    <row r="123" spans="1:69" x14ac:dyDescent="0.25">
      <c r="A123" s="117">
        <v>39854</v>
      </c>
      <c r="B123" s="60">
        <v>2</v>
      </c>
      <c r="C123" s="60">
        <v>2009</v>
      </c>
      <c r="D123" s="61">
        <v>1</v>
      </c>
      <c r="E123" s="62">
        <v>8.1</v>
      </c>
      <c r="F123" s="91">
        <v>26</v>
      </c>
      <c r="G123" s="63">
        <v>60</v>
      </c>
      <c r="H123" s="64">
        <v>7.1900000000000006E-2</v>
      </c>
      <c r="I123" s="64">
        <v>6.6799999999999998E-2</v>
      </c>
      <c r="J123" s="64">
        <v>3.7100000000000001E-2</v>
      </c>
      <c r="K123" s="62">
        <v>8</v>
      </c>
      <c r="L123" s="63">
        <v>39</v>
      </c>
      <c r="M123" s="63">
        <v>234</v>
      </c>
      <c r="N123" s="63">
        <v>56</v>
      </c>
      <c r="O123" s="63">
        <v>790</v>
      </c>
      <c r="P123" s="91">
        <v>92</v>
      </c>
      <c r="Q123" s="91">
        <v>32</v>
      </c>
      <c r="R123" s="91"/>
      <c r="S123" s="91">
        <v>370</v>
      </c>
      <c r="T123" s="91">
        <v>0.5</v>
      </c>
      <c r="U123" s="91">
        <v>108</v>
      </c>
      <c r="V123" s="63"/>
      <c r="W123" s="103">
        <v>2869</v>
      </c>
      <c r="X123" s="91" t="s">
        <v>110</v>
      </c>
      <c r="Y123" s="63"/>
      <c r="Z123" s="91">
        <v>790</v>
      </c>
      <c r="AA123" s="91">
        <v>273</v>
      </c>
      <c r="AB123" s="83">
        <v>63.77</v>
      </c>
      <c r="AE123" s="3">
        <v>2000</v>
      </c>
      <c r="AF123">
        <f>COUNT($L$14:$L$25)</f>
        <v>12</v>
      </c>
      <c r="AG123" s="4">
        <f>MAX($L$14:$L$25)</f>
        <v>146</v>
      </c>
      <c r="AH123">
        <f>PERCENTILE($L$14:$L$25,75%)</f>
        <v>81.25</v>
      </c>
      <c r="AI123" s="4">
        <f>MEDIAN($L$14:$L$25)</f>
        <v>53.5</v>
      </c>
      <c r="AJ123">
        <f>PERCENTILE($L$14:$L$25,25%)</f>
        <v>30.5</v>
      </c>
      <c r="AK123" s="4">
        <f>MIN($L$14:$L$25)</f>
        <v>18</v>
      </c>
      <c r="BK123">
        <v>2</v>
      </c>
      <c r="BL123">
        <f>COUNT($L$3,$L$15,$L$27,$L$39,$L$51,$L$63,$L$75,$L$87,$L$99,$L$111,$L$123,$L$135,$L$147,$L$159)</f>
        <v>13</v>
      </c>
      <c r="BM123" s="6">
        <f>MAX($L$3,$L$15,$L$27,$L$39,$L$51,$L$63,$L$75,$L$87,$L$99,$L$111,$L$123,$L$135,$L$147,$L$159)</f>
        <v>131</v>
      </c>
      <c r="BN123">
        <f>PERCENTILE(($L$3,$L$15,$L$27,$L$39,$L$51,$L$63,$L$75,$L$87,$L$99,$L$111,$L$123,$L$135,$L$147,$L$159),75%)</f>
        <v>56</v>
      </c>
      <c r="BO123" s="6">
        <f>MEDIAN($L$3,$L$15,$L$27,$L$39,$L$51,$L$63,$L$75,$L$87,$L$99,$L$111,$L$123,$L$135,$L$147,$L$159)</f>
        <v>39</v>
      </c>
      <c r="BP123">
        <f>PERCENTILE(($L$3,$L$15,$L$27,$L$39,$L$51,$L$63,$L$75,$L$87,$L$99,$L$111,$L$123,$L$135,$L$147,$L$159),25%)</f>
        <v>35</v>
      </c>
      <c r="BQ123" s="6">
        <f>MIN($L$3,$L$15,$L$27,$L$39,$L$51,$L$63,$L$75,$L$87,$L$99,$L$111,$L$123,$L$135,$L$147,$L$159)</f>
        <v>12</v>
      </c>
    </row>
    <row r="124" spans="1:69" x14ac:dyDescent="0.25">
      <c r="A124" s="117">
        <v>39875</v>
      </c>
      <c r="B124" s="60">
        <v>3</v>
      </c>
      <c r="C124" s="60">
        <v>2009</v>
      </c>
      <c r="D124" s="61">
        <v>1</v>
      </c>
      <c r="E124" s="62">
        <v>8</v>
      </c>
      <c r="F124" s="91">
        <v>27</v>
      </c>
      <c r="G124" s="63">
        <v>60</v>
      </c>
      <c r="H124" s="64">
        <v>8.3900000000000002E-2</v>
      </c>
      <c r="I124" s="64">
        <v>0.11219999999999999</v>
      </c>
      <c r="J124" s="64">
        <v>3.8300000000000001E-2</v>
      </c>
      <c r="K124" s="62">
        <v>8.1</v>
      </c>
      <c r="L124" s="63">
        <v>57</v>
      </c>
      <c r="M124" s="63">
        <v>238</v>
      </c>
      <c r="N124" s="63">
        <v>55</v>
      </c>
      <c r="O124" s="63">
        <v>130</v>
      </c>
      <c r="P124" s="91">
        <v>92</v>
      </c>
      <c r="Q124" s="91">
        <v>32</v>
      </c>
      <c r="R124" s="91"/>
      <c r="S124" s="91">
        <v>370</v>
      </c>
      <c r="T124" s="91">
        <v>1</v>
      </c>
      <c r="U124" s="91">
        <v>96</v>
      </c>
      <c r="V124" s="63"/>
      <c r="W124" s="103">
        <v>5007</v>
      </c>
      <c r="X124" s="91" t="s">
        <v>110</v>
      </c>
      <c r="Y124" s="63"/>
      <c r="Z124" s="91">
        <v>130</v>
      </c>
      <c r="AA124" s="91">
        <v>295</v>
      </c>
      <c r="AB124" s="83">
        <v>63.77</v>
      </c>
      <c r="AE124" s="3">
        <v>2001</v>
      </c>
      <c r="AF124" s="2">
        <f>COUNT($L$26:$L$37)</f>
        <v>5</v>
      </c>
      <c r="AG124" s="4">
        <f>MAX($L$26:$L$37)</f>
        <v>20</v>
      </c>
      <c r="AH124" s="2">
        <f>PERCENTILE($L$26:$L$37,75%)</f>
        <v>18</v>
      </c>
      <c r="AI124" s="4">
        <f>MEDIAN($L$26:$L$37)</f>
        <v>18</v>
      </c>
      <c r="AJ124" s="2">
        <f>PERCENTILE($L$26:$L$37,25%)</f>
        <v>5</v>
      </c>
      <c r="AK124" s="4">
        <f>MIN($L$26:$L$37)</f>
        <v>4</v>
      </c>
      <c r="BK124">
        <v>3</v>
      </c>
      <c r="BL124">
        <f>COUNT($L$4,$L$16,$L$28,$L$40,$L$52,$L$64,$L$76,$L$88,$L$100,$L$112,$L$124,$L$136,$L$148,$L$160)</f>
        <v>13</v>
      </c>
      <c r="BM124" s="6">
        <f>MAX($L$4,$L$16,$L$28,$L$40,$L$52,$L$64,$L$76,$L$88,$L$100,$L$112,$L$124,$L$136,$L$148,$L$160)</f>
        <v>156</v>
      </c>
      <c r="BN124">
        <f>PERCENTILE(($L$4,$L$16,$L$28,$L$40,$L$52,$L$64,$L$76,$L$88,$L$100,$L$112,$L$124,$L$136,$L$148,$L$160),75%)</f>
        <v>57</v>
      </c>
      <c r="BO124" s="6">
        <f>MEDIAN($L$4,$L$16,$L$28,$L$40,$L$52,$L$64,$L$76,$L$88,$L$100,$L$112,$L$124,$L$136,$L$148,$L$160)</f>
        <v>46</v>
      </c>
      <c r="BP124">
        <f>PERCENTILE(($L$4,$L$16,$L$28,$L$40,$L$52,$L$64,$L$76,$L$88,$L$100,$L$112,$L$124,$L$136,$L$148,$L$160),25%)</f>
        <v>25</v>
      </c>
      <c r="BQ124" s="6">
        <f>MIN($L$4,$L$16,$L$28,$L$40,$L$52,$L$64,$L$76,$L$88,$L$100,$L$112,$L$124,$L$136,$L$148,$L$160)</f>
        <v>14</v>
      </c>
    </row>
    <row r="125" spans="1:69" x14ac:dyDescent="0.25">
      <c r="A125" s="117">
        <v>39916</v>
      </c>
      <c r="B125" s="60">
        <v>4</v>
      </c>
      <c r="C125" s="60">
        <v>2009</v>
      </c>
      <c r="D125" s="61">
        <v>1</v>
      </c>
      <c r="E125" s="62">
        <v>7.7</v>
      </c>
      <c r="F125" s="91">
        <v>29</v>
      </c>
      <c r="G125" s="63">
        <v>56</v>
      </c>
      <c r="H125" s="64">
        <v>1E-3</v>
      </c>
      <c r="I125" s="64">
        <v>7.8299999999999995E-2</v>
      </c>
      <c r="J125" s="64">
        <v>0.09</v>
      </c>
      <c r="K125" s="62">
        <v>8.8000000000000007</v>
      </c>
      <c r="L125" s="63">
        <v>30</v>
      </c>
      <c r="M125" s="63">
        <v>214</v>
      </c>
      <c r="N125" s="63">
        <v>19</v>
      </c>
      <c r="O125" s="63">
        <v>330</v>
      </c>
      <c r="P125" s="91">
        <v>104</v>
      </c>
      <c r="Q125" s="91">
        <v>32</v>
      </c>
      <c r="R125" s="91">
        <v>2</v>
      </c>
      <c r="S125" s="91">
        <v>362</v>
      </c>
      <c r="T125" s="91">
        <v>1</v>
      </c>
      <c r="U125" s="91">
        <v>104</v>
      </c>
      <c r="V125" s="63"/>
      <c r="W125" s="103">
        <v>20238</v>
      </c>
      <c r="X125" s="91" t="s">
        <v>110</v>
      </c>
      <c r="Y125" s="63"/>
      <c r="Z125" s="91">
        <v>79</v>
      </c>
      <c r="AA125" s="91">
        <v>244</v>
      </c>
      <c r="AB125" s="83">
        <v>30.41</v>
      </c>
      <c r="AE125" s="3">
        <v>2002</v>
      </c>
      <c r="AF125" s="2">
        <f>COUNT($L$38:$L$49)</f>
        <v>12</v>
      </c>
      <c r="AG125" s="4">
        <f>MAX($L$38:$L$49)</f>
        <v>60</v>
      </c>
      <c r="AH125" s="2">
        <f>PERCENTILE($L$38:$L$49,75%)</f>
        <v>45.5</v>
      </c>
      <c r="AI125" s="4">
        <f>MEDIAN($L$38:$L$49)</f>
        <v>21.5</v>
      </c>
      <c r="AJ125" s="2">
        <f>PERCENTILE($L$38:$L$49,25%)</f>
        <v>12</v>
      </c>
      <c r="AK125" s="4">
        <f>MIN($L$38:$L$49)</f>
        <v>3</v>
      </c>
      <c r="BK125">
        <v>4</v>
      </c>
      <c r="BL125">
        <f>COUNT($L$5,$L$17,$L$29,$L$41,$L$53,$L$65,$L$77,$L$89,$L$101,$L$113,$L$125,$L$137,$L$149,$L$161)</f>
        <v>13</v>
      </c>
      <c r="BM125" s="6">
        <f>MAX($L$5,$L$17,$L$29,$L$41,$L$53,$L$65,$L$77,$L$89,$L$101,$L$113,$L$125,$L$137,$L$149,$L$161)</f>
        <v>146</v>
      </c>
      <c r="BN125">
        <f>PERCENTILE(($L$5,$L$17,$L$29,$L$41,$L$53,$L$65,$L$77,$L$89,$L$101,$L$113,$L$125,$L$137,$L$149,$L$161),75%)</f>
        <v>60</v>
      </c>
      <c r="BO125" s="6">
        <f>MEDIAN($L$5,$L$17,$L$29,$L$41,$L$53,$L$65,$L$77,$L$89,$L$101,$L$113,$L$125,$L$137,$L$149,$L$161)</f>
        <v>44</v>
      </c>
      <c r="BP125">
        <f>PERCENTILE(($L$5,$L$17,$L$29,$L$41,$L$53,$L$65,$L$77,$L$89,$L$101,$L$113,$L$125,$L$137,$L$149,$L$161),25%)</f>
        <v>33</v>
      </c>
      <c r="BQ125" s="6">
        <f>MIN($L$5,$L$17,$L$29,$L$41,$L$53,$L$65,$L$77,$L$89,$L$101,$L$113,$L$125,$L$137,$L$149,$L$161)</f>
        <v>19</v>
      </c>
    </row>
    <row r="126" spans="1:69" x14ac:dyDescent="0.25">
      <c r="A126" s="117">
        <v>39938</v>
      </c>
      <c r="B126" s="60">
        <v>5</v>
      </c>
      <c r="C126" s="60">
        <v>2009</v>
      </c>
      <c r="D126" s="61">
        <v>1</v>
      </c>
      <c r="E126" s="62">
        <v>7.7</v>
      </c>
      <c r="F126" s="91">
        <v>28</v>
      </c>
      <c r="G126" s="63">
        <v>58</v>
      </c>
      <c r="H126" s="64">
        <v>3.6700000000000003E-2</v>
      </c>
      <c r="I126" s="64">
        <v>6.6000000000000003E-2</v>
      </c>
      <c r="J126" s="64">
        <v>2.9499999999999998E-2</v>
      </c>
      <c r="K126" s="62">
        <v>8.1999999999999993</v>
      </c>
      <c r="L126" s="63">
        <v>29</v>
      </c>
      <c r="M126" s="63">
        <v>176</v>
      </c>
      <c r="N126" s="63">
        <v>20</v>
      </c>
      <c r="O126" s="63">
        <v>790</v>
      </c>
      <c r="P126" s="91">
        <v>104</v>
      </c>
      <c r="Q126" s="91">
        <v>40</v>
      </c>
      <c r="R126" s="91">
        <v>8</v>
      </c>
      <c r="S126" s="91">
        <v>375</v>
      </c>
      <c r="T126" s="91">
        <v>0.5</v>
      </c>
      <c r="U126" s="91">
        <v>96</v>
      </c>
      <c r="V126" s="63"/>
      <c r="W126" s="104">
        <v>14447</v>
      </c>
      <c r="X126" s="91" t="s">
        <v>110</v>
      </c>
      <c r="Y126" s="63"/>
      <c r="Z126" s="91">
        <v>330</v>
      </c>
      <c r="AA126" s="91">
        <v>205</v>
      </c>
      <c r="AB126" s="85">
        <v>98.43</v>
      </c>
      <c r="AE126" s="3">
        <v>2003</v>
      </c>
      <c r="AF126" s="2">
        <f>COUNT($L$50:$L$61)</f>
        <v>11</v>
      </c>
      <c r="AG126" s="4">
        <f>MAX($L$50:$L$61)</f>
        <v>131</v>
      </c>
      <c r="AH126" s="2">
        <f>PERCENTILE($L$50:$L$61,75%)</f>
        <v>29</v>
      </c>
      <c r="AI126" s="4">
        <f>MEDIAN($L$50:$L$61)</f>
        <v>14</v>
      </c>
      <c r="AJ126" s="2">
        <f>PERCENTILE($L$50:$L$61,25%)</f>
        <v>10.5</v>
      </c>
      <c r="AK126" s="4">
        <f>MIN($L$50:$L$61)</f>
        <v>4</v>
      </c>
      <c r="BK126">
        <v>5</v>
      </c>
      <c r="BL126">
        <f>COUNT($L$6,$L$18,$L$30,$L$42,$L$54,$L$66,$L$78,$L$90,$L$102,$L$114,$L$126,$L$138,$L$150,$L$162)</f>
        <v>13</v>
      </c>
      <c r="BM126" s="6">
        <f>MAX($L$6,$L$18,$L$30,$L$42,$L$54,$L$66,$L$78,$L$90,$L$102,$L$114,$L$126,$L$138,$L$150,$L$162)</f>
        <v>85</v>
      </c>
      <c r="BN126">
        <f>PERCENTILE(($L$6,$L$18,$L$30,$L$42,$L$54,$L$66,$L$78,$L$90,$L$102,$L$114,$L$126,$L$138,$L$150,$L$162),75%)</f>
        <v>50</v>
      </c>
      <c r="BO126" s="6">
        <f>MEDIAN($L$6,$L$18,$L$30,$L$42,$L$54,$L$66,$L$78,$L$90,$L$102,$L$114,$L$126,$L$138,$L$150,$L$162)</f>
        <v>31</v>
      </c>
      <c r="BP126">
        <f>PERCENTILE(($L$6,$L$18,$L$30,$L$42,$L$54,$L$66,$L$78,$L$90,$L$102,$L$114,$L$126,$L$138,$L$150,$L$162),25%)</f>
        <v>26</v>
      </c>
      <c r="BQ126" s="6">
        <f>MIN($L$6,$L$18,$L$30,$L$42,$L$54,$L$66,$L$78,$L$90,$L$102,$L$114,$L$126,$L$138,$L$150,$L$162)</f>
        <v>14</v>
      </c>
    </row>
    <row r="127" spans="1:69" x14ac:dyDescent="0.25">
      <c r="A127" s="117">
        <v>39965</v>
      </c>
      <c r="B127" s="60">
        <v>6</v>
      </c>
      <c r="C127" s="60">
        <v>2009</v>
      </c>
      <c r="D127" s="61">
        <v>1</v>
      </c>
      <c r="E127" s="62">
        <v>7.8</v>
      </c>
      <c r="F127" s="91">
        <v>28</v>
      </c>
      <c r="G127" s="63">
        <v>54</v>
      </c>
      <c r="H127" s="64">
        <v>0.21740000000000001</v>
      </c>
      <c r="I127" s="64">
        <v>7.6100000000000001E-2</v>
      </c>
      <c r="J127" s="64">
        <v>2.7199999999999998E-2</v>
      </c>
      <c r="K127" s="62">
        <v>8.9</v>
      </c>
      <c r="L127" s="63">
        <v>16</v>
      </c>
      <c r="M127" s="63">
        <v>218</v>
      </c>
      <c r="N127" s="63">
        <v>10</v>
      </c>
      <c r="O127" s="63">
        <v>2400</v>
      </c>
      <c r="P127" s="91">
        <v>100</v>
      </c>
      <c r="Q127" s="91">
        <v>44</v>
      </c>
      <c r="R127" s="91">
        <v>8</v>
      </c>
      <c r="S127" s="91">
        <v>357</v>
      </c>
      <c r="T127" s="91">
        <v>1</v>
      </c>
      <c r="U127" s="91">
        <v>96</v>
      </c>
      <c r="V127" s="63"/>
      <c r="W127" s="104">
        <v>64129</v>
      </c>
      <c r="X127" s="91" t="s">
        <v>110</v>
      </c>
      <c r="Y127" s="63"/>
      <c r="Z127" s="91">
        <v>1300</v>
      </c>
      <c r="AA127" s="91">
        <v>234</v>
      </c>
      <c r="AB127" s="83">
        <v>213.97</v>
      </c>
      <c r="AE127" s="3">
        <v>2004</v>
      </c>
      <c r="AF127" s="2">
        <f>COUNT($L$62:$L$73)</f>
        <v>12</v>
      </c>
      <c r="AG127" s="4">
        <f>MAX($L$62:$L$73)</f>
        <v>60</v>
      </c>
      <c r="AH127" s="2">
        <f>PERCENTILE($L$62:$L$73,75%)</f>
        <v>40</v>
      </c>
      <c r="AI127" s="4">
        <f>MEDIAN($L$62:$L$73)</f>
        <v>35</v>
      </c>
      <c r="AJ127" s="2">
        <f>PERCENTILE($L$62:$L$73,25%)</f>
        <v>24.75</v>
      </c>
      <c r="AK127" s="4">
        <f>MIN($L$62:$L$73)</f>
        <v>7</v>
      </c>
      <c r="BK127">
        <v>6</v>
      </c>
      <c r="BL127">
        <f>COUNT($L$7,$L$19,$L$31,$L$43,$L$55,$L$67,$L$79,$L$91,$L$103,$L$115,$L$127,$L$139,$L$151,$L$163)</f>
        <v>13</v>
      </c>
      <c r="BM127" s="6">
        <f>MAX($L$7,$L$19,$L$31,$L$43,$L$55,$L$67,$L$79,$L$91,$L$103,$L$115,$L$127,$L$139,$L$151,$L$163)</f>
        <v>60</v>
      </c>
      <c r="BN127">
        <f>PERCENTILE(($L$7,$L$19,$L$31,$L$43,$L$55,$L$67,$L$79,$L$91,$L$103,$L$115,$L$127,$L$139,$L$151,$L$163),75%)</f>
        <v>28</v>
      </c>
      <c r="BO127" s="6">
        <f>MEDIAN($L$7,$L$19,$L$31,$L$43,$L$55,$L$67,$L$79,$L$91,$L$103,$L$115,$L$127,$L$139,$L$151,$L$163)</f>
        <v>22</v>
      </c>
      <c r="BP127">
        <f>PERCENTILE(($L$7,$L$19,$L$31,$L$43,$L$55,$L$67,$L$79,$L$91,$L$103,$L$115,$L$127,$L$139,$L$151,$L$163),25%)</f>
        <v>18</v>
      </c>
      <c r="BQ127" s="6">
        <f>MIN($L$7,$L$19,$L$31,$L$43,$L$55,$L$67,$L$79,$L$91,$L$103,$L$115,$L$127,$L$139,$L$151,$L$163)</f>
        <v>4</v>
      </c>
    </row>
    <row r="128" spans="1:69" x14ac:dyDescent="0.25">
      <c r="A128" s="117"/>
      <c r="B128" s="60">
        <v>7</v>
      </c>
      <c r="C128" s="60"/>
      <c r="D128" s="61"/>
      <c r="E128" s="62"/>
      <c r="F128" s="91"/>
      <c r="G128" s="63"/>
      <c r="H128" s="64"/>
      <c r="I128" s="64"/>
      <c r="J128" s="64"/>
      <c r="K128" s="62"/>
      <c r="L128" s="63"/>
      <c r="M128" s="63"/>
      <c r="N128" s="63"/>
      <c r="O128" s="63"/>
      <c r="P128" s="91"/>
      <c r="Q128" s="91"/>
      <c r="R128" s="91"/>
      <c r="S128" s="91"/>
      <c r="T128" s="91"/>
      <c r="U128" s="91"/>
      <c r="V128" s="63"/>
      <c r="W128" s="104"/>
      <c r="X128" s="91"/>
      <c r="Y128" s="63"/>
      <c r="Z128" s="91"/>
      <c r="AA128" s="91"/>
      <c r="AB128" s="63"/>
      <c r="AE128" s="3">
        <v>2005</v>
      </c>
      <c r="AF128" s="2">
        <f>COUNT($L$74:$L$85)</f>
        <v>12</v>
      </c>
      <c r="AG128" s="4">
        <f>MAX($L$74:$L$85)</f>
        <v>104</v>
      </c>
      <c r="AH128" s="2">
        <f>PERCENTILE($L$74:$L$85,75%)</f>
        <v>48.75</v>
      </c>
      <c r="AI128" s="4">
        <f>MEDIAN($L$74:$L$85)</f>
        <v>42</v>
      </c>
      <c r="AJ128" s="2">
        <f>PERCENTILE($L$74:$L$85,25%)</f>
        <v>26.5</v>
      </c>
      <c r="AK128" s="4">
        <f>MIN($L$74:$L$85)</f>
        <v>17</v>
      </c>
      <c r="BK128">
        <v>7</v>
      </c>
      <c r="BL128">
        <f>COUNT($L$8,$L$20,$L$32,$L$44,$L$56,$L$68,$L$80,$L$92,$L$104,$L$116,$L$128,$L$140,$L$152,$L$164)</f>
        <v>11</v>
      </c>
      <c r="BM128" s="6">
        <f>MAX($L$8,$L$20,$L$32,$L$44,$L$56,$L$68,$L$80,$L$92,$L$104,$L$116,$L$128,$L$140,$L$152,$L$164)</f>
        <v>86</v>
      </c>
      <c r="BN128">
        <f>PERCENTILE(($L$8,$L$20,$L$32,$L$44,$L$56,$L$68,$L$80,$L$92,$L$104,$L$116,$L$128,$L$140,$L$152,$L$164),75%)</f>
        <v>60.5</v>
      </c>
      <c r="BO128" s="6">
        <f>MEDIAN($L$8,$L$20,$L$32,$L$44,$L$56,$L$68,$L$80,$L$92,$L$104,$L$116,$L$128,$L$140,$L$152,$L$164)</f>
        <v>25</v>
      </c>
      <c r="BP128">
        <f>PERCENTILE(($L$8,$L$20,$L$32,$L$44,$L$56,$L$68,$L$80,$L$92,$L$104,$L$116,$L$128,$L$140,$L$152,$L$164),25%)</f>
        <v>13</v>
      </c>
      <c r="BQ128" s="6">
        <f>MIN($L$8,$L$20,$L$32,$L$44,$L$56,$L$68,$L$80,$L$92,$L$104,$L$116,$L$128,$L$140,$L$152,$L$164)</f>
        <v>7</v>
      </c>
    </row>
    <row r="129" spans="1:69" x14ac:dyDescent="0.25">
      <c r="A129" s="117"/>
      <c r="B129" s="60">
        <v>8</v>
      </c>
      <c r="C129" s="60"/>
      <c r="D129" s="61"/>
      <c r="E129" s="62"/>
      <c r="F129" s="91"/>
      <c r="G129" s="63"/>
      <c r="H129" s="64"/>
      <c r="I129" s="64"/>
      <c r="J129" s="64"/>
      <c r="K129" s="62"/>
      <c r="L129" s="63"/>
      <c r="M129" s="63"/>
      <c r="N129" s="63"/>
      <c r="O129" s="63"/>
      <c r="P129" s="91"/>
      <c r="Q129" s="91"/>
      <c r="R129" s="91"/>
      <c r="S129" s="91"/>
      <c r="T129" s="91"/>
      <c r="U129" s="91"/>
      <c r="V129" s="63"/>
      <c r="W129" s="104"/>
      <c r="X129" s="91"/>
      <c r="Y129" s="63"/>
      <c r="Z129" s="91"/>
      <c r="AA129" s="91"/>
      <c r="AB129" s="63"/>
      <c r="AE129" s="3">
        <v>2006</v>
      </c>
      <c r="AF129" s="2">
        <f>COUNT($L$86:$L$97)</f>
        <v>12</v>
      </c>
      <c r="AG129" s="4">
        <f>MAX($L$86:$L$97)</f>
        <v>86</v>
      </c>
      <c r="AH129" s="2">
        <f>PERCENTILE($L$86:$L$97,75%)</f>
        <v>65.25</v>
      </c>
      <c r="AI129" s="4">
        <f>MEDIAN($L$86:$L$97)</f>
        <v>48.5</v>
      </c>
      <c r="AJ129" s="2">
        <f>PERCENTILE($L$86:$L$97,25%)</f>
        <v>31.75</v>
      </c>
      <c r="AK129" s="4">
        <f>MIN($L$86:$L$97)</f>
        <v>19</v>
      </c>
      <c r="BK129">
        <v>8</v>
      </c>
      <c r="BL129">
        <f>COUNT($L$9,$L$21,$L$33,$L$45,$L$57,$L$69,$L$81,$L$93,$L$105,$L$117,$L$129,$L$141,$L$153,$L$165)</f>
        <v>13</v>
      </c>
      <c r="BM129" s="6">
        <f>MAX($L$9,$L$21,$L$33,$L$45,$L$57,$L$69,$L$81,$L$93,$L$105,$L$117,$L$129,$L$141,$L$153,$L$165)</f>
        <v>73</v>
      </c>
      <c r="BN129">
        <f>PERCENTILE(($L$9,$L$21,$L$33,$L$45,$L$57,$L$69,$L$81,$L$93,$L$105,$L$117,$L$129,$L$141,$L$153,$L$165),75%)</f>
        <v>44</v>
      </c>
      <c r="BO129" s="6">
        <f>MEDIAN($L$9,$L$21,$L$33,$L$45,$L$57,$L$69,$L$81,$L$93,$L$105,$L$117,$L$129,$L$141,$L$153,$L$165)</f>
        <v>21</v>
      </c>
      <c r="BP129">
        <f>PERCENTILE(($L$9,$L$21,$L$33,$L$45,$L$57,$L$69,$L$81,$L$93,$L$105,$L$117,$L$129,$L$141,$L$153,$L$165),25%)</f>
        <v>16</v>
      </c>
      <c r="BQ129" s="6">
        <f>MIN($L$9,$L$21,$L$33,$L$45,$L$57,$L$69,$L$81,$L$93,$L$105,$L$117,$L$129,$L$141,$L$153,$L$165)</f>
        <v>9</v>
      </c>
    </row>
    <row r="130" spans="1:69" x14ac:dyDescent="0.25">
      <c r="A130" s="117"/>
      <c r="B130" s="60">
        <v>9</v>
      </c>
      <c r="C130" s="60"/>
      <c r="D130" s="61"/>
      <c r="E130" s="62"/>
      <c r="F130" s="91"/>
      <c r="G130" s="63"/>
      <c r="H130" s="64"/>
      <c r="I130" s="64"/>
      <c r="J130" s="64"/>
      <c r="K130" s="62"/>
      <c r="L130" s="63"/>
      <c r="M130" s="63"/>
      <c r="N130" s="63"/>
      <c r="O130" s="63"/>
      <c r="P130" s="91"/>
      <c r="Q130" s="91"/>
      <c r="R130" s="91"/>
      <c r="S130" s="91"/>
      <c r="T130" s="91"/>
      <c r="U130" s="91"/>
      <c r="V130" s="63"/>
      <c r="W130" s="104"/>
      <c r="X130" s="91"/>
      <c r="Y130" s="63"/>
      <c r="Z130" s="91"/>
      <c r="AA130" s="91"/>
      <c r="AB130" s="63"/>
      <c r="AE130" s="3">
        <v>2007</v>
      </c>
      <c r="AF130" s="2">
        <f>COUNT($L$98:$L$109)</f>
        <v>12</v>
      </c>
      <c r="AG130" s="4">
        <f>MAX($L$98:$L$109)</f>
        <v>124</v>
      </c>
      <c r="AH130" s="2">
        <f>PERCENTILE($L$98:$L$109,75%)</f>
        <v>35</v>
      </c>
      <c r="AI130" s="4">
        <f>MEDIAN($L$98:$L$109)</f>
        <v>21.5</v>
      </c>
      <c r="AJ130" s="2">
        <f>PERCENTILE($L$98:$L$109,25%)</f>
        <v>17</v>
      </c>
      <c r="AK130" s="4">
        <f>MIN($L$98:$L$109)</f>
        <v>9</v>
      </c>
      <c r="BK130">
        <v>9</v>
      </c>
      <c r="BL130">
        <f>COUNT($L$10,$L$22,$L$34,$L$46,$L$58,$L$70,$L$82,$L$94,$L$106,$L$118,$L$130,$L$142,$L$154,$L$166)</f>
        <v>13</v>
      </c>
      <c r="BM130" s="6">
        <f>MAX($L$10,$L$22,$L$34,$L$46,$L$58,$L$70,$L$82,$L$94,$L$106,$L$118,$L$130,$L$142,$L$154,$L$166)</f>
        <v>46</v>
      </c>
      <c r="BN130">
        <f>PERCENTILE(($L$10,$L$22,$L$34,$L$46,$L$58,$L$70,$L$82,$L$94,$L$106,$L$118,$L$130,$L$142,$L$154,$L$166),75%)</f>
        <v>28</v>
      </c>
      <c r="BO130" s="6">
        <f>MEDIAN($L$10,$L$22,$L$34,$L$46,$L$58,$L$70,$L$82,$L$94,$L$106,$L$118,$L$130,$L$142,$L$154,$L$166)</f>
        <v>22</v>
      </c>
      <c r="BP130">
        <f>PERCENTILE(($L$10,$L$22,$L$34,$L$46,$L$58,$L$70,$L$82,$L$94,$L$106,$L$118,$L$130,$L$142,$L$154,$L$166),25%)</f>
        <v>15</v>
      </c>
      <c r="BQ130" s="6">
        <f>MIN($L$10,$L$22,$L$34,$L$46,$L$58,$L$70,$L$82,$L$94,$L$106,$L$118,$L$130,$L$142,$L$154,$L$166)</f>
        <v>3</v>
      </c>
    </row>
    <row r="131" spans="1:69" x14ac:dyDescent="0.25">
      <c r="A131" s="117">
        <v>40106</v>
      </c>
      <c r="B131" s="60">
        <v>10</v>
      </c>
      <c r="C131" s="60">
        <v>2009</v>
      </c>
      <c r="D131" s="61">
        <v>2</v>
      </c>
      <c r="E131" s="62">
        <v>6.49</v>
      </c>
      <c r="F131" s="91">
        <v>30</v>
      </c>
      <c r="G131" s="63">
        <v>20</v>
      </c>
      <c r="H131" s="64">
        <v>0.61</v>
      </c>
      <c r="I131" s="64">
        <v>0.1</v>
      </c>
      <c r="J131" s="64">
        <v>0.09</v>
      </c>
      <c r="K131" s="62">
        <v>8</v>
      </c>
      <c r="L131" s="63">
        <v>14</v>
      </c>
      <c r="M131" s="66"/>
      <c r="N131" s="66"/>
      <c r="O131" s="63">
        <v>20</v>
      </c>
      <c r="P131" s="91" t="s">
        <v>110</v>
      </c>
      <c r="Q131" s="91" t="s">
        <v>110</v>
      </c>
      <c r="R131" s="91" t="s">
        <v>110</v>
      </c>
      <c r="S131" s="91" t="s">
        <v>110</v>
      </c>
      <c r="T131" s="91">
        <v>0.68</v>
      </c>
      <c r="U131" s="91" t="s">
        <v>110</v>
      </c>
      <c r="V131" s="63"/>
      <c r="W131" s="102"/>
      <c r="X131" s="91" t="s">
        <v>110</v>
      </c>
      <c r="Y131" s="63"/>
      <c r="Z131" s="91">
        <v>20</v>
      </c>
      <c r="AA131" s="91" t="s">
        <v>110</v>
      </c>
      <c r="AB131" s="63"/>
      <c r="AE131" s="3">
        <v>2008</v>
      </c>
      <c r="AF131" s="2">
        <f>COUNT($L$110:$L$121)</f>
        <v>12</v>
      </c>
      <c r="AG131" s="4">
        <f>MAX($L$110:$L$121)</f>
        <v>35</v>
      </c>
      <c r="AH131" s="2">
        <f>PERCENTILE($L$110:$L$121,75%)</f>
        <v>28</v>
      </c>
      <c r="AI131" s="4">
        <f>MEDIAN($L$110:$L$121)</f>
        <v>23.5</v>
      </c>
      <c r="AJ131" s="2">
        <f>PERCENTILE($L$110:$L$121,25%)</f>
        <v>14.25</v>
      </c>
      <c r="AK131" s="4">
        <f>MIN($L$110:$L$121)</f>
        <v>7</v>
      </c>
      <c r="BK131">
        <v>10</v>
      </c>
      <c r="BL131">
        <f>COUNT($L$11,$L$23,$L$35,$L$47,$L$59,$L$71,$L$83,$L$95,$L$107,$L$119,$L$131,$L$143,$L$155,$L$167)</f>
        <v>14</v>
      </c>
      <c r="BM131" s="6">
        <f>MAX($L$11,$L$23,$L$35,$L$47,$L$59,$L$71,$L$83,$L$95,$L$107,$L$119,$L$131,$L$143,$L$155,$L$167)</f>
        <v>96</v>
      </c>
      <c r="BN131">
        <f>PERCENTILE(($L$11,$L$23,$L$35,$L$47,$L$59,$L$71,$L$83,$L$95,$L$107,$L$119,$L$131,$L$143,$L$155,$L$167),75%)</f>
        <v>23.75</v>
      </c>
      <c r="BO131" s="6">
        <f>MEDIAN($L$11,$L$23,$L$35,$L$47,$L$59,$L$71,$L$83,$L$95,$L$107,$L$119,$L$131,$L$143,$L$155,$L$167)</f>
        <v>19.5</v>
      </c>
      <c r="BP131">
        <f>PERCENTILE(($L$11,$L$23,$L$35,$L$47,$L$59,$L$71,$L$83,$L$95,$L$107,$L$119,$L$131,$L$143,$L$155,$L$167),25%)</f>
        <v>10.25</v>
      </c>
      <c r="BQ131" s="6">
        <f>MIN($L$11,$L$23,$L$35,$L$47,$L$59,$L$71,$L$83,$L$95,$L$107,$L$119,$L$131,$L$143,$L$155,$L$167)</f>
        <v>5</v>
      </c>
    </row>
    <row r="132" spans="1:69" x14ac:dyDescent="0.25">
      <c r="A132" s="117">
        <v>40133</v>
      </c>
      <c r="B132" s="60">
        <v>11</v>
      </c>
      <c r="C132" s="60">
        <v>2009</v>
      </c>
      <c r="D132" s="61">
        <v>2</v>
      </c>
      <c r="E132" s="62">
        <v>9.3800000000000008</v>
      </c>
      <c r="F132" s="91">
        <v>29</v>
      </c>
      <c r="G132" s="63">
        <v>20</v>
      </c>
      <c r="H132" s="64">
        <v>0.32</v>
      </c>
      <c r="I132" s="64">
        <v>5.0000000000000001E-3</v>
      </c>
      <c r="J132" s="64">
        <v>5.0000000000000001E-3</v>
      </c>
      <c r="K132" s="62">
        <v>8.4</v>
      </c>
      <c r="L132" s="63">
        <v>16</v>
      </c>
      <c r="M132" s="66"/>
      <c r="N132" s="66"/>
      <c r="O132" s="63">
        <v>20</v>
      </c>
      <c r="P132" s="91" t="s">
        <v>110</v>
      </c>
      <c r="Q132" s="91" t="s">
        <v>110</v>
      </c>
      <c r="R132" s="91" t="s">
        <v>110</v>
      </c>
      <c r="S132" s="91" t="s">
        <v>110</v>
      </c>
      <c r="T132" s="91">
        <v>0.01</v>
      </c>
      <c r="U132" s="91" t="s">
        <v>110</v>
      </c>
      <c r="V132" s="63"/>
      <c r="W132" s="103">
        <v>6471</v>
      </c>
      <c r="X132" s="91" t="s">
        <v>110</v>
      </c>
      <c r="Y132" s="63"/>
      <c r="Z132" s="91">
        <v>20</v>
      </c>
      <c r="AA132" s="91" t="s">
        <v>110</v>
      </c>
      <c r="AB132" s="63"/>
      <c r="AE132" s="3">
        <v>2009</v>
      </c>
      <c r="AF132" s="2">
        <f>COUNT($L$122:$L$133)</f>
        <v>9</v>
      </c>
      <c r="AG132" s="4">
        <f>MAX($L$122:$L$133)</f>
        <v>69</v>
      </c>
      <c r="AH132" s="2">
        <f>PERCENTILE($L$122:$L$133,75%)</f>
        <v>39</v>
      </c>
      <c r="AI132" s="4">
        <f>MEDIAN($L$122:$L$133)</f>
        <v>29</v>
      </c>
      <c r="AJ132" s="2">
        <f>PERCENTILE($L$122:$L$133,25%)</f>
        <v>16</v>
      </c>
      <c r="AK132" s="4">
        <f>MIN($L$122:$L$133)</f>
        <v>14</v>
      </c>
      <c r="BK132">
        <v>11</v>
      </c>
      <c r="BL132">
        <f>COUNT($L$12,$L$24,$L$36,$L$48,$L$60,$L$72,$L$84,$L$96,$L$108,$L$120,$L$132,$L$144,$L$156,$L$168)</f>
        <v>14</v>
      </c>
      <c r="BM132" s="6">
        <f>MAX($L$12,$L$24,$L$36,$L$48,$L$60,$L$72,$L$84,$L$96,$L$108,$L$120,$L$132,$L$144,$L$156,$L$168)</f>
        <v>142</v>
      </c>
      <c r="BN132">
        <f>PERCENTILE(($L$12,$L$24,$L$36,$L$48,$L$60,$L$72,$L$84,$L$96,$L$108,$L$120,$L$132,$L$144,$L$156,$L$168),75%)</f>
        <v>28</v>
      </c>
      <c r="BO132" s="6">
        <f>MEDIAN($L$12,$L$24,$L$36,$L$48,$L$60,$L$72,$L$84,$L$96,$L$108,$L$120,$L$132,$L$144,$L$156,$L$168)</f>
        <v>18.5</v>
      </c>
      <c r="BP132">
        <f>PERCENTILE(($L$12,$L$24,$L$36,$L$48,$L$60,$L$72,$L$84,$L$96,$L$108,$L$120,$L$132,$L$144,$L$156,$L$168),25%)</f>
        <v>10.5</v>
      </c>
      <c r="BQ132" s="6">
        <f>MIN($L$12,$L$24,$L$36,$L$48,$L$60,$L$72,$L$84,$L$96,$L$108,$L$120,$L$132,$L$144,$L$156,$L$168)</f>
        <v>4</v>
      </c>
    </row>
    <row r="133" spans="1:69" x14ac:dyDescent="0.25">
      <c r="A133" s="117">
        <v>40154</v>
      </c>
      <c r="B133" s="60">
        <v>12</v>
      </c>
      <c r="C133" s="60">
        <v>2009</v>
      </c>
      <c r="D133" s="61">
        <v>1</v>
      </c>
      <c r="E133" s="62">
        <v>6.81</v>
      </c>
      <c r="F133" s="91">
        <v>27</v>
      </c>
      <c r="G133" s="63">
        <v>19</v>
      </c>
      <c r="H133" s="64">
        <v>0.46</v>
      </c>
      <c r="I133" s="64">
        <v>0.1</v>
      </c>
      <c r="J133" s="64">
        <v>7.0000000000000007E-2</v>
      </c>
      <c r="K133" s="62">
        <v>8.6</v>
      </c>
      <c r="L133" s="63">
        <v>14</v>
      </c>
      <c r="M133" s="66"/>
      <c r="N133" s="66"/>
      <c r="O133" s="63">
        <v>2000</v>
      </c>
      <c r="P133" s="91" t="s">
        <v>110</v>
      </c>
      <c r="Q133" s="91" t="s">
        <v>110</v>
      </c>
      <c r="R133" s="91" t="s">
        <v>110</v>
      </c>
      <c r="S133" s="91" t="s">
        <v>110</v>
      </c>
      <c r="T133" s="91">
        <v>0.01</v>
      </c>
      <c r="U133" s="91" t="s">
        <v>110</v>
      </c>
      <c r="V133" s="63"/>
      <c r="W133" s="103">
        <v>7733</v>
      </c>
      <c r="X133" s="91" t="s">
        <v>110</v>
      </c>
      <c r="Y133" s="63"/>
      <c r="Z133" s="91">
        <v>2000</v>
      </c>
      <c r="AA133" s="91" t="s">
        <v>110</v>
      </c>
      <c r="AB133" s="63"/>
      <c r="AE133" s="3">
        <v>2010</v>
      </c>
      <c r="AF133" s="2">
        <f>COUNT($L$134:$L$145)</f>
        <v>12</v>
      </c>
      <c r="AG133" s="4">
        <f>MAX($L$134:$L$145)</f>
        <v>156</v>
      </c>
      <c r="AH133" s="2">
        <f>PERCENTILE($L$134:$L$145,75%)</f>
        <v>29.25</v>
      </c>
      <c r="AI133" s="4">
        <f>MEDIAN($L$134:$L$145)</f>
        <v>21.5</v>
      </c>
      <c r="AJ133" s="2">
        <f>PERCENTILE($L$134:$L$145,25%)</f>
        <v>12</v>
      </c>
      <c r="AK133" s="4">
        <f>MIN($L$134:$L$145)</f>
        <v>7</v>
      </c>
      <c r="BK133">
        <v>12</v>
      </c>
      <c r="BL133">
        <f>COUNT($L$13,$L$25,$L$37,$L$49,$L$61,$L$73,$L$85,$L$97,$L$109,$L$121,$L$133,$L$145,$L$157,$L$169)</f>
        <v>14</v>
      </c>
      <c r="BM133" s="6">
        <f>MAX($L$13,$L$25,$L$37,$L$49,$L$61,$L$73,$L$85,$L$97,$L$109,$L$121,$L$133,$L$145,$L$157,$L$169)</f>
        <v>142</v>
      </c>
      <c r="BN133">
        <f>PERCENTILE(($L$13,$L$25,$L$37,$L$49,$L$61,$L$73,$L$85,$L$97,$L$109,$L$121,$L$133,$L$145,$L$157,$L$169),75%)</f>
        <v>32.25</v>
      </c>
      <c r="BO133" s="6">
        <f>MEDIAN($L$13,$L$25,$L$37,$L$49,$L$61,$L$73,$L$85,$L$97,$L$109,$L$121,$L$133,$L$145,$L$157,$L$169)</f>
        <v>22</v>
      </c>
      <c r="BP133">
        <f>PERCENTILE(($L$13,$L$25,$L$37,$L$49,$L$61,$L$73,$L$85,$L$97,$L$109,$L$121,$L$133,$L$145,$L$157,$L$169),25%)</f>
        <v>14.5</v>
      </c>
      <c r="BQ133" s="6">
        <f>MIN($L$13,$L$25,$L$37,$L$49,$L$61,$L$73,$L$85,$L$97,$L$109,$L$121,$L$133,$L$145,$L$157,$L$169)</f>
        <v>5</v>
      </c>
    </row>
    <row r="134" spans="1:69" x14ac:dyDescent="0.25">
      <c r="A134" s="117">
        <v>40196</v>
      </c>
      <c r="B134" s="60">
        <v>1</v>
      </c>
      <c r="C134" s="60">
        <v>2010</v>
      </c>
      <c r="D134" s="61">
        <v>3</v>
      </c>
      <c r="E134" s="62">
        <v>8.91</v>
      </c>
      <c r="F134" s="91">
        <v>25</v>
      </c>
      <c r="G134" s="63">
        <v>20.8</v>
      </c>
      <c r="H134" s="64">
        <v>0.74</v>
      </c>
      <c r="I134" s="64">
        <v>5.0000000000000001E-3</v>
      </c>
      <c r="J134" s="64">
        <v>0.08</v>
      </c>
      <c r="K134" s="62">
        <v>7.7</v>
      </c>
      <c r="L134" s="63">
        <v>40</v>
      </c>
      <c r="M134" s="66"/>
      <c r="N134" s="66"/>
      <c r="O134" s="63">
        <v>20</v>
      </c>
      <c r="P134" s="91" t="s">
        <v>110</v>
      </c>
      <c r="Q134" s="91" t="s">
        <v>110</v>
      </c>
      <c r="R134" s="91" t="s">
        <v>110</v>
      </c>
      <c r="S134" s="91" t="s">
        <v>110</v>
      </c>
      <c r="T134" s="91">
        <v>0.98</v>
      </c>
      <c r="U134" s="91" t="s">
        <v>110</v>
      </c>
      <c r="V134" s="63"/>
      <c r="W134" s="104">
        <v>1646</v>
      </c>
      <c r="X134" s="91" t="s">
        <v>110</v>
      </c>
      <c r="Y134" s="63"/>
      <c r="Z134" s="91">
        <v>20</v>
      </c>
      <c r="AA134" s="91" t="s">
        <v>110</v>
      </c>
      <c r="AB134" s="63"/>
      <c r="AE134" s="3">
        <v>2011</v>
      </c>
      <c r="AF134" s="2">
        <f>COUNT($L$146:$L$157)</f>
        <v>12</v>
      </c>
      <c r="AG134" s="4">
        <f>MAX($L$146:$L$157)</f>
        <v>96</v>
      </c>
      <c r="AH134" s="2">
        <f>PERCENTILE($L$146:$L$157,75%)</f>
        <v>39.5</v>
      </c>
      <c r="AI134" s="4">
        <f>MEDIAN($L$146:$L$157)</f>
        <v>24.5</v>
      </c>
      <c r="AJ134" s="2">
        <f>PERCENTILE($L$146:$L$157,25%)</f>
        <v>21</v>
      </c>
      <c r="AK134" s="4">
        <f>MIN($L$146:$L$157)</f>
        <v>14</v>
      </c>
    </row>
    <row r="135" spans="1:69" x14ac:dyDescent="0.25">
      <c r="A135" s="117">
        <v>40217</v>
      </c>
      <c r="B135" s="60">
        <v>2</v>
      </c>
      <c r="C135" s="60">
        <v>2010</v>
      </c>
      <c r="D135" s="61">
        <v>6</v>
      </c>
      <c r="E135" s="62">
        <v>8.5</v>
      </c>
      <c r="F135" s="91">
        <v>26.7</v>
      </c>
      <c r="G135" s="63">
        <v>18.3</v>
      </c>
      <c r="H135" s="64">
        <v>0.06</v>
      </c>
      <c r="I135" s="64">
        <v>0.17</v>
      </c>
      <c r="J135" s="64">
        <v>0.03</v>
      </c>
      <c r="K135" s="62">
        <v>7.4</v>
      </c>
      <c r="L135" s="63">
        <v>25</v>
      </c>
      <c r="M135" s="66"/>
      <c r="N135" s="66"/>
      <c r="O135" s="63">
        <v>20</v>
      </c>
      <c r="P135" s="91" t="s">
        <v>110</v>
      </c>
      <c r="Q135" s="91" t="s">
        <v>110</v>
      </c>
      <c r="R135" s="91" t="s">
        <v>110</v>
      </c>
      <c r="S135" s="91" t="s">
        <v>110</v>
      </c>
      <c r="T135" s="91">
        <v>1.2</v>
      </c>
      <c r="U135" s="91" t="s">
        <v>110</v>
      </c>
      <c r="V135" s="63"/>
      <c r="W135" s="104">
        <v>1700</v>
      </c>
      <c r="X135" s="91" t="s">
        <v>110</v>
      </c>
      <c r="Y135" s="63"/>
      <c r="Z135" s="91">
        <v>20</v>
      </c>
      <c r="AA135" s="91" t="s">
        <v>110</v>
      </c>
      <c r="AB135" s="63"/>
      <c r="AE135" s="3">
        <v>2012</v>
      </c>
      <c r="AF135" s="2">
        <f>COUNT($L$158:$L$169)</f>
        <v>12</v>
      </c>
      <c r="AG135" s="4">
        <f>MAX($L$158:$L$169)</f>
        <v>85</v>
      </c>
      <c r="AH135" s="2">
        <f>PERCENTILE($L$158:$L$169,75%)</f>
        <v>70</v>
      </c>
      <c r="AI135" s="4">
        <f>MEDIAN($L$158:$L$169)</f>
        <v>63</v>
      </c>
      <c r="AJ135" s="2">
        <f>PERCENTILE($L$158:$L$169,25%)</f>
        <v>26.5</v>
      </c>
      <c r="AK135" s="4">
        <f>MIN($L$158:$L$169)</f>
        <v>15</v>
      </c>
    </row>
    <row r="136" spans="1:69" x14ac:dyDescent="0.25">
      <c r="A136" s="117">
        <v>40245</v>
      </c>
      <c r="B136" s="60">
        <v>3</v>
      </c>
      <c r="C136" s="60">
        <v>2010</v>
      </c>
      <c r="D136" s="61">
        <v>8</v>
      </c>
      <c r="E136" s="68"/>
      <c r="F136" s="91" t="s">
        <v>110</v>
      </c>
      <c r="G136" s="63">
        <v>33</v>
      </c>
      <c r="H136" s="64">
        <v>5.0000000000000001E-3</v>
      </c>
      <c r="I136" s="64">
        <v>0.3</v>
      </c>
      <c r="J136" s="64">
        <v>0.05</v>
      </c>
      <c r="K136" s="62">
        <v>8.4</v>
      </c>
      <c r="L136" s="63">
        <v>156</v>
      </c>
      <c r="M136" s="66"/>
      <c r="N136" s="63">
        <v>178</v>
      </c>
      <c r="O136" s="63">
        <v>20</v>
      </c>
      <c r="P136" s="91">
        <v>100</v>
      </c>
      <c r="Q136" s="91">
        <v>40</v>
      </c>
      <c r="R136" s="91" t="s">
        <v>110</v>
      </c>
      <c r="S136" s="91">
        <v>248</v>
      </c>
      <c r="T136" s="91" t="s">
        <v>110</v>
      </c>
      <c r="U136" s="91">
        <v>92</v>
      </c>
      <c r="V136" s="63"/>
      <c r="W136" s="104">
        <v>12936</v>
      </c>
      <c r="X136" s="91" t="s">
        <v>110</v>
      </c>
      <c r="Y136" s="63"/>
      <c r="Z136" s="91">
        <v>20</v>
      </c>
      <c r="AA136" s="91" t="s">
        <v>110</v>
      </c>
      <c r="AB136" s="63"/>
      <c r="AE136" s="1"/>
      <c r="AF136" s="1"/>
      <c r="AG136" s="2"/>
      <c r="AH136" s="2"/>
      <c r="AI136" s="2"/>
    </row>
    <row r="137" spans="1:69" x14ac:dyDescent="0.25">
      <c r="A137" s="117">
        <v>40280</v>
      </c>
      <c r="B137" s="60">
        <v>4</v>
      </c>
      <c r="C137" s="60">
        <v>2010</v>
      </c>
      <c r="D137" s="61">
        <v>8</v>
      </c>
      <c r="E137" s="62">
        <v>9.8000000000000007</v>
      </c>
      <c r="F137" s="91" t="s">
        <v>110</v>
      </c>
      <c r="G137" s="63">
        <v>37</v>
      </c>
      <c r="H137" s="67"/>
      <c r="I137" s="64">
        <v>0.13</v>
      </c>
      <c r="J137" s="64">
        <v>5.0000000000000001E-3</v>
      </c>
      <c r="K137" s="62">
        <v>8.4</v>
      </c>
      <c r="L137" s="63">
        <v>39</v>
      </c>
      <c r="M137" s="66"/>
      <c r="N137" s="63">
        <v>27</v>
      </c>
      <c r="O137" s="63">
        <v>20</v>
      </c>
      <c r="P137" s="91">
        <v>96</v>
      </c>
      <c r="Q137" s="91">
        <v>48</v>
      </c>
      <c r="R137" s="91" t="s">
        <v>110</v>
      </c>
      <c r="S137" s="91">
        <v>285</v>
      </c>
      <c r="T137" s="91">
        <v>1.6</v>
      </c>
      <c r="U137" s="91">
        <v>88</v>
      </c>
      <c r="V137" s="63"/>
      <c r="W137" s="107">
        <v>14307</v>
      </c>
      <c r="X137" s="91" t="s">
        <v>110</v>
      </c>
      <c r="Y137" s="63"/>
      <c r="Z137" s="91">
        <v>20</v>
      </c>
      <c r="AA137" s="91" t="s">
        <v>110</v>
      </c>
      <c r="AB137" s="63"/>
    </row>
    <row r="138" spans="1:69" x14ac:dyDescent="0.25">
      <c r="A138" s="117">
        <v>40309</v>
      </c>
      <c r="B138" s="60">
        <v>5</v>
      </c>
      <c r="C138" s="60">
        <v>2010</v>
      </c>
      <c r="D138" s="61">
        <v>8</v>
      </c>
      <c r="E138" s="62">
        <v>9.4</v>
      </c>
      <c r="F138" s="91" t="s">
        <v>110</v>
      </c>
      <c r="G138" s="63">
        <v>45</v>
      </c>
      <c r="H138" s="64">
        <v>0.23</v>
      </c>
      <c r="I138" s="64">
        <v>5.0000000000000001E-3</v>
      </c>
      <c r="J138" s="64">
        <v>0.02</v>
      </c>
      <c r="K138" s="62">
        <v>8.5</v>
      </c>
      <c r="L138" s="63">
        <v>26</v>
      </c>
      <c r="M138" s="66"/>
      <c r="N138" s="63">
        <v>9</v>
      </c>
      <c r="O138" s="66"/>
      <c r="P138" s="91">
        <v>104</v>
      </c>
      <c r="Q138" s="91">
        <v>44</v>
      </c>
      <c r="R138" s="91"/>
      <c r="S138" s="91">
        <v>285</v>
      </c>
      <c r="T138" s="91"/>
      <c r="U138" s="91">
        <v>100</v>
      </c>
      <c r="V138" s="66"/>
      <c r="W138" s="104">
        <v>8351</v>
      </c>
      <c r="X138" s="91" t="s">
        <v>110</v>
      </c>
      <c r="Y138" s="66"/>
      <c r="Z138" s="91" t="s">
        <v>110</v>
      </c>
      <c r="AA138" s="91">
        <v>-999</v>
      </c>
      <c r="AB138" s="66"/>
      <c r="AE138" t="s">
        <v>15</v>
      </c>
      <c r="AF138" t="s">
        <v>64</v>
      </c>
      <c r="AG138" t="s">
        <v>65</v>
      </c>
      <c r="AH138" t="s">
        <v>66</v>
      </c>
      <c r="AI138" t="s">
        <v>67</v>
      </c>
      <c r="AJ138" t="s">
        <v>68</v>
      </c>
      <c r="AK138" t="s">
        <v>69</v>
      </c>
      <c r="BK138" t="s">
        <v>14</v>
      </c>
      <c r="BL138" t="s">
        <v>64</v>
      </c>
      <c r="BM138" t="s">
        <v>65</v>
      </c>
      <c r="BN138" t="s">
        <v>66</v>
      </c>
      <c r="BO138" t="s">
        <v>67</v>
      </c>
      <c r="BP138" t="s">
        <v>68</v>
      </c>
      <c r="BQ138" t="s">
        <v>69</v>
      </c>
    </row>
    <row r="139" spans="1:69" x14ac:dyDescent="0.25">
      <c r="A139" s="117">
        <v>40336</v>
      </c>
      <c r="B139" s="60">
        <v>6</v>
      </c>
      <c r="C139" s="60">
        <v>2010</v>
      </c>
      <c r="D139" s="61">
        <v>8</v>
      </c>
      <c r="E139" s="62">
        <v>11.2</v>
      </c>
      <c r="F139" s="91" t="s">
        <v>110</v>
      </c>
      <c r="G139" s="63">
        <v>1845</v>
      </c>
      <c r="H139" s="64">
        <v>5.0000000000000001E-3</v>
      </c>
      <c r="I139" s="64">
        <v>0.22</v>
      </c>
      <c r="J139" s="64">
        <v>0.03</v>
      </c>
      <c r="K139" s="62">
        <v>7.4</v>
      </c>
      <c r="L139" s="63">
        <v>19</v>
      </c>
      <c r="M139" s="66"/>
      <c r="N139" s="63">
        <v>12</v>
      </c>
      <c r="O139" s="63">
        <v>20</v>
      </c>
      <c r="P139" s="91">
        <v>120</v>
      </c>
      <c r="Q139" s="91">
        <v>104</v>
      </c>
      <c r="R139" s="91"/>
      <c r="S139" s="91">
        <v>4350</v>
      </c>
      <c r="T139" s="91">
        <v>1.6</v>
      </c>
      <c r="U139" s="91">
        <v>476</v>
      </c>
      <c r="V139" s="63"/>
      <c r="W139" s="104">
        <v>3769</v>
      </c>
      <c r="X139" s="91" t="s">
        <v>110</v>
      </c>
      <c r="Y139" s="63"/>
      <c r="Z139" s="91">
        <v>20</v>
      </c>
      <c r="AA139" s="91">
        <v>-999</v>
      </c>
      <c r="AB139" s="63"/>
      <c r="AE139" s="3">
        <v>1999</v>
      </c>
      <c r="AF139">
        <f>COUNT($N$2:$N$13)</f>
        <v>12</v>
      </c>
      <c r="AG139" s="4">
        <f>MAX($N$2:$N$13)</f>
        <v>68</v>
      </c>
      <c r="AH139">
        <f>PERCENTILE($N$2:$N$13,75%)</f>
        <v>33.25</v>
      </c>
      <c r="AI139" s="4">
        <f>MEDIAN($N$2:$N$13)</f>
        <v>27</v>
      </c>
      <c r="AJ139">
        <f>PERCENTILE($N$2:$N$13,25%)</f>
        <v>24.5</v>
      </c>
      <c r="AK139" s="4">
        <f>MIN($N$2:$N$13)</f>
        <v>13</v>
      </c>
      <c r="BK139">
        <v>1</v>
      </c>
      <c r="BL139">
        <f>COUNT($N$2,$N$14,$N$26,$N$38,$N$50,$N$62,$N$74,$N$86,$N$98,$N$110,$N$122,$N$134,$N$146,$N$158)</f>
        <v>10</v>
      </c>
      <c r="BM139" s="6">
        <f>MAX($N$2,$N$14,$N$26,$N$38,$N$50,$N$62,$N$74,$N$86,$N$98,$N$110,$N$122,$N$134,$N$146,$N$158)</f>
        <v>114</v>
      </c>
      <c r="BN139">
        <f>PERCENTILE(($N$2,$N$14,$N$26,$N$38,$N$50,$N$62,$N$74,$N$86,$N$98,$N$110,$N$122,$N$134,$N$146,$N$158),75%)</f>
        <v>78.75</v>
      </c>
      <c r="BO139" s="6">
        <f>MEDIAN($N$2,$N$14,$N$26,$N$38,$N$50,$N$62,$N$74,$N$86,$N$98,$N$110,$N$122,$N$134,$N$146,$N$158)</f>
        <v>32</v>
      </c>
      <c r="BP139">
        <f>PERCENTILE(($N$2,$N$14,$N$26,$N$38,$N$50,$N$62,$N$74,$N$86,$N$98,$N$110,$N$122,$N$134,$N$146,$N$158),25%)</f>
        <v>27.25</v>
      </c>
      <c r="BQ139" s="6">
        <f>MIN($N$2,$N$14,$N$26,$N$38,$N$50,$N$62,$N$74,$N$86,$N$98,$N$110,$N$122,$N$134,$N$146,$N$158)</f>
        <v>-99.99</v>
      </c>
    </row>
    <row r="140" spans="1:69" x14ac:dyDescent="0.25">
      <c r="A140" s="117">
        <v>40371</v>
      </c>
      <c r="B140" s="60">
        <v>7</v>
      </c>
      <c r="C140" s="60">
        <v>2010</v>
      </c>
      <c r="D140" s="61">
        <v>8</v>
      </c>
      <c r="E140" s="62">
        <v>8.6</v>
      </c>
      <c r="F140" s="91" t="s">
        <v>110</v>
      </c>
      <c r="G140" s="63">
        <v>737</v>
      </c>
      <c r="H140" s="64">
        <v>0.06</v>
      </c>
      <c r="I140" s="64">
        <v>0.22</v>
      </c>
      <c r="J140" s="64">
        <v>5.0000000000000001E-3</v>
      </c>
      <c r="K140" s="62">
        <v>7.8</v>
      </c>
      <c r="L140" s="63">
        <v>7</v>
      </c>
      <c r="M140" s="66"/>
      <c r="N140" s="63">
        <v>5</v>
      </c>
      <c r="O140" s="63">
        <v>1100</v>
      </c>
      <c r="P140" s="91">
        <v>116</v>
      </c>
      <c r="Q140" s="91">
        <v>88</v>
      </c>
      <c r="R140" s="91"/>
      <c r="S140" s="91">
        <v>3010</v>
      </c>
      <c r="T140" s="91">
        <v>1</v>
      </c>
      <c r="U140" s="91">
        <v>328</v>
      </c>
      <c r="V140" s="63"/>
      <c r="W140" s="102">
        <v>6630</v>
      </c>
      <c r="X140" s="91" t="s">
        <v>110</v>
      </c>
      <c r="Y140" s="63"/>
      <c r="Z140" s="91">
        <v>720</v>
      </c>
      <c r="AA140" s="91">
        <v>-999</v>
      </c>
      <c r="AB140" s="63"/>
      <c r="AE140" s="3">
        <v>2000</v>
      </c>
      <c r="AF140">
        <f>COUNT($N$14:$N$25)</f>
        <v>12</v>
      </c>
      <c r="AG140" s="4">
        <f>MAX($N$14:$N$25)</f>
        <v>108</v>
      </c>
      <c r="AH140">
        <f>PERCENTILE($N$14:$N$25,75%)</f>
        <v>90.5</v>
      </c>
      <c r="AI140" s="4">
        <f>MEDIAN($N$14:$N$25)</f>
        <v>45.5</v>
      </c>
      <c r="AJ140">
        <f>PERCENTILE($N$14:$N$25,25%)</f>
        <v>20.75</v>
      </c>
      <c r="AK140" s="4">
        <f>MIN($N$14:$N$25)</f>
        <v>0.5</v>
      </c>
      <c r="BK140">
        <v>2</v>
      </c>
      <c r="BL140">
        <f>COUNT($N$3,$N$15,$N$27,$N$39,$N$51,$N$63,$N$75,$N$87,$N$99,$N$111,$N$123,$N$135,$N$147,$N$159)</f>
        <v>11</v>
      </c>
      <c r="BM140" s="6">
        <f>MAX($N$3,$N$15,$N$27,$N$39,$N$51,$N$63,$N$75,$N$87,$N$99,$N$111,$N$123,$N$135,$N$147,$N$159)</f>
        <v>222</v>
      </c>
      <c r="BN140">
        <f>PERCENTILE(($N$3,$N$15,$N$27,$N$39,$N$51,$N$63,$N$75,$N$87,$N$99,$N$111,$N$123,$N$135,$N$147,$N$159),75%)</f>
        <v>61.5</v>
      </c>
      <c r="BO140" s="6">
        <f>MEDIAN($N$3,$N$15,$N$27,$N$39,$N$51,$N$63,$N$75,$N$87,$N$99,$N$111,$N$123,$N$135,$N$147,$N$159)</f>
        <v>51</v>
      </c>
      <c r="BP140">
        <f>PERCENTILE(($N$3,$N$15,$N$27,$N$39,$N$51,$N$63,$N$75,$N$87,$N$99,$N$111,$N$123,$N$135,$N$147,$N$159),25%)</f>
        <v>33.5</v>
      </c>
      <c r="BQ140" s="6">
        <f>MIN($N$3,$N$15,$N$27,$N$39,$N$51,$N$63,$N$75,$N$87,$N$99,$N$111,$N$123,$N$135,$N$147,$N$159)</f>
        <v>22</v>
      </c>
    </row>
    <row r="141" spans="1:69" x14ac:dyDescent="0.25">
      <c r="A141" s="117">
        <v>40406</v>
      </c>
      <c r="B141" s="60">
        <v>8</v>
      </c>
      <c r="C141" s="60">
        <v>2010</v>
      </c>
      <c r="D141" s="61">
        <v>11</v>
      </c>
      <c r="E141" s="62">
        <v>10</v>
      </c>
      <c r="F141" s="91">
        <v>32.450000000000003</v>
      </c>
      <c r="G141" s="63">
        <v>365</v>
      </c>
      <c r="H141" s="64">
        <v>7.0000000000000007E-2</v>
      </c>
      <c r="I141" s="64">
        <v>0.16</v>
      </c>
      <c r="J141" s="64">
        <v>0.06</v>
      </c>
      <c r="K141" s="62">
        <v>8.6</v>
      </c>
      <c r="L141" s="63">
        <v>13</v>
      </c>
      <c r="M141" s="63">
        <v>773</v>
      </c>
      <c r="N141" s="63">
        <v>31</v>
      </c>
      <c r="O141" s="63">
        <v>20</v>
      </c>
      <c r="P141" s="91">
        <v>104</v>
      </c>
      <c r="Q141" s="91">
        <v>68</v>
      </c>
      <c r="R141" s="91"/>
      <c r="S141" s="91">
        <v>14</v>
      </c>
      <c r="T141" s="91">
        <v>0.5</v>
      </c>
      <c r="U141" s="91">
        <v>196</v>
      </c>
      <c r="V141" s="63"/>
      <c r="W141" s="106">
        <v>139143</v>
      </c>
      <c r="X141" s="91" t="s">
        <v>110</v>
      </c>
      <c r="Y141" s="63"/>
      <c r="Z141" s="91">
        <v>20</v>
      </c>
      <c r="AA141" s="91">
        <v>786</v>
      </c>
      <c r="AB141" s="63"/>
      <c r="AE141" s="3">
        <v>2001</v>
      </c>
      <c r="AF141" s="2">
        <f>COUNT($N$26:$N$37)</f>
        <v>5</v>
      </c>
      <c r="AG141" s="4">
        <f>MAX($N$26:$N$37)</f>
        <v>99</v>
      </c>
      <c r="AH141" s="2">
        <f>PERCENTILE($N$26:$N$37,75%)</f>
        <v>30</v>
      </c>
      <c r="AI141" s="4">
        <f>MEDIAN($N$26:$N$37)</f>
        <v>18</v>
      </c>
      <c r="AJ141" s="2">
        <f>PERCENTILE($N$26:$N$37,25%)</f>
        <v>18</v>
      </c>
      <c r="AK141" s="4">
        <f>MIN($N$26:$N$37)</f>
        <v>17</v>
      </c>
      <c r="BK141">
        <v>3</v>
      </c>
      <c r="BL141">
        <f>COUNT($N$4,$N$16,$N$28,$N$40,$N$52,$N$64,$N$76,$N$88,$N$100,$N$112,$N$124,$N$136,$N$148,$N$160)</f>
        <v>12</v>
      </c>
      <c r="BM141" s="6">
        <f>MAX($N$4,$N$16,$N$28,$N$40,$N$52,$N$64,$N$76,$N$88,$N$100,$N$112,$N$124,$N$136,$N$148,$N$160)</f>
        <v>178</v>
      </c>
      <c r="BN141">
        <f>PERCENTILE(($N$4,$N$16,$N$28,$N$40,$N$52,$N$64,$N$76,$N$88,$N$100,$N$112,$N$124,$N$136,$N$148,$N$160),75%)</f>
        <v>73.25</v>
      </c>
      <c r="BO141" s="6">
        <f>MEDIAN($N$4,$N$16,$N$28,$N$40,$N$52,$N$64,$N$76,$N$88,$N$100,$N$112,$N$124,$N$136,$N$148,$N$160)</f>
        <v>42.5</v>
      </c>
      <c r="BP141">
        <f>PERCENTILE(($N$4,$N$16,$N$28,$N$40,$N$52,$N$64,$N$76,$N$88,$N$100,$N$112,$N$124,$N$136,$N$148,$N$160),25%)</f>
        <v>36.5</v>
      </c>
      <c r="BQ141" s="6">
        <f>MIN($N$4,$N$16,$N$28,$N$40,$N$52,$N$64,$N$76,$N$88,$N$100,$N$112,$N$124,$N$136,$N$148,$N$160)</f>
        <v>17</v>
      </c>
    </row>
    <row r="142" spans="1:69" x14ac:dyDescent="0.25">
      <c r="A142" s="117">
        <v>40434</v>
      </c>
      <c r="B142" s="60">
        <v>9</v>
      </c>
      <c r="C142" s="60">
        <v>2010</v>
      </c>
      <c r="D142" s="61">
        <v>4</v>
      </c>
      <c r="E142" s="62">
        <v>9.9</v>
      </c>
      <c r="F142" s="91">
        <v>31</v>
      </c>
      <c r="G142" s="63">
        <v>238</v>
      </c>
      <c r="H142" s="64">
        <v>0.1</v>
      </c>
      <c r="I142" s="64">
        <v>0.02</v>
      </c>
      <c r="J142" s="64">
        <v>0.39</v>
      </c>
      <c r="K142" s="62">
        <v>8.6999999999999993</v>
      </c>
      <c r="L142" s="63">
        <v>9</v>
      </c>
      <c r="M142" s="63">
        <v>542</v>
      </c>
      <c r="N142" s="63">
        <v>13</v>
      </c>
      <c r="O142" s="63">
        <v>20</v>
      </c>
      <c r="P142" s="91">
        <v>96</v>
      </c>
      <c r="Q142" s="91">
        <v>68</v>
      </c>
      <c r="R142" s="91">
        <v>12</v>
      </c>
      <c r="S142" s="91">
        <v>1101</v>
      </c>
      <c r="T142" s="91">
        <v>2</v>
      </c>
      <c r="U142" s="91">
        <v>160</v>
      </c>
      <c r="V142" s="63"/>
      <c r="W142" s="102">
        <v>67080</v>
      </c>
      <c r="X142" s="91" t="s">
        <v>110</v>
      </c>
      <c r="Y142" s="63"/>
      <c r="Z142" s="91">
        <v>20</v>
      </c>
      <c r="AA142" s="91">
        <v>551</v>
      </c>
      <c r="AB142" s="63"/>
      <c r="AE142" s="3">
        <v>2002</v>
      </c>
      <c r="AF142" s="2">
        <f>COUNT($N$38:$N$49)</f>
        <v>12</v>
      </c>
      <c r="AG142" s="4">
        <f>MAX($N$38:$N$49)</f>
        <v>89</v>
      </c>
      <c r="AH142" s="2">
        <f>PERCENTILE($N$38:$N$49,75%)</f>
        <v>79.5</v>
      </c>
      <c r="AI142" s="4">
        <f>MEDIAN($N$38:$N$49)</f>
        <v>42.5</v>
      </c>
      <c r="AJ142" s="2">
        <f>PERCENTILE($N$38:$N$49,25%)</f>
        <v>16</v>
      </c>
      <c r="AK142" s="4">
        <f>MIN($N$38:$N$49)</f>
        <v>13</v>
      </c>
      <c r="BK142">
        <v>4</v>
      </c>
      <c r="BL142">
        <f>COUNT($N$5,$N$17,$N$29,$N$41,$N$53,$N$65,$N$77,$N$89,$N$101,$N$113,$N$125,$N$137,$N$149,$N$161)</f>
        <v>12</v>
      </c>
      <c r="BM142" s="6">
        <f>MAX($N$5,$N$17,$N$29,$N$41,$N$53,$N$65,$N$77,$N$89,$N$101,$N$113,$N$125,$N$137,$N$149,$N$161)</f>
        <v>125</v>
      </c>
      <c r="BN142">
        <f>PERCENTILE(($N$5,$N$17,$N$29,$N$41,$N$53,$N$65,$N$77,$N$89,$N$101,$N$113,$N$125,$N$137,$N$149,$N$161),75%)</f>
        <v>73.5</v>
      </c>
      <c r="BO142" s="6">
        <f>MEDIAN($N$5,$N$17,$N$29,$N$41,$N$53,$N$65,$N$77,$N$89,$N$101,$N$113,$N$125,$N$137,$N$149,$N$161)</f>
        <v>41</v>
      </c>
      <c r="BP142">
        <f>PERCENTILE(($N$5,$N$17,$N$29,$N$41,$N$53,$N$65,$N$77,$N$89,$N$101,$N$113,$N$125,$N$137,$N$149,$N$161),25%)</f>
        <v>25.25</v>
      </c>
      <c r="BQ142" s="6">
        <f>MIN($N$5,$N$17,$N$29,$N$41,$N$53,$N$65,$N$77,$N$89,$N$101,$N$113,$N$125,$N$137,$N$149,$N$161)</f>
        <v>16</v>
      </c>
    </row>
    <row r="143" spans="1:69" x14ac:dyDescent="0.25">
      <c r="A143" s="117">
        <v>40462</v>
      </c>
      <c r="B143" s="60">
        <v>10</v>
      </c>
      <c r="C143" s="60">
        <v>2010</v>
      </c>
      <c r="D143" s="61">
        <v>1</v>
      </c>
      <c r="E143" s="62">
        <v>7.1</v>
      </c>
      <c r="F143" s="91">
        <v>30</v>
      </c>
      <c r="G143" s="63">
        <v>275</v>
      </c>
      <c r="H143" s="64">
        <v>0.66</v>
      </c>
      <c r="I143" s="64">
        <v>5.0000000000000001E-3</v>
      </c>
      <c r="J143" s="64">
        <v>0.02</v>
      </c>
      <c r="K143" s="62">
        <v>8</v>
      </c>
      <c r="L143" s="63">
        <v>15</v>
      </c>
      <c r="M143" s="63">
        <v>670</v>
      </c>
      <c r="N143" s="63">
        <v>9</v>
      </c>
      <c r="O143" s="63">
        <v>20</v>
      </c>
      <c r="P143" s="91">
        <v>92</v>
      </c>
      <c r="Q143" s="91">
        <v>56</v>
      </c>
      <c r="R143" s="91">
        <v>15</v>
      </c>
      <c r="S143" s="91">
        <v>1121</v>
      </c>
      <c r="T143" s="91">
        <v>1</v>
      </c>
      <c r="U143" s="91">
        <v>152</v>
      </c>
      <c r="V143" s="63"/>
      <c r="W143" s="102">
        <v>5532</v>
      </c>
      <c r="X143" s="91" t="s">
        <v>110</v>
      </c>
      <c r="Y143" s="63"/>
      <c r="Z143" s="91">
        <v>20</v>
      </c>
      <c r="AA143" s="91">
        <v>685</v>
      </c>
      <c r="AB143" s="63"/>
      <c r="AE143" s="3">
        <v>2003</v>
      </c>
      <c r="AF143" s="2">
        <f>COUNT($N$50:$N$61)</f>
        <v>5</v>
      </c>
      <c r="AG143" s="4">
        <f>MAX($N$50:$N$61)</f>
        <v>222</v>
      </c>
      <c r="AH143" s="2">
        <f>PERCENTILE($N$50:$N$61,75%)</f>
        <v>125</v>
      </c>
      <c r="AI143" s="4">
        <f>MEDIAN($N$50:$N$61)</f>
        <v>40</v>
      </c>
      <c r="AJ143" s="2">
        <f>PERCENTILE($N$50:$N$61,25%)</f>
        <v>27</v>
      </c>
      <c r="AK143" s="4">
        <f>MIN($N$50:$N$61)</f>
        <v>16</v>
      </c>
      <c r="BK143">
        <v>5</v>
      </c>
      <c r="BL143">
        <f>COUNT($N$6,$N$18,$N$30,$N$42,$N$54,$N$66,$N$78,$N$90,$N$102,$N$114,$N$126,$N$138,$N$150,$N$162)</f>
        <v>11</v>
      </c>
      <c r="BM143" s="6">
        <f>MAX($N$6,$N$18,$N$30,$N$42,$N$54,$N$66,$N$78,$N$90,$N$102,$N$114,$N$126,$N$138,$N$150,$N$162)</f>
        <v>89</v>
      </c>
      <c r="BN143">
        <f>PERCENTILE(($N$6,$N$18,$N$30,$N$42,$N$54,$N$66,$N$78,$N$90,$N$102,$N$114,$N$126,$N$138,$N$150,$N$162),75%)</f>
        <v>39</v>
      </c>
      <c r="BO143" s="6">
        <f>MEDIAN($N$6,$N$18,$N$30,$N$42,$N$54,$N$66,$N$78,$N$90,$N$102,$N$114,$N$126,$N$138,$N$150,$N$162)</f>
        <v>25</v>
      </c>
      <c r="BP143">
        <f>PERCENTILE(($N$6,$N$18,$N$30,$N$42,$N$54,$N$66,$N$78,$N$90,$N$102,$N$114,$N$126,$N$138,$N$150,$N$162),25%)</f>
        <v>15.25</v>
      </c>
      <c r="BQ143" s="6">
        <f>MIN($N$6,$N$18,$N$30,$N$42,$N$54,$N$66,$N$78,$N$90,$N$102,$N$114,$N$126,$N$138,$N$150,$N$162)</f>
        <v>9</v>
      </c>
    </row>
    <row r="144" spans="1:69" x14ac:dyDescent="0.25">
      <c r="A144" s="117">
        <v>40490</v>
      </c>
      <c r="B144" s="60">
        <v>11</v>
      </c>
      <c r="C144" s="60">
        <v>2010</v>
      </c>
      <c r="D144" s="61">
        <v>3</v>
      </c>
      <c r="E144" s="62">
        <v>8.6</v>
      </c>
      <c r="F144" s="91">
        <v>30</v>
      </c>
      <c r="G144" s="63">
        <v>261</v>
      </c>
      <c r="H144" s="64">
        <v>1E-3</v>
      </c>
      <c r="I144" s="64">
        <v>2.12E-2</v>
      </c>
      <c r="J144" s="64">
        <v>6.0299999999999999E-2</v>
      </c>
      <c r="K144" s="62">
        <v>8.1</v>
      </c>
      <c r="L144" s="63">
        <v>7</v>
      </c>
      <c r="M144" s="63">
        <v>562</v>
      </c>
      <c r="N144" s="63">
        <v>19</v>
      </c>
      <c r="O144" s="63">
        <v>20</v>
      </c>
      <c r="P144" s="91">
        <v>92</v>
      </c>
      <c r="Q144" s="91">
        <v>52</v>
      </c>
      <c r="R144" s="91">
        <v>103</v>
      </c>
      <c r="S144" s="91">
        <v>1060</v>
      </c>
      <c r="T144" s="91">
        <v>2</v>
      </c>
      <c r="U144" s="91">
        <v>152</v>
      </c>
      <c r="V144" s="63"/>
      <c r="W144" s="102">
        <v>70808</v>
      </c>
      <c r="X144" s="91" t="s">
        <v>110</v>
      </c>
      <c r="Y144" s="63"/>
      <c r="Z144" s="91">
        <v>20</v>
      </c>
      <c r="AA144" s="91">
        <v>569</v>
      </c>
      <c r="AB144" s="63"/>
      <c r="AE144" s="3">
        <v>2004</v>
      </c>
      <c r="AF144" s="2">
        <f>COUNT($N$62:$N$73)</f>
        <v>0</v>
      </c>
      <c r="AG144" s="4"/>
      <c r="AH144" s="2"/>
      <c r="AI144" s="4"/>
      <c r="AJ144" s="2"/>
      <c r="AK144" s="4"/>
      <c r="BK144">
        <v>6</v>
      </c>
      <c r="BL144">
        <f>COUNT($N$7,$N$19,$N$31,$N$43,$N$55,$N$67,$N$79,$N$91,$N$103,$N$115,$N$127,$N$139,$N$151,$N$163)</f>
        <v>10</v>
      </c>
      <c r="BM144" s="6">
        <f>MAX($N$7,$N$19,$N$31,$N$43,$N$55,$N$67,$N$79,$N$91,$N$103,$N$115,$N$127,$N$139,$N$151,$N$163)</f>
        <v>44</v>
      </c>
      <c r="BN144">
        <f>PERCENTILE(($N$7,$N$19,$N$31,$N$43,$N$55,$N$67,$N$79,$N$91,$N$103,$N$115,$N$127,$N$139,$N$151,$N$163),75%)</f>
        <v>22.5</v>
      </c>
      <c r="BO144" s="6">
        <f>MEDIAN($N$7,$N$19,$N$31,$N$43,$N$55,$N$67,$N$79,$N$91,$N$103,$N$115,$N$127,$N$139,$N$151,$N$163)</f>
        <v>19</v>
      </c>
      <c r="BP144">
        <f>PERCENTILE(($N$7,$N$19,$N$31,$N$43,$N$55,$N$67,$N$79,$N$91,$N$103,$N$115,$N$127,$N$139,$N$151,$N$163),25%)</f>
        <v>12.25</v>
      </c>
      <c r="BQ144" s="6">
        <f>MIN($N$7,$N$19,$N$31,$N$43,$N$55,$N$67,$N$79,$N$91,$N$103,$N$115,$N$127,$N$139,$N$151,$N$163)</f>
        <v>8</v>
      </c>
    </row>
    <row r="145" spans="1:69" x14ac:dyDescent="0.25">
      <c r="A145" s="117">
        <v>40513</v>
      </c>
      <c r="B145" s="60">
        <v>12</v>
      </c>
      <c r="C145" s="60">
        <v>2010</v>
      </c>
      <c r="D145" s="61">
        <v>4</v>
      </c>
      <c r="E145" s="62">
        <v>8</v>
      </c>
      <c r="F145" s="91">
        <v>28</v>
      </c>
      <c r="G145" s="63">
        <v>223</v>
      </c>
      <c r="H145" s="64">
        <v>1.5900000000000001E-2</v>
      </c>
      <c r="I145" s="64">
        <v>3.5400000000000001E-2</v>
      </c>
      <c r="J145" s="64">
        <v>6.2700000000000006E-2</v>
      </c>
      <c r="K145" s="62">
        <v>7.3</v>
      </c>
      <c r="L145" s="63">
        <v>24</v>
      </c>
      <c r="M145" s="63">
        <v>516</v>
      </c>
      <c r="N145" s="63">
        <v>17</v>
      </c>
      <c r="O145" s="63">
        <v>40</v>
      </c>
      <c r="P145" s="91">
        <v>92</v>
      </c>
      <c r="Q145" s="91">
        <v>48</v>
      </c>
      <c r="R145" s="91">
        <v>32</v>
      </c>
      <c r="S145" s="91">
        <v>921</v>
      </c>
      <c r="T145" s="91">
        <v>1</v>
      </c>
      <c r="U145" s="91">
        <v>136</v>
      </c>
      <c r="V145" s="63"/>
      <c r="W145" s="102">
        <v>20233</v>
      </c>
      <c r="X145" s="91" t="s">
        <v>110</v>
      </c>
      <c r="Y145" s="63"/>
      <c r="Z145" s="91">
        <v>20</v>
      </c>
      <c r="AA145" s="91">
        <v>540</v>
      </c>
      <c r="AB145" s="63"/>
      <c r="AE145" s="3">
        <v>2005</v>
      </c>
      <c r="AF145" s="2">
        <f>COUNT($N$74:$N$85)</f>
        <v>11</v>
      </c>
      <c r="AG145" s="4">
        <f>MAX($N$74:$N$85)</f>
        <v>72</v>
      </c>
      <c r="AH145" s="2">
        <f>PERCENTILE($N$74:$N$85,75%)</f>
        <v>36</v>
      </c>
      <c r="AI145" s="4">
        <f>MEDIAN($N$74:$N$85)</f>
        <v>32</v>
      </c>
      <c r="AJ145" s="2">
        <f>PERCENTILE($N$74:$N$85,25%)</f>
        <v>23.5</v>
      </c>
      <c r="AK145" s="4">
        <f>MIN($N$74:$N$85)</f>
        <v>14</v>
      </c>
      <c r="BK145">
        <v>7</v>
      </c>
      <c r="BL145">
        <f>COUNT($N$8,$N$20,$N$32,$N$44,$N$56,$N$68,$N$80,$N$92,$N$104,$N$116,$N$128,$N$140,$N$152,$N$164)</f>
        <v>9</v>
      </c>
      <c r="BM145" s="6">
        <f>MAX($N$8,$N$20,$N$32,$N$44,$N$56,$N$68,$N$80,$N$92,$N$104,$N$116,$N$128,$N$140,$N$152,$N$164)</f>
        <v>69</v>
      </c>
      <c r="BN145">
        <f>PERCENTILE(($N$8,$N$20,$N$32,$N$44,$N$56,$N$68,$N$80,$N$92,$N$104,$N$116,$N$128,$N$140,$N$152,$N$164),75%)</f>
        <v>55</v>
      </c>
      <c r="BO145" s="6">
        <f>MEDIAN($N$8,$N$20,$N$32,$N$44,$N$56,$N$68,$N$80,$N$92,$N$104,$N$116,$N$128,$N$140,$N$152,$N$164)</f>
        <v>26</v>
      </c>
      <c r="BP145">
        <f>PERCENTILE(($N$8,$N$20,$N$32,$N$44,$N$56,$N$68,$N$80,$N$92,$N$104,$N$116,$N$128,$N$140,$N$152,$N$164),25%)</f>
        <v>25</v>
      </c>
      <c r="BQ145" s="6">
        <f>MIN($N$8,$N$20,$N$32,$N$44,$N$56,$N$68,$N$80,$N$92,$N$104,$N$116,$N$128,$N$140,$N$152,$N$164)</f>
        <v>5</v>
      </c>
    </row>
    <row r="146" spans="1:69" x14ac:dyDescent="0.25">
      <c r="A146" s="117">
        <v>40547</v>
      </c>
      <c r="B146" s="60">
        <v>1</v>
      </c>
      <c r="C146" s="60">
        <v>2011</v>
      </c>
      <c r="D146" s="61">
        <v>3.1</v>
      </c>
      <c r="E146" s="62">
        <v>7.7</v>
      </c>
      <c r="F146" s="91">
        <v>25.8</v>
      </c>
      <c r="G146" s="63">
        <v>212</v>
      </c>
      <c r="H146" s="64">
        <v>1.6400000000000001E-2</v>
      </c>
      <c r="I146" s="64">
        <v>2.47E-2</v>
      </c>
      <c r="J146" s="64">
        <v>2.3800000000000002E-2</v>
      </c>
      <c r="K146" s="62">
        <v>6.4</v>
      </c>
      <c r="L146" s="63">
        <v>38</v>
      </c>
      <c r="M146" s="63">
        <v>480</v>
      </c>
      <c r="N146" s="63">
        <v>28</v>
      </c>
      <c r="O146" s="63">
        <v>20</v>
      </c>
      <c r="P146" s="91">
        <v>80</v>
      </c>
      <c r="Q146" s="91">
        <v>44</v>
      </c>
      <c r="R146" s="91">
        <v>37</v>
      </c>
      <c r="S146" s="91">
        <v>902</v>
      </c>
      <c r="T146" s="91">
        <v>2</v>
      </c>
      <c r="U146" s="91">
        <v>128</v>
      </c>
      <c r="V146" s="63"/>
      <c r="W146" s="102">
        <v>39669</v>
      </c>
      <c r="X146" s="91" t="s">
        <v>110</v>
      </c>
      <c r="Y146" s="63"/>
      <c r="Z146" s="91">
        <v>20</v>
      </c>
      <c r="AA146" s="91">
        <v>578</v>
      </c>
      <c r="AB146" s="83">
        <v>112.94</v>
      </c>
      <c r="AE146" s="3">
        <v>2006</v>
      </c>
      <c r="AF146" s="2">
        <f>COUNT($N$86:$N$97)</f>
        <v>12</v>
      </c>
      <c r="AG146" s="4">
        <f>MAX($N$86:$N$97)</f>
        <v>107</v>
      </c>
      <c r="AH146" s="2">
        <f>PERCENTILE($N$86:$N$97,75%)</f>
        <v>70.75</v>
      </c>
      <c r="AI146" s="4">
        <f>MEDIAN($N$86:$N$97)</f>
        <v>46.5</v>
      </c>
      <c r="AJ146" s="2">
        <f>PERCENTILE($N$86:$N$97,25%)</f>
        <v>32.25</v>
      </c>
      <c r="AK146" s="4">
        <f>MIN($N$86:$N$97)</f>
        <v>18</v>
      </c>
      <c r="BK146">
        <v>8</v>
      </c>
      <c r="BL146">
        <f>COUNT($N$9,$N$21,$N$33,$N$45,$N$57,$N$69,$N$81,$N$93,$N$105,$N$117,$N$129,$N$141,$N$153,$N$165)</f>
        <v>11</v>
      </c>
      <c r="BM146" s="6">
        <f>MAX($N$9,$N$21,$N$33,$N$45,$N$57,$N$69,$N$81,$N$93,$N$105,$N$117,$N$129,$N$141,$N$153,$N$165)</f>
        <v>84</v>
      </c>
      <c r="BN146">
        <f>PERCENTILE(($N$9,$N$21,$N$33,$N$45,$N$57,$N$69,$N$81,$N$93,$N$105,$N$117,$N$129,$N$141,$N$153,$N$165),75%)</f>
        <v>52.5</v>
      </c>
      <c r="BO146" s="6">
        <f>MEDIAN($N$9,$N$21,$N$33,$N$45,$N$57,$N$69,$N$81,$N$93,$N$105,$N$117,$N$129,$N$141,$N$153,$N$165)</f>
        <v>31</v>
      </c>
      <c r="BP146">
        <f>PERCENTILE(($N$9,$N$21,$N$33,$N$45,$N$57,$N$69,$N$81,$N$93,$N$105,$N$117,$N$129,$N$141,$N$153,$N$165),25%)</f>
        <v>25</v>
      </c>
      <c r="BQ146" s="6">
        <f>MIN($N$9,$N$21,$N$33,$N$45,$N$57,$N$69,$N$81,$N$93,$N$105,$N$117,$N$129,$N$141,$N$153,$N$165)</f>
        <v>8</v>
      </c>
    </row>
    <row r="147" spans="1:69" x14ac:dyDescent="0.25">
      <c r="A147" s="117">
        <v>40581</v>
      </c>
      <c r="B147" s="60">
        <v>2</v>
      </c>
      <c r="C147" s="60">
        <v>2011</v>
      </c>
      <c r="D147" s="61">
        <v>2</v>
      </c>
      <c r="E147" s="62">
        <v>7.8</v>
      </c>
      <c r="F147" s="91">
        <v>26</v>
      </c>
      <c r="G147" s="63">
        <v>193</v>
      </c>
      <c r="H147" s="64">
        <v>6.4000000000000001E-2</v>
      </c>
      <c r="I147" s="64">
        <v>2.01E-2</v>
      </c>
      <c r="J147" s="64">
        <v>8.2000000000000003E-2</v>
      </c>
      <c r="K147" s="62">
        <v>6.9</v>
      </c>
      <c r="L147" s="63">
        <v>35</v>
      </c>
      <c r="M147" s="63">
        <v>457</v>
      </c>
      <c r="N147" s="63">
        <v>34</v>
      </c>
      <c r="O147" s="63">
        <v>230</v>
      </c>
      <c r="P147" s="91">
        <v>84</v>
      </c>
      <c r="Q147" s="91">
        <v>40</v>
      </c>
      <c r="R147" s="91">
        <v>22</v>
      </c>
      <c r="S147" s="91">
        <v>910</v>
      </c>
      <c r="T147" s="91">
        <v>0.5</v>
      </c>
      <c r="U147" s="91">
        <v>120</v>
      </c>
      <c r="V147" s="63"/>
      <c r="W147" s="102">
        <v>1532</v>
      </c>
      <c r="X147" s="91" t="s">
        <v>110</v>
      </c>
      <c r="Y147" s="63"/>
      <c r="Z147" s="91">
        <v>40</v>
      </c>
      <c r="AA147" s="91">
        <v>492</v>
      </c>
      <c r="AB147" s="83">
        <v>36.49</v>
      </c>
      <c r="AE147" s="3">
        <v>2007</v>
      </c>
      <c r="AF147" s="2">
        <f>COUNT($N$98:$N$109)</f>
        <v>9</v>
      </c>
      <c r="AG147" s="4">
        <f>MAX($N$98:$N$109)</f>
        <v>114</v>
      </c>
      <c r="AH147" s="2">
        <f>PERCENTILE($N$98:$N$109,75%)</f>
        <v>47</v>
      </c>
      <c r="AI147" s="4">
        <f>MEDIAN($N$98:$N$109)</f>
        <v>36</v>
      </c>
      <c r="AJ147" s="2">
        <f>PERCENTILE($N$98:$N$109,25%)</f>
        <v>25</v>
      </c>
      <c r="AK147" s="4">
        <f>MIN($N$98:$N$109)</f>
        <v>16</v>
      </c>
      <c r="BK147">
        <v>9</v>
      </c>
      <c r="BL147">
        <f>COUNT($N$10,$N$22,$N$34,$N$46,$N$58,$N$70,$N$82,$N$94,$N$106,$N$118,$N$130,$N$142,$N$154,$N$166)</f>
        <v>10</v>
      </c>
      <c r="BM147" s="6">
        <f>MAX($N$10,$N$22,$N$34,$N$46,$N$58,$N$70,$N$82,$N$94,$N$106,$N$118,$N$130,$N$142,$N$154,$N$166)</f>
        <v>43</v>
      </c>
      <c r="BN147">
        <f>PERCENTILE(($N$10,$N$22,$N$34,$N$46,$N$58,$N$70,$N$82,$N$94,$N$106,$N$118,$N$130,$N$142,$N$154,$N$166),75%)</f>
        <v>32</v>
      </c>
      <c r="BO147" s="6">
        <f>MEDIAN($N$10,$N$22,$N$34,$N$46,$N$58,$N$70,$N$82,$N$94,$N$106,$N$118,$N$130,$N$142,$N$154,$N$166)</f>
        <v>27.5</v>
      </c>
      <c r="BP147">
        <f>PERCENTILE(($N$10,$N$22,$N$34,$N$46,$N$58,$N$70,$N$82,$N$94,$N$106,$N$118,$N$130,$N$142,$N$154,$N$166),25%)</f>
        <v>17.25</v>
      </c>
      <c r="BQ147" s="6">
        <f>MIN($N$10,$N$22,$N$34,$N$46,$N$58,$N$70,$N$82,$N$94,$N$106,$N$118,$N$130,$N$142,$N$154,$N$166)</f>
        <v>13</v>
      </c>
    </row>
    <row r="148" spans="1:69" x14ac:dyDescent="0.25">
      <c r="A148" s="117">
        <v>40609</v>
      </c>
      <c r="B148" s="60">
        <v>3</v>
      </c>
      <c r="C148" s="60">
        <v>2011</v>
      </c>
      <c r="D148" s="61">
        <v>2</v>
      </c>
      <c r="E148" s="62">
        <v>7.4</v>
      </c>
      <c r="F148" s="91">
        <v>28</v>
      </c>
      <c r="G148" s="63">
        <v>182</v>
      </c>
      <c r="H148" s="64">
        <v>0.1028</v>
      </c>
      <c r="I148" s="64">
        <v>4.7600000000000003E-2</v>
      </c>
      <c r="J148" s="64">
        <v>6.54E-2</v>
      </c>
      <c r="K148" s="62">
        <v>7.2</v>
      </c>
      <c r="L148" s="63">
        <v>25</v>
      </c>
      <c r="M148" s="63">
        <v>464</v>
      </c>
      <c r="N148" s="63">
        <v>35</v>
      </c>
      <c r="O148" s="63">
        <v>170</v>
      </c>
      <c r="P148" s="91">
        <v>84</v>
      </c>
      <c r="Q148" s="91">
        <v>52</v>
      </c>
      <c r="R148" s="91">
        <v>28</v>
      </c>
      <c r="S148" s="91">
        <v>790</v>
      </c>
      <c r="T148" s="91">
        <v>0.5</v>
      </c>
      <c r="U148" s="91">
        <v>116</v>
      </c>
      <c r="V148" s="63"/>
      <c r="W148" s="102">
        <v>71796</v>
      </c>
      <c r="X148" s="91" t="s">
        <v>110</v>
      </c>
      <c r="Y148" s="63"/>
      <c r="Z148" s="91">
        <v>80</v>
      </c>
      <c r="AA148" s="91">
        <v>489</v>
      </c>
      <c r="AB148" s="83">
        <v>26.93</v>
      </c>
      <c r="AE148" s="3">
        <v>2008</v>
      </c>
      <c r="AF148" s="2">
        <f>COUNT($N$110:$N$121)</f>
        <v>12</v>
      </c>
      <c r="AG148" s="4">
        <f>MAX($N$110:$N$121)</f>
        <v>41</v>
      </c>
      <c r="AH148" s="2">
        <f>PERCENTILE($N$110:$N$121,75%)</f>
        <v>33.75</v>
      </c>
      <c r="AI148" s="4">
        <f>MEDIAN($N$110:$N$121)</f>
        <v>25</v>
      </c>
      <c r="AJ148" s="2">
        <f>PERCENTILE($N$110:$N$121,25%)</f>
        <v>20.75</v>
      </c>
      <c r="AK148" s="4">
        <f>MIN($N$110:$N$121)</f>
        <v>14</v>
      </c>
      <c r="BK148">
        <v>10</v>
      </c>
      <c r="BL148">
        <f>COUNT($N$11,$N$23,$N$35,$N$47,$N$59,$N$71,$N$83,$N$95,$N$107,$N$119,$N$131,$N$143,$N$155,$N$167)</f>
        <v>10</v>
      </c>
      <c r="BM148" s="6">
        <f>MAX($N$11,$N$23,$N$35,$N$47,$N$59,$N$71,$N$83,$N$95,$N$107,$N$119,$N$131,$N$143,$N$155,$N$167)</f>
        <v>107</v>
      </c>
      <c r="BN148">
        <f>PERCENTILE(($N$11,$N$23,$N$35,$N$47,$N$59,$N$71,$N$83,$N$95,$N$107,$N$119,$N$131,$N$143,$N$155,$N$167),75%)</f>
        <v>28.75</v>
      </c>
      <c r="BO148" s="6">
        <f>MEDIAN($N$11,$N$23,$N$35,$N$47,$N$59,$N$71,$N$83,$N$95,$N$107,$N$119,$N$131,$N$143,$N$155,$N$167)</f>
        <v>19.5</v>
      </c>
      <c r="BP148">
        <f>PERCENTILE(($N$11,$N$23,$N$35,$N$47,$N$59,$N$71,$N$83,$N$95,$N$107,$N$119,$N$131,$N$143,$N$155,$N$167),25%)</f>
        <v>16.25</v>
      </c>
      <c r="BQ148" s="6">
        <f>MIN($N$11,$N$23,$N$35,$N$47,$N$59,$N$71,$N$83,$N$95,$N$107,$N$119,$N$131,$N$143,$N$155,$N$167)</f>
        <v>0.5</v>
      </c>
    </row>
    <row r="149" spans="1:69" x14ac:dyDescent="0.25">
      <c r="A149" s="117">
        <v>40637</v>
      </c>
      <c r="B149" s="60">
        <v>4</v>
      </c>
      <c r="C149" s="60">
        <v>2011</v>
      </c>
      <c r="D149" s="61">
        <v>2</v>
      </c>
      <c r="E149" s="62">
        <v>8.6</v>
      </c>
      <c r="F149" s="91">
        <v>26</v>
      </c>
      <c r="G149" s="63">
        <v>182</v>
      </c>
      <c r="H149" s="64">
        <v>5.3600000000000002E-2</v>
      </c>
      <c r="I149" s="64">
        <v>3.9199999999999999E-2</v>
      </c>
      <c r="J149" s="64">
        <v>0.1103</v>
      </c>
      <c r="K149" s="62">
        <v>7.8</v>
      </c>
      <c r="L149" s="63">
        <v>44</v>
      </c>
      <c r="M149" s="63">
        <v>435</v>
      </c>
      <c r="N149" s="63">
        <v>37</v>
      </c>
      <c r="O149" s="63">
        <v>10</v>
      </c>
      <c r="P149" s="91">
        <v>88</v>
      </c>
      <c r="Q149" s="91">
        <v>44</v>
      </c>
      <c r="R149" s="91">
        <v>22</v>
      </c>
      <c r="S149" s="91">
        <v>801</v>
      </c>
      <c r="T149" s="91">
        <v>2</v>
      </c>
      <c r="U149" s="91">
        <v>120</v>
      </c>
      <c r="V149" s="63"/>
      <c r="W149" s="102">
        <v>132516</v>
      </c>
      <c r="X149" s="91" t="s">
        <v>110</v>
      </c>
      <c r="Y149" s="63"/>
      <c r="Z149" s="91">
        <v>10</v>
      </c>
      <c r="AA149" s="91">
        <v>479</v>
      </c>
      <c r="AB149" s="83">
        <v>120.76</v>
      </c>
      <c r="AE149" s="3">
        <v>2009</v>
      </c>
      <c r="AF149" s="2">
        <f>COUNT($N$122:$N$133)</f>
        <v>6</v>
      </c>
      <c r="AG149" s="4">
        <f>MAX($N$122:$N$133)</f>
        <v>63</v>
      </c>
      <c r="AH149" s="2">
        <f>PERCENTILE($N$122:$N$133,75%)</f>
        <v>55.75</v>
      </c>
      <c r="AI149" s="4">
        <f>MEDIAN($N$122:$N$133)</f>
        <v>37.5</v>
      </c>
      <c r="AJ149" s="2">
        <f>PERCENTILE($N$122:$N$133,25%)</f>
        <v>19.25</v>
      </c>
      <c r="AK149" s="4">
        <f>MIN($N$122:$N$133)</f>
        <v>10</v>
      </c>
      <c r="BK149">
        <v>11</v>
      </c>
      <c r="BL149">
        <f>COUNT($N$12,$N$24,$N$36,$N$48,$N$60,$N$72,$N$84,$N$96,$N$108,$N$120,$N$132,$N$144,$N$156,$N$168)</f>
        <v>11</v>
      </c>
      <c r="BM149" s="6">
        <f>MAX($N$12,$N$24,$N$36,$N$48,$N$60,$N$72,$N$84,$N$96,$N$108,$N$120,$N$132,$N$144,$N$156,$N$168)</f>
        <v>92</v>
      </c>
      <c r="BN149">
        <f>PERCENTILE(($N$12,$N$24,$N$36,$N$48,$N$60,$N$72,$N$84,$N$96,$N$108,$N$120,$N$132,$N$144,$N$156,$N$168),75%)</f>
        <v>36.5</v>
      </c>
      <c r="BO149" s="6">
        <f>MEDIAN($N$12,$N$24,$N$36,$N$48,$N$60,$N$72,$N$84,$N$96,$N$108,$N$120,$N$132,$N$144,$N$156,$N$168)</f>
        <v>26</v>
      </c>
      <c r="BP149">
        <f>PERCENTILE(($N$12,$N$24,$N$36,$N$48,$N$60,$N$72,$N$84,$N$96,$N$108,$N$120,$N$132,$N$144,$N$156,$N$168),25%)</f>
        <v>18</v>
      </c>
      <c r="BQ149" s="6">
        <f>MIN($N$12,$N$24,$N$36,$N$48,$N$60,$N$72,$N$84,$N$96,$N$108,$N$120,$N$132,$N$144,$N$156,$N$168)</f>
        <v>15</v>
      </c>
    </row>
    <row r="150" spans="1:69" x14ac:dyDescent="0.25">
      <c r="A150" s="117">
        <v>40665</v>
      </c>
      <c r="B150" s="60">
        <v>5</v>
      </c>
      <c r="C150" s="60">
        <v>2011</v>
      </c>
      <c r="D150" s="61">
        <v>6</v>
      </c>
      <c r="E150" s="62">
        <v>7.2</v>
      </c>
      <c r="F150" s="91">
        <v>30.3</v>
      </c>
      <c r="G150" s="63">
        <v>179</v>
      </c>
      <c r="H150" s="64">
        <v>5.28E-2</v>
      </c>
      <c r="I150" s="64">
        <v>7.0599999999999996E-2</v>
      </c>
      <c r="J150" s="64">
        <v>1.9E-3</v>
      </c>
      <c r="K150" s="62">
        <v>7.3</v>
      </c>
      <c r="L150" s="63">
        <v>49</v>
      </c>
      <c r="M150" s="63">
        <v>434</v>
      </c>
      <c r="N150" s="63">
        <v>33</v>
      </c>
      <c r="O150" s="63">
        <v>10</v>
      </c>
      <c r="P150" s="91">
        <v>92</v>
      </c>
      <c r="Q150" s="91">
        <v>52</v>
      </c>
      <c r="R150" s="91">
        <v>28</v>
      </c>
      <c r="S150" s="91">
        <v>878</v>
      </c>
      <c r="T150" s="91">
        <v>2</v>
      </c>
      <c r="U150" s="91">
        <v>148</v>
      </c>
      <c r="V150" s="63"/>
      <c r="W150" s="102">
        <v>6244</v>
      </c>
      <c r="X150" s="91" t="s">
        <v>110</v>
      </c>
      <c r="Y150" s="63"/>
      <c r="Z150" s="91">
        <v>10</v>
      </c>
      <c r="AA150" s="91">
        <v>483</v>
      </c>
      <c r="AB150" s="83">
        <v>42.66</v>
      </c>
      <c r="AE150" s="3">
        <v>2010</v>
      </c>
      <c r="AF150" s="2">
        <f>COUNT($N$134:$N$145)</f>
        <v>10</v>
      </c>
      <c r="AG150" s="4">
        <f>MAX($N$134:$N$145)</f>
        <v>178</v>
      </c>
      <c r="AH150" s="2">
        <f>PERCENTILE($N$134:$N$145,75%)</f>
        <v>25</v>
      </c>
      <c r="AI150" s="4">
        <f>MEDIAN($N$134:$N$145)</f>
        <v>15</v>
      </c>
      <c r="AJ150" s="2">
        <f>PERCENTILE($N$134:$N$145,25%)</f>
        <v>9.75</v>
      </c>
      <c r="AK150" s="4">
        <f>MIN($N$134:$N$145)</f>
        <v>5</v>
      </c>
      <c r="BK150">
        <v>12</v>
      </c>
      <c r="BL150">
        <f>COUNT($N$13,$N$25,$N$37,$N$49,$N$61,$N$73,$N$85,$N$97,$N$109,$N$121,$N$133,$N$145,$N$157,$N$169)</f>
        <v>11</v>
      </c>
      <c r="BM150" s="6">
        <f>MAX($N$13,$N$25,$N$37,$N$49,$N$61,$N$73,$N$85,$N$97,$N$109,$N$121,$N$133,$N$145,$N$157,$N$169)</f>
        <v>99</v>
      </c>
      <c r="BN150">
        <f>PERCENTILE(($N$13,$N$25,$N$37,$N$49,$N$61,$N$73,$N$85,$N$97,$N$109,$N$121,$N$133,$N$145,$N$157,$N$169),75%)</f>
        <v>59.5</v>
      </c>
      <c r="BO150" s="6">
        <f>MEDIAN($N$13,$N$25,$N$37,$N$49,$N$61,$N$73,$N$85,$N$97,$N$109,$N$121,$N$133,$N$145,$N$157,$N$169)</f>
        <v>32</v>
      </c>
      <c r="BP150">
        <f>PERCENTILE(($N$13,$N$25,$N$37,$N$49,$N$61,$N$73,$N$85,$N$97,$N$109,$N$121,$N$133,$N$145,$N$157,$N$169),25%)</f>
        <v>21</v>
      </c>
      <c r="BQ150" s="6">
        <f>MIN($N$13,$N$25,$N$37,$N$49,$N$61,$N$73,$N$85,$N$97,$N$109,$N$121,$N$133,$N$145,$N$157,$N$169)</f>
        <v>15</v>
      </c>
    </row>
    <row r="151" spans="1:69" x14ac:dyDescent="0.25">
      <c r="A151" s="117">
        <v>40700</v>
      </c>
      <c r="B151" s="60">
        <v>6</v>
      </c>
      <c r="C151" s="60">
        <v>2011</v>
      </c>
      <c r="D151" s="61">
        <v>2</v>
      </c>
      <c r="E151" s="62">
        <v>8.3000000000000007</v>
      </c>
      <c r="F151" s="91">
        <v>32</v>
      </c>
      <c r="G151" s="63">
        <v>205</v>
      </c>
      <c r="H151" s="64">
        <v>4.5699999999999998E-2</v>
      </c>
      <c r="I151" s="64">
        <v>0.56799999999999995</v>
      </c>
      <c r="J151" s="64">
        <v>3.3300000000000003E-2</v>
      </c>
      <c r="K151" s="62">
        <v>8.4</v>
      </c>
      <c r="L151" s="63">
        <v>24</v>
      </c>
      <c r="M151" s="63">
        <v>465</v>
      </c>
      <c r="N151" s="63">
        <v>21</v>
      </c>
      <c r="O151" s="63">
        <v>20</v>
      </c>
      <c r="P151" s="91">
        <v>88</v>
      </c>
      <c r="Q151" s="91">
        <v>44</v>
      </c>
      <c r="R151" s="91">
        <v>34</v>
      </c>
      <c r="S151" s="91">
        <v>995</v>
      </c>
      <c r="T151" s="91">
        <v>2</v>
      </c>
      <c r="U151" s="91">
        <v>124</v>
      </c>
      <c r="V151" s="63"/>
      <c r="W151" s="102">
        <v>104297</v>
      </c>
      <c r="X151" s="91" t="s">
        <v>110</v>
      </c>
      <c r="Y151" s="63"/>
      <c r="Z151" s="91">
        <v>20</v>
      </c>
      <c r="AA151" s="91">
        <v>489</v>
      </c>
      <c r="AB151" s="83">
        <v>66.459999999999994</v>
      </c>
      <c r="AE151" s="3">
        <v>2011</v>
      </c>
      <c r="AF151" s="2">
        <f>COUNT($N$146:$N$157)</f>
        <v>10</v>
      </c>
      <c r="AG151" s="4">
        <f>MAX($N$146:$N$157)</f>
        <v>51</v>
      </c>
      <c r="AH151" s="2">
        <f>PERCENTILE($N$146:$N$157,75%)</f>
        <v>36.5</v>
      </c>
      <c r="AI151" s="4">
        <f>MEDIAN($N$146:$N$157)</f>
        <v>33.5</v>
      </c>
      <c r="AJ151" s="2">
        <f>PERCENTILE($N$146:$N$157,25%)</f>
        <v>28.5</v>
      </c>
      <c r="AK151" s="4">
        <f>MIN($N$146:$N$157)</f>
        <v>21</v>
      </c>
    </row>
    <row r="152" spans="1:69" x14ac:dyDescent="0.25">
      <c r="A152" s="117">
        <v>40728</v>
      </c>
      <c r="B152" s="60">
        <v>7</v>
      </c>
      <c r="C152" s="60">
        <v>2011</v>
      </c>
      <c r="D152" s="61">
        <v>3</v>
      </c>
      <c r="E152" s="62">
        <v>5.2</v>
      </c>
      <c r="F152" s="91">
        <v>28</v>
      </c>
      <c r="G152" s="63">
        <v>78</v>
      </c>
      <c r="H152" s="64">
        <v>0.67269999999999996</v>
      </c>
      <c r="I152" s="64">
        <v>7.51E-2</v>
      </c>
      <c r="J152" s="64">
        <v>0.23119999999999999</v>
      </c>
      <c r="K152" s="62">
        <v>7.1</v>
      </c>
      <c r="L152" s="63">
        <v>14</v>
      </c>
      <c r="M152" s="63">
        <v>258</v>
      </c>
      <c r="N152" s="63">
        <v>37</v>
      </c>
      <c r="O152" s="66"/>
      <c r="P152" s="91">
        <v>80</v>
      </c>
      <c r="Q152" s="91">
        <v>48</v>
      </c>
      <c r="R152" s="91">
        <v>2</v>
      </c>
      <c r="S152" s="91">
        <v>480</v>
      </c>
      <c r="T152" s="91">
        <v>0.5</v>
      </c>
      <c r="U152" s="91">
        <v>100</v>
      </c>
      <c r="V152" s="66"/>
      <c r="W152" s="102">
        <v>4049</v>
      </c>
      <c r="X152" s="91" t="s">
        <v>110</v>
      </c>
      <c r="Y152" s="66"/>
      <c r="Z152" s="91" t="s">
        <v>110</v>
      </c>
      <c r="AA152" s="91">
        <v>272</v>
      </c>
      <c r="AB152" s="83">
        <v>41.79</v>
      </c>
      <c r="AE152" s="3">
        <v>2012</v>
      </c>
      <c r="AF152" s="2">
        <f>COUNT($N$158:$N$169)</f>
        <v>12</v>
      </c>
      <c r="AG152" s="4">
        <f>MAX($N$158:$N$169)</f>
        <v>84</v>
      </c>
      <c r="AH152" s="2">
        <f>PERCENTILE($N$158:$N$169,75%)</f>
        <v>56.75</v>
      </c>
      <c r="AI152" s="4">
        <f>MEDIAN($N$158:$N$169)</f>
        <v>38.5</v>
      </c>
      <c r="AJ152" s="2">
        <f>PERCENTILE($N$158:$N$169,25%)</f>
        <v>21.75</v>
      </c>
      <c r="AK152" s="4">
        <f>MIN($N$158:$N$169)</f>
        <v>-99.99</v>
      </c>
    </row>
    <row r="153" spans="1:69" x14ac:dyDescent="0.25">
      <c r="A153" s="117">
        <v>40756</v>
      </c>
      <c r="B153" s="60">
        <v>8</v>
      </c>
      <c r="C153" s="60">
        <v>2011</v>
      </c>
      <c r="D153" s="61">
        <v>3</v>
      </c>
      <c r="E153" s="62">
        <v>7.7</v>
      </c>
      <c r="F153" s="91">
        <v>27</v>
      </c>
      <c r="G153" s="63">
        <v>138</v>
      </c>
      <c r="H153" s="64">
        <v>0.2019</v>
      </c>
      <c r="I153" s="64">
        <v>6.1199999999999997E-2</v>
      </c>
      <c r="J153" s="64">
        <v>0.33410000000000001</v>
      </c>
      <c r="K153" s="62">
        <v>7.8</v>
      </c>
      <c r="L153" s="63">
        <v>21</v>
      </c>
      <c r="M153" s="63">
        <v>340</v>
      </c>
      <c r="N153" s="63">
        <v>25</v>
      </c>
      <c r="O153" s="63">
        <v>94</v>
      </c>
      <c r="P153" s="91">
        <v>80</v>
      </c>
      <c r="Q153" s="91">
        <v>32</v>
      </c>
      <c r="R153" s="91">
        <v>23</v>
      </c>
      <c r="S153" s="91">
        <v>623</v>
      </c>
      <c r="T153" s="91">
        <v>0.5</v>
      </c>
      <c r="U153" s="91">
        <v>84</v>
      </c>
      <c r="V153" s="63"/>
      <c r="W153" s="102">
        <v>40345</v>
      </c>
      <c r="X153" s="91" t="s">
        <v>110</v>
      </c>
      <c r="Y153" s="63"/>
      <c r="Z153" s="91">
        <v>4.5</v>
      </c>
      <c r="AA153" s="91">
        <v>361</v>
      </c>
      <c r="AB153" s="83">
        <v>57.33</v>
      </c>
      <c r="AE153" s="1"/>
      <c r="AF153" s="1"/>
      <c r="AG153" s="2"/>
      <c r="AH153" s="2"/>
      <c r="AI153" s="2"/>
    </row>
    <row r="154" spans="1:69" x14ac:dyDescent="0.25">
      <c r="A154" s="117">
        <v>40791</v>
      </c>
      <c r="B154" s="60">
        <v>9</v>
      </c>
      <c r="C154" s="60">
        <v>2011</v>
      </c>
      <c r="D154" s="61">
        <v>3</v>
      </c>
      <c r="E154" s="62">
        <v>10.6</v>
      </c>
      <c r="F154" s="91">
        <v>29</v>
      </c>
      <c r="G154" s="63">
        <v>112</v>
      </c>
      <c r="H154" s="64">
        <v>1E-3</v>
      </c>
      <c r="I154" s="64">
        <v>0.12509999999999999</v>
      </c>
      <c r="J154" s="64">
        <v>0.74639999999999995</v>
      </c>
      <c r="K154" s="62">
        <v>8.6999999999999993</v>
      </c>
      <c r="L154" s="63">
        <v>22</v>
      </c>
      <c r="M154" s="63">
        <v>259</v>
      </c>
      <c r="N154" s="66"/>
      <c r="O154" s="63">
        <v>33</v>
      </c>
      <c r="P154" s="91">
        <v>80</v>
      </c>
      <c r="Q154" s="91">
        <v>12</v>
      </c>
      <c r="R154" s="91">
        <v>24</v>
      </c>
      <c r="S154" s="91">
        <v>569</v>
      </c>
      <c r="T154" s="91">
        <v>0.5</v>
      </c>
      <c r="U154" s="91">
        <v>76</v>
      </c>
      <c r="V154" s="63"/>
      <c r="W154" s="102">
        <v>22262</v>
      </c>
      <c r="X154" s="91" t="s">
        <v>110</v>
      </c>
      <c r="Y154" s="63"/>
      <c r="Z154" s="91">
        <v>6.8</v>
      </c>
      <c r="AA154" s="91">
        <v>281</v>
      </c>
      <c r="AB154" s="83">
        <v>159.76</v>
      </c>
    </row>
    <row r="155" spans="1:69" x14ac:dyDescent="0.25">
      <c r="A155" s="117">
        <v>40819</v>
      </c>
      <c r="B155" s="60">
        <v>10</v>
      </c>
      <c r="C155" s="60">
        <v>2011</v>
      </c>
      <c r="D155" s="61">
        <v>2</v>
      </c>
      <c r="E155" s="62">
        <v>8</v>
      </c>
      <c r="F155" s="91">
        <v>29</v>
      </c>
      <c r="G155" s="63">
        <v>108</v>
      </c>
      <c r="H155" s="67"/>
      <c r="I155" s="67"/>
      <c r="J155" s="67"/>
      <c r="K155" s="62">
        <v>8</v>
      </c>
      <c r="L155" s="63">
        <v>96</v>
      </c>
      <c r="M155" s="63">
        <v>315</v>
      </c>
      <c r="N155" s="66"/>
      <c r="O155" s="63">
        <v>130</v>
      </c>
      <c r="P155" s="91">
        <v>80</v>
      </c>
      <c r="Q155" s="91">
        <v>24</v>
      </c>
      <c r="R155" s="91">
        <v>74</v>
      </c>
      <c r="S155" s="91">
        <v>544</v>
      </c>
      <c r="T155" s="91">
        <v>1</v>
      </c>
      <c r="U155" s="91">
        <v>88</v>
      </c>
      <c r="V155" s="63"/>
      <c r="W155" s="102">
        <v>76445</v>
      </c>
      <c r="X155" s="91" t="s">
        <v>110</v>
      </c>
      <c r="Y155" s="63"/>
      <c r="Z155" s="91">
        <v>130</v>
      </c>
      <c r="AA155" s="91">
        <v>411</v>
      </c>
      <c r="AB155" s="83">
        <v>88</v>
      </c>
    </row>
    <row r="156" spans="1:69" x14ac:dyDescent="0.25">
      <c r="A156" s="117">
        <v>40855</v>
      </c>
      <c r="B156" s="60">
        <v>11</v>
      </c>
      <c r="C156" s="60">
        <v>2011</v>
      </c>
      <c r="D156" s="61">
        <v>2</v>
      </c>
      <c r="E156" s="62">
        <v>7</v>
      </c>
      <c r="F156" s="91">
        <v>29.7</v>
      </c>
      <c r="G156" s="63">
        <v>89</v>
      </c>
      <c r="H156" s="64">
        <v>1.54E-2</v>
      </c>
      <c r="I156" s="64">
        <v>6.3E-3</v>
      </c>
      <c r="J156" s="64">
        <v>5.7500000000000002E-2</v>
      </c>
      <c r="K156" s="62">
        <v>8.4</v>
      </c>
      <c r="L156" s="63">
        <v>16</v>
      </c>
      <c r="M156" s="63">
        <v>190</v>
      </c>
      <c r="N156" s="63">
        <v>30</v>
      </c>
      <c r="O156" s="63">
        <v>46</v>
      </c>
      <c r="P156" s="91">
        <v>76</v>
      </c>
      <c r="Q156" s="91">
        <v>36</v>
      </c>
      <c r="R156" s="91">
        <v>71</v>
      </c>
      <c r="S156" s="91">
        <v>447</v>
      </c>
      <c r="T156" s="91">
        <v>4</v>
      </c>
      <c r="U156" s="91">
        <v>84</v>
      </c>
      <c r="V156" s="63"/>
      <c r="W156" s="102">
        <v>117723</v>
      </c>
      <c r="X156" s="91" t="s">
        <v>110</v>
      </c>
      <c r="Y156" s="63"/>
      <c r="Z156" s="91">
        <v>4.5</v>
      </c>
      <c r="AA156" s="91">
        <v>206</v>
      </c>
      <c r="AB156" s="83">
        <v>78.790000000000006</v>
      </c>
    </row>
    <row r="157" spans="1:69" x14ac:dyDescent="0.25">
      <c r="A157" s="117">
        <v>40882</v>
      </c>
      <c r="B157" s="60">
        <v>12</v>
      </c>
      <c r="C157" s="60">
        <v>2011</v>
      </c>
      <c r="D157" s="61">
        <v>2</v>
      </c>
      <c r="E157" s="62">
        <v>7</v>
      </c>
      <c r="F157" s="91">
        <v>28</v>
      </c>
      <c r="G157" s="63">
        <v>74</v>
      </c>
      <c r="H157" s="64">
        <v>0.80030000000000001</v>
      </c>
      <c r="I157" s="64">
        <v>8.2199999999999995E-2</v>
      </c>
      <c r="J157" s="64">
        <v>0.1958</v>
      </c>
      <c r="K157" s="62">
        <v>8.1999999999999993</v>
      </c>
      <c r="L157" s="63">
        <v>21</v>
      </c>
      <c r="M157" s="63">
        <v>275</v>
      </c>
      <c r="N157" s="63">
        <v>51</v>
      </c>
      <c r="O157" s="63">
        <v>130</v>
      </c>
      <c r="P157" s="91">
        <v>76</v>
      </c>
      <c r="Q157" s="91">
        <v>36</v>
      </c>
      <c r="R157" s="91">
        <v>28</v>
      </c>
      <c r="S157" s="91">
        <v>404</v>
      </c>
      <c r="T157" s="91">
        <v>3</v>
      </c>
      <c r="U157" s="91">
        <v>80</v>
      </c>
      <c r="V157" s="63"/>
      <c r="W157" s="102">
        <v>6167</v>
      </c>
      <c r="X157" s="91" t="s">
        <v>110</v>
      </c>
      <c r="Y157" s="63"/>
      <c r="Z157" s="91">
        <v>13</v>
      </c>
      <c r="AA157" s="91">
        <v>296</v>
      </c>
      <c r="AB157" s="83">
        <v>92.78</v>
      </c>
    </row>
    <row r="158" spans="1:69" x14ac:dyDescent="0.25">
      <c r="A158" s="117">
        <v>40917</v>
      </c>
      <c r="B158" s="60">
        <v>1</v>
      </c>
      <c r="C158" s="60">
        <v>2012</v>
      </c>
      <c r="D158" s="61">
        <v>1</v>
      </c>
      <c r="E158" s="62">
        <v>7.4</v>
      </c>
      <c r="F158" s="91">
        <v>26</v>
      </c>
      <c r="G158" s="63">
        <v>60</v>
      </c>
      <c r="H158" s="64">
        <v>0.66800000000000004</v>
      </c>
      <c r="I158" s="64">
        <v>0.20300000000000001</v>
      </c>
      <c r="J158" s="64">
        <v>0.36799999999999999</v>
      </c>
      <c r="K158" s="62">
        <v>8.1999999999999993</v>
      </c>
      <c r="L158" s="63">
        <v>67</v>
      </c>
      <c r="M158" s="63">
        <v>253</v>
      </c>
      <c r="N158" s="63">
        <v>-99.99</v>
      </c>
      <c r="O158" s="63">
        <v>130</v>
      </c>
      <c r="P158" s="91">
        <v>80</v>
      </c>
      <c r="Q158" s="91">
        <v>32</v>
      </c>
      <c r="R158" s="91">
        <v>58</v>
      </c>
      <c r="S158" s="91">
        <v>367</v>
      </c>
      <c r="T158" s="91">
        <v>1</v>
      </c>
      <c r="U158" s="91">
        <v>64</v>
      </c>
      <c r="V158" s="63"/>
      <c r="W158" s="101">
        <v>2823</v>
      </c>
      <c r="X158" s="91" t="s">
        <v>110</v>
      </c>
      <c r="Y158" s="63"/>
      <c r="Z158" s="91">
        <v>49</v>
      </c>
      <c r="AA158" s="91">
        <v>320</v>
      </c>
      <c r="AB158" s="87">
        <v>137.69</v>
      </c>
    </row>
    <row r="159" spans="1:69" x14ac:dyDescent="0.25">
      <c r="A159" s="117">
        <v>40945</v>
      </c>
      <c r="B159" s="60">
        <v>2</v>
      </c>
      <c r="C159" s="60">
        <v>2012</v>
      </c>
      <c r="D159" s="61">
        <v>2</v>
      </c>
      <c r="E159" s="62">
        <v>8</v>
      </c>
      <c r="F159" s="91">
        <v>26</v>
      </c>
      <c r="G159" s="63">
        <v>71</v>
      </c>
      <c r="H159" s="64">
        <v>0.41699999999999998</v>
      </c>
      <c r="I159" s="64">
        <v>9.9000000000000005E-2</v>
      </c>
      <c r="J159" s="64">
        <v>0.75600000000000001</v>
      </c>
      <c r="K159" s="62">
        <v>8.3000000000000007</v>
      </c>
      <c r="L159" s="63">
        <v>76</v>
      </c>
      <c r="M159" s="63">
        <v>231</v>
      </c>
      <c r="N159" s="63">
        <v>51</v>
      </c>
      <c r="O159" s="63">
        <v>120</v>
      </c>
      <c r="P159" s="91">
        <v>80</v>
      </c>
      <c r="Q159" s="91">
        <v>20</v>
      </c>
      <c r="R159" s="91">
        <v>38</v>
      </c>
      <c r="S159" s="91">
        <v>387</v>
      </c>
      <c r="T159" s="91">
        <v>0.5</v>
      </c>
      <c r="U159" s="91">
        <v>156</v>
      </c>
      <c r="V159" s="63"/>
      <c r="W159" s="101">
        <v>7498</v>
      </c>
      <c r="X159" s="91" t="s">
        <v>110</v>
      </c>
      <c r="Y159" s="63"/>
      <c r="Z159" s="91">
        <v>14</v>
      </c>
      <c r="AA159" s="91">
        <v>307</v>
      </c>
      <c r="AB159" s="87">
        <v>61.94</v>
      </c>
    </row>
    <row r="160" spans="1:69" x14ac:dyDescent="0.25">
      <c r="A160" s="117">
        <v>40973</v>
      </c>
      <c r="B160" s="60">
        <v>3</v>
      </c>
      <c r="C160" s="60">
        <v>2012</v>
      </c>
      <c r="D160" s="61">
        <v>2</v>
      </c>
      <c r="E160" s="62">
        <v>8.6</v>
      </c>
      <c r="F160" s="91">
        <v>25</v>
      </c>
      <c r="G160" s="63">
        <v>71</v>
      </c>
      <c r="H160" s="64">
        <v>0.14000000000000001</v>
      </c>
      <c r="I160" s="64">
        <v>0.127</v>
      </c>
      <c r="J160" s="64">
        <v>0.13400000000000001</v>
      </c>
      <c r="K160" s="62">
        <v>9.1</v>
      </c>
      <c r="L160" s="63">
        <v>84</v>
      </c>
      <c r="M160" s="63">
        <v>251</v>
      </c>
      <c r="N160" s="63">
        <v>69</v>
      </c>
      <c r="O160" s="63">
        <v>9.3000000000000007</v>
      </c>
      <c r="P160" s="91">
        <v>116</v>
      </c>
      <c r="Q160" s="91">
        <v>40</v>
      </c>
      <c r="R160" s="91"/>
      <c r="S160" s="91">
        <v>393</v>
      </c>
      <c r="T160" s="91">
        <v>3</v>
      </c>
      <c r="U160" s="91">
        <v>156</v>
      </c>
      <c r="V160" s="63"/>
      <c r="W160" s="101">
        <v>12734</v>
      </c>
      <c r="X160" s="91" t="s">
        <v>110</v>
      </c>
      <c r="Y160" s="63"/>
      <c r="Z160" s="91">
        <v>2</v>
      </c>
      <c r="AA160" s="91">
        <v>335</v>
      </c>
      <c r="AB160" s="87">
        <v>81.14</v>
      </c>
    </row>
    <row r="161" spans="1:28" x14ac:dyDescent="0.25">
      <c r="A161" s="117">
        <v>41009</v>
      </c>
      <c r="B161" s="60">
        <v>4</v>
      </c>
      <c r="C161" s="60">
        <v>2012</v>
      </c>
      <c r="D161" s="61">
        <v>1</v>
      </c>
      <c r="E161" s="62">
        <v>7.4</v>
      </c>
      <c r="F161" s="91">
        <v>30</v>
      </c>
      <c r="G161" s="63">
        <v>160</v>
      </c>
      <c r="H161" s="64">
        <v>3.7999999999999999E-2</v>
      </c>
      <c r="I161" s="64">
        <v>0.08</v>
      </c>
      <c r="J161" s="64">
        <v>0.13500000000000001</v>
      </c>
      <c r="K161" s="62">
        <v>8.3000000000000007</v>
      </c>
      <c r="L161" s="63">
        <v>62</v>
      </c>
      <c r="M161" s="63">
        <v>251</v>
      </c>
      <c r="N161" s="63">
        <v>62</v>
      </c>
      <c r="O161" s="63">
        <v>540</v>
      </c>
      <c r="P161" s="91">
        <v>88</v>
      </c>
      <c r="Q161" s="91">
        <v>32</v>
      </c>
      <c r="R161" s="91">
        <v>4</v>
      </c>
      <c r="S161" s="91">
        <v>380</v>
      </c>
      <c r="T161" s="91">
        <v>0.5</v>
      </c>
      <c r="U161" s="91">
        <v>308</v>
      </c>
      <c r="V161" s="63"/>
      <c r="W161" s="101">
        <v>4030</v>
      </c>
      <c r="X161" s="91" t="s">
        <v>110</v>
      </c>
      <c r="Y161" s="63"/>
      <c r="Z161" s="91">
        <v>2</v>
      </c>
      <c r="AA161" s="91">
        <v>313</v>
      </c>
      <c r="AB161" s="87">
        <v>92.43</v>
      </c>
    </row>
    <row r="162" spans="1:28" x14ac:dyDescent="0.25">
      <c r="A162" s="117">
        <v>41036</v>
      </c>
      <c r="B162" s="60">
        <v>5</v>
      </c>
      <c r="C162" s="60">
        <v>2012</v>
      </c>
      <c r="D162" s="61">
        <v>2</v>
      </c>
      <c r="E162" s="62">
        <v>5.9</v>
      </c>
      <c r="F162" s="91">
        <v>31</v>
      </c>
      <c r="G162" s="63">
        <v>60</v>
      </c>
      <c r="H162" s="64">
        <v>0.105</v>
      </c>
      <c r="I162" s="64">
        <v>9.4E-2</v>
      </c>
      <c r="J162" s="64">
        <v>0.128</v>
      </c>
      <c r="K162" s="62">
        <v>8.1999999999999993</v>
      </c>
      <c r="L162" s="63">
        <v>85</v>
      </c>
      <c r="M162" s="63">
        <v>211</v>
      </c>
      <c r="N162" s="63">
        <v>14.5</v>
      </c>
      <c r="O162" s="63">
        <v>3500</v>
      </c>
      <c r="P162" s="91">
        <v>96</v>
      </c>
      <c r="Q162" s="91">
        <v>20</v>
      </c>
      <c r="R162" s="91">
        <v>16</v>
      </c>
      <c r="S162" s="91">
        <v>402</v>
      </c>
      <c r="T162" s="91">
        <v>0.5</v>
      </c>
      <c r="U162" s="91">
        <v>120</v>
      </c>
      <c r="V162" s="63"/>
      <c r="W162" s="107">
        <v>72631</v>
      </c>
      <c r="X162" s="91" t="s">
        <v>110</v>
      </c>
      <c r="Y162" s="63"/>
      <c r="Z162" s="91">
        <v>2</v>
      </c>
      <c r="AA162" s="91">
        <v>296</v>
      </c>
      <c r="AB162" s="87">
        <v>58.46</v>
      </c>
    </row>
    <row r="163" spans="1:28" x14ac:dyDescent="0.25">
      <c r="A163" s="117">
        <v>41064</v>
      </c>
      <c r="B163" s="60">
        <v>6</v>
      </c>
      <c r="C163" s="60">
        <v>2012</v>
      </c>
      <c r="D163" s="61">
        <v>2</v>
      </c>
      <c r="E163" s="62">
        <v>6.6</v>
      </c>
      <c r="F163" s="91">
        <v>28.9</v>
      </c>
      <c r="G163" s="63">
        <v>63</v>
      </c>
      <c r="H163" s="64">
        <v>2.1999999999999999E-2</v>
      </c>
      <c r="I163" s="64">
        <v>0.156</v>
      </c>
      <c r="J163" s="64">
        <v>9.0999999999999998E-2</v>
      </c>
      <c r="K163" s="62">
        <v>8.1999999999999993</v>
      </c>
      <c r="L163" s="63">
        <v>57</v>
      </c>
      <c r="M163" s="63">
        <v>238</v>
      </c>
      <c r="N163" s="63">
        <v>44</v>
      </c>
      <c r="O163" s="63">
        <v>33</v>
      </c>
      <c r="P163" s="91">
        <v>96</v>
      </c>
      <c r="Q163" s="91">
        <v>36</v>
      </c>
      <c r="R163" s="91">
        <v>8</v>
      </c>
      <c r="S163" s="91">
        <v>413</v>
      </c>
      <c r="T163" s="91">
        <v>1</v>
      </c>
      <c r="U163" s="91">
        <v>100</v>
      </c>
      <c r="V163" s="63"/>
      <c r="W163" s="101">
        <v>123188</v>
      </c>
      <c r="X163" s="91" t="s">
        <v>110</v>
      </c>
      <c r="Y163" s="63"/>
      <c r="Z163" s="91">
        <v>13</v>
      </c>
      <c r="AA163" s="91">
        <v>295</v>
      </c>
      <c r="AB163" s="87">
        <v>423.6</v>
      </c>
    </row>
    <row r="164" spans="1:28" x14ac:dyDescent="0.25">
      <c r="A164" s="117">
        <v>41092</v>
      </c>
      <c r="B164" s="60">
        <v>7</v>
      </c>
      <c r="C164" s="60">
        <v>2012</v>
      </c>
      <c r="D164" s="61">
        <v>2</v>
      </c>
      <c r="E164" s="62">
        <v>7.2</v>
      </c>
      <c r="F164" s="91">
        <v>28.9</v>
      </c>
      <c r="G164" s="63">
        <v>56</v>
      </c>
      <c r="H164" s="64">
        <v>0.14499999999999999</v>
      </c>
      <c r="I164" s="64">
        <v>0.16300000000000001</v>
      </c>
      <c r="J164" s="64">
        <v>6.8000000000000005E-2</v>
      </c>
      <c r="K164" s="62">
        <v>8.6</v>
      </c>
      <c r="L164" s="63">
        <v>64</v>
      </c>
      <c r="M164" s="63">
        <v>222</v>
      </c>
      <c r="N164" s="63">
        <v>55</v>
      </c>
      <c r="O164" s="63">
        <v>49</v>
      </c>
      <c r="P164" s="91">
        <v>148</v>
      </c>
      <c r="Q164" s="91">
        <v>48</v>
      </c>
      <c r="R164" s="91">
        <v>15</v>
      </c>
      <c r="S164" s="91">
        <v>362</v>
      </c>
      <c r="T164" s="91">
        <v>0.5</v>
      </c>
      <c r="U164" s="91">
        <v>148</v>
      </c>
      <c r="V164" s="63"/>
      <c r="W164" s="107">
        <v>66047</v>
      </c>
      <c r="X164" s="91" t="s">
        <v>110</v>
      </c>
      <c r="Y164" s="63"/>
      <c r="Z164" s="91">
        <v>7.8</v>
      </c>
      <c r="AA164" s="91">
        <v>286</v>
      </c>
      <c r="AB164" s="86">
        <v>206.32</v>
      </c>
    </row>
    <row r="165" spans="1:28" x14ac:dyDescent="0.25">
      <c r="A165" s="117">
        <v>41127</v>
      </c>
      <c r="B165" s="60">
        <v>8</v>
      </c>
      <c r="C165" s="60">
        <v>2012</v>
      </c>
      <c r="D165" s="61">
        <v>1</v>
      </c>
      <c r="E165" s="62">
        <v>7.3</v>
      </c>
      <c r="F165" s="91">
        <v>27.1</v>
      </c>
      <c r="G165" s="63">
        <v>45</v>
      </c>
      <c r="H165" s="64">
        <v>0.40799999999999997</v>
      </c>
      <c r="I165" s="64">
        <v>0.15</v>
      </c>
      <c r="J165" s="64">
        <v>0.02</v>
      </c>
      <c r="K165" s="62">
        <v>8.1999999999999993</v>
      </c>
      <c r="L165" s="63">
        <v>68</v>
      </c>
      <c r="M165" s="63">
        <v>226</v>
      </c>
      <c r="N165" s="63">
        <v>84</v>
      </c>
      <c r="O165" s="63">
        <v>2400</v>
      </c>
      <c r="P165" s="91">
        <v>96</v>
      </c>
      <c r="Q165" s="91">
        <v>28</v>
      </c>
      <c r="R165" s="91">
        <v>27</v>
      </c>
      <c r="S165" s="91">
        <v>314</v>
      </c>
      <c r="T165" s="91">
        <v>0.5</v>
      </c>
      <c r="U165" s="91">
        <v>120</v>
      </c>
      <c r="V165" s="63"/>
      <c r="W165" s="107">
        <v>59750</v>
      </c>
      <c r="X165" s="91" t="s">
        <v>110</v>
      </c>
      <c r="Y165" s="63"/>
      <c r="Z165" s="91">
        <v>220</v>
      </c>
      <c r="AA165" s="91">
        <v>294</v>
      </c>
      <c r="AB165" s="86">
        <v>101.9</v>
      </c>
    </row>
    <row r="166" spans="1:28" x14ac:dyDescent="0.25">
      <c r="A166" s="117">
        <v>41155</v>
      </c>
      <c r="B166" s="60">
        <v>9</v>
      </c>
      <c r="C166" s="60">
        <v>2012</v>
      </c>
      <c r="D166" s="61">
        <v>1</v>
      </c>
      <c r="E166" s="62">
        <v>9.1999999999999993</v>
      </c>
      <c r="F166" s="91">
        <v>30.7</v>
      </c>
      <c r="G166" s="63">
        <v>37</v>
      </c>
      <c r="H166" s="64">
        <v>0.17499999999999999</v>
      </c>
      <c r="I166" s="64">
        <v>4.7E-2</v>
      </c>
      <c r="J166" s="64">
        <v>4.1000000000000002E-2</v>
      </c>
      <c r="K166" s="62">
        <v>9</v>
      </c>
      <c r="L166" s="63">
        <v>15</v>
      </c>
      <c r="M166" s="63">
        <v>193</v>
      </c>
      <c r="N166" s="63">
        <v>33</v>
      </c>
      <c r="O166" s="63">
        <v>540</v>
      </c>
      <c r="P166" s="91">
        <v>80</v>
      </c>
      <c r="Q166" s="91">
        <v>40</v>
      </c>
      <c r="R166" s="91">
        <v>40</v>
      </c>
      <c r="S166" s="91">
        <v>242</v>
      </c>
      <c r="T166" s="91">
        <v>0.5</v>
      </c>
      <c r="U166" s="91">
        <v>88</v>
      </c>
      <c r="V166" s="63"/>
      <c r="W166" s="107">
        <v>68087</v>
      </c>
      <c r="X166" s="91" t="s">
        <v>110</v>
      </c>
      <c r="Y166" s="63"/>
      <c r="Z166" s="91">
        <v>1.8</v>
      </c>
      <c r="AA166" s="91">
        <v>208</v>
      </c>
      <c r="AB166" s="86">
        <v>105.55</v>
      </c>
    </row>
    <row r="167" spans="1:28" x14ac:dyDescent="0.25">
      <c r="A167" s="117">
        <v>41183</v>
      </c>
      <c r="B167" s="60">
        <v>10</v>
      </c>
      <c r="C167" s="60">
        <v>2012</v>
      </c>
      <c r="D167" s="61">
        <v>3</v>
      </c>
      <c r="E167" s="62">
        <v>8.6</v>
      </c>
      <c r="F167" s="91">
        <v>30.8</v>
      </c>
      <c r="G167" s="63">
        <v>37</v>
      </c>
      <c r="H167" s="64">
        <v>1E-3</v>
      </c>
      <c r="I167" s="64">
        <v>9.9000000000000005E-2</v>
      </c>
      <c r="J167" s="64">
        <v>5.6000000000000001E-2</v>
      </c>
      <c r="K167" s="62">
        <v>8.9</v>
      </c>
      <c r="L167" s="63">
        <v>19</v>
      </c>
      <c r="M167" s="63">
        <v>174</v>
      </c>
      <c r="N167" s="63">
        <v>29</v>
      </c>
      <c r="O167" s="63">
        <v>49</v>
      </c>
      <c r="P167" s="91">
        <v>100</v>
      </c>
      <c r="Q167" s="91">
        <v>40</v>
      </c>
      <c r="R167" s="91">
        <v>11</v>
      </c>
      <c r="S167" s="91">
        <v>256</v>
      </c>
      <c r="T167" s="91">
        <v>0.5</v>
      </c>
      <c r="U167" s="91">
        <v>164</v>
      </c>
      <c r="V167" s="63"/>
      <c r="W167" s="107">
        <v>255089</v>
      </c>
      <c r="X167" s="91" t="s">
        <v>110</v>
      </c>
      <c r="Y167" s="63"/>
      <c r="Z167" s="91">
        <v>4.5</v>
      </c>
      <c r="AA167" s="91">
        <v>193</v>
      </c>
      <c r="AB167" s="86">
        <v>233.25</v>
      </c>
    </row>
    <row r="168" spans="1:28" x14ac:dyDescent="0.25">
      <c r="A168" s="117">
        <v>41219</v>
      </c>
      <c r="B168" s="60">
        <v>11</v>
      </c>
      <c r="C168" s="60">
        <v>2012</v>
      </c>
      <c r="D168" s="61">
        <v>2</v>
      </c>
      <c r="E168" s="62">
        <v>7.2</v>
      </c>
      <c r="F168" s="91">
        <v>30.3</v>
      </c>
      <c r="G168" s="63">
        <v>33</v>
      </c>
      <c r="H168" s="64">
        <v>3.4000000000000002E-2</v>
      </c>
      <c r="I168" s="64">
        <v>6.5000000000000002E-2</v>
      </c>
      <c r="J168" s="64">
        <v>5.5E-2</v>
      </c>
      <c r="K168" s="62">
        <v>8.6</v>
      </c>
      <c r="L168" s="63">
        <v>29</v>
      </c>
      <c r="M168" s="63">
        <v>130</v>
      </c>
      <c r="N168" s="63">
        <v>24</v>
      </c>
      <c r="O168" s="63">
        <v>170</v>
      </c>
      <c r="P168" s="91">
        <v>104</v>
      </c>
      <c r="Q168" s="91">
        <v>24</v>
      </c>
      <c r="R168" s="91">
        <v>2</v>
      </c>
      <c r="S168" s="91">
        <v>270</v>
      </c>
      <c r="T168" s="91">
        <v>0.5</v>
      </c>
      <c r="U168" s="91">
        <v>140</v>
      </c>
      <c r="V168" s="63"/>
      <c r="W168" s="107">
        <v>18991</v>
      </c>
      <c r="X168" s="91" t="s">
        <v>110</v>
      </c>
      <c r="Y168" s="63"/>
      <c r="Z168" s="91" t="s">
        <v>110</v>
      </c>
      <c r="AA168" s="91">
        <v>159</v>
      </c>
      <c r="AB168" s="86">
        <v>39.090000000000003</v>
      </c>
    </row>
    <row r="169" spans="1:28" x14ac:dyDescent="0.25">
      <c r="A169" s="117">
        <v>41246</v>
      </c>
      <c r="B169" s="60">
        <v>12</v>
      </c>
      <c r="C169" s="60">
        <v>2012</v>
      </c>
      <c r="D169" s="61">
        <v>2</v>
      </c>
      <c r="E169" s="62">
        <v>7.9</v>
      </c>
      <c r="F169" s="91">
        <v>29.9</v>
      </c>
      <c r="G169" s="63">
        <v>30</v>
      </c>
      <c r="H169" s="64">
        <v>2.1000000000000001E-2</v>
      </c>
      <c r="I169" s="64">
        <v>5.8999999999999997E-2</v>
      </c>
      <c r="J169" s="64">
        <v>9.2999999999999999E-2</v>
      </c>
      <c r="K169" s="62">
        <v>8.6</v>
      </c>
      <c r="L169" s="63">
        <v>16</v>
      </c>
      <c r="M169" s="63">
        <v>161</v>
      </c>
      <c r="N169" s="63">
        <v>15</v>
      </c>
      <c r="O169" s="63">
        <v>79</v>
      </c>
      <c r="P169" s="91">
        <v>80</v>
      </c>
      <c r="Q169" s="91">
        <v>68</v>
      </c>
      <c r="R169" s="91">
        <v>8</v>
      </c>
      <c r="S169" s="91">
        <v>259</v>
      </c>
      <c r="T169" s="91">
        <v>0.5</v>
      </c>
      <c r="U169" s="91">
        <v>100</v>
      </c>
      <c r="V169" s="63"/>
      <c r="W169" s="107">
        <v>3965</v>
      </c>
      <c r="X169" s="91" t="s">
        <v>110</v>
      </c>
      <c r="Y169" s="63"/>
      <c r="Z169" s="91" t="s">
        <v>110</v>
      </c>
      <c r="AA169" s="91">
        <v>177</v>
      </c>
      <c r="AB169" s="86">
        <v>46.74</v>
      </c>
    </row>
    <row r="170" spans="1:28" x14ac:dyDescent="0.25">
      <c r="A170" s="117">
        <v>41283</v>
      </c>
      <c r="B170" s="60">
        <v>1</v>
      </c>
      <c r="C170" s="60">
        <f t="shared" ref="C170:C217" si="0">YEAR(A170)</f>
        <v>2013</v>
      </c>
      <c r="D170" s="44">
        <v>1</v>
      </c>
      <c r="E170" s="73">
        <v>6.8</v>
      </c>
      <c r="F170" s="74">
        <v>26.3</v>
      </c>
      <c r="G170" s="44">
        <v>27</v>
      </c>
      <c r="H170" s="75">
        <v>0.112</v>
      </c>
      <c r="I170" s="52">
        <v>5.5E-2</v>
      </c>
      <c r="J170" s="52">
        <v>5.8999999999999997E-2</v>
      </c>
      <c r="K170" s="73">
        <v>8.1</v>
      </c>
      <c r="L170" s="44">
        <v>22</v>
      </c>
      <c r="M170" s="44">
        <v>150</v>
      </c>
      <c r="N170" s="44">
        <v>28</v>
      </c>
      <c r="O170" s="34">
        <v>194</v>
      </c>
      <c r="P170" s="44">
        <v>88</v>
      </c>
      <c r="Q170" s="44">
        <v>48</v>
      </c>
      <c r="R170" s="44">
        <v>2</v>
      </c>
      <c r="S170" s="44">
        <v>225</v>
      </c>
      <c r="T170" s="73">
        <v>2</v>
      </c>
      <c r="U170" s="44">
        <v>84</v>
      </c>
      <c r="V170" s="37">
        <v>60</v>
      </c>
      <c r="W170" s="49">
        <v>5552</v>
      </c>
      <c r="X170" s="63"/>
      <c r="Y170" s="63"/>
      <c r="Z170" s="69">
        <v>26</v>
      </c>
      <c r="AA170" s="69"/>
      <c r="AB170" s="89">
        <v>81.400000000000006</v>
      </c>
    </row>
    <row r="171" spans="1:28" x14ac:dyDescent="0.25">
      <c r="A171" s="117">
        <v>41311</v>
      </c>
      <c r="B171" s="60">
        <v>2</v>
      </c>
      <c r="C171" s="60">
        <f t="shared" si="0"/>
        <v>2013</v>
      </c>
      <c r="D171" s="50">
        <v>2</v>
      </c>
      <c r="E171" s="57">
        <v>8</v>
      </c>
      <c r="F171" s="51">
        <v>25.78</v>
      </c>
      <c r="G171" s="50">
        <v>35</v>
      </c>
      <c r="H171" s="76">
        <v>2.3E-2</v>
      </c>
      <c r="I171" s="55">
        <v>5.6000000000000001E-2</v>
      </c>
      <c r="J171" s="55">
        <v>5.5E-2</v>
      </c>
      <c r="K171" s="57">
        <v>8.5</v>
      </c>
      <c r="L171" s="50">
        <v>14</v>
      </c>
      <c r="M171" s="50">
        <v>161</v>
      </c>
      <c r="N171" s="50">
        <v>36</v>
      </c>
      <c r="O171" s="34">
        <v>112</v>
      </c>
      <c r="P171" s="50">
        <v>92</v>
      </c>
      <c r="Q171" s="50">
        <v>28</v>
      </c>
      <c r="R171" s="50">
        <v>19</v>
      </c>
      <c r="S171" s="50">
        <v>217</v>
      </c>
      <c r="T171" s="57">
        <v>2</v>
      </c>
      <c r="U171" s="50">
        <v>120</v>
      </c>
      <c r="V171" s="37">
        <v>40</v>
      </c>
      <c r="W171" s="49">
        <v>8422</v>
      </c>
      <c r="Z171" s="34">
        <v>36</v>
      </c>
      <c r="AA171" s="34"/>
      <c r="AB171" s="89">
        <v>88.69</v>
      </c>
    </row>
    <row r="172" spans="1:28" x14ac:dyDescent="0.25">
      <c r="A172" s="117">
        <v>41339</v>
      </c>
      <c r="B172" s="60">
        <v>3</v>
      </c>
      <c r="C172" s="60">
        <f t="shared" si="0"/>
        <v>2013</v>
      </c>
      <c r="D172" s="50">
        <v>1</v>
      </c>
      <c r="E172" s="57">
        <v>7.5</v>
      </c>
      <c r="F172" s="51">
        <v>26.49</v>
      </c>
      <c r="G172" s="50">
        <v>27</v>
      </c>
      <c r="H172" s="76">
        <v>1.7999999999999999E-2</v>
      </c>
      <c r="I172" s="55">
        <v>4.5999999999999999E-2</v>
      </c>
      <c r="J172" s="55">
        <v>3.9E-2</v>
      </c>
      <c r="K172" s="57">
        <v>7.9</v>
      </c>
      <c r="L172" s="50">
        <v>31</v>
      </c>
      <c r="M172" s="50">
        <v>159</v>
      </c>
      <c r="N172" s="50">
        <v>48</v>
      </c>
      <c r="O172" s="34">
        <v>132</v>
      </c>
      <c r="P172" s="50">
        <v>76</v>
      </c>
      <c r="Q172" s="50">
        <v>24</v>
      </c>
      <c r="R172" s="50">
        <v>2</v>
      </c>
      <c r="S172" s="50">
        <v>216</v>
      </c>
      <c r="T172" s="57">
        <v>3</v>
      </c>
      <c r="U172" s="50">
        <v>72</v>
      </c>
      <c r="V172" s="37">
        <v>30</v>
      </c>
      <c r="W172" s="49">
        <v>20927</v>
      </c>
      <c r="Z172" s="69">
        <v>83</v>
      </c>
      <c r="AA172" s="69"/>
      <c r="AB172" s="89">
        <v>91.47</v>
      </c>
    </row>
    <row r="173" spans="1:28" x14ac:dyDescent="0.25">
      <c r="A173" s="117">
        <v>41367</v>
      </c>
      <c r="B173" s="60">
        <v>4</v>
      </c>
      <c r="C173" s="60">
        <f t="shared" si="0"/>
        <v>2013</v>
      </c>
      <c r="D173" s="50">
        <v>2</v>
      </c>
      <c r="E173" s="57">
        <v>8.1</v>
      </c>
      <c r="F173" s="51">
        <v>29.05</v>
      </c>
      <c r="G173" s="50">
        <v>31</v>
      </c>
      <c r="H173" s="76">
        <v>1.2999999999999999E-2</v>
      </c>
      <c r="I173" s="55">
        <v>4.3999999999999997E-2</v>
      </c>
      <c r="J173" s="55">
        <v>2.5999999999999999E-2</v>
      </c>
      <c r="K173" s="57">
        <v>8.6</v>
      </c>
      <c r="L173" s="50">
        <v>16</v>
      </c>
      <c r="M173" s="50">
        <v>141</v>
      </c>
      <c r="N173" s="50">
        <v>15</v>
      </c>
      <c r="O173" s="34">
        <v>52</v>
      </c>
      <c r="P173" s="50">
        <v>96</v>
      </c>
      <c r="Q173" s="50">
        <v>52</v>
      </c>
      <c r="R173" s="50">
        <v>2</v>
      </c>
      <c r="S173" s="50">
        <v>227</v>
      </c>
      <c r="T173" s="57">
        <v>5</v>
      </c>
      <c r="U173" s="50">
        <v>76</v>
      </c>
      <c r="V173" s="37">
        <v>80</v>
      </c>
      <c r="W173" s="49">
        <v>6079</v>
      </c>
      <c r="Z173" s="69">
        <v>14</v>
      </c>
      <c r="AA173" s="69"/>
      <c r="AB173" s="89">
        <v>40.57</v>
      </c>
    </row>
    <row r="174" spans="1:28" x14ac:dyDescent="0.25">
      <c r="A174" s="117">
        <v>41395</v>
      </c>
      <c r="B174" s="60">
        <v>5</v>
      </c>
      <c r="C174" s="60">
        <f t="shared" si="0"/>
        <v>2013</v>
      </c>
      <c r="D174" s="50">
        <v>2</v>
      </c>
      <c r="E174" s="57">
        <v>7.3</v>
      </c>
      <c r="F174" s="51">
        <v>30.3</v>
      </c>
      <c r="G174" s="50">
        <v>31</v>
      </c>
      <c r="H174" s="76">
        <v>3.6999999999999998E-2</v>
      </c>
      <c r="I174" s="55">
        <v>7.6999999999999999E-2</v>
      </c>
      <c r="J174" s="55">
        <v>3.6999999999999998E-2</v>
      </c>
      <c r="K174" s="57">
        <v>9.3000000000000007</v>
      </c>
      <c r="L174" s="50">
        <v>27</v>
      </c>
      <c r="M174" s="50">
        <v>158</v>
      </c>
      <c r="N174" s="50">
        <v>20</v>
      </c>
      <c r="O174" s="34">
        <v>46</v>
      </c>
      <c r="P174" s="50">
        <v>104</v>
      </c>
      <c r="Q174" s="50">
        <v>48</v>
      </c>
      <c r="R174" s="50">
        <v>24</v>
      </c>
      <c r="S174" s="50">
        <v>274</v>
      </c>
      <c r="T174" s="57">
        <v>2</v>
      </c>
      <c r="U174" s="50">
        <v>104</v>
      </c>
      <c r="V174" s="37">
        <v>60</v>
      </c>
      <c r="W174" s="49">
        <v>63351</v>
      </c>
      <c r="Z174" s="69">
        <v>5</v>
      </c>
      <c r="AA174" s="69"/>
      <c r="AB174" s="89">
        <v>229.09</v>
      </c>
    </row>
    <row r="175" spans="1:28" x14ac:dyDescent="0.25">
      <c r="A175" s="117">
        <v>41451</v>
      </c>
      <c r="B175" s="60">
        <v>6</v>
      </c>
      <c r="C175" s="60">
        <f t="shared" si="0"/>
        <v>2013</v>
      </c>
      <c r="D175" s="50">
        <v>2</v>
      </c>
      <c r="E175" s="57">
        <v>9.6</v>
      </c>
      <c r="F175" s="51">
        <v>32.18</v>
      </c>
      <c r="G175" s="50">
        <v>109</v>
      </c>
      <c r="H175" s="76">
        <v>6.6000000000000003E-2</v>
      </c>
      <c r="I175" s="55">
        <v>3.9E-2</v>
      </c>
      <c r="J175" s="55">
        <v>6.0999999999999999E-2</v>
      </c>
      <c r="K175" s="57">
        <v>9.1999999999999993</v>
      </c>
      <c r="L175" s="50">
        <v>7</v>
      </c>
      <c r="M175" s="50">
        <v>314</v>
      </c>
      <c r="N175" s="50">
        <v>5</v>
      </c>
      <c r="O175" s="34">
        <v>11</v>
      </c>
      <c r="P175" s="50">
        <v>104</v>
      </c>
      <c r="Q175" s="50">
        <v>44</v>
      </c>
      <c r="R175" s="50">
        <v>36</v>
      </c>
      <c r="S175" s="50">
        <v>536</v>
      </c>
      <c r="T175" s="57">
        <v>2</v>
      </c>
      <c r="U175" s="50">
        <v>116</v>
      </c>
      <c r="V175" s="37">
        <v>100</v>
      </c>
      <c r="W175" s="49">
        <v>23653</v>
      </c>
      <c r="Z175" s="69">
        <v>2</v>
      </c>
      <c r="AA175" s="69"/>
      <c r="AB175" s="89">
        <v>60.29</v>
      </c>
    </row>
    <row r="176" spans="1:28" x14ac:dyDescent="0.25">
      <c r="A176" s="117">
        <v>41479</v>
      </c>
      <c r="B176" s="60">
        <v>7</v>
      </c>
      <c r="C176" s="60">
        <f t="shared" si="0"/>
        <v>2013</v>
      </c>
      <c r="D176" s="50">
        <v>3</v>
      </c>
      <c r="E176" s="57">
        <v>8.4</v>
      </c>
      <c r="F176" s="51">
        <v>30.21</v>
      </c>
      <c r="G176" s="50">
        <v>31</v>
      </c>
      <c r="H176" s="76">
        <v>2E-3</v>
      </c>
      <c r="I176" s="55">
        <v>2E-3</v>
      </c>
      <c r="J176" s="55">
        <v>2E-3</v>
      </c>
      <c r="K176" s="57">
        <v>9.1</v>
      </c>
      <c r="L176" s="50">
        <v>48</v>
      </c>
      <c r="M176" s="50">
        <v>128</v>
      </c>
      <c r="N176" s="50">
        <v>42</v>
      </c>
      <c r="O176" s="34">
        <v>13</v>
      </c>
      <c r="P176" s="50">
        <v>88</v>
      </c>
      <c r="Q176" s="50">
        <v>36</v>
      </c>
      <c r="R176" s="50">
        <v>20</v>
      </c>
      <c r="S176" s="50">
        <v>251</v>
      </c>
      <c r="T176" s="57">
        <v>2</v>
      </c>
      <c r="U176" s="50">
        <v>72</v>
      </c>
      <c r="V176" s="37">
        <v>60</v>
      </c>
      <c r="W176" s="49">
        <v>180839</v>
      </c>
      <c r="Z176" s="69">
        <v>3</v>
      </c>
      <c r="AA176" s="69"/>
      <c r="AB176" s="89">
        <v>352.79</v>
      </c>
    </row>
    <row r="177" spans="1:28" x14ac:dyDescent="0.25">
      <c r="A177" s="117">
        <v>41507</v>
      </c>
      <c r="B177" s="60">
        <v>8</v>
      </c>
      <c r="C177" s="60">
        <f t="shared" si="0"/>
        <v>2013</v>
      </c>
      <c r="D177" s="50">
        <v>2</v>
      </c>
      <c r="E177" s="57">
        <v>7</v>
      </c>
      <c r="F177" s="51">
        <v>28.8</v>
      </c>
      <c r="G177" s="50">
        <v>43</v>
      </c>
      <c r="H177" s="76">
        <v>0.04</v>
      </c>
      <c r="I177" s="55">
        <v>6.0999999999999999E-2</v>
      </c>
      <c r="J177" s="55">
        <v>3.2000000000000001E-2</v>
      </c>
      <c r="K177" s="57">
        <v>6.8</v>
      </c>
      <c r="L177" s="50">
        <v>26</v>
      </c>
      <c r="M177" s="50">
        <v>263</v>
      </c>
      <c r="N177" s="50">
        <v>26</v>
      </c>
      <c r="O177" s="34">
        <v>26</v>
      </c>
      <c r="P177" s="50">
        <v>104</v>
      </c>
      <c r="Q177" s="50">
        <v>36</v>
      </c>
      <c r="R177" s="50">
        <v>43</v>
      </c>
      <c r="S177" s="50">
        <v>368</v>
      </c>
      <c r="T177" s="57">
        <v>0.5</v>
      </c>
      <c r="U177" s="50">
        <v>76</v>
      </c>
      <c r="V177" s="37">
        <v>60</v>
      </c>
      <c r="W177" s="49">
        <v>33640</v>
      </c>
      <c r="Z177" s="69">
        <v>5</v>
      </c>
      <c r="AA177" s="69"/>
      <c r="AB177" s="89">
        <v>82.61</v>
      </c>
    </row>
    <row r="178" spans="1:28" x14ac:dyDescent="0.25">
      <c r="A178" s="117">
        <v>41535</v>
      </c>
      <c r="B178" s="60">
        <v>9</v>
      </c>
      <c r="C178" s="60">
        <f t="shared" si="0"/>
        <v>2013</v>
      </c>
      <c r="D178" s="50">
        <v>2</v>
      </c>
      <c r="E178" s="57">
        <v>8</v>
      </c>
      <c r="F178" s="51">
        <v>29.29</v>
      </c>
      <c r="G178" s="50">
        <v>28</v>
      </c>
      <c r="H178" s="76">
        <v>9.0999999999999998E-2</v>
      </c>
      <c r="I178" s="55">
        <v>3.6999999999999998E-2</v>
      </c>
      <c r="J178" s="55">
        <v>2.1000000000000001E-2</v>
      </c>
      <c r="K178" s="57">
        <v>6.9</v>
      </c>
      <c r="L178" s="50">
        <v>19</v>
      </c>
      <c r="M178" s="50">
        <v>162</v>
      </c>
      <c r="N178" s="50">
        <v>40</v>
      </c>
      <c r="O178" s="34">
        <v>84</v>
      </c>
      <c r="P178" s="50">
        <v>80</v>
      </c>
      <c r="Q178" s="50">
        <v>52</v>
      </c>
      <c r="R178" s="50">
        <v>8</v>
      </c>
      <c r="S178" s="50">
        <v>275</v>
      </c>
      <c r="T178" s="57">
        <v>0.5</v>
      </c>
      <c r="U178" s="50">
        <v>72</v>
      </c>
      <c r="V178" s="37">
        <v>60</v>
      </c>
      <c r="W178" s="49">
        <v>48273</v>
      </c>
      <c r="Z178" s="69">
        <v>11</v>
      </c>
      <c r="AA178" s="69"/>
      <c r="AB178" s="89">
        <v>99.81</v>
      </c>
    </row>
    <row r="179" spans="1:28" x14ac:dyDescent="0.25">
      <c r="A179" s="117">
        <v>41563</v>
      </c>
      <c r="B179" s="60">
        <v>10</v>
      </c>
      <c r="C179" s="60">
        <f t="shared" si="0"/>
        <v>2013</v>
      </c>
      <c r="D179" s="50">
        <v>2</v>
      </c>
      <c r="E179" s="57">
        <v>8.6</v>
      </c>
      <c r="F179" s="51">
        <v>28.6</v>
      </c>
      <c r="G179" s="50">
        <v>40</v>
      </c>
      <c r="H179" s="76">
        <v>0.109</v>
      </c>
      <c r="I179" s="55">
        <v>5.3999999999999999E-2</v>
      </c>
      <c r="J179" s="55">
        <v>6.3E-2</v>
      </c>
      <c r="K179" s="57">
        <v>8.4</v>
      </c>
      <c r="L179" s="50">
        <v>21</v>
      </c>
      <c r="M179" s="50">
        <v>159</v>
      </c>
      <c r="N179" s="50">
        <v>27</v>
      </c>
      <c r="O179" s="34">
        <v>186</v>
      </c>
      <c r="P179" s="50">
        <v>80</v>
      </c>
      <c r="Q179" s="50">
        <v>40</v>
      </c>
      <c r="R179" s="50" t="s">
        <v>70</v>
      </c>
      <c r="S179" s="50">
        <v>243</v>
      </c>
      <c r="T179" s="57">
        <v>0.5</v>
      </c>
      <c r="U179" s="50">
        <v>68</v>
      </c>
      <c r="V179" s="37">
        <v>60</v>
      </c>
      <c r="W179" s="49">
        <v>37646</v>
      </c>
      <c r="Z179" s="69">
        <v>29</v>
      </c>
      <c r="AA179" s="69"/>
      <c r="AB179" s="89">
        <v>113.98</v>
      </c>
    </row>
    <row r="180" spans="1:28" x14ac:dyDescent="0.25">
      <c r="A180" s="117">
        <v>41591</v>
      </c>
      <c r="B180" s="60">
        <v>11</v>
      </c>
      <c r="C180" s="60">
        <f t="shared" si="0"/>
        <v>2013</v>
      </c>
      <c r="D180" s="50">
        <v>3</v>
      </c>
      <c r="E180" s="57">
        <v>8</v>
      </c>
      <c r="F180" s="51">
        <v>29.2</v>
      </c>
      <c r="G180" s="50">
        <v>36</v>
      </c>
      <c r="H180" s="76">
        <v>6.0000000000000001E-3</v>
      </c>
      <c r="I180" s="55">
        <v>0.04</v>
      </c>
      <c r="J180" s="55">
        <v>3.7999999999999999E-2</v>
      </c>
      <c r="K180" s="57">
        <v>8.1999999999999993</v>
      </c>
      <c r="L180" s="50">
        <v>12</v>
      </c>
      <c r="M180" s="50">
        <v>166</v>
      </c>
      <c r="N180" s="50">
        <v>16</v>
      </c>
      <c r="O180" s="34">
        <v>170</v>
      </c>
      <c r="P180" s="50">
        <v>84</v>
      </c>
      <c r="Q180" s="50">
        <v>36</v>
      </c>
      <c r="R180" s="50" t="s">
        <v>70</v>
      </c>
      <c r="S180" s="50">
        <v>288</v>
      </c>
      <c r="T180" s="57">
        <v>3</v>
      </c>
      <c r="U180" s="50">
        <v>72</v>
      </c>
      <c r="V180" s="37">
        <v>80</v>
      </c>
      <c r="W180" s="49">
        <v>27324</v>
      </c>
      <c r="Z180" s="69">
        <v>27</v>
      </c>
      <c r="AA180" s="69"/>
      <c r="AB180" s="89">
        <v>81.48</v>
      </c>
    </row>
    <row r="181" spans="1:28" x14ac:dyDescent="0.25">
      <c r="A181" s="117">
        <v>41619</v>
      </c>
      <c r="B181" s="60">
        <v>12</v>
      </c>
      <c r="C181" s="60">
        <f t="shared" si="0"/>
        <v>2013</v>
      </c>
      <c r="D181" s="50">
        <v>3</v>
      </c>
      <c r="E181" s="57">
        <v>7.4</v>
      </c>
      <c r="F181" s="51">
        <v>27</v>
      </c>
      <c r="G181" s="50">
        <v>32</v>
      </c>
      <c r="H181" s="76">
        <v>0.107</v>
      </c>
      <c r="I181" s="55">
        <v>4.7E-2</v>
      </c>
      <c r="J181" s="55">
        <v>4.2000000000000003E-2</v>
      </c>
      <c r="K181" s="57">
        <v>7</v>
      </c>
      <c r="L181" s="50">
        <v>38</v>
      </c>
      <c r="M181" s="50">
        <v>180</v>
      </c>
      <c r="N181" s="50">
        <v>20</v>
      </c>
      <c r="O181" s="34">
        <v>256</v>
      </c>
      <c r="P181" s="50">
        <v>84</v>
      </c>
      <c r="Q181" s="50">
        <v>32</v>
      </c>
      <c r="R181" s="51" t="s">
        <v>70</v>
      </c>
      <c r="S181" s="50">
        <v>285</v>
      </c>
      <c r="T181" s="57">
        <v>0.5</v>
      </c>
      <c r="U181" s="50">
        <v>72</v>
      </c>
      <c r="V181" s="37">
        <v>60</v>
      </c>
      <c r="W181" s="49">
        <v>11880</v>
      </c>
      <c r="Z181" s="69">
        <v>27</v>
      </c>
      <c r="AA181" s="69"/>
      <c r="AB181" s="89">
        <v>64.98</v>
      </c>
    </row>
    <row r="182" spans="1:28" x14ac:dyDescent="0.25">
      <c r="A182" s="117">
        <v>41647</v>
      </c>
      <c r="B182" s="60">
        <v>1</v>
      </c>
      <c r="C182" s="60">
        <f t="shared" si="0"/>
        <v>2014</v>
      </c>
      <c r="D182" s="44">
        <v>2</v>
      </c>
      <c r="E182" s="73">
        <v>7.8</v>
      </c>
      <c r="F182" s="73">
        <v>24</v>
      </c>
      <c r="G182" s="44">
        <v>32</v>
      </c>
      <c r="H182" s="48" t="s">
        <v>70</v>
      </c>
      <c r="I182" s="39" t="s">
        <v>70</v>
      </c>
      <c r="J182" s="52" t="s">
        <v>70</v>
      </c>
      <c r="K182" s="73">
        <v>7.7</v>
      </c>
      <c r="L182" s="36" t="s">
        <v>70</v>
      </c>
      <c r="M182" s="44" t="s">
        <v>70</v>
      </c>
      <c r="N182" s="44">
        <v>20</v>
      </c>
      <c r="O182" s="35">
        <v>222</v>
      </c>
      <c r="P182" s="44">
        <v>84</v>
      </c>
      <c r="Q182" s="44">
        <v>36</v>
      </c>
      <c r="R182" s="44">
        <v>2</v>
      </c>
      <c r="S182" s="44">
        <v>227</v>
      </c>
      <c r="T182" s="73">
        <v>0.5</v>
      </c>
      <c r="U182" s="44">
        <v>76</v>
      </c>
      <c r="V182" s="37">
        <v>60</v>
      </c>
      <c r="W182" s="45">
        <v>8223</v>
      </c>
      <c r="Z182" s="35">
        <v>9</v>
      </c>
      <c r="AA182" s="35"/>
      <c r="AB182" s="35"/>
    </row>
    <row r="183" spans="1:28" x14ac:dyDescent="0.25">
      <c r="A183" s="117">
        <v>41675</v>
      </c>
      <c r="B183" s="60">
        <v>2</v>
      </c>
      <c r="C183" s="60">
        <f t="shared" si="0"/>
        <v>2014</v>
      </c>
      <c r="D183" s="50">
        <v>1</v>
      </c>
      <c r="E183" s="57">
        <v>9.6999999999999993</v>
      </c>
      <c r="F183" s="57">
        <v>25</v>
      </c>
      <c r="G183" s="50">
        <v>28</v>
      </c>
      <c r="H183" s="76">
        <v>0.56200000000000006</v>
      </c>
      <c r="I183" s="55">
        <v>3.3000000000000002E-2</v>
      </c>
      <c r="J183" s="52" t="s">
        <v>70</v>
      </c>
      <c r="K183" s="57">
        <v>8.4</v>
      </c>
      <c r="L183" s="50">
        <v>29</v>
      </c>
      <c r="M183" s="44" t="s">
        <v>70</v>
      </c>
      <c r="N183" s="50">
        <v>39</v>
      </c>
      <c r="O183" s="35">
        <v>188</v>
      </c>
      <c r="P183" s="36" t="s">
        <v>70</v>
      </c>
      <c r="Q183" s="36" t="s">
        <v>70</v>
      </c>
      <c r="R183" s="36" t="s">
        <v>70</v>
      </c>
      <c r="S183" s="36" t="s">
        <v>70</v>
      </c>
      <c r="T183" s="57">
        <v>0.5</v>
      </c>
      <c r="U183" s="36" t="s">
        <v>70</v>
      </c>
      <c r="V183" s="37">
        <v>30</v>
      </c>
      <c r="W183" s="45">
        <v>26849</v>
      </c>
      <c r="Z183" s="35">
        <v>9</v>
      </c>
      <c r="AA183" s="35"/>
      <c r="AB183" s="35"/>
    </row>
    <row r="184" spans="1:28" x14ac:dyDescent="0.25">
      <c r="A184" s="117">
        <v>41703</v>
      </c>
      <c r="B184" s="60">
        <v>3</v>
      </c>
      <c r="C184" s="60">
        <f t="shared" si="0"/>
        <v>2014</v>
      </c>
      <c r="D184" s="50">
        <v>2</v>
      </c>
      <c r="E184" s="57">
        <v>7.9</v>
      </c>
      <c r="F184" s="57">
        <v>24</v>
      </c>
      <c r="G184" s="50">
        <v>32</v>
      </c>
      <c r="H184" s="76">
        <v>0.09</v>
      </c>
      <c r="I184" s="55">
        <v>0.06</v>
      </c>
      <c r="J184" s="52" t="s">
        <v>70</v>
      </c>
      <c r="K184" s="57">
        <v>8.1</v>
      </c>
      <c r="L184" s="50">
        <v>54</v>
      </c>
      <c r="M184" s="44" t="s">
        <v>70</v>
      </c>
      <c r="N184" s="50">
        <v>55</v>
      </c>
      <c r="O184" s="35">
        <v>183</v>
      </c>
      <c r="P184" s="36" t="s">
        <v>70</v>
      </c>
      <c r="Q184" s="36" t="s">
        <v>70</v>
      </c>
      <c r="R184" s="36" t="s">
        <v>70</v>
      </c>
      <c r="S184" s="36" t="s">
        <v>70</v>
      </c>
      <c r="T184" s="57">
        <v>2</v>
      </c>
      <c r="U184" s="36" t="s">
        <v>70</v>
      </c>
      <c r="V184" s="37">
        <v>40</v>
      </c>
      <c r="W184" s="45">
        <v>3016</v>
      </c>
      <c r="Z184" s="35">
        <v>4</v>
      </c>
      <c r="AA184" s="35"/>
      <c r="AB184" s="35"/>
    </row>
    <row r="185" spans="1:28" x14ac:dyDescent="0.25">
      <c r="A185" s="117">
        <v>41731</v>
      </c>
      <c r="B185" s="60">
        <v>4</v>
      </c>
      <c r="C185" s="60">
        <f t="shared" si="0"/>
        <v>2014</v>
      </c>
      <c r="D185" s="50">
        <v>2</v>
      </c>
      <c r="E185" s="57">
        <v>7.7</v>
      </c>
      <c r="F185" s="57">
        <v>29</v>
      </c>
      <c r="G185" s="50">
        <v>40</v>
      </c>
      <c r="H185" s="76">
        <v>0.154</v>
      </c>
      <c r="I185" s="55">
        <v>4.1000000000000002E-2</v>
      </c>
      <c r="J185" s="55">
        <v>6.2E-2</v>
      </c>
      <c r="K185" s="57">
        <v>8.3000000000000007</v>
      </c>
      <c r="L185" s="50">
        <v>73</v>
      </c>
      <c r="M185" s="50">
        <v>175</v>
      </c>
      <c r="N185" s="50">
        <v>68</v>
      </c>
      <c r="O185" s="35">
        <v>337</v>
      </c>
      <c r="P185" s="50">
        <v>100</v>
      </c>
      <c r="Q185" s="50">
        <v>40</v>
      </c>
      <c r="R185" s="36" t="s">
        <v>70</v>
      </c>
      <c r="S185" s="50">
        <v>268</v>
      </c>
      <c r="T185" s="57">
        <v>0.5</v>
      </c>
      <c r="U185" s="50">
        <v>80</v>
      </c>
      <c r="V185" s="37">
        <v>40</v>
      </c>
      <c r="W185" s="45">
        <v>1895</v>
      </c>
      <c r="Z185" s="35">
        <v>13</v>
      </c>
      <c r="AA185" s="35"/>
      <c r="AB185" s="35"/>
    </row>
    <row r="186" spans="1:28" x14ac:dyDescent="0.25">
      <c r="A186" s="117">
        <v>41787</v>
      </c>
      <c r="B186" s="60">
        <v>5</v>
      </c>
      <c r="C186" s="60">
        <f t="shared" si="0"/>
        <v>2014</v>
      </c>
      <c r="D186" s="50">
        <v>3</v>
      </c>
      <c r="E186" s="57">
        <v>7.6</v>
      </c>
      <c r="F186" s="57">
        <v>30.1</v>
      </c>
      <c r="G186" s="50">
        <v>52</v>
      </c>
      <c r="H186" s="76">
        <v>0.17899999999999999</v>
      </c>
      <c r="I186" s="55">
        <v>7.4999999999999997E-2</v>
      </c>
      <c r="J186" s="52" t="s">
        <v>70</v>
      </c>
      <c r="K186" s="57">
        <v>8.1</v>
      </c>
      <c r="L186" s="50">
        <v>43</v>
      </c>
      <c r="M186" s="44" t="s">
        <v>70</v>
      </c>
      <c r="N186" s="50">
        <v>38</v>
      </c>
      <c r="O186" s="35">
        <v>233</v>
      </c>
      <c r="P186" s="36" t="s">
        <v>70</v>
      </c>
      <c r="Q186" s="36" t="s">
        <v>70</v>
      </c>
      <c r="R186" s="36" t="s">
        <v>70</v>
      </c>
      <c r="S186" s="36" t="s">
        <v>70</v>
      </c>
      <c r="T186" s="57">
        <v>2</v>
      </c>
      <c r="U186" s="36" t="s">
        <v>70</v>
      </c>
      <c r="V186" s="37">
        <v>40</v>
      </c>
      <c r="W186" s="45">
        <v>47291</v>
      </c>
      <c r="Z186" s="35">
        <v>8</v>
      </c>
      <c r="AA186" s="35"/>
      <c r="AB186" s="35"/>
    </row>
    <row r="187" spans="1:28" x14ac:dyDescent="0.25">
      <c r="A187" s="117">
        <v>41815</v>
      </c>
      <c r="B187" s="60">
        <v>6</v>
      </c>
      <c r="C187" s="60">
        <f t="shared" si="0"/>
        <v>2014</v>
      </c>
      <c r="D187" s="50">
        <v>4</v>
      </c>
      <c r="E187" s="57">
        <v>9.8000000000000007</v>
      </c>
      <c r="F187" s="57">
        <v>33</v>
      </c>
      <c r="G187" s="50">
        <v>822</v>
      </c>
      <c r="H187" s="76">
        <v>4.7E-2</v>
      </c>
      <c r="I187" s="55">
        <v>0.2</v>
      </c>
      <c r="J187" s="52" t="s">
        <v>70</v>
      </c>
      <c r="K187" s="57">
        <v>9.5</v>
      </c>
      <c r="L187" s="50">
        <v>23</v>
      </c>
      <c r="M187" s="44" t="s">
        <v>70</v>
      </c>
      <c r="N187" s="50">
        <v>17</v>
      </c>
      <c r="O187" s="35">
        <v>314</v>
      </c>
      <c r="P187" s="36" t="s">
        <v>70</v>
      </c>
      <c r="Q187" s="36" t="s">
        <v>70</v>
      </c>
      <c r="R187" s="36" t="s">
        <v>70</v>
      </c>
      <c r="S187" s="36" t="s">
        <v>70</v>
      </c>
      <c r="T187" s="57">
        <v>0.5</v>
      </c>
      <c r="U187" s="36" t="s">
        <v>70</v>
      </c>
      <c r="V187" s="37">
        <v>140</v>
      </c>
      <c r="W187" s="45">
        <v>43093</v>
      </c>
      <c r="Z187" s="35">
        <v>8</v>
      </c>
      <c r="AA187" s="35"/>
      <c r="AB187" s="35"/>
    </row>
    <row r="188" spans="1:28" x14ac:dyDescent="0.25">
      <c r="A188" s="117">
        <v>41843</v>
      </c>
      <c r="B188" s="60">
        <v>7</v>
      </c>
      <c r="C188" s="60">
        <f t="shared" si="0"/>
        <v>2014</v>
      </c>
      <c r="D188" s="50" t="s">
        <v>70</v>
      </c>
      <c r="E188" s="57">
        <v>6.6</v>
      </c>
      <c r="F188" s="57">
        <v>29.7</v>
      </c>
      <c r="G188" s="50">
        <v>777</v>
      </c>
      <c r="H188" s="48" t="s">
        <v>70</v>
      </c>
      <c r="I188" s="39" t="s">
        <v>70</v>
      </c>
      <c r="J188" s="52" t="s">
        <v>70</v>
      </c>
      <c r="K188" s="57">
        <v>8.1999999999999993</v>
      </c>
      <c r="L188" s="36" t="s">
        <v>70</v>
      </c>
      <c r="M188" s="44" t="s">
        <v>70</v>
      </c>
      <c r="N188" s="36" t="s">
        <v>70</v>
      </c>
      <c r="O188" s="34" t="s">
        <v>103</v>
      </c>
      <c r="P188" s="36" t="s">
        <v>70</v>
      </c>
      <c r="Q188" s="36" t="s">
        <v>70</v>
      </c>
      <c r="R188" s="36" t="s">
        <v>70</v>
      </c>
      <c r="S188" s="36" t="s">
        <v>70</v>
      </c>
      <c r="T188" s="38" t="s">
        <v>70</v>
      </c>
      <c r="U188" s="36" t="s">
        <v>70</v>
      </c>
      <c r="V188" s="37">
        <v>60</v>
      </c>
      <c r="W188" s="45">
        <v>1146</v>
      </c>
      <c r="Z188" s="34" t="s">
        <v>103</v>
      </c>
      <c r="AA188" s="34"/>
      <c r="AB188" s="34"/>
    </row>
    <row r="189" spans="1:28" x14ac:dyDescent="0.25">
      <c r="A189" s="117">
        <v>41871</v>
      </c>
      <c r="B189" s="60">
        <v>8</v>
      </c>
      <c r="C189" s="60">
        <f t="shared" si="0"/>
        <v>2014</v>
      </c>
      <c r="D189" s="50" t="s">
        <v>70</v>
      </c>
      <c r="E189" s="57">
        <v>5.7</v>
      </c>
      <c r="F189" s="57">
        <v>28.2</v>
      </c>
      <c r="G189" s="50">
        <v>231</v>
      </c>
      <c r="H189" s="48" t="s">
        <v>70</v>
      </c>
      <c r="I189" s="39" t="s">
        <v>70</v>
      </c>
      <c r="J189" s="52" t="s">
        <v>70</v>
      </c>
      <c r="K189" s="57">
        <v>7.5</v>
      </c>
      <c r="L189" s="36" t="s">
        <v>70</v>
      </c>
      <c r="M189" s="44" t="s">
        <v>70</v>
      </c>
      <c r="N189" s="36" t="s">
        <v>70</v>
      </c>
      <c r="O189" s="34" t="s">
        <v>103</v>
      </c>
      <c r="P189" s="36" t="s">
        <v>70</v>
      </c>
      <c r="Q189" s="36" t="s">
        <v>70</v>
      </c>
      <c r="R189" s="36" t="s">
        <v>70</v>
      </c>
      <c r="S189" s="36" t="s">
        <v>70</v>
      </c>
      <c r="T189" s="38" t="s">
        <v>70</v>
      </c>
      <c r="U189" s="36" t="s">
        <v>70</v>
      </c>
      <c r="V189" s="37">
        <v>40</v>
      </c>
      <c r="W189" s="45">
        <v>2414</v>
      </c>
      <c r="Z189" s="34" t="s">
        <v>103</v>
      </c>
      <c r="AA189" s="34"/>
      <c r="AB189" s="34"/>
    </row>
    <row r="190" spans="1:28" x14ac:dyDescent="0.25">
      <c r="A190" s="117">
        <v>41899</v>
      </c>
      <c r="B190" s="60">
        <v>9</v>
      </c>
      <c r="C190" s="60">
        <f t="shared" si="0"/>
        <v>2014</v>
      </c>
      <c r="D190" s="50" t="s">
        <v>70</v>
      </c>
      <c r="E190" s="57">
        <v>13.6</v>
      </c>
      <c r="F190" s="57">
        <v>29.9</v>
      </c>
      <c r="G190" s="50">
        <v>342</v>
      </c>
      <c r="H190" s="48" t="s">
        <v>70</v>
      </c>
      <c r="I190" s="39" t="s">
        <v>70</v>
      </c>
      <c r="J190" s="52" t="s">
        <v>70</v>
      </c>
      <c r="K190" s="57">
        <v>7</v>
      </c>
      <c r="L190" s="36" t="s">
        <v>70</v>
      </c>
      <c r="M190" s="44" t="s">
        <v>70</v>
      </c>
      <c r="N190" s="36" t="s">
        <v>70</v>
      </c>
      <c r="O190" s="34" t="s">
        <v>103</v>
      </c>
      <c r="P190" s="36" t="s">
        <v>70</v>
      </c>
      <c r="Q190" s="36" t="s">
        <v>70</v>
      </c>
      <c r="R190" s="36" t="s">
        <v>70</v>
      </c>
      <c r="S190" s="36" t="s">
        <v>70</v>
      </c>
      <c r="T190" s="38" t="s">
        <v>70</v>
      </c>
      <c r="U190" s="36" t="s">
        <v>70</v>
      </c>
      <c r="V190" s="37">
        <v>60</v>
      </c>
      <c r="W190" s="45">
        <v>22104</v>
      </c>
      <c r="Z190" s="34" t="s">
        <v>103</v>
      </c>
      <c r="AA190" s="34"/>
      <c r="AB190" s="34"/>
    </row>
    <row r="191" spans="1:28" x14ac:dyDescent="0.25">
      <c r="A191" s="117">
        <v>41927</v>
      </c>
      <c r="B191" s="60">
        <v>10</v>
      </c>
      <c r="C191" s="60">
        <f t="shared" si="0"/>
        <v>2014</v>
      </c>
      <c r="D191" s="50" t="s">
        <v>70</v>
      </c>
      <c r="E191" s="57">
        <v>10.8</v>
      </c>
      <c r="F191" s="57">
        <v>29.7</v>
      </c>
      <c r="G191" s="50">
        <v>182</v>
      </c>
      <c r="H191" s="48" t="s">
        <v>70</v>
      </c>
      <c r="I191" s="39" t="s">
        <v>70</v>
      </c>
      <c r="J191" s="52" t="s">
        <v>70</v>
      </c>
      <c r="K191" s="57">
        <v>8.1</v>
      </c>
      <c r="L191" s="36" t="s">
        <v>70</v>
      </c>
      <c r="M191" s="44" t="s">
        <v>70</v>
      </c>
      <c r="N191" s="36" t="s">
        <v>70</v>
      </c>
      <c r="O191" s="34" t="s">
        <v>103</v>
      </c>
      <c r="P191" s="36" t="s">
        <v>70</v>
      </c>
      <c r="Q191" s="36" t="s">
        <v>70</v>
      </c>
      <c r="R191" s="36" t="s">
        <v>70</v>
      </c>
      <c r="S191" s="36" t="s">
        <v>70</v>
      </c>
      <c r="T191" s="38" t="s">
        <v>70</v>
      </c>
      <c r="U191" s="36" t="s">
        <v>70</v>
      </c>
      <c r="V191" s="37">
        <v>80</v>
      </c>
      <c r="W191" s="45">
        <v>60151</v>
      </c>
      <c r="Z191" s="34" t="s">
        <v>103</v>
      </c>
      <c r="AA191" s="34"/>
      <c r="AB191" s="34"/>
    </row>
    <row r="192" spans="1:28" x14ac:dyDescent="0.25">
      <c r="A192" s="117">
        <v>41955</v>
      </c>
      <c r="B192" s="60">
        <v>11</v>
      </c>
      <c r="C192" s="60">
        <f t="shared" si="0"/>
        <v>2014</v>
      </c>
      <c r="D192" s="50" t="s">
        <v>70</v>
      </c>
      <c r="E192" s="57">
        <v>7.4</v>
      </c>
      <c r="F192" s="57">
        <v>28.2</v>
      </c>
      <c r="G192" s="50">
        <v>242</v>
      </c>
      <c r="H192" s="48" t="s">
        <v>70</v>
      </c>
      <c r="I192" s="39" t="s">
        <v>70</v>
      </c>
      <c r="J192" s="52" t="s">
        <v>70</v>
      </c>
      <c r="K192" s="57">
        <v>7.5</v>
      </c>
      <c r="L192" s="36" t="s">
        <v>70</v>
      </c>
      <c r="M192" s="44" t="s">
        <v>70</v>
      </c>
      <c r="N192" s="36" t="s">
        <v>70</v>
      </c>
      <c r="O192" s="34" t="s">
        <v>103</v>
      </c>
      <c r="P192" s="36" t="s">
        <v>70</v>
      </c>
      <c r="Q192" s="36" t="s">
        <v>70</v>
      </c>
      <c r="R192" s="36" t="s">
        <v>70</v>
      </c>
      <c r="S192" s="36" t="s">
        <v>70</v>
      </c>
      <c r="T192" s="38" t="s">
        <v>70</v>
      </c>
      <c r="U192" s="36" t="s">
        <v>70</v>
      </c>
      <c r="V192" s="37">
        <v>100</v>
      </c>
      <c r="W192" s="45">
        <v>44376</v>
      </c>
      <c r="Z192" s="34" t="s">
        <v>103</v>
      </c>
      <c r="AA192" s="34"/>
      <c r="AB192" s="34"/>
    </row>
    <row r="193" spans="1:28" x14ac:dyDescent="0.25">
      <c r="A193" s="117">
        <v>41983</v>
      </c>
      <c r="B193" s="60">
        <v>12</v>
      </c>
      <c r="C193" s="60">
        <f t="shared" si="0"/>
        <v>2014</v>
      </c>
      <c r="D193" s="50" t="s">
        <v>70</v>
      </c>
      <c r="E193" s="57">
        <v>5.8</v>
      </c>
      <c r="F193" s="57">
        <v>28</v>
      </c>
      <c r="G193" s="50">
        <v>212</v>
      </c>
      <c r="H193" s="48" t="s">
        <v>70</v>
      </c>
      <c r="I193" s="39" t="s">
        <v>70</v>
      </c>
      <c r="J193" s="52" t="s">
        <v>70</v>
      </c>
      <c r="K193" s="57">
        <v>7.8</v>
      </c>
      <c r="L193" s="36" t="s">
        <v>70</v>
      </c>
      <c r="M193" s="44" t="s">
        <v>70</v>
      </c>
      <c r="N193" s="36" t="s">
        <v>70</v>
      </c>
      <c r="O193" s="34" t="s">
        <v>103</v>
      </c>
      <c r="P193" s="36" t="s">
        <v>70</v>
      </c>
      <c r="Q193" s="36" t="s">
        <v>70</v>
      </c>
      <c r="R193" s="36" t="s">
        <v>70</v>
      </c>
      <c r="S193" s="36" t="s">
        <v>70</v>
      </c>
      <c r="T193" s="38" t="s">
        <v>70</v>
      </c>
      <c r="U193" s="36" t="s">
        <v>70</v>
      </c>
      <c r="V193" s="37">
        <v>100</v>
      </c>
      <c r="W193" s="45">
        <v>957</v>
      </c>
      <c r="Z193" s="34" t="s">
        <v>103</v>
      </c>
      <c r="AA193" s="34"/>
      <c r="AB193" s="34"/>
    </row>
    <row r="194" spans="1:28" x14ac:dyDescent="0.25">
      <c r="A194" s="117">
        <v>42011</v>
      </c>
      <c r="B194" s="60">
        <v>1</v>
      </c>
      <c r="C194" s="60">
        <f t="shared" si="0"/>
        <v>2015</v>
      </c>
      <c r="D194" s="40" t="s">
        <v>70</v>
      </c>
      <c r="E194" s="73">
        <v>8.6</v>
      </c>
      <c r="F194" s="73">
        <v>25.2</v>
      </c>
      <c r="G194" s="44">
        <v>175</v>
      </c>
      <c r="H194" s="41">
        <v>0.159</v>
      </c>
      <c r="I194" s="41">
        <v>0.115</v>
      </c>
      <c r="J194" s="40" t="s">
        <v>70</v>
      </c>
      <c r="K194" s="73">
        <v>8.5</v>
      </c>
      <c r="L194" s="40" t="s">
        <v>70</v>
      </c>
      <c r="M194" s="40" t="s">
        <v>70</v>
      </c>
      <c r="N194" s="40" t="s">
        <v>70</v>
      </c>
      <c r="P194" s="40" t="s">
        <v>70</v>
      </c>
      <c r="Q194" s="40" t="s">
        <v>70</v>
      </c>
      <c r="R194" s="44"/>
      <c r="S194" s="40" t="s">
        <v>70</v>
      </c>
      <c r="T194" s="40" t="s">
        <v>70</v>
      </c>
      <c r="U194" s="40" t="s">
        <v>70</v>
      </c>
      <c r="V194" s="37">
        <v>60</v>
      </c>
      <c r="W194" s="45">
        <v>3766</v>
      </c>
      <c r="X194" s="47">
        <v>95</v>
      </c>
      <c r="Y194" s="44">
        <v>1094</v>
      </c>
    </row>
    <row r="195" spans="1:28" x14ac:dyDescent="0.25">
      <c r="A195" s="117">
        <v>42039</v>
      </c>
      <c r="B195" s="60">
        <v>2</v>
      </c>
      <c r="C195" s="60">
        <f t="shared" si="0"/>
        <v>2015</v>
      </c>
      <c r="D195" s="40" t="s">
        <v>70</v>
      </c>
      <c r="E195" s="57">
        <v>8.1999999999999993</v>
      </c>
      <c r="F195" s="57">
        <v>24.8</v>
      </c>
      <c r="G195" s="50">
        <v>156</v>
      </c>
      <c r="H195" s="41" t="s">
        <v>70</v>
      </c>
      <c r="I195" s="41" t="s">
        <v>70</v>
      </c>
      <c r="J195" s="40" t="s">
        <v>70</v>
      </c>
      <c r="K195" s="57">
        <v>8.5</v>
      </c>
      <c r="L195" s="40" t="s">
        <v>70</v>
      </c>
      <c r="M195" s="40" t="s">
        <v>70</v>
      </c>
      <c r="N195" s="40" t="s">
        <v>70</v>
      </c>
      <c r="P195" s="40" t="s">
        <v>70</v>
      </c>
      <c r="Q195" s="40" t="s">
        <v>70</v>
      </c>
      <c r="R195" s="40" t="s">
        <v>3</v>
      </c>
      <c r="S195" s="40" t="s">
        <v>70</v>
      </c>
      <c r="T195" s="40" t="s">
        <v>70</v>
      </c>
      <c r="U195" s="40" t="s">
        <v>70</v>
      </c>
      <c r="V195" s="37">
        <v>10</v>
      </c>
      <c r="W195" s="45">
        <v>1423</v>
      </c>
      <c r="X195" s="47">
        <v>128</v>
      </c>
      <c r="Y195" s="50">
        <v>571</v>
      </c>
    </row>
    <row r="196" spans="1:28" x14ac:dyDescent="0.25">
      <c r="A196" s="117">
        <v>42067</v>
      </c>
      <c r="B196" s="60">
        <v>3</v>
      </c>
      <c r="C196" s="60">
        <f t="shared" si="0"/>
        <v>2015</v>
      </c>
      <c r="D196" s="40" t="s">
        <v>70</v>
      </c>
      <c r="E196" s="57">
        <v>8.5</v>
      </c>
      <c r="F196" s="57">
        <v>27.2</v>
      </c>
      <c r="G196" s="50">
        <v>156</v>
      </c>
      <c r="H196" s="41" t="s">
        <v>70</v>
      </c>
      <c r="I196" s="41" t="s">
        <v>70</v>
      </c>
      <c r="J196" s="40" t="s">
        <v>70</v>
      </c>
      <c r="K196" s="57">
        <v>7.9</v>
      </c>
      <c r="L196" s="40" t="s">
        <v>70</v>
      </c>
      <c r="M196" s="40" t="s">
        <v>70</v>
      </c>
      <c r="N196" s="40" t="s">
        <v>70</v>
      </c>
      <c r="P196" s="40" t="s">
        <v>70</v>
      </c>
      <c r="Q196" s="40" t="s">
        <v>70</v>
      </c>
      <c r="R196" s="40" t="s">
        <v>3</v>
      </c>
      <c r="S196" s="40" t="s">
        <v>70</v>
      </c>
      <c r="T196" s="40" t="s">
        <v>70</v>
      </c>
      <c r="U196" s="40" t="s">
        <v>70</v>
      </c>
      <c r="V196" s="37">
        <v>60</v>
      </c>
      <c r="W196" s="45">
        <v>14933</v>
      </c>
      <c r="X196" s="47">
        <v>144</v>
      </c>
      <c r="Y196" s="50">
        <v>618</v>
      </c>
    </row>
    <row r="197" spans="1:28" x14ac:dyDescent="0.25">
      <c r="A197" s="117">
        <v>42095</v>
      </c>
      <c r="B197" s="60">
        <v>4</v>
      </c>
      <c r="C197" s="60">
        <f t="shared" si="0"/>
        <v>2015</v>
      </c>
      <c r="D197" s="40" t="s">
        <v>70</v>
      </c>
      <c r="E197" s="57">
        <v>8.1</v>
      </c>
      <c r="F197" s="57">
        <v>29.1</v>
      </c>
      <c r="G197" s="50">
        <v>149</v>
      </c>
      <c r="H197" s="55">
        <v>1.8959999999999999</v>
      </c>
      <c r="I197" s="55">
        <v>0.2</v>
      </c>
      <c r="J197" s="40" t="s">
        <v>70</v>
      </c>
      <c r="K197" s="57">
        <v>7.7</v>
      </c>
      <c r="L197" s="40" t="s">
        <v>70</v>
      </c>
      <c r="M197" s="40" t="s">
        <v>70</v>
      </c>
      <c r="N197" s="40" t="s">
        <v>70</v>
      </c>
      <c r="P197" s="40" t="s">
        <v>70</v>
      </c>
      <c r="Q197" s="40" t="s">
        <v>70</v>
      </c>
      <c r="R197" s="40" t="s">
        <v>3</v>
      </c>
      <c r="S197" s="40" t="s">
        <v>70</v>
      </c>
      <c r="T197" s="40" t="s">
        <v>70</v>
      </c>
      <c r="U197" s="40" t="s">
        <v>70</v>
      </c>
      <c r="V197" s="37">
        <v>60</v>
      </c>
      <c r="W197" s="45">
        <v>54648</v>
      </c>
      <c r="X197" s="47">
        <v>327</v>
      </c>
      <c r="Y197" s="50">
        <v>570</v>
      </c>
    </row>
    <row r="198" spans="1:28" x14ac:dyDescent="0.25">
      <c r="A198" s="117">
        <v>42151</v>
      </c>
      <c r="B198" s="60">
        <v>5</v>
      </c>
      <c r="C198" s="60">
        <f t="shared" si="0"/>
        <v>2015</v>
      </c>
      <c r="D198" s="40" t="s">
        <v>70</v>
      </c>
      <c r="E198" s="57">
        <v>9.3000000000000007</v>
      </c>
      <c r="F198" s="57">
        <v>31</v>
      </c>
      <c r="G198" s="50">
        <v>160</v>
      </c>
      <c r="H198" s="41" t="s">
        <v>70</v>
      </c>
      <c r="I198" s="41" t="s">
        <v>70</v>
      </c>
      <c r="J198" s="40" t="s">
        <v>70</v>
      </c>
      <c r="K198" s="57">
        <v>7.4</v>
      </c>
      <c r="L198" s="40" t="s">
        <v>70</v>
      </c>
      <c r="M198" s="40" t="s">
        <v>70</v>
      </c>
      <c r="N198" s="40" t="s">
        <v>70</v>
      </c>
      <c r="P198" s="40" t="s">
        <v>70</v>
      </c>
      <c r="Q198" s="40" t="s">
        <v>70</v>
      </c>
      <c r="R198" s="40" t="s">
        <v>3</v>
      </c>
      <c r="S198" s="40" t="s">
        <v>70</v>
      </c>
      <c r="T198" s="40" t="s">
        <v>70</v>
      </c>
      <c r="U198" s="40" t="s">
        <v>70</v>
      </c>
      <c r="V198" s="37">
        <v>80</v>
      </c>
      <c r="W198" s="45">
        <v>48245</v>
      </c>
      <c r="X198" s="47">
        <v>263</v>
      </c>
      <c r="Y198" s="50">
        <v>808</v>
      </c>
    </row>
    <row r="199" spans="1:28" x14ac:dyDescent="0.25">
      <c r="A199" s="117">
        <v>42179</v>
      </c>
      <c r="B199" s="60">
        <v>6</v>
      </c>
      <c r="C199" s="60">
        <f t="shared" si="0"/>
        <v>2015</v>
      </c>
      <c r="D199" s="40" t="s">
        <v>70</v>
      </c>
      <c r="E199" s="57">
        <v>9.8000000000000007</v>
      </c>
      <c r="F199" s="57">
        <v>33</v>
      </c>
      <c r="G199" s="50">
        <v>930</v>
      </c>
      <c r="H199" s="41" t="s">
        <v>70</v>
      </c>
      <c r="I199" s="41" t="s">
        <v>70</v>
      </c>
      <c r="J199" s="40" t="s">
        <v>70</v>
      </c>
      <c r="K199" s="57">
        <v>8.8000000000000007</v>
      </c>
      <c r="L199" s="40" t="s">
        <v>70</v>
      </c>
      <c r="M199" s="40" t="s">
        <v>70</v>
      </c>
      <c r="N199" s="40" t="s">
        <v>70</v>
      </c>
      <c r="P199" s="40" t="s">
        <v>70</v>
      </c>
      <c r="Q199" s="40" t="s">
        <v>70</v>
      </c>
      <c r="R199" s="40" t="s">
        <v>3</v>
      </c>
      <c r="S199" s="40" t="s">
        <v>70</v>
      </c>
      <c r="T199" s="40" t="s">
        <v>70</v>
      </c>
      <c r="U199" s="40" t="s">
        <v>70</v>
      </c>
      <c r="V199" s="37">
        <v>80</v>
      </c>
      <c r="W199" s="45">
        <v>13033</v>
      </c>
      <c r="X199" s="47">
        <v>115</v>
      </c>
      <c r="Y199" s="50">
        <v>808</v>
      </c>
    </row>
    <row r="200" spans="1:28" x14ac:dyDescent="0.25">
      <c r="A200" s="117">
        <v>42207</v>
      </c>
      <c r="B200" s="60">
        <v>7</v>
      </c>
      <c r="C200" s="60">
        <f t="shared" si="0"/>
        <v>2015</v>
      </c>
      <c r="D200" s="53">
        <v>6</v>
      </c>
      <c r="E200" s="57">
        <v>7.6</v>
      </c>
      <c r="F200" s="57">
        <v>28.3</v>
      </c>
      <c r="G200" s="50">
        <v>212</v>
      </c>
      <c r="H200" s="41">
        <v>1.51</v>
      </c>
      <c r="I200" s="41">
        <v>1E-3</v>
      </c>
      <c r="J200" s="40" t="s">
        <v>70</v>
      </c>
      <c r="K200" s="57">
        <v>8.4</v>
      </c>
      <c r="L200" s="40" t="s">
        <v>70</v>
      </c>
      <c r="M200" s="40" t="s">
        <v>70</v>
      </c>
      <c r="N200" s="40" t="s">
        <v>70</v>
      </c>
      <c r="P200" s="40" t="s">
        <v>70</v>
      </c>
      <c r="Q200" s="40" t="s">
        <v>70</v>
      </c>
      <c r="R200" s="40" t="s">
        <v>3</v>
      </c>
      <c r="S200" s="40" t="s">
        <v>70</v>
      </c>
      <c r="T200" s="40" t="s">
        <v>70</v>
      </c>
      <c r="U200" s="40" t="s">
        <v>70</v>
      </c>
      <c r="V200" s="37">
        <v>20</v>
      </c>
      <c r="W200" s="45">
        <v>349</v>
      </c>
      <c r="X200" s="47">
        <v>35</v>
      </c>
      <c r="Y200" s="50">
        <v>714</v>
      </c>
    </row>
    <row r="201" spans="1:28" x14ac:dyDescent="0.25">
      <c r="A201" s="117">
        <v>42235</v>
      </c>
      <c r="B201" s="60">
        <v>8</v>
      </c>
      <c r="C201" s="60">
        <f t="shared" si="0"/>
        <v>2015</v>
      </c>
      <c r="D201" s="40" t="s">
        <v>70</v>
      </c>
      <c r="E201" s="57">
        <v>12.2</v>
      </c>
      <c r="F201" s="57">
        <v>29</v>
      </c>
      <c r="G201" s="50">
        <v>246</v>
      </c>
      <c r="H201" s="41" t="s">
        <v>70</v>
      </c>
      <c r="I201" s="41" t="s">
        <v>70</v>
      </c>
      <c r="J201" s="40" t="s">
        <v>70</v>
      </c>
      <c r="K201" s="57">
        <v>9.3000000000000007</v>
      </c>
      <c r="L201" s="40" t="s">
        <v>70</v>
      </c>
      <c r="M201" s="40" t="s">
        <v>70</v>
      </c>
      <c r="N201" s="40" t="s">
        <v>70</v>
      </c>
      <c r="P201" s="40" t="s">
        <v>70</v>
      </c>
      <c r="Q201" s="40" t="s">
        <v>70</v>
      </c>
      <c r="R201" s="40" t="s">
        <v>3</v>
      </c>
      <c r="S201" s="40" t="s">
        <v>70</v>
      </c>
      <c r="T201" s="40" t="s">
        <v>70</v>
      </c>
      <c r="U201" s="40" t="s">
        <v>70</v>
      </c>
      <c r="V201" s="37">
        <v>100</v>
      </c>
      <c r="W201" s="45">
        <v>65199</v>
      </c>
      <c r="X201" s="47">
        <v>96</v>
      </c>
      <c r="Y201" s="50">
        <v>808</v>
      </c>
    </row>
    <row r="202" spans="1:28" x14ac:dyDescent="0.25">
      <c r="A202" s="117">
        <v>42263</v>
      </c>
      <c r="B202" s="60">
        <v>9</v>
      </c>
      <c r="C202" s="60">
        <f t="shared" si="0"/>
        <v>2015</v>
      </c>
      <c r="D202" s="40" t="s">
        <v>70</v>
      </c>
      <c r="E202" s="57">
        <v>5.8</v>
      </c>
      <c r="F202" s="57">
        <v>29.5</v>
      </c>
      <c r="G202" s="50">
        <v>275</v>
      </c>
      <c r="H202" s="41" t="s">
        <v>70</v>
      </c>
      <c r="I202" s="41" t="s">
        <v>70</v>
      </c>
      <c r="J202" s="40" t="s">
        <v>70</v>
      </c>
      <c r="K202" s="57">
        <v>8.5</v>
      </c>
      <c r="L202" s="40" t="s">
        <v>70</v>
      </c>
      <c r="M202" s="40" t="s">
        <v>70</v>
      </c>
      <c r="N202" s="40" t="s">
        <v>70</v>
      </c>
      <c r="P202" s="40" t="s">
        <v>70</v>
      </c>
      <c r="Q202" s="40" t="s">
        <v>70</v>
      </c>
      <c r="R202" s="40" t="s">
        <v>3</v>
      </c>
      <c r="S202" s="40" t="s">
        <v>70</v>
      </c>
      <c r="T202" s="40" t="s">
        <v>70</v>
      </c>
      <c r="U202" s="40" t="s">
        <v>70</v>
      </c>
      <c r="V202" s="37">
        <v>60</v>
      </c>
      <c r="W202" s="45">
        <v>16140</v>
      </c>
      <c r="X202" s="47">
        <v>119</v>
      </c>
      <c r="Y202" s="50">
        <v>523</v>
      </c>
    </row>
    <row r="203" spans="1:28" x14ac:dyDescent="0.25">
      <c r="A203" s="117">
        <v>42291</v>
      </c>
      <c r="B203" s="60">
        <v>10</v>
      </c>
      <c r="C203" s="60">
        <f t="shared" si="0"/>
        <v>2015</v>
      </c>
      <c r="D203" s="42">
        <v>2</v>
      </c>
      <c r="E203" s="57">
        <v>7.6</v>
      </c>
      <c r="F203" s="57">
        <v>31</v>
      </c>
      <c r="G203" s="50">
        <v>234</v>
      </c>
      <c r="H203" s="41" t="s">
        <v>70</v>
      </c>
      <c r="I203" s="41" t="s">
        <v>70</v>
      </c>
      <c r="J203" s="40" t="s">
        <v>70</v>
      </c>
      <c r="K203" s="57">
        <v>8.4</v>
      </c>
      <c r="L203" s="40">
        <v>46</v>
      </c>
      <c r="M203" s="40">
        <v>594</v>
      </c>
      <c r="N203" s="40">
        <v>38</v>
      </c>
      <c r="P203" s="40">
        <v>12</v>
      </c>
      <c r="Q203" s="40">
        <v>60</v>
      </c>
      <c r="R203" s="40" t="s">
        <v>3</v>
      </c>
      <c r="S203" s="40">
        <v>964</v>
      </c>
      <c r="T203" s="40">
        <v>3</v>
      </c>
      <c r="U203" s="40">
        <v>140</v>
      </c>
      <c r="V203" s="37">
        <v>70</v>
      </c>
      <c r="W203" s="45">
        <v>423</v>
      </c>
      <c r="X203" s="47">
        <v>51</v>
      </c>
      <c r="Y203" s="50">
        <v>856</v>
      </c>
    </row>
    <row r="204" spans="1:28" x14ac:dyDescent="0.25">
      <c r="A204" s="117">
        <v>42319</v>
      </c>
      <c r="B204" s="60">
        <v>11</v>
      </c>
      <c r="C204" s="60">
        <f t="shared" si="0"/>
        <v>2015</v>
      </c>
      <c r="D204" s="42">
        <v>2</v>
      </c>
      <c r="E204" s="57">
        <v>6.8</v>
      </c>
      <c r="F204" s="57">
        <v>27</v>
      </c>
      <c r="G204" s="50">
        <v>247</v>
      </c>
      <c r="H204" s="41">
        <v>1.0660000000000001</v>
      </c>
      <c r="I204" s="41">
        <v>0.157</v>
      </c>
      <c r="J204" s="40" t="s">
        <v>70</v>
      </c>
      <c r="K204" s="57">
        <v>7.9</v>
      </c>
      <c r="L204" s="40">
        <v>51</v>
      </c>
      <c r="M204" s="40">
        <v>568</v>
      </c>
      <c r="N204" s="40">
        <v>42</v>
      </c>
      <c r="P204" s="40">
        <v>12</v>
      </c>
      <c r="Q204" s="40">
        <v>56</v>
      </c>
      <c r="R204" s="40" t="s">
        <v>3</v>
      </c>
      <c r="S204" s="40">
        <v>1070</v>
      </c>
      <c r="T204" s="40">
        <v>4</v>
      </c>
      <c r="U204" s="40">
        <v>140</v>
      </c>
      <c r="V204" s="37">
        <v>40</v>
      </c>
      <c r="W204" s="45">
        <v>2656</v>
      </c>
      <c r="X204" s="47">
        <v>519</v>
      </c>
      <c r="Y204" s="50">
        <v>524</v>
      </c>
    </row>
    <row r="205" spans="1:28" x14ac:dyDescent="0.25">
      <c r="A205" s="117">
        <v>42347</v>
      </c>
      <c r="B205" s="60">
        <v>12</v>
      </c>
      <c r="C205" s="60">
        <f t="shared" si="0"/>
        <v>2015</v>
      </c>
      <c r="D205" s="42">
        <v>2</v>
      </c>
      <c r="E205" s="57">
        <v>8.5</v>
      </c>
      <c r="F205" s="57">
        <v>29</v>
      </c>
      <c r="G205" s="50">
        <v>220</v>
      </c>
      <c r="H205" s="41">
        <v>0.46600000000000003</v>
      </c>
      <c r="I205" s="41">
        <v>6.8000000000000005E-2</v>
      </c>
      <c r="J205" s="40" t="s">
        <v>70</v>
      </c>
      <c r="K205" s="57">
        <v>8.4</v>
      </c>
      <c r="L205" s="40">
        <v>42</v>
      </c>
      <c r="M205" s="40">
        <v>455</v>
      </c>
      <c r="N205" s="40">
        <v>345</v>
      </c>
      <c r="P205" s="40">
        <v>20</v>
      </c>
      <c r="Q205" s="40">
        <v>44</v>
      </c>
      <c r="R205" s="40" t="s">
        <v>3</v>
      </c>
      <c r="S205" s="40">
        <v>951</v>
      </c>
      <c r="T205" s="40">
        <v>2</v>
      </c>
      <c r="U205" s="40">
        <v>136</v>
      </c>
      <c r="V205" s="37">
        <v>40</v>
      </c>
      <c r="W205" s="45">
        <v>5616</v>
      </c>
      <c r="X205" s="47">
        <v>211</v>
      </c>
      <c r="Y205" s="50">
        <v>666</v>
      </c>
    </row>
    <row r="206" spans="1:28" x14ac:dyDescent="0.25">
      <c r="A206" s="117">
        <v>42375</v>
      </c>
      <c r="B206" s="60">
        <v>1</v>
      </c>
      <c r="C206" s="60">
        <f t="shared" si="0"/>
        <v>2016</v>
      </c>
      <c r="D206" s="44">
        <v>2</v>
      </c>
      <c r="E206" s="73">
        <v>7.5</v>
      </c>
      <c r="F206" s="73">
        <v>29</v>
      </c>
      <c r="G206" s="77">
        <v>164</v>
      </c>
      <c r="H206" s="39" t="s">
        <v>70</v>
      </c>
      <c r="I206" s="39" t="s">
        <v>70</v>
      </c>
      <c r="J206" s="52" t="s">
        <v>70</v>
      </c>
      <c r="K206" s="73">
        <v>7.3</v>
      </c>
      <c r="L206" s="40">
        <v>51</v>
      </c>
      <c r="M206" s="78">
        <v>431</v>
      </c>
      <c r="N206" s="44">
        <v>38</v>
      </c>
      <c r="O206" s="54">
        <v>2400.0000000000005</v>
      </c>
      <c r="P206" s="43">
        <v>36</v>
      </c>
      <c r="Q206" s="44">
        <v>36</v>
      </c>
      <c r="R206" s="44" t="s">
        <v>70</v>
      </c>
      <c r="S206" s="77">
        <v>692</v>
      </c>
      <c r="T206" s="73">
        <v>0.5</v>
      </c>
      <c r="U206" s="44">
        <v>140</v>
      </c>
      <c r="V206" s="37">
        <v>40</v>
      </c>
      <c r="W206" s="45">
        <v>24491</v>
      </c>
      <c r="X206" s="47">
        <v>383</v>
      </c>
      <c r="Y206" s="44">
        <v>856</v>
      </c>
      <c r="Z206" s="35">
        <v>18</v>
      </c>
      <c r="AA206" s="78">
        <v>482</v>
      </c>
      <c r="AB206" s="53">
        <v>86.87</v>
      </c>
    </row>
    <row r="207" spans="1:28" x14ac:dyDescent="0.25">
      <c r="A207" s="117">
        <v>42403</v>
      </c>
      <c r="B207" s="60">
        <v>2</v>
      </c>
      <c r="C207" s="60">
        <f t="shared" si="0"/>
        <v>2016</v>
      </c>
      <c r="D207" s="50">
        <v>1</v>
      </c>
      <c r="E207" s="57">
        <v>8.9</v>
      </c>
      <c r="F207" s="57">
        <v>27</v>
      </c>
      <c r="G207" s="79">
        <v>156</v>
      </c>
      <c r="H207" s="55">
        <v>0.33100000000000002</v>
      </c>
      <c r="I207" s="55">
        <v>5.7000000000000002E-2</v>
      </c>
      <c r="J207" s="52">
        <v>5.0999999999999997E-2</v>
      </c>
      <c r="K207" s="57">
        <v>8.4</v>
      </c>
      <c r="L207" s="50">
        <v>59</v>
      </c>
      <c r="M207" s="54">
        <v>499</v>
      </c>
      <c r="N207" s="50">
        <v>74</v>
      </c>
      <c r="O207" s="54">
        <v>1138</v>
      </c>
      <c r="P207" s="43">
        <v>8</v>
      </c>
      <c r="Q207" s="40">
        <v>32</v>
      </c>
      <c r="R207" s="44" t="s">
        <v>70</v>
      </c>
      <c r="S207" s="54">
        <v>754</v>
      </c>
      <c r="T207" s="57">
        <v>4</v>
      </c>
      <c r="U207" s="40">
        <v>136</v>
      </c>
      <c r="V207" s="37">
        <v>40</v>
      </c>
      <c r="W207" s="45">
        <v>3591</v>
      </c>
      <c r="X207" s="47">
        <v>318</v>
      </c>
      <c r="Y207" s="50">
        <v>523</v>
      </c>
      <c r="Z207" s="35">
        <v>17</v>
      </c>
      <c r="AA207" s="54">
        <v>558</v>
      </c>
      <c r="AB207" s="53">
        <v>116.41</v>
      </c>
    </row>
    <row r="208" spans="1:28" x14ac:dyDescent="0.25">
      <c r="A208" s="117">
        <v>42431</v>
      </c>
      <c r="B208" s="60">
        <v>3</v>
      </c>
      <c r="C208" s="60">
        <f t="shared" si="0"/>
        <v>2016</v>
      </c>
      <c r="D208" s="50">
        <v>1</v>
      </c>
      <c r="E208" s="57">
        <v>7.6</v>
      </c>
      <c r="F208" s="57">
        <v>26</v>
      </c>
      <c r="G208" s="79">
        <v>171</v>
      </c>
      <c r="H208" s="55">
        <v>0.308</v>
      </c>
      <c r="I208" s="55">
        <v>2.1000000000000001E-2</v>
      </c>
      <c r="J208" s="52">
        <v>4.4999999999999998E-2</v>
      </c>
      <c r="K208" s="57">
        <v>8</v>
      </c>
      <c r="L208" s="50">
        <v>37</v>
      </c>
      <c r="M208" s="54">
        <v>331</v>
      </c>
      <c r="N208" s="50">
        <v>35</v>
      </c>
      <c r="O208" s="54">
        <v>678</v>
      </c>
      <c r="P208" s="43">
        <v>20</v>
      </c>
      <c r="Q208" s="40">
        <v>40</v>
      </c>
      <c r="R208" s="44" t="s">
        <v>70</v>
      </c>
      <c r="S208" s="54">
        <v>748</v>
      </c>
      <c r="T208" s="57">
        <v>0.5</v>
      </c>
      <c r="U208" s="40">
        <v>104</v>
      </c>
      <c r="V208" s="37">
        <v>40</v>
      </c>
      <c r="W208" s="45">
        <v>3997</v>
      </c>
      <c r="X208" s="47">
        <v>208</v>
      </c>
      <c r="Y208" s="50">
        <v>524</v>
      </c>
      <c r="Z208" s="35">
        <v>11</v>
      </c>
      <c r="AA208" s="54">
        <v>368</v>
      </c>
      <c r="AB208" s="53">
        <v>108.59</v>
      </c>
    </row>
    <row r="209" spans="1:28" x14ac:dyDescent="0.25">
      <c r="A209" s="117">
        <v>42487</v>
      </c>
      <c r="B209" s="60">
        <v>4</v>
      </c>
      <c r="C209" s="60">
        <f t="shared" si="0"/>
        <v>2016</v>
      </c>
      <c r="D209" s="50">
        <v>1</v>
      </c>
      <c r="E209" s="57">
        <v>8.6</v>
      </c>
      <c r="F209" s="57">
        <v>29.5</v>
      </c>
      <c r="G209" s="79">
        <v>193</v>
      </c>
      <c r="H209" s="55">
        <v>6.5000000000000002E-2</v>
      </c>
      <c r="I209" s="55">
        <v>0.125</v>
      </c>
      <c r="J209" s="55">
        <v>0.152</v>
      </c>
      <c r="K209" s="57">
        <v>8.6999999999999993</v>
      </c>
      <c r="L209" s="50">
        <v>57</v>
      </c>
      <c r="M209" s="79">
        <v>413</v>
      </c>
      <c r="N209" s="50">
        <v>32</v>
      </c>
      <c r="O209" s="54">
        <v>144</v>
      </c>
      <c r="P209" s="43">
        <v>44</v>
      </c>
      <c r="Q209" s="50">
        <v>44</v>
      </c>
      <c r="R209" s="36">
        <v>16</v>
      </c>
      <c r="S209" s="79">
        <v>800</v>
      </c>
      <c r="T209" s="57">
        <v>0.5</v>
      </c>
      <c r="U209" s="50">
        <v>104</v>
      </c>
      <c r="V209" s="37">
        <v>40</v>
      </c>
      <c r="W209" s="45">
        <v>2399</v>
      </c>
      <c r="X209" s="47">
        <v>198</v>
      </c>
      <c r="Y209" s="50">
        <v>429</v>
      </c>
      <c r="Z209" s="35">
        <v>10</v>
      </c>
      <c r="AA209" s="79">
        <v>470</v>
      </c>
      <c r="AB209" s="53">
        <v>74.709999999999994</v>
      </c>
    </row>
    <row r="210" spans="1:28" x14ac:dyDescent="0.25">
      <c r="A210" s="117">
        <v>42515</v>
      </c>
      <c r="B210" s="60">
        <v>5</v>
      </c>
      <c r="C210" s="60">
        <f t="shared" si="0"/>
        <v>2016</v>
      </c>
      <c r="D210" s="50">
        <v>1</v>
      </c>
      <c r="E210" s="57">
        <v>6.4</v>
      </c>
      <c r="F210" s="57">
        <v>31</v>
      </c>
      <c r="G210" s="79">
        <v>175</v>
      </c>
      <c r="H210" s="55">
        <v>1E-3</v>
      </c>
      <c r="I210" s="55">
        <v>0.14699999999999999</v>
      </c>
      <c r="J210" s="52">
        <v>0.23599999999999999</v>
      </c>
      <c r="K210" s="57">
        <v>8.3000000000000007</v>
      </c>
      <c r="L210" s="50">
        <v>40</v>
      </c>
      <c r="M210" s="54">
        <v>460</v>
      </c>
      <c r="N210" s="50">
        <v>23</v>
      </c>
      <c r="O210" s="54">
        <v>144</v>
      </c>
      <c r="P210" s="43">
        <v>12</v>
      </c>
      <c r="Q210" s="40">
        <v>60</v>
      </c>
      <c r="R210" s="36">
        <v>19</v>
      </c>
      <c r="S210" s="54">
        <v>880</v>
      </c>
      <c r="T210" s="57">
        <v>0.5</v>
      </c>
      <c r="U210" s="40">
        <v>212</v>
      </c>
      <c r="V210" s="37">
        <v>40</v>
      </c>
      <c r="W210" s="45">
        <v>11314</v>
      </c>
      <c r="X210" s="47">
        <v>217</v>
      </c>
      <c r="Y210" s="50">
        <v>619</v>
      </c>
      <c r="Z210" s="35">
        <v>5</v>
      </c>
      <c r="AA210" s="54">
        <v>500</v>
      </c>
      <c r="AB210" s="53">
        <v>31.27</v>
      </c>
    </row>
    <row r="211" spans="1:28" x14ac:dyDescent="0.25">
      <c r="A211" s="117">
        <v>42543</v>
      </c>
      <c r="B211" s="60">
        <v>6</v>
      </c>
      <c r="C211" s="60">
        <f t="shared" si="0"/>
        <v>2016</v>
      </c>
      <c r="D211" s="50">
        <v>8</v>
      </c>
      <c r="E211" s="57">
        <v>14.4</v>
      </c>
      <c r="F211" s="57">
        <v>33</v>
      </c>
      <c r="G211" s="79">
        <v>960</v>
      </c>
      <c r="H211" s="55">
        <v>6.5000000000000002E-2</v>
      </c>
      <c r="I211" s="55">
        <v>0.108</v>
      </c>
      <c r="J211" s="52">
        <v>6.3E-2</v>
      </c>
      <c r="K211" s="57">
        <v>9.4</v>
      </c>
      <c r="L211" s="50">
        <v>27</v>
      </c>
      <c r="M211" s="54">
        <v>407</v>
      </c>
      <c r="N211" s="36" t="s">
        <v>70</v>
      </c>
      <c r="O211" s="54">
        <v>85</v>
      </c>
      <c r="P211" s="43">
        <v>32</v>
      </c>
      <c r="Q211" s="40">
        <v>132</v>
      </c>
      <c r="R211" s="36">
        <v>43</v>
      </c>
      <c r="S211" s="54">
        <v>3090</v>
      </c>
      <c r="T211" s="57">
        <v>2</v>
      </c>
      <c r="U211" s="40">
        <v>36</v>
      </c>
      <c r="V211" s="37">
        <v>80</v>
      </c>
      <c r="W211" s="45">
        <v>344356</v>
      </c>
      <c r="X211" s="47">
        <v>282</v>
      </c>
      <c r="Y211" s="50">
        <v>333</v>
      </c>
      <c r="Z211" s="35">
        <v>5</v>
      </c>
      <c r="AA211" s="54">
        <v>434</v>
      </c>
      <c r="AB211" s="53">
        <v>184.87</v>
      </c>
    </row>
    <row r="212" spans="1:28" x14ac:dyDescent="0.25">
      <c r="A212" s="117">
        <v>42571</v>
      </c>
      <c r="B212" s="60">
        <v>7</v>
      </c>
      <c r="C212" s="60">
        <f t="shared" si="0"/>
        <v>2016</v>
      </c>
      <c r="D212" s="42">
        <v>2</v>
      </c>
      <c r="E212" s="57">
        <v>7.3</v>
      </c>
      <c r="F212" s="57">
        <v>30</v>
      </c>
      <c r="G212" s="79">
        <v>642</v>
      </c>
      <c r="H212" s="41">
        <v>6.8000000000000005E-2</v>
      </c>
      <c r="I212" s="41">
        <v>0.13400000000000001</v>
      </c>
      <c r="J212" s="52">
        <v>2.5000000000000001E-2</v>
      </c>
      <c r="K212" s="57">
        <v>8.8000000000000007</v>
      </c>
      <c r="L212" s="36" t="s">
        <v>70</v>
      </c>
      <c r="M212" s="49" t="s">
        <v>70</v>
      </c>
      <c r="N212" s="40">
        <v>14</v>
      </c>
      <c r="O212" s="49">
        <v>185</v>
      </c>
      <c r="P212" s="43">
        <v>12</v>
      </c>
      <c r="Q212" s="40">
        <v>76</v>
      </c>
      <c r="R212" s="36">
        <v>67</v>
      </c>
      <c r="S212" s="54">
        <v>2260</v>
      </c>
      <c r="T212" s="56">
        <v>0.5</v>
      </c>
      <c r="U212" s="40">
        <v>276</v>
      </c>
      <c r="V212" s="37">
        <v>80</v>
      </c>
      <c r="W212" s="45">
        <v>25413</v>
      </c>
      <c r="X212" s="47">
        <v>182</v>
      </c>
      <c r="Y212" s="50">
        <v>714</v>
      </c>
      <c r="Z212" s="34">
        <v>2</v>
      </c>
      <c r="AA212" s="49">
        <v>1323</v>
      </c>
      <c r="AB212" s="53">
        <v>61.07</v>
      </c>
    </row>
    <row r="213" spans="1:28" x14ac:dyDescent="0.25">
      <c r="A213" s="117">
        <v>42599</v>
      </c>
      <c r="B213" s="60">
        <v>8</v>
      </c>
      <c r="C213" s="60">
        <f t="shared" si="0"/>
        <v>2016</v>
      </c>
      <c r="D213" s="42">
        <v>3</v>
      </c>
      <c r="E213" s="57">
        <v>5.5</v>
      </c>
      <c r="F213" s="57">
        <v>34</v>
      </c>
      <c r="G213" s="79">
        <v>280</v>
      </c>
      <c r="H213" s="55">
        <v>0.38200000000000001</v>
      </c>
      <c r="I213" s="41">
        <v>0.23499999999999999</v>
      </c>
      <c r="J213" s="52">
        <v>0.313</v>
      </c>
      <c r="K213" s="57">
        <v>8.1</v>
      </c>
      <c r="L213" s="40">
        <v>66</v>
      </c>
      <c r="M213" s="54">
        <v>761</v>
      </c>
      <c r="N213" s="36" t="s">
        <v>70</v>
      </c>
      <c r="O213" s="49">
        <v>126</v>
      </c>
      <c r="P213" s="43">
        <v>12</v>
      </c>
      <c r="Q213" s="40">
        <v>56</v>
      </c>
      <c r="R213" s="36">
        <v>23</v>
      </c>
      <c r="S213" s="54">
        <v>1125</v>
      </c>
      <c r="T213" s="56">
        <v>3</v>
      </c>
      <c r="U213" s="40">
        <v>172</v>
      </c>
      <c r="V213" s="37">
        <v>60</v>
      </c>
      <c r="W213" s="45">
        <v>18920</v>
      </c>
      <c r="X213" s="47">
        <v>47</v>
      </c>
      <c r="Y213" s="50">
        <v>761</v>
      </c>
      <c r="Z213" s="34">
        <v>7</v>
      </c>
      <c r="AA213" s="54">
        <v>827</v>
      </c>
      <c r="AB213" s="53">
        <v>36.14</v>
      </c>
    </row>
    <row r="214" spans="1:28" x14ac:dyDescent="0.25">
      <c r="A214" s="117">
        <v>42627</v>
      </c>
      <c r="B214" s="60">
        <v>9</v>
      </c>
      <c r="C214" s="60">
        <f t="shared" si="0"/>
        <v>2016</v>
      </c>
      <c r="D214" s="42">
        <v>3</v>
      </c>
      <c r="E214" s="57">
        <v>7.3</v>
      </c>
      <c r="F214" s="57">
        <v>27</v>
      </c>
      <c r="G214" s="79">
        <v>215</v>
      </c>
      <c r="H214" s="55">
        <v>0.72799999999999998</v>
      </c>
      <c r="I214" s="41">
        <v>0.13400000000000001</v>
      </c>
      <c r="J214" s="52">
        <v>7.5999999999999998E-2</v>
      </c>
      <c r="K214" s="57">
        <v>7.8</v>
      </c>
      <c r="L214" s="40">
        <v>29</v>
      </c>
      <c r="M214" s="54">
        <v>770</v>
      </c>
      <c r="N214" s="36" t="s">
        <v>70</v>
      </c>
      <c r="O214" s="49">
        <v>335</v>
      </c>
      <c r="P214" s="43">
        <v>12</v>
      </c>
      <c r="Q214" s="40">
        <v>56</v>
      </c>
      <c r="R214" s="36">
        <v>24</v>
      </c>
      <c r="S214" s="36" t="s">
        <v>70</v>
      </c>
      <c r="T214" s="56">
        <v>0.05</v>
      </c>
      <c r="U214" s="40">
        <v>124</v>
      </c>
      <c r="V214" s="37">
        <v>60</v>
      </c>
      <c r="W214" s="45">
        <v>467</v>
      </c>
      <c r="X214" s="47">
        <v>242</v>
      </c>
      <c r="Y214" s="50">
        <v>286</v>
      </c>
      <c r="Z214" s="34">
        <v>13</v>
      </c>
      <c r="AA214" s="54">
        <v>799</v>
      </c>
      <c r="AB214" s="46">
        <v>111.2</v>
      </c>
    </row>
    <row r="215" spans="1:28" x14ac:dyDescent="0.25">
      <c r="A215" s="117">
        <v>42655</v>
      </c>
      <c r="B215" s="60">
        <v>10</v>
      </c>
      <c r="C215" s="60">
        <f t="shared" si="0"/>
        <v>2016</v>
      </c>
      <c r="D215" s="42">
        <v>2</v>
      </c>
      <c r="E215" s="57">
        <v>7.3</v>
      </c>
      <c r="F215" s="57">
        <v>28</v>
      </c>
      <c r="G215" s="79">
        <v>230</v>
      </c>
      <c r="H215" s="55">
        <v>0.79600000000000004</v>
      </c>
      <c r="I215" s="41">
        <v>0.185</v>
      </c>
      <c r="J215" s="52">
        <v>5.5E-2</v>
      </c>
      <c r="K215" s="57">
        <v>7.9</v>
      </c>
      <c r="L215" s="40">
        <v>20</v>
      </c>
      <c r="M215" s="54">
        <v>577</v>
      </c>
      <c r="N215" s="36" t="s">
        <v>70</v>
      </c>
      <c r="O215" s="49">
        <v>231</v>
      </c>
      <c r="P215" s="40">
        <v>12</v>
      </c>
      <c r="Q215" s="40">
        <v>48</v>
      </c>
      <c r="R215" s="36">
        <v>28</v>
      </c>
      <c r="S215" s="36" t="s">
        <v>70</v>
      </c>
      <c r="T215" s="56">
        <v>1</v>
      </c>
      <c r="U215" s="40">
        <v>128</v>
      </c>
      <c r="V215" s="37">
        <v>40</v>
      </c>
      <c r="W215" s="45">
        <v>31232</v>
      </c>
      <c r="X215" s="47">
        <v>143</v>
      </c>
      <c r="Y215" s="50">
        <v>666</v>
      </c>
      <c r="Z215" s="34">
        <v>20</v>
      </c>
      <c r="AA215" s="54">
        <v>597</v>
      </c>
      <c r="AB215" s="46">
        <v>92.43</v>
      </c>
    </row>
    <row r="216" spans="1:28" x14ac:dyDescent="0.25">
      <c r="A216" s="117">
        <v>42683</v>
      </c>
      <c r="B216" s="60">
        <v>11</v>
      </c>
      <c r="C216" s="60">
        <f t="shared" si="0"/>
        <v>2016</v>
      </c>
      <c r="D216" s="43">
        <v>2</v>
      </c>
      <c r="E216" s="57">
        <v>7.8</v>
      </c>
      <c r="F216" s="57">
        <v>28</v>
      </c>
      <c r="G216" s="79">
        <v>312</v>
      </c>
      <c r="H216" s="41">
        <v>0.13100000000000001</v>
      </c>
      <c r="I216" s="41">
        <v>3.1E-2</v>
      </c>
      <c r="J216" s="52">
        <v>6.5000000000000002E-2</v>
      </c>
      <c r="K216" s="57" t="s">
        <v>70</v>
      </c>
      <c r="L216" s="40">
        <v>20</v>
      </c>
      <c r="M216" s="54">
        <v>704</v>
      </c>
      <c r="N216" s="36" t="s">
        <v>70</v>
      </c>
      <c r="O216" s="49">
        <v>179</v>
      </c>
      <c r="P216" s="43">
        <v>16</v>
      </c>
      <c r="Q216" s="40">
        <v>40</v>
      </c>
      <c r="R216" s="36">
        <v>20</v>
      </c>
      <c r="S216" s="36" t="s">
        <v>70</v>
      </c>
      <c r="T216" s="56">
        <v>2</v>
      </c>
      <c r="U216" s="40">
        <v>140</v>
      </c>
      <c r="V216" s="37">
        <v>40</v>
      </c>
      <c r="W216" s="45">
        <v>117594</v>
      </c>
      <c r="X216" s="47">
        <v>355</v>
      </c>
      <c r="Y216" s="50">
        <v>1094</v>
      </c>
      <c r="Z216" s="34">
        <v>10</v>
      </c>
      <c r="AA216" s="54">
        <v>724</v>
      </c>
      <c r="AB216" s="46">
        <v>312</v>
      </c>
    </row>
    <row r="217" spans="1:28" x14ac:dyDescent="0.25">
      <c r="A217" s="117">
        <v>42711</v>
      </c>
      <c r="B217" s="60">
        <v>12</v>
      </c>
      <c r="C217" s="60">
        <f t="shared" si="0"/>
        <v>2016</v>
      </c>
      <c r="D217" s="42">
        <v>1</v>
      </c>
      <c r="E217" s="57">
        <v>6.5</v>
      </c>
      <c r="F217" s="38">
        <v>28</v>
      </c>
      <c r="G217" s="79">
        <v>266</v>
      </c>
      <c r="H217" s="41">
        <v>0.121</v>
      </c>
      <c r="I217" s="41">
        <v>0.14899999999999999</v>
      </c>
      <c r="J217" s="52">
        <v>7.6999999999999999E-2</v>
      </c>
      <c r="K217" s="57">
        <v>7.9</v>
      </c>
      <c r="L217" s="40">
        <v>19</v>
      </c>
      <c r="M217" s="54">
        <v>569</v>
      </c>
      <c r="N217" s="36" t="s">
        <v>70</v>
      </c>
      <c r="O217" s="49">
        <v>37</v>
      </c>
      <c r="P217" s="53">
        <v>12</v>
      </c>
      <c r="Q217" s="40">
        <v>40</v>
      </c>
      <c r="R217" s="36">
        <v>28</v>
      </c>
      <c r="S217" s="36" t="s">
        <v>70</v>
      </c>
      <c r="T217" s="56">
        <v>3</v>
      </c>
      <c r="U217" s="40">
        <v>128</v>
      </c>
      <c r="V217" s="37">
        <v>40</v>
      </c>
      <c r="W217" s="45">
        <v>153731</v>
      </c>
      <c r="X217" s="47">
        <v>84</v>
      </c>
      <c r="Y217" s="50">
        <v>809</v>
      </c>
      <c r="Z217" s="34">
        <v>4</v>
      </c>
      <c r="AA217" s="54">
        <v>588</v>
      </c>
      <c r="AB217" s="46">
        <v>56.9</v>
      </c>
    </row>
  </sheetData>
  <conditionalFormatting sqref="AB102">
    <cfRule type="cellIs" dxfId="3" priority="1" stopIfTrue="1" operator="equal">
      <formula>""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7"/>
  <sheetViews>
    <sheetView zoomScale="49" zoomScaleNormal="55" workbookViewId="0">
      <pane ySplit="1" topLeftCell="A18" activePane="bottomLeft" state="frozen"/>
      <selection activeCell="S27" sqref="S27"/>
      <selection pane="bottomLeft" activeCell="S27" sqref="S27"/>
    </sheetView>
  </sheetViews>
  <sheetFormatPr defaultRowHeight="15.75" x14ac:dyDescent="0.25"/>
  <cols>
    <col min="1" max="1" width="13.42578125" style="118" bestFit="1" customWidth="1"/>
    <col min="2" max="3" width="9.7109375" style="53" customWidth="1"/>
    <col min="4" max="6" width="8.85546875" style="53"/>
    <col min="7" max="7" width="15.5703125" style="53" bestFit="1" customWidth="1"/>
    <col min="8" max="8" width="11.7109375" style="53" bestFit="1" customWidth="1"/>
    <col min="9" max="9" width="14.7109375" style="53" bestFit="1" customWidth="1"/>
    <col min="10" max="10" width="14.28515625" style="53" bestFit="1" customWidth="1"/>
    <col min="11" max="13" width="9.140625" style="53"/>
    <col min="14" max="14" width="8.85546875" style="53"/>
    <col min="15" max="28" width="15.140625" style="53" customWidth="1"/>
    <col min="29" max="30" width="8.85546875" style="71"/>
    <col min="31" max="32" width="19.85546875" customWidth="1"/>
    <col min="33" max="33" width="19.140625" customWidth="1"/>
    <col min="34" max="34" width="16.7109375" customWidth="1"/>
    <col min="35" max="35" width="23.5703125" bestFit="1" customWidth="1"/>
    <col min="36" max="36" width="13.85546875" bestFit="1" customWidth="1"/>
  </cols>
  <sheetData>
    <row r="1" spans="1:69" s="72" customFormat="1" x14ac:dyDescent="0.25">
      <c r="A1" s="116" t="s">
        <v>13</v>
      </c>
      <c r="B1" s="70" t="s">
        <v>14</v>
      </c>
      <c r="C1" s="70" t="s">
        <v>15</v>
      </c>
      <c r="D1" s="70" t="s">
        <v>0</v>
      </c>
      <c r="E1" s="70" t="s">
        <v>1</v>
      </c>
      <c r="F1" s="70" t="s">
        <v>2</v>
      </c>
      <c r="G1" s="70" t="s">
        <v>4</v>
      </c>
      <c r="H1" s="70" t="s">
        <v>10</v>
      </c>
      <c r="I1" s="70" t="s">
        <v>8</v>
      </c>
      <c r="J1" s="70" t="s">
        <v>9</v>
      </c>
      <c r="K1" s="58" t="s">
        <v>5</v>
      </c>
      <c r="L1" s="59" t="s">
        <v>6</v>
      </c>
      <c r="M1" s="59" t="s">
        <v>7</v>
      </c>
      <c r="N1" s="59" t="s">
        <v>11</v>
      </c>
      <c r="O1" s="59" t="s">
        <v>12</v>
      </c>
      <c r="P1" s="59" t="s">
        <v>71</v>
      </c>
      <c r="Q1" s="59" t="s">
        <v>72</v>
      </c>
      <c r="R1" s="59" t="s">
        <v>73</v>
      </c>
      <c r="S1" s="59" t="s">
        <v>74</v>
      </c>
      <c r="T1" s="59" t="s">
        <v>75</v>
      </c>
      <c r="U1" s="59" t="s">
        <v>76</v>
      </c>
      <c r="V1" s="59" t="s">
        <v>77</v>
      </c>
      <c r="W1" s="59" t="s">
        <v>78</v>
      </c>
      <c r="X1" s="59" t="s">
        <v>79</v>
      </c>
      <c r="Y1" s="59" t="s">
        <v>80</v>
      </c>
      <c r="Z1" s="59" t="s">
        <v>81</v>
      </c>
      <c r="AA1" s="59" t="s">
        <v>104</v>
      </c>
      <c r="AB1" s="59" t="s">
        <v>105</v>
      </c>
    </row>
    <row r="2" spans="1:69" x14ac:dyDescent="0.25">
      <c r="A2" s="117">
        <v>36172</v>
      </c>
      <c r="B2" s="60">
        <v>1</v>
      </c>
      <c r="C2" s="60">
        <v>1999</v>
      </c>
      <c r="D2" s="61">
        <v>0.7</v>
      </c>
      <c r="E2" s="62">
        <v>7.8</v>
      </c>
      <c r="F2" s="92">
        <v>25.5</v>
      </c>
      <c r="G2" s="63">
        <v>673</v>
      </c>
      <c r="H2" s="64">
        <v>2E-3</v>
      </c>
      <c r="I2" s="64">
        <v>1.6E-2</v>
      </c>
      <c r="J2" s="64">
        <v>2E-3</v>
      </c>
      <c r="K2" s="62">
        <v>7.8</v>
      </c>
      <c r="L2" s="63">
        <v>31</v>
      </c>
      <c r="M2" s="63">
        <v>1483</v>
      </c>
      <c r="N2" s="63">
        <v>12</v>
      </c>
      <c r="O2" s="63">
        <v>33</v>
      </c>
      <c r="P2" s="92">
        <v>26</v>
      </c>
      <c r="Q2" s="92">
        <v>8</v>
      </c>
      <c r="R2" s="92">
        <v>12</v>
      </c>
      <c r="S2" s="92" t="s">
        <v>110</v>
      </c>
      <c r="T2" s="92">
        <v>2</v>
      </c>
      <c r="U2" s="92">
        <v>260</v>
      </c>
      <c r="V2" s="63"/>
      <c r="W2" s="63"/>
      <c r="X2" s="92">
        <v>10</v>
      </c>
      <c r="Y2" s="63"/>
      <c r="Z2" s="92" t="s">
        <v>110</v>
      </c>
      <c r="AA2" s="92" t="s">
        <v>110</v>
      </c>
      <c r="AB2" s="92">
        <v>121.62</v>
      </c>
      <c r="AE2" t="s">
        <v>15</v>
      </c>
      <c r="AF2" t="s">
        <v>21</v>
      </c>
      <c r="AG2" t="s">
        <v>16</v>
      </c>
      <c r="AH2" t="s">
        <v>18</v>
      </c>
      <c r="AI2" t="s">
        <v>17</v>
      </c>
      <c r="AJ2" t="s">
        <v>19</v>
      </c>
      <c r="AK2" t="s">
        <v>20</v>
      </c>
      <c r="BK2" t="s">
        <v>14</v>
      </c>
      <c r="BL2" t="s">
        <v>21</v>
      </c>
      <c r="BM2" t="s">
        <v>16</v>
      </c>
      <c r="BN2" t="s">
        <v>18</v>
      </c>
      <c r="BO2" t="s">
        <v>17</v>
      </c>
      <c r="BP2" t="s">
        <v>19</v>
      </c>
      <c r="BQ2" t="s">
        <v>20</v>
      </c>
    </row>
    <row r="3" spans="1:69" x14ac:dyDescent="0.25">
      <c r="A3" s="117">
        <v>36200</v>
      </c>
      <c r="B3" s="60">
        <v>2</v>
      </c>
      <c r="C3" s="60">
        <v>1999</v>
      </c>
      <c r="D3" s="61">
        <v>1</v>
      </c>
      <c r="E3" s="62">
        <v>8.3000000000000007</v>
      </c>
      <c r="F3" s="92">
        <v>25</v>
      </c>
      <c r="G3" s="63">
        <v>640</v>
      </c>
      <c r="H3" s="64">
        <v>5.0999999999999997E-2</v>
      </c>
      <c r="I3" s="64">
        <v>2E-3</v>
      </c>
      <c r="J3" s="64">
        <v>2E-3</v>
      </c>
      <c r="K3" s="62">
        <v>7.9</v>
      </c>
      <c r="L3" s="63">
        <v>36</v>
      </c>
      <c r="M3" s="63">
        <v>1295</v>
      </c>
      <c r="N3" s="63">
        <v>16</v>
      </c>
      <c r="O3" s="63">
        <v>13</v>
      </c>
      <c r="P3" s="92">
        <v>22</v>
      </c>
      <c r="Q3" s="92">
        <v>32</v>
      </c>
      <c r="R3" s="92">
        <v>54</v>
      </c>
      <c r="S3" s="92" t="s">
        <v>110</v>
      </c>
      <c r="T3" s="92">
        <v>2</v>
      </c>
      <c r="U3" s="92">
        <v>240</v>
      </c>
      <c r="V3" s="63"/>
      <c r="W3" s="63"/>
      <c r="X3" s="92">
        <v>5</v>
      </c>
      <c r="Y3" s="63"/>
      <c r="Z3" s="92" t="s">
        <v>110</v>
      </c>
      <c r="AA3" s="92" t="s">
        <v>110</v>
      </c>
      <c r="AB3" s="92">
        <v>13.9</v>
      </c>
      <c r="AE3" s="3">
        <v>1999</v>
      </c>
      <c r="AF3">
        <f>COUNT($D$2:$D$13)</f>
        <v>12</v>
      </c>
      <c r="AG3">
        <f>MAX($D$2:$D$13)</f>
        <v>4</v>
      </c>
      <c r="AH3">
        <f>PERCENTILE($D$2:$D$13,75%)</f>
        <v>2.25</v>
      </c>
      <c r="AI3">
        <f>MEDIAN($D$2:$D$13)</f>
        <v>2</v>
      </c>
      <c r="AJ3">
        <f>PERCENTILE($D$2:$D$13,25%)</f>
        <v>1</v>
      </c>
      <c r="AK3">
        <f>MIN($D$2:$D$13)</f>
        <v>0.7</v>
      </c>
      <c r="BK3">
        <v>1</v>
      </c>
      <c r="BL3">
        <f>COUNT($D$2,$D$14,$D$26,$D$38,$D$50,$D$62,$D$74,$D$86,$D$98,$D$110,$D$122,$D$134,$D$146,$D$158)</f>
        <v>13</v>
      </c>
      <c r="BM3">
        <f>MAX($D$2,$D$14,$D$26,$D$38,$D$50,$D$62,$D$74,$D$86,$D$98,$D$110,$D$122,$D$134,$D$146,$D$158)</f>
        <v>4</v>
      </c>
      <c r="BN3">
        <f>PERCENTILE(($D$2,$D$14,$D$26,$D$38,$D$50,$D$62,$D$74,$D$86,$D$98,$D$110,$D$122,$D$134,$D$146,$D$158),75%)</f>
        <v>2</v>
      </c>
      <c r="BO3">
        <f>MEDIAN($D$2,$D$14,$D$26,$D$38,$D$50,$D$62,$D$74,$D$86,$D$98,$D$110,$D$122,$D$134,$D$146,$D$158)</f>
        <v>1</v>
      </c>
      <c r="BP3">
        <f>PERCENTILE(($D$2,$D$14,$D$26,$D$38,$D$50,$D$62,$D$74,$D$86,$D$98,$D$110,$D$122,$D$134,$D$146,$D$158),25%)</f>
        <v>1</v>
      </c>
      <c r="BQ3">
        <f>MIN($D$2,$D$14,$D$26,$D$38,$D$50,$D$62,$D$74,$D$86,$D$98,$D$110,$D$122,$D$134,$D$146,$D$158)</f>
        <v>0.7</v>
      </c>
    </row>
    <row r="4" spans="1:69" x14ac:dyDescent="0.25">
      <c r="A4" s="117">
        <v>36228</v>
      </c>
      <c r="B4" s="60">
        <v>3</v>
      </c>
      <c r="C4" s="60">
        <v>1999</v>
      </c>
      <c r="D4" s="61">
        <v>2</v>
      </c>
      <c r="E4" s="62">
        <v>8.1999999999999993</v>
      </c>
      <c r="F4" s="92">
        <v>27</v>
      </c>
      <c r="G4" s="63">
        <v>573</v>
      </c>
      <c r="H4" s="64">
        <v>3.3000000000000002E-2</v>
      </c>
      <c r="I4" s="64">
        <v>2E-3</v>
      </c>
      <c r="J4" s="64">
        <v>2E-3</v>
      </c>
      <c r="K4" s="62">
        <v>8.1</v>
      </c>
      <c r="L4" s="63">
        <v>18</v>
      </c>
      <c r="M4" s="63">
        <v>1200</v>
      </c>
      <c r="N4" s="63">
        <v>5</v>
      </c>
      <c r="O4" s="63">
        <v>45</v>
      </c>
      <c r="P4" s="92">
        <v>22</v>
      </c>
      <c r="Q4" s="92">
        <v>16</v>
      </c>
      <c r="R4" s="92">
        <v>18</v>
      </c>
      <c r="S4" s="92" t="s">
        <v>110</v>
      </c>
      <c r="T4" s="92">
        <v>5</v>
      </c>
      <c r="U4" s="92">
        <v>220</v>
      </c>
      <c r="V4" s="63"/>
      <c r="W4" s="63"/>
      <c r="X4" s="92">
        <v>21</v>
      </c>
      <c r="Y4" s="63"/>
      <c r="Z4" s="92" t="s">
        <v>110</v>
      </c>
      <c r="AA4" s="92" t="s">
        <v>110</v>
      </c>
      <c r="AB4" s="92">
        <v>17.37</v>
      </c>
      <c r="AE4" s="3">
        <v>2000</v>
      </c>
      <c r="AF4">
        <f>COUNT($D$14:$D$25)</f>
        <v>12</v>
      </c>
      <c r="AG4">
        <f>MAX($D$14:$D$25)</f>
        <v>2</v>
      </c>
      <c r="AH4">
        <f>PERCENTILE($D$14:$D$25,75%)</f>
        <v>2</v>
      </c>
      <c r="AI4">
        <f>MEDIAN($D$14:$D$25)</f>
        <v>1</v>
      </c>
      <c r="AJ4">
        <f>PERCENTILE($D$14:$D$25,25%)</f>
        <v>0.88749999999999996</v>
      </c>
      <c r="AK4">
        <f>MIN($D$14:$D$25)</f>
        <v>0.4</v>
      </c>
      <c r="BK4">
        <v>2</v>
      </c>
      <c r="BL4">
        <f>COUNT($D$3,$D$15,$D$27,$D$39,$D$51,$D$63,$D$75,$D$87,$D$99,$D$111,$D$123,$D$135,$D$147,$D$159)</f>
        <v>13</v>
      </c>
      <c r="BM4">
        <f>MAX($D$3,$D$15,$D$27,$D$39,$D$51,$D$63,$D$75,$D$87,$D$99,$D$111,$D$123,$D$135,$D$147,$D$159)</f>
        <v>4</v>
      </c>
      <c r="BN4">
        <f>PERCENTILE(($D$3,$D$15,$D$27,$D$39,$D$51,$D$63,$D$75,$D$87,$D$99,$D$111,$D$123,$D$135,$D$147,$D$159),75%)</f>
        <v>1</v>
      </c>
      <c r="BO4">
        <f>MEDIAN($D$3,$D$15,$D$27,$D$39,$D$51,$D$63,$D$75,$D$87,$D$99,$D$111,$D$123,$D$135,$D$147,$D$159)</f>
        <v>1</v>
      </c>
      <c r="BP4">
        <f>PERCENTILE(($D$3,$D$15,$D$27,$D$39,$D$51,$D$63,$D$75,$D$87,$D$99,$D$111,$D$123,$D$135,$D$147,$D$159),25%)</f>
        <v>1</v>
      </c>
      <c r="BQ4">
        <f>MIN($D$3,$D$15,$D$27,$D$39,$D$51,$D$63,$D$75,$D$87,$D$99,$D$111,$D$123,$D$135,$D$147,$D$159)</f>
        <v>0.7</v>
      </c>
    </row>
    <row r="5" spans="1:69" x14ac:dyDescent="0.25">
      <c r="A5" s="117">
        <v>36256</v>
      </c>
      <c r="B5" s="60">
        <v>4</v>
      </c>
      <c r="C5" s="60">
        <v>1999</v>
      </c>
      <c r="D5" s="61">
        <v>1</v>
      </c>
      <c r="E5" s="62">
        <v>8.1</v>
      </c>
      <c r="F5" s="92">
        <v>30</v>
      </c>
      <c r="G5" s="63">
        <v>571</v>
      </c>
      <c r="H5" s="64">
        <v>1.4E-2</v>
      </c>
      <c r="I5" s="64">
        <v>2E-3</v>
      </c>
      <c r="J5" s="64">
        <v>2E-3</v>
      </c>
      <c r="K5" s="62">
        <v>7.8</v>
      </c>
      <c r="L5" s="63">
        <v>29</v>
      </c>
      <c r="M5" s="63">
        <v>1158</v>
      </c>
      <c r="N5" s="63">
        <v>18</v>
      </c>
      <c r="O5" s="63">
        <v>33</v>
      </c>
      <c r="P5" s="92">
        <v>23</v>
      </c>
      <c r="Q5" s="92">
        <v>28</v>
      </c>
      <c r="R5" s="92">
        <v>138</v>
      </c>
      <c r="S5" s="92" t="s">
        <v>110</v>
      </c>
      <c r="T5" s="92">
        <v>4</v>
      </c>
      <c r="U5" s="92">
        <v>202</v>
      </c>
      <c r="V5" s="63"/>
      <c r="W5" s="63"/>
      <c r="X5" s="92">
        <v>20</v>
      </c>
      <c r="Y5" s="63"/>
      <c r="Z5" s="92" t="s">
        <v>110</v>
      </c>
      <c r="AA5" s="92" t="s">
        <v>110</v>
      </c>
      <c r="AB5" s="92">
        <v>20.85</v>
      </c>
      <c r="AE5" s="3">
        <v>2001</v>
      </c>
      <c r="AF5" s="2">
        <f>COUNT($D$26:$D$37)</f>
        <v>5</v>
      </c>
      <c r="AG5" s="2">
        <f>MAX($D$26:$D$37)</f>
        <v>1</v>
      </c>
      <c r="AH5" s="2">
        <f>PERCENTILE($D$26:$D$37,75%)</f>
        <v>1</v>
      </c>
      <c r="AI5" s="2">
        <f>MEDIAN($D$26:$D$37)</f>
        <v>1</v>
      </c>
      <c r="AJ5" s="2">
        <f>PERCENTILE($D$26:$D$37,25%)</f>
        <v>0.9</v>
      </c>
      <c r="AK5" s="2">
        <f>MIN($D$26:$D$37)</f>
        <v>0.5</v>
      </c>
      <c r="BK5">
        <v>3</v>
      </c>
      <c r="BL5">
        <f>COUNT($D$4,$D$16,$D$28,$D$40,$D$52,$D$64,$D$76,$D$88,$D$100,$D$112,$D$124,$D$136,$D$148,$D$160)</f>
        <v>13</v>
      </c>
      <c r="BM5">
        <f>MAX($D$4,$D$16,$D$28,$D$40,$D$52,$D$64,$D$76,$D$88,$D$100,$D$112,$D$124,$D$136,$D$148,$D$160)</f>
        <v>4</v>
      </c>
      <c r="BN5">
        <f>PERCENTILE(($D$4,$D$16,$D$28,$D$40,$D$52,$D$64,$D$76,$D$88,$D$100,$D$112,$D$124,$D$136,$D$148,$D$160),75%)</f>
        <v>2</v>
      </c>
      <c r="BO5">
        <f>MEDIAN($D$4,$D$16,$D$28,$D$40,$D$52,$D$64,$D$76,$D$88,$D$100,$D$112,$D$124,$D$136,$D$148,$D$160)</f>
        <v>2</v>
      </c>
      <c r="BP5">
        <f>PERCENTILE(($D$4,$D$16,$D$28,$D$40,$D$52,$D$64,$D$76,$D$88,$D$100,$D$112,$D$124,$D$136,$D$148,$D$160),25%)</f>
        <v>1</v>
      </c>
      <c r="BQ5">
        <f>MIN($D$4,$D$16,$D$28,$D$40,$D$52,$D$64,$D$76,$D$88,$D$100,$D$112,$D$124,$D$136,$D$148,$D$160)</f>
        <v>0.9</v>
      </c>
    </row>
    <row r="6" spans="1:69" x14ac:dyDescent="0.25">
      <c r="A6" s="117">
        <v>36291</v>
      </c>
      <c r="B6" s="60">
        <v>5</v>
      </c>
      <c r="C6" s="60">
        <v>1999</v>
      </c>
      <c r="D6" s="61">
        <v>3</v>
      </c>
      <c r="E6" s="62">
        <v>9</v>
      </c>
      <c r="F6" s="92">
        <v>33</v>
      </c>
      <c r="G6" s="63">
        <v>532</v>
      </c>
      <c r="H6" s="64">
        <v>4.5900000000000003E-2</v>
      </c>
      <c r="I6" s="64">
        <v>2E-3</v>
      </c>
      <c r="J6" s="64">
        <v>2.3300000000000001E-2</v>
      </c>
      <c r="K6" s="62">
        <v>9</v>
      </c>
      <c r="L6" s="63">
        <v>23</v>
      </c>
      <c r="M6" s="63">
        <v>1093</v>
      </c>
      <c r="N6" s="63">
        <v>9</v>
      </c>
      <c r="O6" s="63">
        <v>40</v>
      </c>
      <c r="P6" s="92">
        <v>24</v>
      </c>
      <c r="Q6" s="92">
        <v>28</v>
      </c>
      <c r="R6" s="92">
        <v>36</v>
      </c>
      <c r="S6" s="92" t="s">
        <v>110</v>
      </c>
      <c r="T6" s="92">
        <v>3</v>
      </c>
      <c r="U6" s="92">
        <v>190</v>
      </c>
      <c r="V6" s="63"/>
      <c r="W6" s="63"/>
      <c r="X6" s="92">
        <v>35</v>
      </c>
      <c r="Y6" s="63"/>
      <c r="Z6" s="92" t="s">
        <v>110</v>
      </c>
      <c r="AA6" s="92" t="s">
        <v>110</v>
      </c>
      <c r="AB6" s="92">
        <v>27.8</v>
      </c>
      <c r="AE6" s="3">
        <v>2002</v>
      </c>
      <c r="AF6" s="2">
        <f>COUNT($D$38:$D$49)</f>
        <v>12</v>
      </c>
      <c r="AG6" s="2">
        <f>MAX($D$38:$D$49)</f>
        <v>4</v>
      </c>
      <c r="AH6" s="2">
        <f>PERCENTILE($D$38:$D$49,75%)</f>
        <v>2.25</v>
      </c>
      <c r="AI6" s="2">
        <f>MEDIAN($D$38:$D$49)</f>
        <v>1</v>
      </c>
      <c r="AJ6" s="2">
        <f>PERCENTILE($D$38:$D$49,25%)</f>
        <v>1</v>
      </c>
      <c r="AK6" s="2">
        <f>MIN($D$38:$D$49)</f>
        <v>0.9</v>
      </c>
      <c r="BK6">
        <v>4</v>
      </c>
      <c r="BL6">
        <f>COUNT($D$5,$D$17,$D$29,$D$41,$D$53,$D$65,$D$77,$D$89,$D$101,$D$113,$D$125,$D$137,$D$149,$D$161)</f>
        <v>13</v>
      </c>
      <c r="BM6">
        <f>MAX($D$5,$D$17,$D$29,$D$41,$D$53,$D$65,$D$77,$D$89,$D$101,$D$113,$D$125,$D$137,$D$149,$D$161)</f>
        <v>4</v>
      </c>
      <c r="BN6">
        <f>PERCENTILE(($D$5,$D$17,$D$29,$D$41,$D$53,$D$65,$D$77,$D$89,$D$101,$D$113,$D$125,$D$137,$D$149,$D$161),75%)</f>
        <v>2</v>
      </c>
      <c r="BO6">
        <f>MEDIAN($D$5,$D$17,$D$29,$D$41,$D$53,$D$65,$D$77,$D$89,$D$101,$D$113,$D$125,$D$137,$D$149,$D$161)</f>
        <v>1</v>
      </c>
      <c r="BP6">
        <f>PERCENTILE(($D$5,$D$17,$D$29,$D$41,$D$53,$D$65,$D$77,$D$89,$D$101,$D$113,$D$125,$D$137,$D$149,$D$161),25%)</f>
        <v>1</v>
      </c>
      <c r="BQ6">
        <f>MIN($D$5,$D$17,$D$29,$D$41,$D$53,$D$65,$D$77,$D$89,$D$101,$D$113,$D$125,$D$137,$D$149,$D$161)</f>
        <v>0.4</v>
      </c>
    </row>
    <row r="7" spans="1:69" x14ac:dyDescent="0.25">
      <c r="A7" s="117">
        <v>36333</v>
      </c>
      <c r="B7" s="60">
        <v>6</v>
      </c>
      <c r="C7" s="60">
        <v>1999</v>
      </c>
      <c r="D7" s="61">
        <v>1.55</v>
      </c>
      <c r="E7" s="62">
        <v>7.8</v>
      </c>
      <c r="F7" s="92">
        <v>29</v>
      </c>
      <c r="G7" s="63">
        <v>476</v>
      </c>
      <c r="H7" s="64">
        <v>4.5999999999999999E-2</v>
      </c>
      <c r="I7" s="64">
        <v>2E-3</v>
      </c>
      <c r="J7" s="64">
        <v>2E-3</v>
      </c>
      <c r="K7" s="62">
        <v>8.4</v>
      </c>
      <c r="L7" s="63">
        <v>27</v>
      </c>
      <c r="M7" s="63">
        <v>1052</v>
      </c>
      <c r="N7" s="63">
        <v>26</v>
      </c>
      <c r="O7" s="63">
        <v>2400</v>
      </c>
      <c r="P7" s="92">
        <v>23</v>
      </c>
      <c r="Q7" s="92">
        <v>38</v>
      </c>
      <c r="R7" s="92">
        <v>46</v>
      </c>
      <c r="S7" s="92" t="s">
        <v>110</v>
      </c>
      <c r="T7" s="92">
        <v>5.0999999999999996</v>
      </c>
      <c r="U7" s="92">
        <v>170</v>
      </c>
      <c r="V7" s="63"/>
      <c r="W7" s="63"/>
      <c r="X7" s="92">
        <v>35</v>
      </c>
      <c r="Y7" s="63"/>
      <c r="Z7" s="92" t="s">
        <v>110</v>
      </c>
      <c r="AA7" s="92" t="s">
        <v>110</v>
      </c>
      <c r="AB7" s="92">
        <v>31.27</v>
      </c>
      <c r="AE7" s="3">
        <v>2003</v>
      </c>
      <c r="AF7" s="2">
        <f>COUNT($D$50:$D$61)</f>
        <v>12</v>
      </c>
      <c r="AG7" s="2">
        <f>MAX($D$50:$D$61)</f>
        <v>3</v>
      </c>
      <c r="AH7" s="2">
        <f>PERCENTILE($D$50:$D$61,75%)</f>
        <v>2</v>
      </c>
      <c r="AI7" s="2">
        <f>MEDIAN($D$50:$D$61)</f>
        <v>2</v>
      </c>
      <c r="AJ7" s="2">
        <f>PERCENTILE($D$50:$D$61,25%)</f>
        <v>1</v>
      </c>
      <c r="AK7" s="2">
        <f>MIN($D$50:$D$61)</f>
        <v>1</v>
      </c>
      <c r="BK7">
        <v>5</v>
      </c>
      <c r="BL7">
        <f>COUNT($D$6,$D$18,$D$30,$D$42,$D$54,$D$66,$D$78,$D$90,$D$102,$D$114,$D$126,$D$138,$D$150,$D$162)</f>
        <v>13</v>
      </c>
      <c r="BM7">
        <f>MAX($D$6,$D$18,$D$30,$D$42,$D$54,$D$66,$D$78,$D$90,$D$102,$D$114,$D$126,$D$138,$D$150,$D$162)</f>
        <v>6</v>
      </c>
      <c r="BN7">
        <f>PERCENTILE(($D$6,$D$18,$D$30,$D$42,$D$54,$D$66,$D$78,$D$90,$D$102,$D$114,$D$126,$D$138,$D$150,$D$162),75%)</f>
        <v>3</v>
      </c>
      <c r="BO7">
        <f>MEDIAN($D$6,$D$18,$D$30,$D$42,$D$54,$D$66,$D$78,$D$90,$D$102,$D$114,$D$126,$D$138,$D$150,$D$162)</f>
        <v>1</v>
      </c>
      <c r="BP7">
        <f>PERCENTILE(($D$6,$D$18,$D$30,$D$42,$D$54,$D$66,$D$78,$D$90,$D$102,$D$114,$D$126,$D$138,$D$150,$D$162),25%)</f>
        <v>1</v>
      </c>
      <c r="BQ7">
        <f>MIN($D$6,$D$18,$D$30,$D$42,$D$54,$D$66,$D$78,$D$90,$D$102,$D$114,$D$126,$D$138,$D$150,$D$162)</f>
        <v>1</v>
      </c>
    </row>
    <row r="8" spans="1:69" x14ac:dyDescent="0.25">
      <c r="A8" s="117">
        <v>36354</v>
      </c>
      <c r="B8" s="60">
        <v>7</v>
      </c>
      <c r="C8" s="60">
        <v>1999</v>
      </c>
      <c r="D8" s="61">
        <v>4</v>
      </c>
      <c r="E8" s="62">
        <v>8.1999999999999993</v>
      </c>
      <c r="F8" s="92">
        <v>30</v>
      </c>
      <c r="G8" s="63">
        <v>439</v>
      </c>
      <c r="H8" s="64">
        <v>2E-3</v>
      </c>
      <c r="I8" s="64">
        <v>7.1400000000000005E-2</v>
      </c>
      <c r="J8" s="64">
        <v>2E-3</v>
      </c>
      <c r="K8" s="62">
        <v>8.6</v>
      </c>
      <c r="L8" s="63">
        <v>30</v>
      </c>
      <c r="M8" s="63">
        <v>956</v>
      </c>
      <c r="N8" s="63">
        <v>14</v>
      </c>
      <c r="O8" s="63">
        <v>110</v>
      </c>
      <c r="P8" s="92">
        <v>28</v>
      </c>
      <c r="Q8" s="92">
        <v>28</v>
      </c>
      <c r="R8" s="92">
        <v>86</v>
      </c>
      <c r="S8" s="92" t="s">
        <v>110</v>
      </c>
      <c r="T8" s="92">
        <v>2</v>
      </c>
      <c r="U8" s="92">
        <v>168</v>
      </c>
      <c r="V8" s="63"/>
      <c r="W8" s="63"/>
      <c r="X8" s="92">
        <v>10</v>
      </c>
      <c r="Y8" s="63"/>
      <c r="Z8" s="92" t="s">
        <v>110</v>
      </c>
      <c r="AA8" s="92" t="s">
        <v>110</v>
      </c>
      <c r="AB8" s="92">
        <v>36.479999999999997</v>
      </c>
      <c r="AE8" s="3">
        <v>2004</v>
      </c>
      <c r="AF8" s="2">
        <f>COUNT($D$62:$D$73)</f>
        <v>12</v>
      </c>
      <c r="AG8" s="2">
        <f>MAX($D$62:$D$73)</f>
        <v>3</v>
      </c>
      <c r="AH8" s="2">
        <f>PERCENTILE($D$62:$D$73,75%)</f>
        <v>2</v>
      </c>
      <c r="AI8" s="2">
        <f>MEDIAN($D$62:$D$73)</f>
        <v>2</v>
      </c>
      <c r="AJ8" s="2">
        <f>PERCENTILE($D$62:$D$73,25%)</f>
        <v>1</v>
      </c>
      <c r="AK8" s="2">
        <f>MIN($D$62:$D$73)</f>
        <v>0.7</v>
      </c>
      <c r="BK8">
        <v>6</v>
      </c>
      <c r="BL8">
        <f>COUNT($D$7,$D$19,$D$31,$D$43,$D$55,$D$67,$D$79,$D$91,$D$103,$D$115,$D$127,$D$139,$D$151,$D$163)</f>
        <v>13</v>
      </c>
      <c r="BM8">
        <f>MAX($D$7,$D$19,$D$31,$D$43,$D$55,$D$67,$D$79,$D$91,$D$103,$D$115,$D$127,$D$139,$D$151,$D$163)</f>
        <v>4</v>
      </c>
      <c r="BN8">
        <f>PERCENTILE(($D$7,$D$19,$D$31,$D$43,$D$55,$D$67,$D$79,$D$91,$D$103,$D$115,$D$127,$D$139,$D$151,$D$163),75%)</f>
        <v>4</v>
      </c>
      <c r="BO8">
        <f>MEDIAN($D$7,$D$19,$D$31,$D$43,$D$55,$D$67,$D$79,$D$91,$D$103,$D$115,$D$127,$D$139,$D$151,$D$163)</f>
        <v>2</v>
      </c>
      <c r="BP8">
        <f>PERCENTILE(($D$7,$D$19,$D$31,$D$43,$D$55,$D$67,$D$79,$D$91,$D$103,$D$115,$D$127,$D$139,$D$151,$D$163),25%)</f>
        <v>1.55</v>
      </c>
      <c r="BQ8">
        <f>MIN($D$7,$D$19,$D$31,$D$43,$D$55,$D$67,$D$79,$D$91,$D$103,$D$115,$D$127,$D$139,$D$151,$D$163)</f>
        <v>1</v>
      </c>
    </row>
    <row r="9" spans="1:69" x14ac:dyDescent="0.25">
      <c r="A9" s="117">
        <v>36382</v>
      </c>
      <c r="B9" s="60">
        <v>8</v>
      </c>
      <c r="C9" s="60">
        <v>1999</v>
      </c>
      <c r="D9" s="61">
        <v>4</v>
      </c>
      <c r="E9" s="62">
        <v>11.4</v>
      </c>
      <c r="F9" s="92">
        <v>31</v>
      </c>
      <c r="G9" s="63">
        <v>342</v>
      </c>
      <c r="H9" s="64">
        <v>4.0000000000000001E-3</v>
      </c>
      <c r="I9" s="64">
        <v>2E-3</v>
      </c>
      <c r="J9" s="64">
        <v>1.2999999999999999E-3</v>
      </c>
      <c r="K9" s="62">
        <v>9.3000000000000007</v>
      </c>
      <c r="L9" s="63">
        <v>34</v>
      </c>
      <c r="M9" s="63">
        <v>675</v>
      </c>
      <c r="N9" s="63">
        <v>12</v>
      </c>
      <c r="O9" s="63">
        <v>490</v>
      </c>
      <c r="P9" s="92">
        <v>24</v>
      </c>
      <c r="Q9" s="92">
        <v>40</v>
      </c>
      <c r="R9" s="92">
        <v>44</v>
      </c>
      <c r="S9" s="92" t="s">
        <v>110</v>
      </c>
      <c r="T9" s="92">
        <v>1</v>
      </c>
      <c r="U9" s="92">
        <v>148</v>
      </c>
      <c r="V9" s="63"/>
      <c r="W9" s="63"/>
      <c r="X9" s="92">
        <v>35</v>
      </c>
      <c r="Y9" s="63"/>
      <c r="Z9" s="92" t="s">
        <v>110</v>
      </c>
      <c r="AA9" s="92" t="s">
        <v>110</v>
      </c>
      <c r="AB9" s="92">
        <v>34.78</v>
      </c>
      <c r="AE9" s="3">
        <v>2005</v>
      </c>
      <c r="AF9" s="2">
        <f>COUNT($D$74:$D$85)</f>
        <v>12</v>
      </c>
      <c r="AG9" s="2">
        <f>MAX($D$74:$D$85)</f>
        <v>5</v>
      </c>
      <c r="AH9" s="2">
        <f>PERCENTILE($D$74:$D$85,75%)</f>
        <v>3</v>
      </c>
      <c r="AI9" s="2">
        <f>MEDIAN($D$74:$D$85)</f>
        <v>2.5</v>
      </c>
      <c r="AJ9" s="2">
        <f>PERCENTILE($D$74:$D$85,25%)</f>
        <v>2</v>
      </c>
      <c r="AK9" s="2">
        <f>MIN($D$74:$D$85)</f>
        <v>1</v>
      </c>
      <c r="BK9">
        <v>7</v>
      </c>
      <c r="BL9">
        <f>COUNT($D$8,$D$20,$D$32,$D$44,$D$56,$D$68,$D$80,$D$92,$D$104,$D$116,$D$128,$D$140,$D$152,$D$164)</f>
        <v>12</v>
      </c>
      <c r="BM9">
        <f>MAX($D$8,$D$20,$D$32,$D$44,$D$56,$D$68,$D$80,$D$92,$D$104,$D$116,$D$128,$D$140,$D$152,$D$164)</f>
        <v>8</v>
      </c>
      <c r="BN9">
        <f>PERCENTILE(($D$8,$D$20,$D$32,$D$44,$D$56,$D$68,$D$80,$D$92,$D$104,$D$116,$D$128,$D$140,$D$152,$D$164),75%)</f>
        <v>4.25</v>
      </c>
      <c r="BO9">
        <f>MEDIAN($D$8,$D$20,$D$32,$D$44,$D$56,$D$68,$D$80,$D$92,$D$104,$D$116,$D$128,$D$140,$D$152,$D$164)</f>
        <v>3</v>
      </c>
      <c r="BP9">
        <f>PERCENTILE(($D$8,$D$20,$D$32,$D$44,$D$56,$D$68,$D$80,$D$92,$D$104,$D$116,$D$128,$D$140,$D$152,$D$164),25%)</f>
        <v>2</v>
      </c>
      <c r="BQ9">
        <f>MIN($D$8,$D$20,$D$32,$D$44,$D$56,$D$68,$D$80,$D$92,$D$104,$D$116,$D$128,$D$140,$D$152,$D$164)</f>
        <v>2</v>
      </c>
    </row>
    <row r="10" spans="1:69" x14ac:dyDescent="0.25">
      <c r="A10" s="117">
        <v>36416</v>
      </c>
      <c r="B10" s="60">
        <v>9</v>
      </c>
      <c r="C10" s="60">
        <v>1999</v>
      </c>
      <c r="D10" s="61">
        <v>2</v>
      </c>
      <c r="E10" s="62">
        <v>8.3000000000000007</v>
      </c>
      <c r="F10" s="92">
        <v>30</v>
      </c>
      <c r="G10" s="63">
        <v>286</v>
      </c>
      <c r="H10" s="64">
        <v>2E-3</v>
      </c>
      <c r="I10" s="64">
        <v>2E-3</v>
      </c>
      <c r="J10" s="64">
        <v>2E-3</v>
      </c>
      <c r="K10" s="62">
        <v>8.6</v>
      </c>
      <c r="L10" s="63">
        <v>11</v>
      </c>
      <c r="M10" s="63">
        <v>710</v>
      </c>
      <c r="N10" s="63">
        <v>23</v>
      </c>
      <c r="O10" s="63">
        <v>5400</v>
      </c>
      <c r="P10" s="92">
        <v>34</v>
      </c>
      <c r="Q10" s="92">
        <v>36</v>
      </c>
      <c r="R10" s="92">
        <v>28</v>
      </c>
      <c r="S10" s="92" t="s">
        <v>110</v>
      </c>
      <c r="T10" s="92">
        <v>4</v>
      </c>
      <c r="U10" s="92">
        <v>128</v>
      </c>
      <c r="V10" s="63"/>
      <c r="W10" s="63"/>
      <c r="X10" s="92">
        <v>25</v>
      </c>
      <c r="Y10" s="63"/>
      <c r="Z10" s="92" t="s">
        <v>110</v>
      </c>
      <c r="AA10" s="92" t="s">
        <v>110</v>
      </c>
      <c r="AB10" s="92">
        <v>27.8</v>
      </c>
      <c r="AE10" s="3">
        <v>2006</v>
      </c>
      <c r="AF10" s="2">
        <f>COUNT($D$86:$D$97)</f>
        <v>12</v>
      </c>
      <c r="AG10" s="2">
        <f>MAX($D$86:$D$97)</f>
        <v>4</v>
      </c>
      <c r="AH10" s="2">
        <f>PERCENTILE($D$86:$D$97,75%)</f>
        <v>3.25</v>
      </c>
      <c r="AI10" s="2">
        <f>MEDIAN($D$86:$D$97)</f>
        <v>2</v>
      </c>
      <c r="AJ10" s="2">
        <f>PERCENTILE($D$86:$D$97,25%)</f>
        <v>1.75</v>
      </c>
      <c r="AK10" s="2">
        <f>MIN($D$86:$D$97)</f>
        <v>0.7</v>
      </c>
      <c r="BK10">
        <v>8</v>
      </c>
      <c r="BL10">
        <f>COUNT($D$9,$D$21,$D$33,$D$45,$D$57,$D$69,$D$81,$D$93,$D$105,$D$117,$D$129,$D$141,$D$153,$D$165)</f>
        <v>13</v>
      </c>
      <c r="BM10">
        <f>MAX($D$9,$D$21,$D$33,$D$45,$D$57,$D$69,$D$81,$D$93,$D$105,$D$117,$D$129,$D$141,$D$153,$D$165)</f>
        <v>8</v>
      </c>
      <c r="BN10">
        <f>PERCENTILE(($D$9,$D$21,$D$33,$D$45,$D$57,$D$69,$D$81,$D$93,$D$105,$D$117,$D$129,$D$141,$D$153,$D$165),75%)</f>
        <v>3</v>
      </c>
      <c r="BO10">
        <f>MEDIAN($D$9,$D$21,$D$33,$D$45,$D$57,$D$69,$D$81,$D$93,$D$105,$D$117,$D$129,$D$141,$D$153,$D$165)</f>
        <v>2</v>
      </c>
      <c r="BP10">
        <f>PERCENTILE(($D$9,$D$21,$D$33,$D$45,$D$57,$D$69,$D$81,$D$93,$D$105,$D$117,$D$129,$D$141,$D$153,$D$165),25%)</f>
        <v>1</v>
      </c>
      <c r="BQ10">
        <f>MIN($D$9,$D$21,$D$33,$D$45,$D$57,$D$69,$D$81,$D$93,$D$105,$D$117,$D$129,$D$141,$D$153,$D$165)</f>
        <v>1</v>
      </c>
    </row>
    <row r="11" spans="1:69" x14ac:dyDescent="0.25">
      <c r="A11" s="117">
        <v>36445</v>
      </c>
      <c r="B11" s="60">
        <v>10</v>
      </c>
      <c r="C11" s="60">
        <v>1999</v>
      </c>
      <c r="D11" s="61">
        <v>2</v>
      </c>
      <c r="E11" s="62">
        <v>7</v>
      </c>
      <c r="F11" s="92">
        <v>28</v>
      </c>
      <c r="G11" s="63">
        <v>275</v>
      </c>
      <c r="H11" s="64">
        <v>2E-3</v>
      </c>
      <c r="I11" s="64">
        <v>3.3E-3</v>
      </c>
      <c r="J11" s="64">
        <v>2E-3</v>
      </c>
      <c r="K11" s="62">
        <v>7.9</v>
      </c>
      <c r="L11" s="63">
        <v>18</v>
      </c>
      <c r="M11" s="63">
        <v>652</v>
      </c>
      <c r="N11" s="63">
        <v>16</v>
      </c>
      <c r="O11" s="63">
        <v>240</v>
      </c>
      <c r="P11" s="92">
        <v>34</v>
      </c>
      <c r="Q11" s="92">
        <v>80</v>
      </c>
      <c r="R11" s="92">
        <v>32</v>
      </c>
      <c r="S11" s="92" t="s">
        <v>110</v>
      </c>
      <c r="T11" s="92">
        <v>2</v>
      </c>
      <c r="U11" s="92">
        <v>124</v>
      </c>
      <c r="V11" s="63"/>
      <c r="W11" s="63"/>
      <c r="X11" s="92">
        <v>18</v>
      </c>
      <c r="Y11" s="63"/>
      <c r="Z11" s="92" t="s">
        <v>110</v>
      </c>
      <c r="AA11" s="92" t="s">
        <v>110</v>
      </c>
      <c r="AB11" s="92">
        <v>48.65</v>
      </c>
      <c r="AE11" s="3">
        <v>2007</v>
      </c>
      <c r="AF11" s="2">
        <f>COUNT($D$98:$D$109)</f>
        <v>12</v>
      </c>
      <c r="AG11" s="2">
        <f>MAX($D$98:$D$109)</f>
        <v>4</v>
      </c>
      <c r="AH11" s="2">
        <f>PERCENTILE($D$98:$D$109,75%)</f>
        <v>1.25</v>
      </c>
      <c r="AI11" s="2">
        <f>MEDIAN($D$98:$D$109)</f>
        <v>1</v>
      </c>
      <c r="AJ11" s="2">
        <f>PERCENTILE($D$98:$D$109,25%)</f>
        <v>1</v>
      </c>
      <c r="AK11" s="2">
        <f>MIN($D$98:$D$109)</f>
        <v>1</v>
      </c>
      <c r="BK11">
        <v>9</v>
      </c>
      <c r="BL11">
        <f>COUNT($D$10,$D$22,$D$34,$D$46,$D$58,$D$70,$D$82,$D$94,$D$106,$D$118,$D$130,$D$142,$D$154,$D$166)</f>
        <v>13</v>
      </c>
      <c r="BM11">
        <f>MAX($D$10,$D$22,$D$34,$D$46,$D$58,$D$70,$D$82,$D$94,$D$106,$D$118,$D$130,$D$142,$D$154,$D$166)</f>
        <v>3</v>
      </c>
      <c r="BN11">
        <f>PERCENTILE(($D$10,$D$22,$D$34,$D$46,$D$58,$D$70,$D$82,$D$94,$D$106,$D$118,$D$130,$D$142,$D$154,$D$166),75%)</f>
        <v>2</v>
      </c>
      <c r="BO11">
        <f>MEDIAN($D$10,$D$22,$D$34,$D$46,$D$58,$D$70,$D$82,$D$94,$D$106,$D$118,$D$130,$D$142,$D$154,$D$166)</f>
        <v>2</v>
      </c>
      <c r="BP11">
        <f>PERCENTILE(($D$10,$D$22,$D$34,$D$46,$D$58,$D$70,$D$82,$D$94,$D$106,$D$118,$D$130,$D$142,$D$154,$D$166),25%)</f>
        <v>1</v>
      </c>
      <c r="BQ11">
        <f>MIN($D$10,$D$22,$D$34,$D$46,$D$58,$D$70,$D$82,$D$94,$D$106,$D$118,$D$130,$D$142,$D$154,$D$166)</f>
        <v>1</v>
      </c>
    </row>
    <row r="12" spans="1:69" x14ac:dyDescent="0.25">
      <c r="A12" s="117">
        <v>36480</v>
      </c>
      <c r="B12" s="60">
        <v>11</v>
      </c>
      <c r="C12" s="60">
        <v>1999</v>
      </c>
      <c r="D12" s="61">
        <v>2</v>
      </c>
      <c r="E12" s="62">
        <v>6.7</v>
      </c>
      <c r="F12" s="92">
        <v>27</v>
      </c>
      <c r="G12" s="63">
        <v>229</v>
      </c>
      <c r="H12" s="64">
        <v>0.18909999999999999</v>
      </c>
      <c r="I12" s="64">
        <v>3.4700000000000002E-2</v>
      </c>
      <c r="J12" s="64">
        <v>2E-3</v>
      </c>
      <c r="K12" s="62">
        <v>7.6</v>
      </c>
      <c r="L12" s="63">
        <v>2</v>
      </c>
      <c r="M12" s="63">
        <v>573</v>
      </c>
      <c r="N12" s="63">
        <v>45</v>
      </c>
      <c r="O12" s="63">
        <v>350</v>
      </c>
      <c r="P12" s="92">
        <v>36</v>
      </c>
      <c r="Q12" s="92">
        <v>32</v>
      </c>
      <c r="R12" s="92">
        <v>34</v>
      </c>
      <c r="S12" s="92" t="s">
        <v>110</v>
      </c>
      <c r="T12" s="92">
        <v>2</v>
      </c>
      <c r="U12" s="92">
        <v>116</v>
      </c>
      <c r="V12" s="63"/>
      <c r="W12" s="63"/>
      <c r="X12" s="92">
        <v>35</v>
      </c>
      <c r="Y12" s="63"/>
      <c r="Z12" s="92" t="s">
        <v>110</v>
      </c>
      <c r="AA12" s="92" t="s">
        <v>110</v>
      </c>
      <c r="AB12" s="92">
        <v>34.75</v>
      </c>
      <c r="AE12" s="3">
        <v>2008</v>
      </c>
      <c r="AF12" s="2">
        <f>COUNT($D$110:$D$121)</f>
        <v>11</v>
      </c>
      <c r="AG12" s="2">
        <f>MAX($D$110:$D$121)</f>
        <v>8</v>
      </c>
      <c r="AH12" s="2">
        <f>PERCENTILE($D$110:$D$121,75%)</f>
        <v>1</v>
      </c>
      <c r="AI12" s="2">
        <f>MEDIAN($D$110:$D$121)</f>
        <v>1</v>
      </c>
      <c r="AJ12" s="2">
        <f>PERCENTILE($D$110:$D$121,25%)</f>
        <v>1</v>
      </c>
      <c r="AK12" s="2">
        <f>MIN($D$110:$D$121)</f>
        <v>1</v>
      </c>
      <c r="BK12">
        <v>10</v>
      </c>
      <c r="BL12">
        <f>COUNT($D$11,$D$23,$D$35,$D$47,$D$59,$D$71,$D$83,$D$95,$D$107,$D$119,$D$131,$D$143,$D$155,$D$167)</f>
        <v>14</v>
      </c>
      <c r="BM12">
        <f>MAX($D$11,$D$23,$D$35,$D$47,$D$59,$D$71,$D$83,$D$95,$D$107,$D$119,$D$131,$D$143,$D$155,$D$167)</f>
        <v>6</v>
      </c>
      <c r="BN12">
        <f>PERCENTILE(($D$11,$D$23,$D$35,$D$47,$D$59,$D$71,$D$83,$D$95,$D$107,$D$119,$D$131,$D$143,$D$155,$D$167),75%)</f>
        <v>2</v>
      </c>
      <c r="BO12">
        <f>MEDIAN($D$11,$D$23,$D$35,$D$47,$D$59,$D$71,$D$83,$D$95,$D$107,$D$119,$D$131,$D$143,$D$155,$D$167)</f>
        <v>1</v>
      </c>
      <c r="BP12">
        <f>PERCENTILE(($D$11,$D$23,$D$35,$D$47,$D$59,$D$71,$D$83,$D$95,$D$107,$D$119,$D$131,$D$143,$D$155,$D$167),25%)</f>
        <v>1</v>
      </c>
      <c r="BQ12">
        <f>MIN($D$11,$D$23,$D$35,$D$47,$D$59,$D$71,$D$83,$D$95,$D$107,$D$119,$D$131,$D$143,$D$155,$D$167)</f>
        <v>0.5</v>
      </c>
    </row>
    <row r="13" spans="1:69" x14ac:dyDescent="0.25">
      <c r="A13" s="117">
        <v>36501</v>
      </c>
      <c r="B13" s="60">
        <v>12</v>
      </c>
      <c r="C13" s="60">
        <v>1999</v>
      </c>
      <c r="D13" s="61">
        <v>1</v>
      </c>
      <c r="E13" s="62">
        <v>7.2</v>
      </c>
      <c r="F13" s="92">
        <v>26</v>
      </c>
      <c r="G13" s="63">
        <v>216</v>
      </c>
      <c r="H13" s="64">
        <v>0.12139999999999999</v>
      </c>
      <c r="I13" s="64">
        <v>2E-3</v>
      </c>
      <c r="J13" s="64">
        <v>2.52E-2</v>
      </c>
      <c r="K13" s="62">
        <v>7.4</v>
      </c>
      <c r="L13" s="63">
        <v>31</v>
      </c>
      <c r="M13" s="63">
        <v>548</v>
      </c>
      <c r="N13" s="63">
        <v>49</v>
      </c>
      <c r="O13" s="63">
        <v>79</v>
      </c>
      <c r="P13" s="92">
        <v>36</v>
      </c>
      <c r="Q13" s="92">
        <v>38</v>
      </c>
      <c r="R13" s="92">
        <v>24</v>
      </c>
      <c r="S13" s="92" t="s">
        <v>110</v>
      </c>
      <c r="T13" s="92">
        <v>5</v>
      </c>
      <c r="U13" s="92">
        <v>126</v>
      </c>
      <c r="V13" s="63"/>
      <c r="W13" s="63"/>
      <c r="X13" s="92">
        <v>14</v>
      </c>
      <c r="Y13" s="63"/>
      <c r="Z13" s="92" t="s">
        <v>110</v>
      </c>
      <c r="AA13" s="92" t="s">
        <v>110</v>
      </c>
      <c r="AB13" s="92">
        <v>34.75</v>
      </c>
      <c r="AE13" s="3">
        <v>2009</v>
      </c>
      <c r="AF13" s="2">
        <f>COUNT($D$122:$D$133)</f>
        <v>9</v>
      </c>
      <c r="AG13" s="2">
        <f>MAX($D$122:$D$133)</f>
        <v>6</v>
      </c>
      <c r="AH13" s="2">
        <f>PERCENTILE($D$122:$D$133,75%)</f>
        <v>1</v>
      </c>
      <c r="AI13" s="2">
        <f>MEDIAN($D$122:$D$133)</f>
        <v>1</v>
      </c>
      <c r="AJ13" s="2">
        <f>PERCENTILE($D$122:$D$133,25%)</f>
        <v>1</v>
      </c>
      <c r="AK13" s="2">
        <f>MIN($D$122:$D$133)</f>
        <v>0.5</v>
      </c>
      <c r="BK13">
        <v>11</v>
      </c>
      <c r="BL13">
        <f>COUNT($D$12,$D$24,$D$36,$D$48,$D$60,$D$72,$D$84,$D$96,$D$108,$D$120,$D$132,$D$144,$D$156,$D$168)</f>
        <v>14</v>
      </c>
      <c r="BM13">
        <f>MAX($D$12,$D$24,$D$36,$D$48,$D$60,$D$72,$D$84,$D$96,$D$108,$D$120,$D$132,$D$144,$D$156,$D$168)</f>
        <v>3</v>
      </c>
      <c r="BN13">
        <f>PERCENTILE(($D$12,$D$24,$D$36,$D$48,$D$60,$D$72,$D$84,$D$96,$D$108,$D$120,$D$132,$D$144,$D$156,$D$168),75%)</f>
        <v>2</v>
      </c>
      <c r="BO13">
        <f>MEDIAN($D$12,$D$24,$D$36,$D$48,$D$60,$D$72,$D$84,$D$96,$D$108,$D$120,$D$132,$D$144,$D$156,$D$168)</f>
        <v>1.5</v>
      </c>
      <c r="BP13">
        <f>PERCENTILE(($D$12,$D$24,$D$36,$D$48,$D$60,$D$72,$D$84,$D$96,$D$108,$D$120,$D$132,$D$144,$D$156,$D$168),25%)</f>
        <v>1</v>
      </c>
      <c r="BQ13">
        <f>MIN($D$12,$D$24,$D$36,$D$48,$D$60,$D$72,$D$84,$D$96,$D$108,$D$120,$D$132,$D$144,$D$156,$D$168)</f>
        <v>0.5</v>
      </c>
    </row>
    <row r="14" spans="1:69" x14ac:dyDescent="0.25">
      <c r="A14" s="117">
        <v>36543</v>
      </c>
      <c r="B14" s="60">
        <v>1</v>
      </c>
      <c r="C14" s="60">
        <v>2000</v>
      </c>
      <c r="D14" s="61">
        <v>2</v>
      </c>
      <c r="E14" s="62">
        <v>6.8</v>
      </c>
      <c r="F14" s="92" t="s">
        <v>110</v>
      </c>
      <c r="G14" s="63">
        <v>182</v>
      </c>
      <c r="H14" s="64">
        <v>0.35880000000000001</v>
      </c>
      <c r="I14" s="64">
        <v>5.6899999999999999E-2</v>
      </c>
      <c r="J14" s="64">
        <v>2E-3</v>
      </c>
      <c r="K14" s="62">
        <v>7.4</v>
      </c>
      <c r="L14" s="63">
        <v>96</v>
      </c>
      <c r="M14" s="63">
        <v>505</v>
      </c>
      <c r="N14" s="63">
        <v>140</v>
      </c>
      <c r="O14" s="63">
        <v>49</v>
      </c>
      <c r="P14" s="92">
        <v>36</v>
      </c>
      <c r="Q14" s="92">
        <v>32</v>
      </c>
      <c r="R14" s="92">
        <v>24</v>
      </c>
      <c r="S14" s="92">
        <v>626</v>
      </c>
      <c r="T14" s="92">
        <v>4</v>
      </c>
      <c r="U14" s="92">
        <v>116</v>
      </c>
      <c r="V14" s="63"/>
      <c r="W14" s="63"/>
      <c r="X14" s="92" t="s">
        <v>110</v>
      </c>
      <c r="Y14" s="63"/>
      <c r="Z14" s="92">
        <v>49</v>
      </c>
      <c r="AA14" s="92">
        <v>601</v>
      </c>
      <c r="AB14" s="92" t="s">
        <v>110</v>
      </c>
      <c r="AE14" s="3">
        <v>2010</v>
      </c>
      <c r="AF14" s="2">
        <f>COUNT($D$134:$D$145)</f>
        <v>12</v>
      </c>
      <c r="AG14" s="2">
        <f>MAX($D$134:$D$145)</f>
        <v>8</v>
      </c>
      <c r="AH14" s="2">
        <f>PERCENTILE($D$134:$D$145,75%)</f>
        <v>4.5</v>
      </c>
      <c r="AI14" s="2">
        <f>MEDIAN($D$134:$D$145)</f>
        <v>4</v>
      </c>
      <c r="AJ14" s="2">
        <f>PERCENTILE($D$134:$D$145,25%)</f>
        <v>2.75</v>
      </c>
      <c r="AK14" s="2">
        <f>MIN($D$134:$D$145)</f>
        <v>1</v>
      </c>
      <c r="BK14">
        <v>12</v>
      </c>
      <c r="BL14">
        <f>COUNT($D$13,$D$25,$D$37,$D$49,$D$61,$D$73,$D$85,$D$97,$D$109,$D$121,$D$133,$D$145,$D$157,$D$169)</f>
        <v>13</v>
      </c>
      <c r="BM14">
        <f>MAX($D$13,$D$25,$D$37,$D$49,$D$61,$D$73,$D$85,$D$97,$D$109,$D$121,$D$133,$D$145,$D$157,$D$169)</f>
        <v>2</v>
      </c>
      <c r="BN14">
        <f>PERCENTILE(($D$13,$D$25,$D$37,$D$49,$D$61,$D$73,$D$85,$D$97,$D$109,$D$121,$D$133,$D$145,$D$157,$D$169),75%)</f>
        <v>1</v>
      </c>
      <c r="BO14">
        <f>MEDIAN($D$13,$D$25,$D$37,$D$49,$D$61,$D$73,$D$85,$D$97,$D$109,$D$121,$D$133,$D$145,$D$157,$D$169)</f>
        <v>1</v>
      </c>
      <c r="BP14">
        <f>PERCENTILE(($D$13,$D$25,$D$37,$D$49,$D$61,$D$73,$D$85,$D$97,$D$109,$D$121,$D$133,$D$145,$D$157,$D$169),25%)</f>
        <v>1</v>
      </c>
      <c r="BQ14">
        <f>MIN($D$13,$D$25,$D$37,$D$49,$D$61,$D$73,$D$85,$D$97,$D$109,$D$121,$D$133,$D$145,$D$157,$D$169)</f>
        <v>0.7</v>
      </c>
    </row>
    <row r="15" spans="1:69" x14ac:dyDescent="0.25">
      <c r="A15" s="117">
        <v>36564</v>
      </c>
      <c r="B15" s="60">
        <v>2</v>
      </c>
      <c r="C15" s="60">
        <v>2000</v>
      </c>
      <c r="D15" s="61">
        <v>0.9</v>
      </c>
      <c r="E15" s="62">
        <v>7.55</v>
      </c>
      <c r="F15" s="92" t="s">
        <v>110</v>
      </c>
      <c r="G15" s="63">
        <v>164</v>
      </c>
      <c r="H15" s="64">
        <v>0.372</v>
      </c>
      <c r="I15" s="64">
        <v>0.20549999999999999</v>
      </c>
      <c r="J15" s="64">
        <v>2E-3</v>
      </c>
      <c r="K15" s="62">
        <v>7.6</v>
      </c>
      <c r="L15" s="63">
        <v>118</v>
      </c>
      <c r="M15" s="63">
        <v>464</v>
      </c>
      <c r="N15" s="63">
        <v>78</v>
      </c>
      <c r="O15" s="63">
        <v>9</v>
      </c>
      <c r="P15" s="92">
        <v>36</v>
      </c>
      <c r="Q15" s="92">
        <v>24</v>
      </c>
      <c r="R15" s="92">
        <v>16</v>
      </c>
      <c r="S15" s="92">
        <v>518</v>
      </c>
      <c r="T15" s="92">
        <v>4</v>
      </c>
      <c r="U15" s="92">
        <v>92</v>
      </c>
      <c r="V15" s="63"/>
      <c r="W15" s="63"/>
      <c r="X15" s="92" t="s">
        <v>110</v>
      </c>
      <c r="Y15" s="63"/>
      <c r="Z15" s="92">
        <v>1</v>
      </c>
      <c r="AA15" s="92">
        <v>582</v>
      </c>
      <c r="AB15" s="92" t="s">
        <v>110</v>
      </c>
      <c r="AE15" s="3">
        <v>2011</v>
      </c>
      <c r="AF15" s="2">
        <f>COUNT($D$146:$D$157)</f>
        <v>12</v>
      </c>
      <c r="AG15" s="2">
        <f>MAX($D$146:$D$157)</f>
        <v>3</v>
      </c>
      <c r="AH15" s="2">
        <f>PERCENTILE($D$146:$D$157,75%)</f>
        <v>2</v>
      </c>
      <c r="AI15" s="2">
        <f>MEDIAN($D$146:$D$157)</f>
        <v>2</v>
      </c>
      <c r="AJ15" s="2">
        <f>PERCENTILE($D$146:$D$157,25%)</f>
        <v>1.9</v>
      </c>
      <c r="AK15" s="2">
        <f>MIN($D$146:$D$157)</f>
        <v>1</v>
      </c>
    </row>
    <row r="16" spans="1:69" x14ac:dyDescent="0.25">
      <c r="A16" s="117">
        <v>36599</v>
      </c>
      <c r="B16" s="60">
        <v>3</v>
      </c>
      <c r="C16" s="60">
        <v>2000</v>
      </c>
      <c r="D16" s="61">
        <v>0.9</v>
      </c>
      <c r="E16" s="62">
        <v>7</v>
      </c>
      <c r="F16" s="92" t="s">
        <v>110</v>
      </c>
      <c r="G16" s="63">
        <v>145</v>
      </c>
      <c r="H16" s="64">
        <v>0.65049999999999997</v>
      </c>
      <c r="I16" s="64">
        <v>0.2324</v>
      </c>
      <c r="J16" s="64">
        <v>2E-3</v>
      </c>
      <c r="K16" s="62">
        <v>7.6</v>
      </c>
      <c r="L16" s="63">
        <v>34</v>
      </c>
      <c r="M16" s="63">
        <v>528</v>
      </c>
      <c r="N16" s="63">
        <v>102</v>
      </c>
      <c r="O16" s="63">
        <v>70</v>
      </c>
      <c r="P16" s="92">
        <v>32</v>
      </c>
      <c r="Q16" s="92">
        <v>16</v>
      </c>
      <c r="R16" s="92">
        <v>20</v>
      </c>
      <c r="S16" s="92">
        <v>475</v>
      </c>
      <c r="T16" s="92">
        <v>3</v>
      </c>
      <c r="U16" s="92">
        <v>92</v>
      </c>
      <c r="V16" s="63"/>
      <c r="W16" s="63"/>
      <c r="X16" s="92" t="s">
        <v>110</v>
      </c>
      <c r="Y16" s="63"/>
      <c r="Z16" s="92">
        <v>7</v>
      </c>
      <c r="AA16" s="92">
        <v>562</v>
      </c>
      <c r="AB16" s="92" t="s">
        <v>110</v>
      </c>
      <c r="AE16" s="3">
        <v>2012</v>
      </c>
      <c r="AF16" s="2">
        <f>COUNT($D$158:$D$169)</f>
        <v>12</v>
      </c>
      <c r="AG16" s="2">
        <f>MAX($D$158:$D$169)</f>
        <v>3</v>
      </c>
      <c r="AH16" s="2">
        <f>PERCENTILE($D$158:$D$169,75%)</f>
        <v>2</v>
      </c>
      <c r="AI16" s="2">
        <f>MEDIAN($D$158:$D$169)</f>
        <v>1</v>
      </c>
      <c r="AJ16" s="2">
        <f>PERCENTILE($D$158:$D$169,25%)</f>
        <v>1</v>
      </c>
      <c r="AK16" s="2">
        <f>MIN($D$158:$D$169)</f>
        <v>1</v>
      </c>
    </row>
    <row r="17" spans="1:69" x14ac:dyDescent="0.25">
      <c r="A17" s="117">
        <v>36627</v>
      </c>
      <c r="B17" s="60">
        <v>4</v>
      </c>
      <c r="C17" s="60">
        <v>2000</v>
      </c>
      <c r="D17" s="61">
        <v>0.4</v>
      </c>
      <c r="E17" s="62">
        <v>7.4</v>
      </c>
      <c r="F17" s="92" t="s">
        <v>110</v>
      </c>
      <c r="G17" s="63">
        <v>143</v>
      </c>
      <c r="H17" s="64">
        <v>0.66930000000000001</v>
      </c>
      <c r="I17" s="64">
        <v>0.3</v>
      </c>
      <c r="J17" s="64">
        <v>4.8899999999999999E-2</v>
      </c>
      <c r="K17" s="62">
        <v>7.5</v>
      </c>
      <c r="L17" s="63">
        <v>93</v>
      </c>
      <c r="M17" s="63">
        <v>481</v>
      </c>
      <c r="N17" s="63">
        <v>76</v>
      </c>
      <c r="O17" s="63">
        <v>310</v>
      </c>
      <c r="P17" s="92">
        <v>34</v>
      </c>
      <c r="Q17" s="92">
        <v>16</v>
      </c>
      <c r="R17" s="92">
        <v>20</v>
      </c>
      <c r="S17" s="92">
        <v>572</v>
      </c>
      <c r="T17" s="92">
        <v>5</v>
      </c>
      <c r="U17" s="92">
        <v>98</v>
      </c>
      <c r="V17" s="63"/>
      <c r="W17" s="63"/>
      <c r="X17" s="92" t="s">
        <v>110</v>
      </c>
      <c r="Y17" s="63"/>
      <c r="Z17" s="92">
        <v>30</v>
      </c>
      <c r="AA17" s="92">
        <v>574</v>
      </c>
      <c r="AB17" s="92" t="s">
        <v>110</v>
      </c>
      <c r="AE17" s="1"/>
      <c r="AF17" s="1"/>
      <c r="AG17" s="2"/>
      <c r="AH17" s="2"/>
      <c r="AI17" s="2"/>
    </row>
    <row r="18" spans="1:69" x14ac:dyDescent="0.25">
      <c r="A18" s="117">
        <v>36655</v>
      </c>
      <c r="B18" s="60">
        <v>5</v>
      </c>
      <c r="C18" s="60">
        <v>2000</v>
      </c>
      <c r="D18" s="61">
        <v>1</v>
      </c>
      <c r="E18" s="62">
        <v>6.6</v>
      </c>
      <c r="F18" s="92" t="s">
        <v>110</v>
      </c>
      <c r="G18" s="63">
        <v>145</v>
      </c>
      <c r="H18" s="64">
        <v>0.23280000000000001</v>
      </c>
      <c r="I18" s="64">
        <v>0.35310000000000002</v>
      </c>
      <c r="J18" s="64">
        <v>2E-3</v>
      </c>
      <c r="K18" s="62">
        <v>7.9</v>
      </c>
      <c r="L18" s="63">
        <v>27</v>
      </c>
      <c r="M18" s="63">
        <v>510</v>
      </c>
      <c r="N18" s="63">
        <v>54</v>
      </c>
      <c r="O18" s="63">
        <v>350</v>
      </c>
      <c r="P18" s="92">
        <v>38</v>
      </c>
      <c r="Q18" s="92">
        <v>24</v>
      </c>
      <c r="R18" s="92">
        <v>16</v>
      </c>
      <c r="S18" s="92">
        <v>593</v>
      </c>
      <c r="T18" s="92">
        <v>0.4</v>
      </c>
      <c r="U18" s="92">
        <v>80</v>
      </c>
      <c r="V18" s="63"/>
      <c r="W18" s="63"/>
      <c r="X18" s="92" t="s">
        <v>110</v>
      </c>
      <c r="Y18" s="63"/>
      <c r="Z18" s="92">
        <v>2</v>
      </c>
      <c r="AA18" s="92">
        <v>537</v>
      </c>
      <c r="AB18" s="92" t="s">
        <v>110</v>
      </c>
      <c r="AE18" s="1"/>
      <c r="AF18" s="1"/>
      <c r="AG18" s="2"/>
      <c r="AH18" s="2"/>
      <c r="AI18" s="2"/>
    </row>
    <row r="19" spans="1:69" x14ac:dyDescent="0.25">
      <c r="A19" s="117">
        <v>36690</v>
      </c>
      <c r="B19" s="60">
        <v>6</v>
      </c>
      <c r="C19" s="60">
        <v>2000</v>
      </c>
      <c r="D19" s="61">
        <v>1</v>
      </c>
      <c r="E19" s="62">
        <v>9.4</v>
      </c>
      <c r="F19" s="92" t="s">
        <v>110</v>
      </c>
      <c r="G19" s="63">
        <v>126</v>
      </c>
      <c r="H19" s="64">
        <v>2E-3</v>
      </c>
      <c r="I19" s="64">
        <v>0.22459999999999999</v>
      </c>
      <c r="J19" s="64">
        <v>2E-3</v>
      </c>
      <c r="K19" s="62">
        <v>9</v>
      </c>
      <c r="L19" s="63">
        <v>16</v>
      </c>
      <c r="M19" s="63">
        <v>376</v>
      </c>
      <c r="N19" s="63">
        <v>9</v>
      </c>
      <c r="O19" s="63">
        <v>49</v>
      </c>
      <c r="P19" s="92">
        <v>40</v>
      </c>
      <c r="Q19" s="92">
        <v>32</v>
      </c>
      <c r="R19" s="92">
        <v>12</v>
      </c>
      <c r="S19" s="92">
        <v>528</v>
      </c>
      <c r="T19" s="92">
        <v>4</v>
      </c>
      <c r="U19" s="92">
        <v>92</v>
      </c>
      <c r="V19" s="63"/>
      <c r="W19" s="63"/>
      <c r="X19" s="92" t="s">
        <v>110</v>
      </c>
      <c r="Y19" s="63"/>
      <c r="Z19" s="92">
        <v>23</v>
      </c>
      <c r="AA19" s="92">
        <v>392</v>
      </c>
      <c r="AB19" s="92" t="s">
        <v>110</v>
      </c>
      <c r="AE19" t="s">
        <v>15</v>
      </c>
      <c r="AF19" t="s">
        <v>22</v>
      </c>
      <c r="AG19" t="s">
        <v>23</v>
      </c>
      <c r="AH19" t="s">
        <v>24</v>
      </c>
      <c r="AI19" t="s">
        <v>25</v>
      </c>
      <c r="AJ19" t="s">
        <v>26</v>
      </c>
      <c r="AK19" t="s">
        <v>27</v>
      </c>
      <c r="BK19" t="s">
        <v>14</v>
      </c>
      <c r="BL19" t="s">
        <v>22</v>
      </c>
      <c r="BM19" t="s">
        <v>23</v>
      </c>
      <c r="BN19" t="s">
        <v>24</v>
      </c>
      <c r="BO19" t="s">
        <v>25</v>
      </c>
      <c r="BP19" t="s">
        <v>26</v>
      </c>
      <c r="BQ19" t="s">
        <v>27</v>
      </c>
    </row>
    <row r="20" spans="1:69" x14ac:dyDescent="0.25">
      <c r="A20" s="117">
        <v>36719</v>
      </c>
      <c r="B20" s="60">
        <v>7</v>
      </c>
      <c r="C20" s="60">
        <v>2000</v>
      </c>
      <c r="D20" s="61">
        <v>2</v>
      </c>
      <c r="E20" s="62">
        <v>9.4</v>
      </c>
      <c r="F20" s="92" t="s">
        <v>110</v>
      </c>
      <c r="G20" s="63">
        <v>119</v>
      </c>
      <c r="H20" s="64">
        <v>1.83E-2</v>
      </c>
      <c r="I20" s="64">
        <v>0.2298</v>
      </c>
      <c r="J20" s="64">
        <v>2E-3</v>
      </c>
      <c r="K20" s="62">
        <v>8.5</v>
      </c>
      <c r="L20" s="63">
        <v>38</v>
      </c>
      <c r="M20" s="63">
        <v>338</v>
      </c>
      <c r="N20" s="63">
        <v>14</v>
      </c>
      <c r="O20" s="63">
        <v>1100</v>
      </c>
      <c r="P20" s="92">
        <v>36</v>
      </c>
      <c r="Q20" s="92">
        <v>24</v>
      </c>
      <c r="R20" s="92">
        <v>8</v>
      </c>
      <c r="S20" s="92">
        <v>496</v>
      </c>
      <c r="T20" s="92">
        <v>2</v>
      </c>
      <c r="U20" s="92">
        <v>92</v>
      </c>
      <c r="V20" s="63"/>
      <c r="W20" s="63"/>
      <c r="X20" s="92" t="s">
        <v>110</v>
      </c>
      <c r="Y20" s="63"/>
      <c r="Z20" s="92">
        <v>80</v>
      </c>
      <c r="AA20" s="92">
        <v>376</v>
      </c>
      <c r="AB20" s="92" t="s">
        <v>110</v>
      </c>
      <c r="AE20" s="3">
        <v>1999</v>
      </c>
      <c r="AF20">
        <f>COUNT($E$2:$E$13)</f>
        <v>12</v>
      </c>
      <c r="AG20" s="4">
        <f>MAX($E$2:$E$13)</f>
        <v>11.4</v>
      </c>
      <c r="AH20">
        <f>PERCENTILE($E$2:$E$13,75%)</f>
        <v>8.3000000000000007</v>
      </c>
      <c r="AI20" s="4">
        <f>MEDIAN($E$2:$E$13)</f>
        <v>8.1499999999999986</v>
      </c>
      <c r="AJ20">
        <f>PERCENTILE($E$2:$E$13,25%)</f>
        <v>7.65</v>
      </c>
      <c r="AK20" s="4">
        <f>MIN($E$2:$E$13)</f>
        <v>6.7</v>
      </c>
      <c r="BK20">
        <v>1</v>
      </c>
      <c r="BL20">
        <f>COUNT($E$2,$E$14,$E$26,$E$38,$E$50,$E$62,$E$74,$E$86,$E$98,$E$110,$E$122,$E$134,$E$146,$E$158)</f>
        <v>13</v>
      </c>
      <c r="BM20" s="4">
        <f>MAX($E$2,$E$14,$E$26,$E$38,$E$50,$E$62,$E$74,$E$86,$E$98,$E$110,$E$122,$E$134,$E$146,$E$158)</f>
        <v>9.1999999999999993</v>
      </c>
      <c r="BN20">
        <f>PERCENTILE(($E$2,$E$14,$E$26,$E$38,$E$50,$E$62,$E$74,$E$86,$E$98,$E$110,$E$122,$E$134,$E$146,$E$158),75%)</f>
        <v>8.6999999999999993</v>
      </c>
      <c r="BO20" s="4">
        <f>MEDIAN($E$2,$E$14,$E$26,$E$38,$E$50,$E$62,$E$74,$E$86,$E$98,$E$110,$E$122,$E$134,$E$146,$E$158)</f>
        <v>8.1</v>
      </c>
      <c r="BP20">
        <f>PERCENTILE(($E$2,$E$14,$E$26,$E$38,$E$50,$E$62,$E$74,$E$86,$E$98,$E$110,$E$122,$E$134,$E$146,$E$158),25%)</f>
        <v>7.32</v>
      </c>
      <c r="BQ20" s="4">
        <f>MIN($E$2,$E$14,$E$26,$E$38,$E$50,$E$62,$E$74,$E$86,$E$98,$E$110,$E$122,$E$134,$E$146,$E$158)</f>
        <v>6.8</v>
      </c>
    </row>
    <row r="21" spans="1:69" x14ac:dyDescent="0.25">
      <c r="A21" s="117">
        <v>36747</v>
      </c>
      <c r="B21" s="60">
        <v>8</v>
      </c>
      <c r="C21" s="60">
        <v>2000</v>
      </c>
      <c r="D21" s="61">
        <v>2</v>
      </c>
      <c r="E21" s="62">
        <v>10.199999999999999</v>
      </c>
      <c r="F21" s="92" t="s">
        <v>110</v>
      </c>
      <c r="G21" s="63">
        <v>82</v>
      </c>
      <c r="H21" s="64">
        <v>3.8300000000000001E-2</v>
      </c>
      <c r="I21" s="64">
        <v>0.1085</v>
      </c>
      <c r="J21" s="64">
        <v>2.9499999999999998E-2</v>
      </c>
      <c r="K21" s="62">
        <v>9</v>
      </c>
      <c r="L21" s="63">
        <v>38</v>
      </c>
      <c r="M21" s="63">
        <v>241</v>
      </c>
      <c r="N21" s="63">
        <v>12</v>
      </c>
      <c r="O21" s="63">
        <v>5000</v>
      </c>
      <c r="P21" s="92">
        <v>34</v>
      </c>
      <c r="Q21" s="92">
        <v>30</v>
      </c>
      <c r="R21" s="92">
        <v>24</v>
      </c>
      <c r="S21" s="92">
        <v>367</v>
      </c>
      <c r="T21" s="92">
        <v>2</v>
      </c>
      <c r="U21" s="92">
        <v>84</v>
      </c>
      <c r="V21" s="63"/>
      <c r="W21" s="63"/>
      <c r="X21" s="92" t="s">
        <v>110</v>
      </c>
      <c r="Y21" s="63"/>
      <c r="Z21" s="92">
        <v>17</v>
      </c>
      <c r="AA21" s="92">
        <v>279</v>
      </c>
      <c r="AB21" s="92" t="s">
        <v>110</v>
      </c>
      <c r="AE21" s="3">
        <v>2000</v>
      </c>
      <c r="AF21">
        <f>COUNT($E$14:$E$25)</f>
        <v>12</v>
      </c>
      <c r="AG21" s="4">
        <f>MAX($E$14:$E$25)</f>
        <v>10.199999999999999</v>
      </c>
      <c r="AH21">
        <f>PERCENTILE($E$14:$E$25,75%)</f>
        <v>8.5</v>
      </c>
      <c r="AI21" s="4">
        <f>MEDIAN($E$14:$E$25)</f>
        <v>7.5749999999999993</v>
      </c>
      <c r="AJ21">
        <f>PERCENTILE($E$14:$E$25,25%)</f>
        <v>6.95</v>
      </c>
      <c r="AK21" s="4">
        <f>MIN($E$14:$E$25)</f>
        <v>6.6</v>
      </c>
      <c r="BK21">
        <v>2</v>
      </c>
      <c r="BL21">
        <f>COUNT($E$3,$E$15,$E$27,$E$39,$E$51,$E$63,$E$75,$E$87,$E$99,$E$111,$E$123,$E$135,$E$147,$E$159)</f>
        <v>14</v>
      </c>
      <c r="BM21" s="4">
        <f>MAX($E$3,$E$15,$E$27,$E$39,$E$51,$E$63,$E$75,$E$87,$E$99,$E$111,$E$123,$E$135,$E$147,$E$159)</f>
        <v>8.6</v>
      </c>
      <c r="BN21">
        <f>PERCENTILE(($E$3,$E$15,$E$27,$E$39,$E$51,$E$63,$E$75,$E$87,$E$99,$E$111,$E$123,$E$135,$E$147,$E$159),75%)</f>
        <v>8.2750000000000004</v>
      </c>
      <c r="BO21" s="4">
        <f>MEDIAN($E$3,$E$15,$E$27,$E$39,$E$51,$E$63,$E$75,$E$87,$E$99,$E$111,$E$123,$E$135,$E$147,$E$159)</f>
        <v>8.1999999999999993</v>
      </c>
      <c r="BP21">
        <f>PERCENTILE(($E$3,$E$15,$E$27,$E$39,$E$51,$E$63,$E$75,$E$87,$E$99,$E$111,$E$123,$E$135,$E$147,$E$159),25%)</f>
        <v>8</v>
      </c>
      <c r="BQ21" s="4">
        <f>MIN($E$3,$E$15,$E$27,$E$39,$E$51,$E$63,$E$75,$E$87,$E$99,$E$111,$E$123,$E$135,$E$147,$E$159)</f>
        <v>7.55</v>
      </c>
    </row>
    <row r="22" spans="1:69" x14ac:dyDescent="0.25">
      <c r="A22" s="117">
        <v>36781</v>
      </c>
      <c r="B22" s="60">
        <v>9</v>
      </c>
      <c r="C22" s="60">
        <v>2000</v>
      </c>
      <c r="D22" s="61">
        <v>2</v>
      </c>
      <c r="E22" s="62">
        <v>7.8</v>
      </c>
      <c r="F22" s="92" t="s">
        <v>110</v>
      </c>
      <c r="G22" s="63">
        <v>82</v>
      </c>
      <c r="H22" s="64">
        <v>8.3900000000000002E-2</v>
      </c>
      <c r="I22" s="64">
        <v>5.1200000000000002E-2</v>
      </c>
      <c r="J22" s="64">
        <v>2E-3</v>
      </c>
      <c r="K22" s="62">
        <v>8.1999999999999993</v>
      </c>
      <c r="L22" s="63">
        <v>45</v>
      </c>
      <c r="M22" s="63">
        <v>261</v>
      </c>
      <c r="N22" s="63">
        <v>18</v>
      </c>
      <c r="O22" s="63">
        <v>2400</v>
      </c>
      <c r="P22" s="92">
        <v>36</v>
      </c>
      <c r="Q22" s="92">
        <v>32</v>
      </c>
      <c r="R22" s="92">
        <v>16</v>
      </c>
      <c r="S22" s="92">
        <v>437</v>
      </c>
      <c r="T22" s="92">
        <v>2</v>
      </c>
      <c r="U22" s="92">
        <v>88</v>
      </c>
      <c r="V22" s="63"/>
      <c r="W22" s="63"/>
      <c r="X22" s="92" t="s">
        <v>110</v>
      </c>
      <c r="Y22" s="63"/>
      <c r="Z22" s="92">
        <v>80</v>
      </c>
      <c r="AA22" s="92">
        <v>306</v>
      </c>
      <c r="AB22" s="92" t="s">
        <v>110</v>
      </c>
      <c r="AE22" s="3">
        <v>2001</v>
      </c>
      <c r="AF22" s="2">
        <f>COUNT($E$26:$E$37)</f>
        <v>11</v>
      </c>
      <c r="AG22" s="4">
        <f>MAX($E$26:$E$37)</f>
        <v>10.5</v>
      </c>
      <c r="AH22" s="2">
        <f>PERCENTILE($E$26:$E$37,75%)</f>
        <v>8.3000000000000007</v>
      </c>
      <c r="AI22" s="4">
        <f>MEDIAN($E$26:$E$37)</f>
        <v>8</v>
      </c>
      <c r="AJ22" s="2">
        <f>PERCENTILE($E$26:$E$37,25%)</f>
        <v>7.6999999999999993</v>
      </c>
      <c r="AK22" s="4">
        <f>MIN($E$26:$E$37)</f>
        <v>6.8</v>
      </c>
      <c r="BK22">
        <v>3</v>
      </c>
      <c r="BL22">
        <f>COUNT($E$4,$E$16,$E$28,$E$40,$E$52,$E$64,$E$76,$E$88,$E$100,$E$112,$E$124,$E$136,$E$148,$E$160)</f>
        <v>13</v>
      </c>
      <c r="BM22" s="4">
        <f>MAX($E$4,$E$16,$E$28,$E$40,$E$52,$E$64,$E$76,$E$88,$E$100,$E$112,$E$124,$E$136,$E$148,$E$160)</f>
        <v>10.199999999999999</v>
      </c>
      <c r="BN22">
        <f>PERCENTILE(($E$4,$E$16,$E$28,$E$40,$E$52,$E$64,$E$76,$E$88,$E$100,$E$112,$E$124,$E$136,$E$148,$E$160),75%)</f>
        <v>8.3000000000000007</v>
      </c>
      <c r="BO22" s="4">
        <f>MEDIAN($E$4,$E$16,$E$28,$E$40,$E$52,$E$64,$E$76,$E$88,$E$100,$E$112,$E$124,$E$136,$E$148,$E$160)</f>
        <v>8</v>
      </c>
      <c r="BP22">
        <f>PERCENTILE(($E$4,$E$16,$E$28,$E$40,$E$52,$E$64,$E$76,$E$88,$E$100,$E$112,$E$124,$E$136,$E$148,$E$160),25%)</f>
        <v>7.6</v>
      </c>
      <c r="BQ22" s="4">
        <f>MIN($E$4,$E$16,$E$28,$E$40,$E$52,$E$64,$E$76,$E$88,$E$100,$E$112,$E$124,$E$136,$E$148,$E$160)</f>
        <v>6</v>
      </c>
    </row>
    <row r="23" spans="1:69" x14ac:dyDescent="0.25">
      <c r="A23" s="117">
        <v>36809</v>
      </c>
      <c r="B23" s="60">
        <v>10</v>
      </c>
      <c r="C23" s="60">
        <v>2000</v>
      </c>
      <c r="D23" s="61">
        <v>0.75</v>
      </c>
      <c r="E23" s="62">
        <v>8.1999999999999993</v>
      </c>
      <c r="F23" s="92" t="s">
        <v>110</v>
      </c>
      <c r="G23" s="63">
        <v>82</v>
      </c>
      <c r="H23" s="64">
        <v>1.89E-2</v>
      </c>
      <c r="I23" s="64">
        <v>3.85E-2</v>
      </c>
      <c r="J23" s="64">
        <v>6.1999999999999998E-3</v>
      </c>
      <c r="K23" s="62">
        <v>8.3000000000000007</v>
      </c>
      <c r="L23" s="63">
        <v>11</v>
      </c>
      <c r="M23" s="63">
        <v>248</v>
      </c>
      <c r="N23" s="63">
        <v>0.5</v>
      </c>
      <c r="O23" s="63">
        <v>9000</v>
      </c>
      <c r="P23" s="92">
        <v>89</v>
      </c>
      <c r="Q23" s="92">
        <v>72</v>
      </c>
      <c r="R23" s="92">
        <v>12</v>
      </c>
      <c r="S23" s="92">
        <v>454</v>
      </c>
      <c r="T23" s="92">
        <v>7</v>
      </c>
      <c r="U23" s="92">
        <v>88</v>
      </c>
      <c r="V23" s="63"/>
      <c r="W23" s="63"/>
      <c r="X23" s="92" t="s">
        <v>110</v>
      </c>
      <c r="Y23" s="63"/>
      <c r="Z23" s="92">
        <v>240</v>
      </c>
      <c r="AA23" s="92">
        <v>259</v>
      </c>
      <c r="AB23" s="92" t="s">
        <v>110</v>
      </c>
      <c r="AE23" s="3">
        <v>2002</v>
      </c>
      <c r="AF23" s="2">
        <f>COUNT($E$38:$E$49)</f>
        <v>12</v>
      </c>
      <c r="AG23" s="4">
        <f>MAX($E$38:$E$49)</f>
        <v>12</v>
      </c>
      <c r="AH23" s="2">
        <f>PERCENTILE($E$38:$E$49,75%)</f>
        <v>8.625</v>
      </c>
      <c r="AI23" s="4">
        <f>MEDIAN($E$38:$E$49)</f>
        <v>7.8000000000000007</v>
      </c>
      <c r="AJ23" s="2">
        <f>PERCENTILE($E$38:$E$49,25%)</f>
        <v>7.375</v>
      </c>
      <c r="AK23" s="4">
        <f>MIN($E$38:$E$49)</f>
        <v>6.4</v>
      </c>
      <c r="BK23">
        <v>4</v>
      </c>
      <c r="BL23">
        <f>COUNT($E$5,$E$17,$E$29,$E$41,$E$53,$E$65,$E$77,$E$89,$E$101,$E$113,$E$125,$E$137,$E$149,$E$161)</f>
        <v>13</v>
      </c>
      <c r="BM23" s="4">
        <f>MAX($E$5,$E$17,$E$29,$E$41,$E$53,$E$65,$E$77,$E$89,$E$101,$E$113,$E$125,$E$137,$E$149,$E$161)</f>
        <v>10.5</v>
      </c>
      <c r="BN23">
        <f>PERCENTILE(($E$5,$E$17,$E$29,$E$41,$E$53,$E$65,$E$77,$E$89,$E$101,$E$113,$E$125,$E$137,$E$149,$E$161),75%)</f>
        <v>8.4</v>
      </c>
      <c r="BO23" s="4">
        <f>MEDIAN($E$5,$E$17,$E$29,$E$41,$E$53,$E$65,$E$77,$E$89,$E$101,$E$113,$E$125,$E$137,$E$149,$E$161)</f>
        <v>7.9</v>
      </c>
      <c r="BP23">
        <f>PERCENTILE(($E$5,$E$17,$E$29,$E$41,$E$53,$E$65,$E$77,$E$89,$E$101,$E$113,$E$125,$E$137,$E$149,$E$161),25%)</f>
        <v>7.4</v>
      </c>
      <c r="BQ23" s="4">
        <f>MIN($E$5,$E$17,$E$29,$E$41,$E$53,$E$65,$E$77,$E$89,$E$101,$E$113,$E$125,$E$137,$E$149,$E$161)</f>
        <v>7.1</v>
      </c>
    </row>
    <row r="24" spans="1:69" x14ac:dyDescent="0.25">
      <c r="A24" s="117">
        <v>36844</v>
      </c>
      <c r="B24" s="60">
        <v>11</v>
      </c>
      <c r="C24" s="60">
        <v>2000</v>
      </c>
      <c r="D24" s="61">
        <v>1</v>
      </c>
      <c r="E24" s="62">
        <v>6.8</v>
      </c>
      <c r="F24" s="92" t="s">
        <v>110</v>
      </c>
      <c r="G24" s="63">
        <v>63</v>
      </c>
      <c r="H24" s="64">
        <v>0.185</v>
      </c>
      <c r="I24" s="64">
        <v>2.6200000000000001E-2</v>
      </c>
      <c r="J24" s="64">
        <v>2E-3</v>
      </c>
      <c r="K24" s="62">
        <v>7.6</v>
      </c>
      <c r="L24" s="63">
        <v>86</v>
      </c>
      <c r="M24" s="63">
        <v>288</v>
      </c>
      <c r="N24" s="63">
        <v>90</v>
      </c>
      <c r="O24" s="63">
        <v>1600</v>
      </c>
      <c r="P24" s="92">
        <v>32</v>
      </c>
      <c r="Q24" s="92">
        <v>28</v>
      </c>
      <c r="R24" s="92">
        <v>4</v>
      </c>
      <c r="S24" s="92">
        <v>367</v>
      </c>
      <c r="T24" s="92">
        <v>0.1</v>
      </c>
      <c r="U24" s="92">
        <v>80</v>
      </c>
      <c r="V24" s="63"/>
      <c r="W24" s="63"/>
      <c r="X24" s="92" t="s">
        <v>110</v>
      </c>
      <c r="Y24" s="63"/>
      <c r="Z24" s="92">
        <v>80</v>
      </c>
      <c r="AA24" s="92">
        <v>374</v>
      </c>
      <c r="AB24" s="92" t="s">
        <v>110</v>
      </c>
      <c r="AE24" s="3">
        <v>2003</v>
      </c>
      <c r="AF24" s="2">
        <f>COUNT($E$50:$E$61)</f>
        <v>11</v>
      </c>
      <c r="AG24" s="4">
        <f>MAX($E$50:$E$61)</f>
        <v>9.1999999999999993</v>
      </c>
      <c r="AH24" s="2">
        <f>PERCENTILE($E$50:$E$61,75%)</f>
        <v>8.6000000000000014</v>
      </c>
      <c r="AI24" s="4">
        <f>MEDIAN($E$50:$E$61)</f>
        <v>7.6</v>
      </c>
      <c r="AJ24" s="2">
        <f>PERCENTILE($E$50:$E$61,25%)</f>
        <v>7.5</v>
      </c>
      <c r="AK24" s="4">
        <f>MIN($E$50:$E$61)</f>
        <v>6.6</v>
      </c>
      <c r="BK24">
        <v>5</v>
      </c>
      <c r="BL24">
        <f>COUNT($E$6,$E$18,$E$30,$E$42,$E$54,$E$66,$E$78,$E$90,$E$102,$E$114,$E$126,$E$138,$E$150,$E$162)</f>
        <v>14</v>
      </c>
      <c r="BM24" s="4">
        <f>MAX($E$6,$E$18,$E$30,$E$42,$E$54,$E$66,$E$78,$E$90,$E$102,$E$114,$E$126,$E$138,$E$150,$E$162)</f>
        <v>11.6</v>
      </c>
      <c r="BN24">
        <f>PERCENTILE(($E$6,$E$18,$E$30,$E$42,$E$54,$E$66,$E$78,$E$90,$E$102,$E$114,$E$126,$E$138,$E$150,$E$162),75%)</f>
        <v>8.3000000000000007</v>
      </c>
      <c r="BO24" s="4">
        <f>MEDIAN($E$6,$E$18,$E$30,$E$42,$E$54,$E$66,$E$78,$E$90,$E$102,$E$114,$E$126,$E$138,$E$150,$E$162)</f>
        <v>8</v>
      </c>
      <c r="BP24">
        <f>PERCENTILE(($E$6,$E$18,$E$30,$E$42,$E$54,$E$66,$E$78,$E$90,$E$102,$E$114,$E$126,$E$138,$E$150,$E$162),25%)</f>
        <v>7.6499999999999995</v>
      </c>
      <c r="BQ24" s="4">
        <f>MIN($E$6,$E$18,$E$30,$E$42,$E$54,$E$66,$E$78,$E$90,$E$102,$E$114,$E$126,$E$138,$E$150,$E$162)</f>
        <v>6.6</v>
      </c>
    </row>
    <row r="25" spans="1:69" x14ac:dyDescent="0.25">
      <c r="A25" s="117">
        <v>36872</v>
      </c>
      <c r="B25" s="60">
        <v>12</v>
      </c>
      <c r="C25" s="60">
        <v>2000</v>
      </c>
      <c r="D25" s="61">
        <v>0.85</v>
      </c>
      <c r="E25" s="62">
        <v>7.6</v>
      </c>
      <c r="F25" s="92" t="s">
        <v>110</v>
      </c>
      <c r="G25" s="63">
        <v>56</v>
      </c>
      <c r="H25" s="64">
        <v>0.2271</v>
      </c>
      <c r="I25" s="64">
        <v>8.8999999999999996E-2</v>
      </c>
      <c r="J25" s="64">
        <v>1.1299999999999999E-2</v>
      </c>
      <c r="K25" s="62">
        <v>7.9</v>
      </c>
      <c r="L25" s="63">
        <v>54</v>
      </c>
      <c r="M25" s="63">
        <v>274</v>
      </c>
      <c r="N25" s="63">
        <v>46</v>
      </c>
      <c r="O25" s="63">
        <v>2400</v>
      </c>
      <c r="P25" s="92">
        <v>28</v>
      </c>
      <c r="Q25" s="92">
        <v>48</v>
      </c>
      <c r="R25" s="92">
        <v>14</v>
      </c>
      <c r="S25" s="92">
        <v>337</v>
      </c>
      <c r="T25" s="92">
        <v>5</v>
      </c>
      <c r="U25" s="92">
        <v>76</v>
      </c>
      <c r="V25" s="63"/>
      <c r="W25" s="63"/>
      <c r="X25" s="92" t="s">
        <v>110</v>
      </c>
      <c r="Y25" s="63"/>
      <c r="Z25" s="92">
        <v>240</v>
      </c>
      <c r="AA25" s="92">
        <v>328</v>
      </c>
      <c r="AB25" s="92" t="s">
        <v>110</v>
      </c>
      <c r="AE25" s="3">
        <v>2004</v>
      </c>
      <c r="AF25" s="2">
        <f>COUNT($E$62:$E$73)</f>
        <v>12</v>
      </c>
      <c r="AG25" s="4">
        <f>MAX($E$62:$E$73)</f>
        <v>12.4</v>
      </c>
      <c r="AH25" s="2">
        <f>PERCENTILE($E$62:$E$73,75%)</f>
        <v>9.6</v>
      </c>
      <c r="AI25" s="4">
        <f>MEDIAN($E$62:$E$73)</f>
        <v>8.5</v>
      </c>
      <c r="AJ25" s="2">
        <f>PERCENTILE($E$62:$E$73,25%)</f>
        <v>7.8250000000000002</v>
      </c>
      <c r="AK25" s="4">
        <f>MIN($E$62:$E$73)</f>
        <v>6</v>
      </c>
      <c r="BK25">
        <v>6</v>
      </c>
      <c r="BL25">
        <f>COUNT($E$7,$E$19,$E$31,$E$43,$E$55,$E$67,$E$79,$E$91,$E$103,$E$115,$E$127,$E$139,$E$151,$E$163)</f>
        <v>14</v>
      </c>
      <c r="BM25" s="4">
        <f>MAX($E$7,$E$19,$E$31,$E$43,$E$55,$E$67,$E$79,$E$91,$E$103,$E$115,$E$127,$E$139,$E$151,$E$163)</f>
        <v>10.7</v>
      </c>
      <c r="BN25">
        <f>PERCENTILE(($E$7,$E$19,$E$31,$E$43,$E$55,$E$67,$E$79,$E$91,$E$103,$E$115,$E$127,$E$139,$E$151,$E$163),75%)</f>
        <v>9.3249999999999993</v>
      </c>
      <c r="BO25" s="4">
        <f>MEDIAN($E$7,$E$19,$E$31,$E$43,$E$55,$E$67,$E$79,$E$91,$E$103,$E$115,$E$127,$E$139,$E$151,$E$163)</f>
        <v>8.6</v>
      </c>
      <c r="BP25">
        <f>PERCENTILE(($E$7,$E$19,$E$31,$E$43,$E$55,$E$67,$E$79,$E$91,$E$103,$E$115,$E$127,$E$139,$E$151,$E$163),25%)</f>
        <v>7.85</v>
      </c>
      <c r="BQ25" s="4">
        <f>MIN($E$7,$E$19,$E$31,$E$43,$E$55,$E$67,$E$79,$E$91,$E$103,$E$115,$E$127,$E$139,$E$151,$E$163)</f>
        <v>7</v>
      </c>
    </row>
    <row r="26" spans="1:69" x14ac:dyDescent="0.25">
      <c r="A26" s="117"/>
      <c r="B26" s="60">
        <v>1</v>
      </c>
      <c r="C26" s="60"/>
      <c r="D26" s="61"/>
      <c r="E26" s="62"/>
      <c r="F26" s="92"/>
      <c r="G26" s="63"/>
      <c r="H26" s="64"/>
      <c r="I26" s="64"/>
      <c r="J26" s="64"/>
      <c r="K26" s="62"/>
      <c r="L26" s="63"/>
      <c r="M26" s="63"/>
      <c r="N26" s="63"/>
      <c r="O26" s="63"/>
      <c r="P26" s="92"/>
      <c r="Q26" s="92"/>
      <c r="R26" s="92"/>
      <c r="S26" s="92"/>
      <c r="T26" s="92"/>
      <c r="U26" s="92"/>
      <c r="V26" s="63"/>
      <c r="W26" s="63"/>
      <c r="X26" s="92"/>
      <c r="Y26" s="63"/>
      <c r="Z26" s="92"/>
      <c r="AA26" s="92"/>
      <c r="AB26" s="63"/>
      <c r="AE26" s="3">
        <v>2005</v>
      </c>
      <c r="AF26" s="2">
        <f>COUNT($E$74:$E$85)</f>
        <v>12</v>
      </c>
      <c r="AG26" s="4">
        <f>MAX($E$74:$E$85)</f>
        <v>11.6</v>
      </c>
      <c r="AH26" s="2">
        <f>PERCENTILE($E$74:$E$85,75%)</f>
        <v>10</v>
      </c>
      <c r="AI26" s="4">
        <f>MEDIAN($E$74:$E$85)</f>
        <v>8.8000000000000007</v>
      </c>
      <c r="AJ26" s="2">
        <f>PERCENTILE($E$74:$E$85,25%)</f>
        <v>8.1499999999999986</v>
      </c>
      <c r="AK26" s="4">
        <f>MIN($E$74:$E$85)</f>
        <v>7.2</v>
      </c>
      <c r="BK26">
        <v>7</v>
      </c>
      <c r="BL26">
        <f>COUNT($E$8,$E$20,$E$32,$E$44,$E$56,$E$68,$E$80,$E$92,$E$104,$E$116,$E$128,$E$140,$E$152,$E$164)</f>
        <v>13</v>
      </c>
      <c r="BM26" s="4">
        <f>MAX($E$8,$E$20,$E$32,$E$44,$E$56,$E$68,$E$80,$E$92,$E$104,$E$116,$E$128,$E$140,$E$152,$E$164)</f>
        <v>12.4</v>
      </c>
      <c r="BN26">
        <f>PERCENTILE(($E$8,$E$20,$E$32,$E$44,$E$56,$E$68,$E$80,$E$92,$E$104,$E$116,$E$128,$E$140,$E$152,$E$164),75%)</f>
        <v>10</v>
      </c>
      <c r="BO26" s="4">
        <f>MEDIAN($E$8,$E$20,$E$32,$E$44,$E$56,$E$68,$E$80,$E$92,$E$104,$E$116,$E$128,$E$140,$E$152,$E$164)</f>
        <v>9.1999999999999993</v>
      </c>
      <c r="BP26">
        <f>PERCENTILE(($E$8,$E$20,$E$32,$E$44,$E$56,$E$68,$E$80,$E$92,$E$104,$E$116,$E$128,$E$140,$E$152,$E$164),25%)</f>
        <v>8.6</v>
      </c>
      <c r="BQ26" s="4">
        <f>MIN($E$8,$E$20,$E$32,$E$44,$E$56,$E$68,$E$80,$E$92,$E$104,$E$116,$E$128,$E$140,$E$152,$E$164)</f>
        <v>7.6</v>
      </c>
    </row>
    <row r="27" spans="1:69" x14ac:dyDescent="0.25">
      <c r="A27" s="117">
        <v>36935</v>
      </c>
      <c r="B27" s="60">
        <v>2</v>
      </c>
      <c r="C27" s="60">
        <v>2001</v>
      </c>
      <c r="D27" s="65"/>
      <c r="E27" s="62">
        <v>7.8</v>
      </c>
      <c r="F27" s="92" t="s">
        <v>110</v>
      </c>
      <c r="G27" s="66"/>
      <c r="H27" s="67"/>
      <c r="I27" s="67"/>
      <c r="J27" s="67"/>
      <c r="K27" s="68"/>
      <c r="L27" s="66"/>
      <c r="M27" s="66"/>
      <c r="N27" s="66"/>
      <c r="O27" s="66"/>
      <c r="P27" s="92"/>
      <c r="Q27" s="92"/>
      <c r="R27" s="92"/>
      <c r="S27" s="92"/>
      <c r="T27" s="92"/>
      <c r="U27" s="92"/>
      <c r="V27" s="66"/>
      <c r="W27" s="66"/>
      <c r="X27" s="92" t="s">
        <v>110</v>
      </c>
      <c r="Y27" s="66"/>
      <c r="Z27" s="92"/>
      <c r="AA27" s="92" t="s">
        <v>110</v>
      </c>
      <c r="AB27" s="66"/>
      <c r="AE27" s="3">
        <v>2006</v>
      </c>
      <c r="AF27" s="2">
        <f>COUNT($E$86:$E$97)</f>
        <v>12</v>
      </c>
      <c r="AG27" s="4">
        <f>MAX($E$86:$E$97)</f>
        <v>11</v>
      </c>
      <c r="AH27" s="2">
        <f>PERCENTILE($E$86:$E$97,75%)</f>
        <v>9.125</v>
      </c>
      <c r="AI27" s="4">
        <f>MEDIAN($E$86:$E$97)</f>
        <v>8</v>
      </c>
      <c r="AJ27" s="2">
        <f>PERCENTILE($E$86:$E$97,25%)</f>
        <v>7.4749999999999996</v>
      </c>
      <c r="AK27" s="4">
        <f>MIN($E$86:$E$97)</f>
        <v>6.1</v>
      </c>
      <c r="BK27">
        <v>8</v>
      </c>
      <c r="BL27">
        <f>COUNT($E$9,$E$21,$E$33,$E$45,$E$57,$E$69,$E$81,$E$93,$E$105,$E$117,$E$129,$E$141,$E$153,$E$165)</f>
        <v>13</v>
      </c>
      <c r="BM27" s="4">
        <f>MAX($E$9,$E$21,$E$33,$E$45,$E$57,$E$69,$E$81,$E$93,$E$105,$E$117,$E$129,$E$141,$E$153,$E$165)</f>
        <v>12.2</v>
      </c>
      <c r="BN27">
        <f>PERCENTILE(($E$9,$E$21,$E$33,$E$45,$E$57,$E$69,$E$81,$E$93,$E$105,$E$117,$E$129,$E$141,$E$153,$E$165),75%)</f>
        <v>8.6999999999999993</v>
      </c>
      <c r="BO27" s="4">
        <f>MEDIAN($E$9,$E$21,$E$33,$E$45,$E$57,$E$69,$E$81,$E$93,$E$105,$E$117,$E$129,$E$141,$E$153,$E$165)</f>
        <v>8.1999999999999993</v>
      </c>
      <c r="BP27">
        <f>PERCENTILE(($E$9,$E$21,$E$33,$E$45,$E$57,$E$69,$E$81,$E$93,$E$105,$E$117,$E$129,$E$141,$E$153,$E$165),25%)</f>
        <v>7.3</v>
      </c>
      <c r="BQ27" s="4">
        <f>MIN($E$9,$E$21,$E$33,$E$45,$E$57,$E$69,$E$81,$E$93,$E$105,$E$117,$E$129,$E$141,$E$153,$E$165)</f>
        <v>5.9</v>
      </c>
    </row>
    <row r="28" spans="1:69" x14ac:dyDescent="0.25">
      <c r="A28" s="117">
        <v>36963</v>
      </c>
      <c r="B28" s="60">
        <v>3</v>
      </c>
      <c r="C28" s="60">
        <v>2001</v>
      </c>
      <c r="D28" s="65"/>
      <c r="E28" s="62">
        <v>7.8</v>
      </c>
      <c r="F28" s="92" t="s">
        <v>110</v>
      </c>
      <c r="G28" s="66"/>
      <c r="H28" s="67"/>
      <c r="I28" s="67"/>
      <c r="J28" s="67"/>
      <c r="K28" s="68"/>
      <c r="L28" s="66"/>
      <c r="M28" s="66"/>
      <c r="N28" s="66"/>
      <c r="O28" s="66"/>
      <c r="P28" s="92"/>
      <c r="Q28" s="92"/>
      <c r="R28" s="92"/>
      <c r="S28" s="92"/>
      <c r="T28" s="92"/>
      <c r="U28" s="92"/>
      <c r="V28" s="66"/>
      <c r="W28" s="66"/>
      <c r="X28" s="92" t="s">
        <v>110</v>
      </c>
      <c r="Y28" s="66"/>
      <c r="Z28" s="92"/>
      <c r="AA28" s="92" t="s">
        <v>110</v>
      </c>
      <c r="AB28" s="66"/>
      <c r="AE28" s="3">
        <v>2007</v>
      </c>
      <c r="AF28" s="2">
        <f>COUNT($E$98:$E$109)</f>
        <v>12</v>
      </c>
      <c r="AG28" s="4">
        <f>MAX($E$98:$E$109)</f>
        <v>12.9</v>
      </c>
      <c r="AH28" s="2">
        <f>PERCENTILE($E$98:$E$109,75%)</f>
        <v>9.3000000000000007</v>
      </c>
      <c r="AI28" s="4">
        <f>MEDIAN($E$98:$E$109)</f>
        <v>8.5500000000000007</v>
      </c>
      <c r="AJ28" s="2">
        <f>PERCENTILE($E$98:$E$109,25%)</f>
        <v>8.1749999999999989</v>
      </c>
      <c r="AK28" s="4">
        <f>MIN($E$98:$E$109)</f>
        <v>6.9</v>
      </c>
      <c r="BK28">
        <v>9</v>
      </c>
      <c r="BL28">
        <f>COUNT($E$10,$E$22,$E$34,$E$46,$E$58,$E$70,$E$82,$E$94,$E$106,$E$118,$E$130,$E$142,$E$154,$E$166)</f>
        <v>13</v>
      </c>
      <c r="BM28" s="4">
        <f>MAX($E$10,$E$22,$E$34,$E$46,$E$58,$E$70,$E$82,$E$94,$E$106,$E$118,$E$130,$E$142,$E$154,$E$166)</f>
        <v>12.9</v>
      </c>
      <c r="BN28">
        <f>PERCENTILE(($E$10,$E$22,$E$34,$E$46,$E$58,$E$70,$E$82,$E$94,$E$106,$E$118,$E$130,$E$142,$E$154,$E$166),75%)</f>
        <v>10.199999999999999</v>
      </c>
      <c r="BO28" s="4">
        <f>MEDIAN($E$10,$E$22,$E$34,$E$46,$E$58,$E$70,$E$82,$E$94,$E$106,$E$118,$E$130,$E$142,$E$154,$E$166)</f>
        <v>8.9</v>
      </c>
      <c r="BP28">
        <f>PERCENTILE(($E$10,$E$22,$E$34,$E$46,$E$58,$E$70,$E$82,$E$94,$E$106,$E$118,$E$130,$E$142,$E$154,$E$166),25%)</f>
        <v>8.1</v>
      </c>
      <c r="BQ28" s="4">
        <f>MIN($E$10,$E$22,$E$34,$E$46,$E$58,$E$70,$E$82,$E$94,$E$106,$E$118,$E$130,$E$142,$E$154,$E$166)</f>
        <v>7.3</v>
      </c>
    </row>
    <row r="29" spans="1:69" x14ac:dyDescent="0.25">
      <c r="A29" s="117">
        <v>36998</v>
      </c>
      <c r="B29" s="60">
        <v>4</v>
      </c>
      <c r="C29" s="60">
        <v>2001</v>
      </c>
      <c r="D29" s="65"/>
      <c r="E29" s="62">
        <v>10.5</v>
      </c>
      <c r="F29" s="92" t="s">
        <v>110</v>
      </c>
      <c r="G29" s="66"/>
      <c r="H29" s="67"/>
      <c r="I29" s="67"/>
      <c r="J29" s="67"/>
      <c r="K29" s="68"/>
      <c r="L29" s="66"/>
      <c r="M29" s="66"/>
      <c r="N29" s="66"/>
      <c r="O29" s="66"/>
      <c r="P29" s="92"/>
      <c r="Q29" s="92"/>
      <c r="R29" s="92"/>
      <c r="S29" s="92"/>
      <c r="T29" s="92"/>
      <c r="U29" s="92"/>
      <c r="V29" s="66"/>
      <c r="W29" s="66"/>
      <c r="X29" s="92" t="s">
        <v>110</v>
      </c>
      <c r="Y29" s="66"/>
      <c r="Z29" s="92"/>
      <c r="AA29" s="92" t="s">
        <v>110</v>
      </c>
      <c r="AB29" s="66"/>
      <c r="AE29" s="3">
        <v>2008</v>
      </c>
      <c r="AF29" s="2">
        <f>COUNT($E$110:$E$121)</f>
        <v>11</v>
      </c>
      <c r="AG29" s="4">
        <f>MAX($E$110:$E$121)</f>
        <v>9.9</v>
      </c>
      <c r="AH29" s="2">
        <f>PERCENTILE($E$110:$E$121,75%)</f>
        <v>9.0500000000000007</v>
      </c>
      <c r="AI29" s="4">
        <f>MEDIAN($E$110:$E$121)</f>
        <v>8.3000000000000007</v>
      </c>
      <c r="AJ29" s="2">
        <f>PERCENTILE($E$110:$E$121,25%)</f>
        <v>7.65</v>
      </c>
      <c r="AK29" s="4">
        <f>MIN($E$110:$E$121)</f>
        <v>6.9</v>
      </c>
      <c r="BK29">
        <v>10</v>
      </c>
      <c r="BL29">
        <f>COUNT($E$11,$E$23,$E$35,$E$47,$E$59,$E$71,$E$83,$E$95,$E$107,$E$119,$E$131,$E$143,$E$155,$E$167)</f>
        <v>14</v>
      </c>
      <c r="BM29" s="4">
        <f>MAX($E$11,$E$23,$E$35,$E$47,$E$59,$E$71,$E$83,$E$95,$E$107,$E$119,$E$131,$E$143,$E$155,$E$167)</f>
        <v>11.3</v>
      </c>
      <c r="BN29">
        <f>PERCENTILE(($E$11,$E$23,$E$35,$E$47,$E$59,$E$71,$E$83,$E$95,$E$107,$E$119,$E$131,$E$143,$E$155,$E$167),75%)</f>
        <v>9.6</v>
      </c>
      <c r="BO29" s="4">
        <f>MEDIAN($E$11,$E$23,$E$35,$E$47,$E$59,$E$71,$E$83,$E$95,$E$107,$E$119,$E$131,$E$143,$E$155,$E$167)</f>
        <v>7.95</v>
      </c>
      <c r="BP29">
        <f>PERCENTILE(($E$11,$E$23,$E$35,$E$47,$E$59,$E$71,$E$83,$E$95,$E$107,$E$119,$E$131,$E$143,$E$155,$E$167),25%)</f>
        <v>6.9250000000000007</v>
      </c>
      <c r="BQ29" s="4">
        <f>MIN($E$11,$E$23,$E$35,$E$47,$E$59,$E$71,$E$83,$E$95,$E$107,$E$119,$E$131,$E$143,$E$155,$E$167)</f>
        <v>6.1</v>
      </c>
    </row>
    <row r="30" spans="1:69" x14ac:dyDescent="0.25">
      <c r="A30" s="117">
        <v>37018</v>
      </c>
      <c r="B30" s="60">
        <v>5</v>
      </c>
      <c r="C30" s="60">
        <v>2001</v>
      </c>
      <c r="D30" s="65"/>
      <c r="E30" s="62">
        <v>8.3000000000000007</v>
      </c>
      <c r="F30" s="92" t="s">
        <v>110</v>
      </c>
      <c r="G30" s="66"/>
      <c r="H30" s="67"/>
      <c r="I30" s="67"/>
      <c r="J30" s="67"/>
      <c r="K30" s="68"/>
      <c r="L30" s="66"/>
      <c r="M30" s="66"/>
      <c r="N30" s="66"/>
      <c r="O30" s="66"/>
      <c r="P30" s="92"/>
      <c r="Q30" s="92"/>
      <c r="R30" s="92"/>
      <c r="S30" s="92"/>
      <c r="T30" s="92"/>
      <c r="U30" s="92"/>
      <c r="V30" s="66"/>
      <c r="W30" s="66"/>
      <c r="X30" s="92" t="s">
        <v>110</v>
      </c>
      <c r="Y30" s="66"/>
      <c r="Z30" s="92"/>
      <c r="AA30" s="92" t="s">
        <v>110</v>
      </c>
      <c r="AB30" s="66"/>
      <c r="AE30" s="3">
        <v>2009</v>
      </c>
      <c r="AF30" s="2">
        <f>COUNT($E$122:$E$133)</f>
        <v>9</v>
      </c>
      <c r="AG30" s="4">
        <f>MAX($E$122:$E$133)</f>
        <v>10.91</v>
      </c>
      <c r="AH30" s="2">
        <f>PERCENTILE($E$122:$E$133,75%)</f>
        <v>8.1</v>
      </c>
      <c r="AI30" s="4">
        <f>MEDIAN($E$122:$E$133)</f>
        <v>7.8</v>
      </c>
      <c r="AJ30" s="2">
        <f>PERCENTILE($E$122:$E$133,25%)</f>
        <v>7.4</v>
      </c>
      <c r="AK30" s="4">
        <f>MIN($E$122:$E$133)</f>
        <v>7.29</v>
      </c>
      <c r="BK30">
        <v>11</v>
      </c>
      <c r="BL30">
        <f>COUNT($E$12,$E$24,$E$36,$E$48,$E$60,$E$72,$E$84,$E$96,$E$108,$E$120,$E$132,$E$144,$E$156,$E$168)</f>
        <v>14</v>
      </c>
      <c r="BM30" s="4">
        <f>MAX($E$12,$E$24,$E$36,$E$48,$E$60,$E$72,$E$84,$E$96,$E$108,$E$120,$E$132,$E$144,$E$156,$E$168)</f>
        <v>12.4</v>
      </c>
      <c r="BN30">
        <f>PERCENTILE(($E$12,$E$24,$E$36,$E$48,$E$60,$E$72,$E$84,$E$96,$E$108,$E$120,$E$132,$E$144,$E$156,$E$168),75%)</f>
        <v>9.4250000000000007</v>
      </c>
      <c r="BO30" s="4">
        <f>MEDIAN($E$12,$E$24,$E$36,$E$48,$E$60,$E$72,$E$84,$E$96,$E$108,$E$120,$E$132,$E$144,$E$156,$E$168)</f>
        <v>7.8</v>
      </c>
      <c r="BP30">
        <f>PERCENTILE(($E$12,$E$24,$E$36,$E$48,$E$60,$E$72,$E$84,$E$96,$E$108,$E$120,$E$132,$E$144,$E$156,$E$168),25%)</f>
        <v>6.95</v>
      </c>
      <c r="BQ30" s="4">
        <f>MIN($E$12,$E$24,$E$36,$E$48,$E$60,$E$72,$E$84,$E$96,$E$108,$E$120,$E$132,$E$144,$E$156,$E$168)</f>
        <v>6.4</v>
      </c>
    </row>
    <row r="31" spans="1:69" x14ac:dyDescent="0.25">
      <c r="A31" s="117">
        <v>37055</v>
      </c>
      <c r="B31" s="60">
        <v>6</v>
      </c>
      <c r="C31" s="60">
        <v>2001</v>
      </c>
      <c r="D31" s="65"/>
      <c r="E31" s="62">
        <v>7</v>
      </c>
      <c r="F31" s="92">
        <v>31</v>
      </c>
      <c r="G31" s="66"/>
      <c r="H31" s="67"/>
      <c r="I31" s="67"/>
      <c r="J31" s="67"/>
      <c r="K31" s="68"/>
      <c r="L31" s="66"/>
      <c r="M31" s="66"/>
      <c r="N31" s="66"/>
      <c r="O31" s="66"/>
      <c r="P31" s="92"/>
      <c r="Q31" s="92"/>
      <c r="R31" s="92"/>
      <c r="S31" s="92"/>
      <c r="T31" s="92"/>
      <c r="U31" s="92"/>
      <c r="V31" s="66"/>
      <c r="W31" s="66"/>
      <c r="X31" s="92" t="s">
        <v>110</v>
      </c>
      <c r="Y31" s="66"/>
      <c r="Z31" s="92"/>
      <c r="AA31" s="92" t="s">
        <v>110</v>
      </c>
      <c r="AB31" s="66"/>
      <c r="AE31" s="3">
        <v>2010</v>
      </c>
      <c r="AF31" s="2">
        <f>COUNT($E$134:$E$145)</f>
        <v>11</v>
      </c>
      <c r="AG31" s="4">
        <f>MAX($E$134:$E$145)</f>
        <v>12.4</v>
      </c>
      <c r="AH31" s="2">
        <f>PERCENTILE($E$134:$E$145,75%)</f>
        <v>8.8000000000000007</v>
      </c>
      <c r="AI31" s="4">
        <f>MEDIAN($E$134:$E$145)</f>
        <v>8.1</v>
      </c>
      <c r="AJ31" s="2">
        <f>PERCENTILE($E$134:$E$145,25%)</f>
        <v>7.85</v>
      </c>
      <c r="AK31" s="4">
        <f>MIN($E$134:$E$145)</f>
        <v>7.1</v>
      </c>
      <c r="BK31">
        <v>12</v>
      </c>
      <c r="BL31">
        <f>COUNT($E$13,$E$25,$E$37,$E$49,$E$61,$E$73,$E$85,$E$97,$E$109,$E$121,$E$133,$E$145,$E$157,$E$169)</f>
        <v>13</v>
      </c>
      <c r="BM31" s="4">
        <f>MAX($E$13,$E$25,$E$37,$E$49,$E$61,$E$73,$E$85,$E$97,$E$109,$E$121,$E$133,$E$145,$E$157,$E$169)</f>
        <v>8.5</v>
      </c>
      <c r="BN31">
        <f>PERCENTILE(($E$13,$E$25,$E$37,$E$49,$E$61,$E$73,$E$85,$E$97,$E$109,$E$121,$E$133,$E$145,$E$157,$E$169),75%)</f>
        <v>8.1</v>
      </c>
      <c r="BO31" s="4">
        <f>MEDIAN($E$13,$E$25,$E$37,$E$49,$E$61,$E$73,$E$85,$E$97,$E$109,$E$121,$E$133,$E$145,$E$157,$E$169)</f>
        <v>7.6</v>
      </c>
      <c r="BP31">
        <f>PERCENTILE(($E$13,$E$25,$E$37,$E$49,$E$61,$E$73,$E$85,$E$97,$E$109,$E$121,$E$133,$E$145,$E$157,$E$169),25%)</f>
        <v>7.31</v>
      </c>
      <c r="BQ31" s="4">
        <f>MIN($E$13,$E$25,$E$37,$E$49,$E$61,$E$73,$E$85,$E$97,$E$109,$E$121,$E$133,$E$145,$E$157,$E$169)</f>
        <v>7.2</v>
      </c>
    </row>
    <row r="32" spans="1:69" x14ac:dyDescent="0.25">
      <c r="A32" s="117">
        <v>37083</v>
      </c>
      <c r="B32" s="60">
        <v>7</v>
      </c>
      <c r="C32" s="60">
        <v>2001</v>
      </c>
      <c r="D32" s="65"/>
      <c r="E32" s="62">
        <v>7.6</v>
      </c>
      <c r="F32" s="92">
        <v>30</v>
      </c>
      <c r="G32" s="66"/>
      <c r="H32" s="67"/>
      <c r="I32" s="67"/>
      <c r="J32" s="67"/>
      <c r="K32" s="68"/>
      <c r="L32" s="66"/>
      <c r="M32" s="66"/>
      <c r="N32" s="66"/>
      <c r="O32" s="66"/>
      <c r="P32" s="92"/>
      <c r="Q32" s="92"/>
      <c r="R32" s="92"/>
      <c r="S32" s="92"/>
      <c r="T32" s="92"/>
      <c r="U32" s="92"/>
      <c r="V32" s="66"/>
      <c r="W32" s="66"/>
      <c r="X32" s="92" t="s">
        <v>110</v>
      </c>
      <c r="Y32" s="66"/>
      <c r="Z32" s="92"/>
      <c r="AA32" s="92" t="s">
        <v>110</v>
      </c>
      <c r="AB32" s="66"/>
      <c r="AE32" s="3">
        <v>2011</v>
      </c>
      <c r="AF32" s="2">
        <f>COUNT($E$146:$E$157)</f>
        <v>12</v>
      </c>
      <c r="AG32" s="4">
        <f>MAX($E$146:$E$157)</f>
        <v>11.4</v>
      </c>
      <c r="AH32" s="2">
        <f>PERCENTILE($E$146:$E$157,75%)</f>
        <v>8.8999999999999986</v>
      </c>
      <c r="AI32" s="4">
        <f>MEDIAN($E$146:$E$157)</f>
        <v>8.4499999999999993</v>
      </c>
      <c r="AJ32" s="2">
        <f>PERCENTILE($E$146:$E$157,25%)</f>
        <v>7.2</v>
      </c>
      <c r="AK32" s="4">
        <f>MIN($E$146:$E$157)</f>
        <v>6.6</v>
      </c>
    </row>
    <row r="33" spans="1:69" x14ac:dyDescent="0.25">
      <c r="A33" s="117">
        <v>37117</v>
      </c>
      <c r="B33" s="60">
        <v>8</v>
      </c>
      <c r="C33" s="60">
        <v>2001</v>
      </c>
      <c r="D33" s="61">
        <v>1</v>
      </c>
      <c r="E33" s="62">
        <v>8.6999999999999993</v>
      </c>
      <c r="F33" s="92" t="s">
        <v>110</v>
      </c>
      <c r="G33" s="63">
        <v>24.2</v>
      </c>
      <c r="H33" s="64">
        <v>6.7000000000000002E-3</v>
      </c>
      <c r="I33" s="64">
        <v>0.1032</v>
      </c>
      <c r="J33" s="64">
        <v>1E-3</v>
      </c>
      <c r="K33" s="62">
        <v>8.6999999999999993</v>
      </c>
      <c r="L33" s="63">
        <v>14</v>
      </c>
      <c r="M33" s="63">
        <v>174</v>
      </c>
      <c r="N33" s="63">
        <v>15</v>
      </c>
      <c r="O33" s="63">
        <v>1700</v>
      </c>
      <c r="P33" s="92">
        <v>88</v>
      </c>
      <c r="Q33" s="92">
        <v>24</v>
      </c>
      <c r="R33" s="92">
        <v>20</v>
      </c>
      <c r="S33" s="92"/>
      <c r="T33" s="92">
        <v>1</v>
      </c>
      <c r="U33" s="92">
        <v>92</v>
      </c>
      <c r="V33" s="63"/>
      <c r="W33" s="63"/>
      <c r="X33" s="92" t="s">
        <v>110</v>
      </c>
      <c r="Y33" s="63"/>
      <c r="Z33" s="92">
        <v>170</v>
      </c>
      <c r="AA33" s="92" t="s">
        <v>110</v>
      </c>
      <c r="AB33" s="63"/>
      <c r="AE33" s="3">
        <v>2012</v>
      </c>
      <c r="AF33" s="2">
        <f>COUNT($E$158:$E$169)</f>
        <v>12</v>
      </c>
      <c r="AG33" s="4">
        <f>MAX($E$158:$E$169)</f>
        <v>10.6</v>
      </c>
      <c r="AH33" s="2">
        <f>PERCENTILE($E$158:$E$169,75%)</f>
        <v>8.5</v>
      </c>
      <c r="AI33" s="4">
        <f>MEDIAN($E$158:$E$169)</f>
        <v>7.95</v>
      </c>
      <c r="AJ33" s="2">
        <f>PERCENTILE($E$158:$E$169,25%)</f>
        <v>7.5</v>
      </c>
      <c r="AK33" s="4">
        <f>MIN($E$158:$E$169)</f>
        <v>5.9</v>
      </c>
    </row>
    <row r="34" spans="1:69" x14ac:dyDescent="0.25">
      <c r="A34" s="117">
        <v>37145</v>
      </c>
      <c r="B34" s="60">
        <v>9</v>
      </c>
      <c r="C34" s="60">
        <v>2001</v>
      </c>
      <c r="D34" s="61">
        <v>1</v>
      </c>
      <c r="E34" s="62">
        <v>8.3000000000000007</v>
      </c>
      <c r="F34" s="92" t="s">
        <v>110</v>
      </c>
      <c r="G34" s="63">
        <v>17</v>
      </c>
      <c r="H34" s="64">
        <v>5.7200000000000001E-2</v>
      </c>
      <c r="I34" s="64">
        <v>0.12239999999999999</v>
      </c>
      <c r="J34" s="64">
        <v>1E-3</v>
      </c>
      <c r="K34" s="62">
        <v>8.5</v>
      </c>
      <c r="L34" s="63">
        <v>9</v>
      </c>
      <c r="M34" s="63">
        <v>163</v>
      </c>
      <c r="N34" s="63">
        <v>15</v>
      </c>
      <c r="O34" s="63">
        <v>170</v>
      </c>
      <c r="P34" s="92">
        <v>116</v>
      </c>
      <c r="Q34" s="92">
        <v>28</v>
      </c>
      <c r="R34" s="92">
        <v>28</v>
      </c>
      <c r="S34" s="92"/>
      <c r="T34" s="92">
        <v>3</v>
      </c>
      <c r="U34" s="92">
        <v>96</v>
      </c>
      <c r="V34" s="63"/>
      <c r="W34" s="63"/>
      <c r="X34" s="92" t="s">
        <v>110</v>
      </c>
      <c r="Y34" s="63"/>
      <c r="Z34" s="92">
        <v>50</v>
      </c>
      <c r="AA34" s="92" t="s">
        <v>110</v>
      </c>
      <c r="AB34" s="63"/>
      <c r="AE34" s="1"/>
      <c r="AF34" s="1"/>
      <c r="AG34" s="2"/>
      <c r="AH34" s="2"/>
      <c r="AI34" s="2"/>
    </row>
    <row r="35" spans="1:69" x14ac:dyDescent="0.25">
      <c r="A35" s="117">
        <v>37173</v>
      </c>
      <c r="B35" s="60">
        <v>10</v>
      </c>
      <c r="C35" s="60">
        <v>2001</v>
      </c>
      <c r="D35" s="61">
        <v>0.5</v>
      </c>
      <c r="E35" s="62">
        <v>6.8</v>
      </c>
      <c r="F35" s="92" t="s">
        <v>110</v>
      </c>
      <c r="G35" s="63">
        <v>33</v>
      </c>
      <c r="H35" s="64">
        <v>6.7100000000000007E-2</v>
      </c>
      <c r="I35" s="64">
        <v>0.1173</v>
      </c>
      <c r="J35" s="64">
        <v>1E-3</v>
      </c>
      <c r="K35" s="62">
        <v>8.3000000000000007</v>
      </c>
      <c r="L35" s="63">
        <v>20</v>
      </c>
      <c r="M35" s="63">
        <v>160</v>
      </c>
      <c r="N35" s="63">
        <v>19</v>
      </c>
      <c r="O35" s="63">
        <v>1700</v>
      </c>
      <c r="P35" s="92">
        <v>104</v>
      </c>
      <c r="Q35" s="92">
        <v>40</v>
      </c>
      <c r="R35" s="92">
        <v>2</v>
      </c>
      <c r="S35" s="92">
        <v>279</v>
      </c>
      <c r="T35" s="92"/>
      <c r="U35" s="92">
        <v>100</v>
      </c>
      <c r="V35" s="63"/>
      <c r="W35" s="63"/>
      <c r="X35" s="92" t="s">
        <v>110</v>
      </c>
      <c r="Y35" s="63"/>
      <c r="Z35" s="92">
        <v>300</v>
      </c>
      <c r="AA35" s="92" t="s">
        <v>110</v>
      </c>
      <c r="AB35" s="63"/>
    </row>
    <row r="36" spans="1:69" x14ac:dyDescent="0.25">
      <c r="A36" s="117">
        <v>37208</v>
      </c>
      <c r="B36" s="60">
        <v>11</v>
      </c>
      <c r="C36" s="60">
        <v>2001</v>
      </c>
      <c r="D36" s="61">
        <v>1</v>
      </c>
      <c r="E36" s="62">
        <v>8</v>
      </c>
      <c r="F36" s="92" t="s">
        <v>110</v>
      </c>
      <c r="G36" s="63">
        <v>34</v>
      </c>
      <c r="H36" s="64">
        <v>1E-3</v>
      </c>
      <c r="I36" s="64">
        <v>0.1305</v>
      </c>
      <c r="J36" s="64">
        <v>7.1999999999999998E-3</v>
      </c>
      <c r="K36" s="62">
        <v>8.5</v>
      </c>
      <c r="L36" s="63">
        <v>4</v>
      </c>
      <c r="M36" s="63">
        <v>176</v>
      </c>
      <c r="N36" s="63">
        <v>14</v>
      </c>
      <c r="O36" s="63">
        <v>500</v>
      </c>
      <c r="P36" s="92">
        <v>24</v>
      </c>
      <c r="Q36" s="92">
        <v>32</v>
      </c>
      <c r="R36" s="92">
        <v>2</v>
      </c>
      <c r="S36" s="92">
        <v>271</v>
      </c>
      <c r="T36" s="92">
        <v>2</v>
      </c>
      <c r="U36" s="92">
        <v>92</v>
      </c>
      <c r="V36" s="63"/>
      <c r="W36" s="63"/>
      <c r="X36" s="92" t="s">
        <v>110</v>
      </c>
      <c r="Y36" s="63"/>
      <c r="Z36" s="92">
        <v>30</v>
      </c>
      <c r="AA36" s="92" t="s">
        <v>110</v>
      </c>
      <c r="AB36" s="63"/>
      <c r="AE36" t="s">
        <v>15</v>
      </c>
      <c r="AF36" t="s">
        <v>28</v>
      </c>
      <c r="AG36" t="s">
        <v>29</v>
      </c>
      <c r="AH36" t="s">
        <v>30</v>
      </c>
      <c r="AI36" t="s">
        <v>31</v>
      </c>
      <c r="AJ36" t="s">
        <v>32</v>
      </c>
      <c r="AK36" t="s">
        <v>33</v>
      </c>
      <c r="BK36" t="s">
        <v>14</v>
      </c>
      <c r="BL36" t="s">
        <v>28</v>
      </c>
      <c r="BM36" t="s">
        <v>29</v>
      </c>
      <c r="BN36" t="s">
        <v>30</v>
      </c>
      <c r="BO36" t="s">
        <v>31</v>
      </c>
      <c r="BP36" t="s">
        <v>32</v>
      </c>
      <c r="BQ36" t="s">
        <v>33</v>
      </c>
    </row>
    <row r="37" spans="1:69" x14ac:dyDescent="0.25">
      <c r="A37" s="117">
        <v>37236</v>
      </c>
      <c r="B37" s="60">
        <v>12</v>
      </c>
      <c r="C37" s="60">
        <v>2001</v>
      </c>
      <c r="D37" s="61">
        <v>0.9</v>
      </c>
      <c r="E37" s="62">
        <v>8</v>
      </c>
      <c r="F37" s="92">
        <v>25</v>
      </c>
      <c r="G37" s="63">
        <v>39</v>
      </c>
      <c r="H37" s="64">
        <v>7.5999999999999998E-2</v>
      </c>
      <c r="I37" s="64">
        <v>0.1074</v>
      </c>
      <c r="J37" s="64">
        <v>1.01E-2</v>
      </c>
      <c r="K37" s="62">
        <v>7.7</v>
      </c>
      <c r="L37" s="63">
        <v>1</v>
      </c>
      <c r="M37" s="63">
        <v>181</v>
      </c>
      <c r="N37" s="63">
        <v>36</v>
      </c>
      <c r="O37" s="63">
        <v>1700</v>
      </c>
      <c r="P37" s="92">
        <v>30</v>
      </c>
      <c r="Q37" s="92">
        <v>36</v>
      </c>
      <c r="R37" s="92">
        <v>2</v>
      </c>
      <c r="S37" s="92">
        <v>269</v>
      </c>
      <c r="T37" s="92">
        <v>1</v>
      </c>
      <c r="U37" s="92">
        <v>112</v>
      </c>
      <c r="V37" s="63"/>
      <c r="W37" s="63"/>
      <c r="X37" s="92" t="s">
        <v>110</v>
      </c>
      <c r="Y37" s="63"/>
      <c r="Z37" s="92">
        <v>900</v>
      </c>
      <c r="AA37" s="92" t="s">
        <v>110</v>
      </c>
      <c r="AB37" s="63"/>
      <c r="AE37" s="3">
        <v>1999</v>
      </c>
      <c r="AF37">
        <f>COUNT($G$2:$G$13)</f>
        <v>12</v>
      </c>
      <c r="AG37" s="4">
        <f>MAX($G$2:$G$13)</f>
        <v>673</v>
      </c>
      <c r="AH37">
        <f>PERCENTILE($G$2:$G$13,75%)</f>
        <v>571.5</v>
      </c>
      <c r="AI37" s="4">
        <f>MEDIAN($G$2:$G$13)</f>
        <v>457.5</v>
      </c>
      <c r="AJ37">
        <f>PERCENTILE($G$2:$G$13,25%)</f>
        <v>283.25</v>
      </c>
      <c r="AK37" s="4">
        <f>MIN($G$2:$G$13)</f>
        <v>216</v>
      </c>
      <c r="BK37">
        <v>1</v>
      </c>
      <c r="BL37">
        <f>COUNT($G$2,$G$14,$G$26,$G$38,$G$50,$G$62,$G$74,$G$86,$G$98,$G$110,$G$122,$G$134,$G$146,$G$158)</f>
        <v>13</v>
      </c>
      <c r="BM37" s="5">
        <f>MAX($G$2,$G$14,$G$26,$G$38,$G$50,$G$62,$G$74,$G$86,$G$98,$G$110,$G$122,$G$134,$G$146,$G$158)</f>
        <v>826</v>
      </c>
      <c r="BN37">
        <f>PERCENTILE(($G$2,$G$14,$G$26,$G$38,$G$50,$G$62,$G$74,$G$86,$G$98,$G$110,$G$122,$G$134,$G$146,$G$158),75%)</f>
        <v>331</v>
      </c>
      <c r="BO37" s="5">
        <f>MEDIAN($G$2,$G$14,$G$26,$G$38,$G$50,$G$62,$G$74,$G$86,$G$98,$G$110,$G$122,$G$134,$G$146,$G$158)</f>
        <v>182</v>
      </c>
      <c r="BP37">
        <f>PERCENTILE(($G$2,$G$14,$G$26,$G$38,$G$50,$G$62,$G$74,$G$86,$G$98,$G$110,$G$122,$G$134,$G$146,$G$158),25%)</f>
        <v>63</v>
      </c>
      <c r="BQ37" s="5">
        <f>MIN($G$2,$G$14,$G$26,$G$38,$G$50,$G$62,$G$74,$G$86,$G$98,$G$110,$G$122,$G$134,$G$146,$G$158)</f>
        <v>20.3</v>
      </c>
    </row>
    <row r="38" spans="1:69" x14ac:dyDescent="0.25">
      <c r="A38" s="117">
        <v>37271</v>
      </c>
      <c r="B38" s="60">
        <v>1</v>
      </c>
      <c r="C38" s="60">
        <v>2002</v>
      </c>
      <c r="D38" s="61">
        <v>1</v>
      </c>
      <c r="E38" s="62">
        <v>7.9</v>
      </c>
      <c r="F38" s="92" t="s">
        <v>110</v>
      </c>
      <c r="G38" s="63">
        <v>28</v>
      </c>
      <c r="H38" s="64">
        <v>5.4399999999999997E-2</v>
      </c>
      <c r="I38" s="64">
        <v>7.4200000000000002E-2</v>
      </c>
      <c r="J38" s="64">
        <v>1.2800000000000001E-2</v>
      </c>
      <c r="K38" s="62">
        <v>7.6</v>
      </c>
      <c r="L38" s="63">
        <v>26</v>
      </c>
      <c r="M38" s="63">
        <v>186</v>
      </c>
      <c r="N38" s="63">
        <v>50</v>
      </c>
      <c r="O38" s="63">
        <v>350</v>
      </c>
      <c r="P38" s="92">
        <v>80</v>
      </c>
      <c r="Q38" s="92">
        <v>20</v>
      </c>
      <c r="R38" s="92">
        <v>16</v>
      </c>
      <c r="S38" s="92">
        <v>268</v>
      </c>
      <c r="T38" s="92">
        <v>0.6</v>
      </c>
      <c r="U38" s="92">
        <v>68</v>
      </c>
      <c r="V38" s="63"/>
      <c r="W38" s="63"/>
      <c r="X38" s="92" t="s">
        <v>110</v>
      </c>
      <c r="Y38" s="63"/>
      <c r="Z38" s="92">
        <v>50</v>
      </c>
      <c r="AA38" s="92" t="s">
        <v>110</v>
      </c>
      <c r="AB38" s="63"/>
      <c r="AE38" s="3">
        <v>2000</v>
      </c>
      <c r="AF38">
        <f>COUNT($G$14:$G$25)</f>
        <v>12</v>
      </c>
      <c r="AG38" s="4">
        <f>MAX($G$14:$G$25)</f>
        <v>182</v>
      </c>
      <c r="AH38">
        <f>PERCENTILE($G$14:$G$25,75%)</f>
        <v>145</v>
      </c>
      <c r="AI38" s="4">
        <f>MEDIAN($G$14:$G$25)</f>
        <v>122.5</v>
      </c>
      <c r="AJ38">
        <f>PERCENTILE($G$14:$G$25,25%)</f>
        <v>82</v>
      </c>
      <c r="AK38" s="4">
        <f>MIN($G$14:$G$25)</f>
        <v>56</v>
      </c>
      <c r="BK38">
        <v>2</v>
      </c>
      <c r="BL38">
        <f>COUNT($G$3,$G$15,$G$27,$G$39,$G$51,$G$63,$G$75,$G$87,$G$99,$G$111,$G$123,$G$135,$G$147,$G$159)</f>
        <v>13</v>
      </c>
      <c r="BM38" s="5">
        <f>MAX($G$3,$G$15,$G$27,$G$39,$G$51,$G$63,$G$75,$G$87,$G$99,$G$111,$G$123,$G$135,$G$147,$G$159)</f>
        <v>841</v>
      </c>
      <c r="BN38">
        <f>PERCENTILE(($G$3,$G$15,$G$27,$G$39,$G$51,$G$63,$G$75,$G$87,$G$99,$G$111,$G$123,$G$135,$G$147,$G$159),75%)</f>
        <v>335</v>
      </c>
      <c r="BO38" s="5">
        <f>MEDIAN($G$3,$G$15,$G$27,$G$39,$G$51,$G$63,$G$75,$G$87,$G$99,$G$111,$G$123,$G$135,$G$147,$G$159)</f>
        <v>167</v>
      </c>
      <c r="BP38">
        <f>PERCENTILE(($G$3,$G$15,$G$27,$G$39,$G$51,$G$63,$G$75,$G$87,$G$99,$G$111,$G$123,$G$135,$G$147,$G$159),25%)</f>
        <v>63</v>
      </c>
      <c r="BQ38" s="5">
        <f>MIN($G$3,$G$15,$G$27,$G$39,$G$51,$G$63,$G$75,$G$87,$G$99,$G$111,$G$123,$G$135,$G$147,$G$159)</f>
        <v>18.899999999999999</v>
      </c>
    </row>
    <row r="39" spans="1:69" x14ac:dyDescent="0.25">
      <c r="A39" s="117">
        <v>37299</v>
      </c>
      <c r="B39" s="60">
        <v>2</v>
      </c>
      <c r="C39" s="60">
        <v>2002</v>
      </c>
      <c r="D39" s="61">
        <v>0.9</v>
      </c>
      <c r="E39" s="62">
        <v>7.7</v>
      </c>
      <c r="F39" s="92" t="s">
        <v>110</v>
      </c>
      <c r="G39" s="63">
        <v>30</v>
      </c>
      <c r="H39" s="64">
        <v>0.10489999999999999</v>
      </c>
      <c r="I39" s="64">
        <v>3.1099999999999999E-2</v>
      </c>
      <c r="J39" s="64">
        <v>2.0299999999999999E-2</v>
      </c>
      <c r="K39" s="62">
        <v>8.1</v>
      </c>
      <c r="L39" s="63">
        <v>29</v>
      </c>
      <c r="M39" s="63">
        <v>183</v>
      </c>
      <c r="N39" s="63">
        <v>52</v>
      </c>
      <c r="O39" s="63">
        <v>140</v>
      </c>
      <c r="P39" s="92">
        <v>84</v>
      </c>
      <c r="Q39" s="92">
        <v>32</v>
      </c>
      <c r="R39" s="92">
        <v>12</v>
      </c>
      <c r="S39" s="92">
        <v>275</v>
      </c>
      <c r="T39" s="92">
        <v>2</v>
      </c>
      <c r="U39" s="92">
        <v>72</v>
      </c>
      <c r="V39" s="63"/>
      <c r="W39" s="63"/>
      <c r="X39" s="92" t="s">
        <v>110</v>
      </c>
      <c r="Y39" s="63"/>
      <c r="Z39" s="92">
        <v>50</v>
      </c>
      <c r="AA39" s="92" t="s">
        <v>110</v>
      </c>
      <c r="AB39" s="63"/>
      <c r="AE39" s="3">
        <v>2001</v>
      </c>
      <c r="AF39" s="2">
        <f>COUNT($G$26:$G$37)</f>
        <v>5</v>
      </c>
      <c r="AG39" s="4">
        <f>MAX($G$26:$G$37)</f>
        <v>39</v>
      </c>
      <c r="AH39" s="2">
        <f>PERCENTILE($G$26:$G$37,75%)</f>
        <v>34</v>
      </c>
      <c r="AI39" s="4">
        <f>MEDIAN($G$26:$G$37)</f>
        <v>33</v>
      </c>
      <c r="AJ39" s="2">
        <f>PERCENTILE($G$26:$G$37,25%)</f>
        <v>24.2</v>
      </c>
      <c r="AK39" s="4">
        <f>MIN($G$26:$G$37)</f>
        <v>17</v>
      </c>
      <c r="BK39">
        <v>3</v>
      </c>
      <c r="BL39">
        <f>COUNT($G$4,$G$16,$G$28,$G$40,$G$52,$G$64,$G$76,$G$88,$G$100,$G$112,$G$124,$G$136,$G$148,$G$160)</f>
        <v>13</v>
      </c>
      <c r="BM39" s="5">
        <f>MAX($G$4,$G$16,$G$28,$G$40,$G$52,$G$64,$G$76,$G$88,$G$100,$G$112,$G$124,$G$136,$G$148,$G$160)</f>
        <v>939</v>
      </c>
      <c r="BN39">
        <f>PERCENTILE(($G$4,$G$16,$G$28,$G$40,$G$52,$G$64,$G$76,$G$88,$G$100,$G$112,$G$124,$G$136,$G$148,$G$160),75%)</f>
        <v>316</v>
      </c>
      <c r="BO39" s="5">
        <f>MEDIAN($G$4,$G$16,$G$28,$G$40,$G$52,$G$64,$G$76,$G$88,$G$100,$G$112,$G$124,$G$136,$G$148,$G$160)</f>
        <v>175</v>
      </c>
      <c r="BP39">
        <f>PERCENTILE(($G$4,$G$16,$G$28,$G$40,$G$52,$G$64,$G$76,$G$88,$G$100,$G$112,$G$124,$G$136,$G$148,$G$160),25%)</f>
        <v>67</v>
      </c>
      <c r="BQ39" s="5">
        <f>MIN($G$4,$G$16,$G$28,$G$40,$G$52,$G$64,$G$76,$G$88,$G$100,$G$112,$G$124,$G$136,$G$148,$G$160)</f>
        <v>29</v>
      </c>
    </row>
    <row r="40" spans="1:69" x14ac:dyDescent="0.25">
      <c r="A40" s="117">
        <v>37327</v>
      </c>
      <c r="B40" s="60">
        <v>3</v>
      </c>
      <c r="C40" s="60">
        <v>2002</v>
      </c>
      <c r="D40" s="61">
        <v>1</v>
      </c>
      <c r="E40" s="62">
        <v>8.1999999999999993</v>
      </c>
      <c r="F40" s="92" t="s">
        <v>110</v>
      </c>
      <c r="G40" s="63">
        <v>37</v>
      </c>
      <c r="H40" s="64">
        <v>3.09E-2</v>
      </c>
      <c r="I40" s="64">
        <v>7.5300000000000006E-2</v>
      </c>
      <c r="J40" s="64">
        <v>2.8299999999999999E-2</v>
      </c>
      <c r="K40" s="62">
        <v>8.1999999999999993</v>
      </c>
      <c r="L40" s="63">
        <v>36</v>
      </c>
      <c r="M40" s="63">
        <v>225</v>
      </c>
      <c r="N40" s="63">
        <v>85</v>
      </c>
      <c r="O40" s="63">
        <v>30</v>
      </c>
      <c r="P40" s="92">
        <v>88</v>
      </c>
      <c r="Q40" s="92">
        <v>32</v>
      </c>
      <c r="R40" s="92">
        <v>24</v>
      </c>
      <c r="S40" s="92">
        <v>284</v>
      </c>
      <c r="T40" s="92">
        <v>2</v>
      </c>
      <c r="U40" s="92">
        <v>76</v>
      </c>
      <c r="V40" s="63"/>
      <c r="W40" s="63"/>
      <c r="X40" s="92" t="s">
        <v>110</v>
      </c>
      <c r="Y40" s="63"/>
      <c r="Z40" s="92">
        <v>17</v>
      </c>
      <c r="AA40" s="92" t="s">
        <v>110</v>
      </c>
      <c r="AB40" s="63"/>
      <c r="AE40" s="3">
        <v>2002</v>
      </c>
      <c r="AF40" s="2">
        <f>COUNT($G$38:$G$49)</f>
        <v>12</v>
      </c>
      <c r="AG40" s="4">
        <f>MAX($G$38:$G$49)</f>
        <v>1105</v>
      </c>
      <c r="AH40" s="2">
        <f>PERCENTILE($G$38:$G$49,75%)</f>
        <v>363</v>
      </c>
      <c r="AI40" s="4">
        <f>MEDIAN($G$38:$G$49)</f>
        <v>256.5</v>
      </c>
      <c r="AJ40" s="2">
        <f>PERCENTILE($G$38:$G$49,25%)</f>
        <v>37</v>
      </c>
      <c r="AK40" s="4">
        <f>MIN($G$38:$G$49)</f>
        <v>28</v>
      </c>
      <c r="BK40">
        <v>4</v>
      </c>
      <c r="BL40">
        <f>COUNT($G$5,$G$17,$G$29,$G$41,$G$53,$G$65,$G$77,$G$89,$G$101,$G$113,$G$125,$G$137,$G$149,$G$161)</f>
        <v>13</v>
      </c>
      <c r="BM40" s="5">
        <f>MAX($G$5,$G$17,$G$29,$G$41,$G$53,$G$65,$G$77,$G$89,$G$101,$G$113,$G$125,$G$137,$G$149,$G$161)</f>
        <v>1069</v>
      </c>
      <c r="BN40">
        <f>PERCENTILE(($G$5,$G$17,$G$29,$G$41,$G$53,$G$65,$G$77,$G$89,$G$101,$G$113,$G$125,$G$137,$G$149,$G$161),75%)</f>
        <v>350</v>
      </c>
      <c r="BO40" s="5">
        <f>MEDIAN($G$5,$G$17,$G$29,$G$41,$G$53,$G$65,$G$77,$G$89,$G$101,$G$113,$G$125,$G$137,$G$149,$G$161)</f>
        <v>190</v>
      </c>
      <c r="BP40">
        <f>PERCENTILE(($G$5,$G$17,$G$29,$G$41,$G$53,$G$65,$G$77,$G$89,$G$101,$G$113,$G$125,$G$137,$G$149,$G$161),25%)</f>
        <v>60</v>
      </c>
      <c r="BQ40" s="5">
        <f>MIN($G$5,$G$17,$G$29,$G$41,$G$53,$G$65,$G$77,$G$89,$G$101,$G$113,$G$125,$G$137,$G$149,$G$161)</f>
        <v>37</v>
      </c>
    </row>
    <row r="41" spans="1:69" x14ac:dyDescent="0.25">
      <c r="A41" s="117">
        <v>37355</v>
      </c>
      <c r="B41" s="60">
        <v>4</v>
      </c>
      <c r="C41" s="60">
        <v>2002</v>
      </c>
      <c r="D41" s="61">
        <v>1</v>
      </c>
      <c r="E41" s="62">
        <v>7.5</v>
      </c>
      <c r="F41" s="92" t="s">
        <v>110</v>
      </c>
      <c r="G41" s="63">
        <v>37</v>
      </c>
      <c r="H41" s="64">
        <v>6.4999999999999997E-3</v>
      </c>
      <c r="I41" s="64">
        <v>6.9400000000000003E-2</v>
      </c>
      <c r="J41" s="64">
        <v>3.1600000000000003E-2</v>
      </c>
      <c r="K41" s="62">
        <v>8.5</v>
      </c>
      <c r="L41" s="63">
        <v>23</v>
      </c>
      <c r="M41" s="63">
        <v>187</v>
      </c>
      <c r="N41" s="63">
        <v>32</v>
      </c>
      <c r="O41" s="63">
        <v>110</v>
      </c>
      <c r="P41" s="92">
        <v>92</v>
      </c>
      <c r="Q41" s="92">
        <v>32</v>
      </c>
      <c r="R41" s="92">
        <v>12</v>
      </c>
      <c r="S41" s="92">
        <v>296</v>
      </c>
      <c r="T41" s="92">
        <v>2</v>
      </c>
      <c r="U41" s="92">
        <v>76</v>
      </c>
      <c r="V41" s="63"/>
      <c r="W41" s="63"/>
      <c r="X41" s="92" t="s">
        <v>110</v>
      </c>
      <c r="Y41" s="63"/>
      <c r="Z41" s="92">
        <v>14</v>
      </c>
      <c r="AA41" s="92" t="s">
        <v>110</v>
      </c>
      <c r="AB41" s="63"/>
      <c r="AE41" s="3">
        <v>2003</v>
      </c>
      <c r="AF41" s="2">
        <f>COUNT($G$50:$G$61)</f>
        <v>12</v>
      </c>
      <c r="AG41" s="4">
        <f>MAX($G$50:$G$61)</f>
        <v>919</v>
      </c>
      <c r="AH41" s="2">
        <f>PERCENTILE($G$50:$G$61,75%)</f>
        <v>656.25</v>
      </c>
      <c r="AI41" s="4">
        <f>MEDIAN($G$50:$G$61)</f>
        <v>535.5</v>
      </c>
      <c r="AJ41" s="2">
        <f>PERCENTILE($G$50:$G$61,25%)</f>
        <v>225</v>
      </c>
      <c r="AK41" s="4">
        <f>MIN($G$50:$G$61)</f>
        <v>214</v>
      </c>
      <c r="BK41">
        <v>5</v>
      </c>
      <c r="BL41">
        <f>COUNT($G$6,$G$18,$G$30,$G$42,$G$54,$G$66,$G$78,$G$90,$G$102,$G$114,$G$126,$G$138,$G$150,$G$162)</f>
        <v>13</v>
      </c>
      <c r="BM41" s="5">
        <f>MAX($G$6,$G$18,$G$30,$G$42,$G$54,$G$66,$G$78,$G$90,$G$102,$G$114,$G$126,$G$138,$G$150,$G$162)</f>
        <v>2046</v>
      </c>
      <c r="BN41">
        <f>PERCENTILE(($G$6,$G$18,$G$30,$G$42,$G$54,$G$66,$G$78,$G$90,$G$102,$G$114,$G$126,$G$138,$G$150,$G$162),75%)</f>
        <v>532</v>
      </c>
      <c r="BO41" s="5">
        <f>MEDIAN($G$6,$G$18,$G$30,$G$42,$G$54,$G$66,$G$78,$G$90,$G$102,$G$114,$G$126,$G$138,$G$150,$G$162)</f>
        <v>193</v>
      </c>
      <c r="BP41">
        <f>PERCENTILE(($G$6,$G$18,$G$30,$G$42,$G$54,$G$66,$G$78,$G$90,$G$102,$G$114,$G$126,$G$138,$G$150,$G$162),25%)</f>
        <v>62</v>
      </c>
      <c r="BQ41" s="5">
        <f>MIN($G$6,$G$18,$G$30,$G$42,$G$54,$G$66,$G$78,$G$90,$G$102,$G$114,$G$126,$G$138,$G$150,$G$162)</f>
        <v>33</v>
      </c>
    </row>
    <row r="42" spans="1:69" x14ac:dyDescent="0.25">
      <c r="A42" s="117">
        <v>37383</v>
      </c>
      <c r="B42" s="60">
        <v>5</v>
      </c>
      <c r="C42" s="60">
        <v>2002</v>
      </c>
      <c r="D42" s="61">
        <v>1</v>
      </c>
      <c r="E42" s="62">
        <v>8.1999999999999993</v>
      </c>
      <c r="F42" s="92" t="s">
        <v>110</v>
      </c>
      <c r="G42" s="63">
        <v>43</v>
      </c>
      <c r="H42" s="64">
        <v>9.9900000000000003E-2</v>
      </c>
      <c r="I42" s="64">
        <v>7.5200000000000003E-2</v>
      </c>
      <c r="J42" s="64">
        <v>5.4999999999999997E-3</v>
      </c>
      <c r="K42" s="62">
        <v>8.6</v>
      </c>
      <c r="L42" s="63">
        <v>31</v>
      </c>
      <c r="M42" s="63">
        <v>205</v>
      </c>
      <c r="N42" s="63">
        <v>43</v>
      </c>
      <c r="O42" s="63">
        <v>3000</v>
      </c>
      <c r="P42" s="92">
        <v>100</v>
      </c>
      <c r="Q42" s="92">
        <v>36</v>
      </c>
      <c r="R42" s="92">
        <v>24</v>
      </c>
      <c r="S42" s="92">
        <v>318</v>
      </c>
      <c r="T42" s="92">
        <v>2</v>
      </c>
      <c r="U42" s="92">
        <v>84</v>
      </c>
      <c r="V42" s="63"/>
      <c r="W42" s="63"/>
      <c r="X42" s="92" t="s">
        <v>110</v>
      </c>
      <c r="Y42" s="63"/>
      <c r="Z42" s="92">
        <v>50</v>
      </c>
      <c r="AA42" s="92" t="s">
        <v>110</v>
      </c>
      <c r="AB42" s="63"/>
      <c r="AE42" s="3">
        <v>2004</v>
      </c>
      <c r="AF42" s="2">
        <f>COUNT($G$62:$G$73)</f>
        <v>12</v>
      </c>
      <c r="AG42" s="4">
        <f>MAX($G$62:$G$73)</f>
        <v>2046</v>
      </c>
      <c r="AH42" s="2">
        <f>PERCENTILE($G$62:$G$73,75%)</f>
        <v>1051</v>
      </c>
      <c r="AI42" s="4">
        <f>MEDIAN($G$62:$G$73)</f>
        <v>833.5</v>
      </c>
      <c r="AJ42" s="2">
        <f>PERCENTILE($G$62:$G$73,25%)</f>
        <v>721</v>
      </c>
      <c r="AK42" s="4">
        <f>MIN($G$62:$G$73)</f>
        <v>629</v>
      </c>
      <c r="BK42">
        <v>6</v>
      </c>
      <c r="BL42">
        <f>COUNT($G$7,$G$19,$G$31,$G$43,$G$55,$G$67,$G$79,$G$91,$G$103,$G$115,$G$127,$G$139,$G$151,$G$163)</f>
        <v>13</v>
      </c>
      <c r="BM42" s="5">
        <f>MAX($G$7,$G$19,$G$31,$G$43,$G$55,$G$67,$G$79,$G$91,$G$103,$G$115,$G$127,$G$139,$G$151,$G$163)</f>
        <v>1581</v>
      </c>
      <c r="BN42">
        <f>PERCENTILE(($G$7,$G$19,$G$31,$G$43,$G$55,$G$67,$G$79,$G$91,$G$103,$G$115,$G$127,$G$139,$G$151,$G$163),75%)</f>
        <v>625</v>
      </c>
      <c r="BO42" s="5">
        <f>MEDIAN($G$7,$G$19,$G$31,$G$43,$G$55,$G$67,$G$79,$G$91,$G$103,$G$115,$G$127,$G$139,$G$151,$G$163)</f>
        <v>391</v>
      </c>
      <c r="BP42">
        <f>PERCENTILE(($G$7,$G$19,$G$31,$G$43,$G$55,$G$67,$G$79,$G$91,$G$103,$G$115,$G$127,$G$139,$G$151,$G$163),25%)</f>
        <v>148</v>
      </c>
      <c r="BQ42" s="5">
        <f>MIN($G$7,$G$19,$G$31,$G$43,$G$55,$G$67,$G$79,$G$91,$G$103,$G$115,$G$127,$G$139,$G$151,$G$163)</f>
        <v>58</v>
      </c>
    </row>
    <row r="43" spans="1:69" x14ac:dyDescent="0.25">
      <c r="A43" s="117">
        <v>37425</v>
      </c>
      <c r="B43" s="60">
        <v>6</v>
      </c>
      <c r="C43" s="60">
        <v>2002</v>
      </c>
      <c r="D43" s="61">
        <v>4</v>
      </c>
      <c r="E43" s="62">
        <v>9.9</v>
      </c>
      <c r="F43" s="92" t="s">
        <v>110</v>
      </c>
      <c r="G43" s="63">
        <v>1105</v>
      </c>
      <c r="H43" s="64">
        <v>0.26840000000000003</v>
      </c>
      <c r="I43" s="64">
        <v>0.1328</v>
      </c>
      <c r="J43" s="64">
        <v>6.4299999999999996E-2</v>
      </c>
      <c r="K43" s="62">
        <v>9.5</v>
      </c>
      <c r="L43" s="63">
        <v>17</v>
      </c>
      <c r="M43" s="63">
        <v>2393</v>
      </c>
      <c r="N43" s="63">
        <v>16</v>
      </c>
      <c r="O43" s="63">
        <v>5000</v>
      </c>
      <c r="P43" s="92">
        <v>116</v>
      </c>
      <c r="Q43" s="92">
        <v>100</v>
      </c>
      <c r="R43" s="92">
        <v>92</v>
      </c>
      <c r="S43" s="92">
        <v>3690</v>
      </c>
      <c r="T43" s="92">
        <v>2</v>
      </c>
      <c r="U43" s="92">
        <v>436</v>
      </c>
      <c r="V43" s="63"/>
      <c r="W43" s="63"/>
      <c r="X43" s="92" t="s">
        <v>110</v>
      </c>
      <c r="Y43" s="63"/>
      <c r="Z43" s="92">
        <v>110</v>
      </c>
      <c r="AA43" s="92" t="s">
        <v>110</v>
      </c>
      <c r="AB43" s="63"/>
      <c r="AE43" s="3">
        <v>2005</v>
      </c>
      <c r="AF43" s="2">
        <f>COUNT($G$74:$G$85)</f>
        <v>12</v>
      </c>
      <c r="AG43" s="4">
        <f>MAX($G$74:$G$85)</f>
        <v>1581</v>
      </c>
      <c r="AH43" s="2">
        <f>PERCENTILE($G$74:$G$85,75%)</f>
        <v>876</v>
      </c>
      <c r="AI43" s="4">
        <f>MEDIAN($G$74:$G$85)</f>
        <v>522.5</v>
      </c>
      <c r="AJ43" s="2">
        <f>PERCENTILE($G$74:$G$85,25%)</f>
        <v>495.25</v>
      </c>
      <c r="AK43" s="4">
        <f>MIN($G$74:$G$85)</f>
        <v>435</v>
      </c>
      <c r="BK43">
        <v>7</v>
      </c>
      <c r="BL43">
        <f>COUNT($G$8,$G$20,$G$32,$G$44,$G$56,$G$68,$G$80,$G$92,$G$104,$G$116,$G$128,$G$140,$G$152,$G$164)</f>
        <v>12</v>
      </c>
      <c r="BM43" s="5">
        <f>MAX($G$8,$G$20,$G$32,$G$44,$G$56,$G$68,$G$80,$G$92,$G$104,$G$116,$G$128,$G$140,$G$152,$G$164)</f>
        <v>1194</v>
      </c>
      <c r="BN43">
        <f>PERCENTILE(($G$8,$G$20,$G$32,$G$44,$G$56,$G$68,$G$80,$G$92,$G$104,$G$116,$G$128,$G$140,$G$152,$G$164),75%)</f>
        <v>732</v>
      </c>
      <c r="BO43" s="5">
        <f>MEDIAN($G$8,$G$20,$G$32,$G$44,$G$56,$G$68,$G$80,$G$92,$G$104,$G$116,$G$128,$G$140,$G$152,$G$164)</f>
        <v>536</v>
      </c>
      <c r="BP43">
        <f>PERCENTILE(($G$8,$G$20,$G$32,$G$44,$G$56,$G$68,$G$80,$G$92,$G$104,$G$116,$G$128,$G$140,$G$152,$G$164),25%)</f>
        <v>166.25</v>
      </c>
      <c r="BQ43" s="5">
        <f>MIN($G$8,$G$20,$G$32,$G$44,$G$56,$G$68,$G$80,$G$92,$G$104,$G$116,$G$128,$G$140,$G$152,$G$164)</f>
        <v>63</v>
      </c>
    </row>
    <row r="44" spans="1:69" x14ac:dyDescent="0.25">
      <c r="A44" s="117">
        <v>37454</v>
      </c>
      <c r="B44" s="60">
        <v>7</v>
      </c>
      <c r="C44" s="60">
        <v>2002</v>
      </c>
      <c r="D44" s="61">
        <v>3</v>
      </c>
      <c r="E44" s="62">
        <v>12</v>
      </c>
      <c r="F44" s="92" t="s">
        <v>110</v>
      </c>
      <c r="G44" s="63">
        <v>585</v>
      </c>
      <c r="H44" s="64">
        <v>7.5999999999999998E-2</v>
      </c>
      <c r="I44" s="64">
        <v>0.1275</v>
      </c>
      <c r="J44" s="64">
        <v>1.8599999999999998E-2</v>
      </c>
      <c r="K44" s="62">
        <v>9.1999999999999993</v>
      </c>
      <c r="L44" s="63">
        <v>0.05</v>
      </c>
      <c r="M44" s="63">
        <v>1292</v>
      </c>
      <c r="N44" s="63">
        <v>24</v>
      </c>
      <c r="O44" s="63">
        <v>30000</v>
      </c>
      <c r="P44" s="92">
        <v>96</v>
      </c>
      <c r="Q44" s="92">
        <v>72</v>
      </c>
      <c r="R44" s="92">
        <v>44</v>
      </c>
      <c r="S44" s="92">
        <v>2160</v>
      </c>
      <c r="T44" s="92">
        <v>0.98</v>
      </c>
      <c r="U44" s="92">
        <v>244</v>
      </c>
      <c r="V44" s="63"/>
      <c r="W44" s="63"/>
      <c r="X44" s="92" t="s">
        <v>110</v>
      </c>
      <c r="Y44" s="63"/>
      <c r="Z44" s="92">
        <v>2200</v>
      </c>
      <c r="AA44" s="92" t="s">
        <v>110</v>
      </c>
      <c r="AB44" s="63"/>
      <c r="AE44" s="3">
        <v>2006</v>
      </c>
      <c r="AF44" s="2">
        <f>COUNT($G$86:$G$97)</f>
        <v>12</v>
      </c>
      <c r="AG44" s="4">
        <f>MAX($G$86:$G$97)</f>
        <v>487</v>
      </c>
      <c r="AH44" s="2">
        <f>PERCENTILE($G$86:$G$97,75%)</f>
        <v>349</v>
      </c>
      <c r="AI44" s="4">
        <f>MEDIAN($G$86:$G$97)</f>
        <v>312.5</v>
      </c>
      <c r="AJ44" s="2">
        <f>PERCENTILE($G$86:$G$97,25%)</f>
        <v>257</v>
      </c>
      <c r="AK44" s="4">
        <f>MIN($G$86:$G$97)</f>
        <v>208</v>
      </c>
      <c r="BK44">
        <v>8</v>
      </c>
      <c r="BL44">
        <f>COUNT($G$9,$G$21,$G$33,$G$45,$G$57,$G$69,$G$81,$G$93,$G$105,$G$117,$G$129,$G$141,$G$153,$G$165)</f>
        <v>13</v>
      </c>
      <c r="BM44" s="5">
        <f>MAX($G$9,$G$21,$G$33,$G$45,$G$57,$G$69,$G$81,$G$93,$G$105,$G$117,$G$129,$G$141,$G$153,$G$165)</f>
        <v>1045</v>
      </c>
      <c r="BN44">
        <f>PERCENTILE(($G$9,$G$21,$G$33,$G$45,$G$57,$G$69,$G$81,$G$93,$G$105,$G$117,$G$129,$G$141,$G$153,$G$165),75%)</f>
        <v>482</v>
      </c>
      <c r="BO44" s="5">
        <f>MEDIAN($G$9,$G$21,$G$33,$G$45,$G$57,$G$69,$G$81,$G$93,$G$105,$G$117,$G$129,$G$141,$G$153,$G$165)</f>
        <v>391</v>
      </c>
      <c r="BP44">
        <f>PERCENTILE(($G$9,$G$21,$G$33,$G$45,$G$57,$G$69,$G$81,$G$93,$G$105,$G$117,$G$129,$G$141,$G$153,$G$165),25%)</f>
        <v>130</v>
      </c>
      <c r="BQ44" s="5">
        <f>MIN($G$9,$G$21,$G$33,$G$45,$G$57,$G$69,$G$81,$G$93,$G$105,$G$117,$G$129,$G$141,$G$153,$G$165)</f>
        <v>24.2</v>
      </c>
    </row>
    <row r="45" spans="1:69" x14ac:dyDescent="0.25">
      <c r="A45" s="117">
        <v>37483</v>
      </c>
      <c r="B45" s="60">
        <v>8</v>
      </c>
      <c r="C45" s="60">
        <v>2002</v>
      </c>
      <c r="D45" s="61">
        <v>3</v>
      </c>
      <c r="E45" s="62">
        <v>7.3</v>
      </c>
      <c r="F45" s="92" t="s">
        <v>110</v>
      </c>
      <c r="G45" s="63">
        <v>465</v>
      </c>
      <c r="H45" s="64">
        <v>2.4899999999999999E-2</v>
      </c>
      <c r="I45" s="64">
        <v>0.1154</v>
      </c>
      <c r="J45" s="64">
        <v>4.3799999999999999E-2</v>
      </c>
      <c r="K45" s="62">
        <v>9.1</v>
      </c>
      <c r="L45" s="63">
        <v>8</v>
      </c>
      <c r="M45" s="63">
        <v>1109</v>
      </c>
      <c r="N45" s="63">
        <v>16</v>
      </c>
      <c r="O45" s="63">
        <v>170</v>
      </c>
      <c r="P45" s="92">
        <v>84</v>
      </c>
      <c r="Q45" s="92">
        <v>56</v>
      </c>
      <c r="R45" s="92">
        <v>22</v>
      </c>
      <c r="S45" s="92">
        <v>1768</v>
      </c>
      <c r="T45" s="92">
        <v>2</v>
      </c>
      <c r="U45" s="92">
        <v>204</v>
      </c>
      <c r="V45" s="63"/>
      <c r="W45" s="63"/>
      <c r="X45" s="92" t="s">
        <v>110</v>
      </c>
      <c r="Y45" s="63"/>
      <c r="Z45" s="92">
        <v>23</v>
      </c>
      <c r="AA45" s="92" t="s">
        <v>110</v>
      </c>
      <c r="AB45" s="63"/>
      <c r="AE45" s="3">
        <v>2007</v>
      </c>
      <c r="AF45" s="2">
        <f>COUNT($G$98:$G$109)</f>
        <v>12</v>
      </c>
      <c r="AG45" s="4">
        <f>MAX($G$98:$G$109)</f>
        <v>707</v>
      </c>
      <c r="AH45" s="2">
        <f>PERCENTILE($G$98:$G$109,75%)</f>
        <v>388.25</v>
      </c>
      <c r="AI45" s="4">
        <f>MEDIAN($G$98:$G$109)</f>
        <v>305.5</v>
      </c>
      <c r="AJ45" s="2">
        <f>PERCENTILE($G$98:$G$109,25%)</f>
        <v>209.75</v>
      </c>
      <c r="AK45" s="4">
        <f>MIN($G$98:$G$109)</f>
        <v>167</v>
      </c>
      <c r="BK45">
        <v>9</v>
      </c>
      <c r="BL45">
        <f>COUNT($G$10,$G$22,$G$34,$G$46,$G$58,$G$70,$G$82,$G$94,$G$106,$G$118,$G$130,$G$142,$G$154,$G$166)</f>
        <v>13</v>
      </c>
      <c r="BM45" s="5">
        <f>MAX($G$10,$G$22,$G$34,$G$46,$G$58,$G$70,$G$82,$G$94,$G$106,$G$118,$G$130,$G$142,$G$154,$G$166)</f>
        <v>722</v>
      </c>
      <c r="BN45">
        <f>PERCENTILE(($G$10,$G$22,$G$34,$G$46,$G$58,$G$70,$G$82,$G$94,$G$106,$G$118,$G$130,$G$142,$G$154,$G$166),75%)</f>
        <v>361</v>
      </c>
      <c r="BO45" s="5">
        <f>MEDIAN($G$10,$G$22,$G$34,$G$46,$G$58,$G$70,$G$82,$G$94,$G$106,$G$118,$G$130,$G$142,$G$154,$G$166)</f>
        <v>286</v>
      </c>
      <c r="BP45">
        <f>PERCENTILE(($G$10,$G$22,$G$34,$G$46,$G$58,$G$70,$G$82,$G$94,$G$106,$G$118,$G$130,$G$142,$G$154,$G$166),25%)</f>
        <v>104</v>
      </c>
      <c r="BQ45" s="5">
        <f>MIN($G$10,$G$22,$G$34,$G$46,$G$58,$G$70,$G$82,$G$94,$G$106,$G$118,$G$130,$G$142,$G$154,$G$166)</f>
        <v>17</v>
      </c>
    </row>
    <row r="46" spans="1:69" x14ac:dyDescent="0.25">
      <c r="A46" s="117">
        <v>37502</v>
      </c>
      <c r="B46" s="60">
        <v>9</v>
      </c>
      <c r="C46" s="60">
        <v>2002</v>
      </c>
      <c r="D46" s="61">
        <v>2</v>
      </c>
      <c r="E46" s="62">
        <v>10.199999999999999</v>
      </c>
      <c r="F46" s="92" t="s">
        <v>110</v>
      </c>
      <c r="G46" s="63">
        <v>329</v>
      </c>
      <c r="H46" s="64">
        <v>8.6999999999999994E-2</v>
      </c>
      <c r="I46" s="64">
        <v>0.17100000000000001</v>
      </c>
      <c r="J46" s="64">
        <v>2.0799999999999999E-2</v>
      </c>
      <c r="K46" s="62">
        <v>8.9</v>
      </c>
      <c r="L46" s="63">
        <v>9</v>
      </c>
      <c r="M46" s="63">
        <v>737</v>
      </c>
      <c r="N46" s="63">
        <v>14</v>
      </c>
      <c r="O46" s="63">
        <v>80</v>
      </c>
      <c r="P46" s="92">
        <v>84</v>
      </c>
      <c r="Q46" s="92">
        <v>52</v>
      </c>
      <c r="R46" s="92">
        <v>12</v>
      </c>
      <c r="S46" s="92">
        <v>1281</v>
      </c>
      <c r="T46" s="92">
        <v>0.76</v>
      </c>
      <c r="U46" s="92">
        <v>156</v>
      </c>
      <c r="V46" s="63"/>
      <c r="W46" s="63"/>
      <c r="X46" s="92" t="s">
        <v>110</v>
      </c>
      <c r="Y46" s="63"/>
      <c r="Z46" s="92">
        <v>23</v>
      </c>
      <c r="AA46" s="92" t="s">
        <v>110</v>
      </c>
      <c r="AB46" s="63"/>
      <c r="AE46" s="3">
        <v>2008</v>
      </c>
      <c r="AF46" s="2">
        <f>COUNT($G$110:$G$121)</f>
        <v>11</v>
      </c>
      <c r="AG46" s="4">
        <f>MAX($G$110:$G$121)</f>
        <v>157</v>
      </c>
      <c r="AH46" s="2">
        <f>PERCENTILE($G$110:$G$121,75%)</f>
        <v>148</v>
      </c>
      <c r="AI46" s="4">
        <f>MEDIAN($G$110:$G$121)</f>
        <v>142</v>
      </c>
      <c r="AJ46" s="2">
        <f>PERCENTILE($G$110:$G$121,25%)</f>
        <v>120</v>
      </c>
      <c r="AK46" s="4">
        <f>MIN($G$110:$G$121)</f>
        <v>80</v>
      </c>
      <c r="BK46">
        <v>10</v>
      </c>
      <c r="BL46">
        <f>COUNT($G$11,$G$23,$G$35,$G$47,$G$59,$G$71,$G$83,$G$95,$G$107,$G$119,$G$131,$G$143,$G$155,$G$167)</f>
        <v>14</v>
      </c>
      <c r="BM46" s="5">
        <f>MAX($G$11,$G$23,$G$35,$G$47,$G$59,$G$71,$G$83,$G$95,$G$107,$G$119,$G$131,$G$143,$G$155,$G$167)</f>
        <v>647</v>
      </c>
      <c r="BN46">
        <f>PERCENTILE(($G$11,$G$23,$G$35,$G$47,$G$59,$G$71,$G$83,$G$95,$G$107,$G$119,$G$131,$G$143,$G$155,$G$167),75%)</f>
        <v>286.25</v>
      </c>
      <c r="BO46" s="5">
        <f>MEDIAN($G$11,$G$23,$G$35,$G$47,$G$59,$G$71,$G$83,$G$95,$G$107,$G$119,$G$131,$G$143,$G$155,$G$167)</f>
        <v>236</v>
      </c>
      <c r="BP46">
        <f>PERCENTILE(($G$11,$G$23,$G$35,$G$47,$G$59,$G$71,$G$83,$G$95,$G$107,$G$119,$G$131,$G$143,$G$155,$G$167),25%)</f>
        <v>80.5</v>
      </c>
      <c r="BQ46" s="5">
        <f>MIN($G$11,$G$23,$G$35,$G$47,$G$59,$G$71,$G$83,$G$95,$G$107,$G$119,$G$131,$G$143,$G$155,$G$167)</f>
        <v>18</v>
      </c>
    </row>
    <row r="47" spans="1:69" x14ac:dyDescent="0.25">
      <c r="A47" s="117">
        <v>37530</v>
      </c>
      <c r="B47" s="60">
        <v>10</v>
      </c>
      <c r="C47" s="60">
        <v>2002</v>
      </c>
      <c r="D47" s="61">
        <v>1</v>
      </c>
      <c r="E47" s="62">
        <v>6.9</v>
      </c>
      <c r="F47" s="92" t="s">
        <v>110</v>
      </c>
      <c r="G47" s="63">
        <v>290</v>
      </c>
      <c r="H47" s="64">
        <v>3.6799999999999999E-2</v>
      </c>
      <c r="I47" s="64">
        <v>3.0800000000000001E-2</v>
      </c>
      <c r="J47" s="64">
        <v>4.1000000000000002E-2</v>
      </c>
      <c r="K47" s="62">
        <v>7.9</v>
      </c>
      <c r="L47" s="63">
        <v>9</v>
      </c>
      <c r="M47" s="63">
        <v>682</v>
      </c>
      <c r="N47" s="63">
        <v>17</v>
      </c>
      <c r="O47" s="63">
        <v>280</v>
      </c>
      <c r="P47" s="92">
        <v>80</v>
      </c>
      <c r="Q47" s="92">
        <v>48</v>
      </c>
      <c r="R47" s="92">
        <v>16</v>
      </c>
      <c r="S47" s="92">
        <v>2110</v>
      </c>
      <c r="T47" s="92">
        <v>0.88</v>
      </c>
      <c r="U47" s="92">
        <v>148</v>
      </c>
      <c r="V47" s="63"/>
      <c r="W47" s="63"/>
      <c r="X47" s="92" t="s">
        <v>110</v>
      </c>
      <c r="Y47" s="63"/>
      <c r="Z47" s="92">
        <v>50</v>
      </c>
      <c r="AA47" s="92" t="s">
        <v>110</v>
      </c>
      <c r="AB47" s="63"/>
      <c r="AE47" s="3">
        <v>2009</v>
      </c>
      <c r="AF47" s="2">
        <f>COUNT($G$122:$G$133)</f>
        <v>9</v>
      </c>
      <c r="AG47" s="4">
        <f>MAX($G$122:$G$133)</f>
        <v>63</v>
      </c>
      <c r="AH47" s="2">
        <f>PERCENTILE($G$122:$G$133,75%)</f>
        <v>58</v>
      </c>
      <c r="AI47" s="4">
        <f>MEDIAN($G$122:$G$133)</f>
        <v>56</v>
      </c>
      <c r="AJ47" s="2">
        <f>PERCENTILE($G$122:$G$133,25%)</f>
        <v>22</v>
      </c>
      <c r="AK47" s="4">
        <f>MIN($G$122:$G$133)</f>
        <v>18</v>
      </c>
      <c r="BK47">
        <v>11</v>
      </c>
      <c r="BL47">
        <f>COUNT($G$12,$G$24,$G$36,$G$48,$G$60,$G$72,$G$84,$G$96,$G$108,$G$120,$G$132,$G$144,$G$156,$G$168)</f>
        <v>14</v>
      </c>
      <c r="BM47" s="5">
        <f>MAX($G$12,$G$24,$G$36,$G$48,$G$60,$G$72,$G$84,$G$96,$G$108,$G$120,$G$132,$G$144,$G$156,$G$168)</f>
        <v>718</v>
      </c>
      <c r="BN47">
        <f>PERCENTILE(($G$12,$G$24,$G$36,$G$48,$G$60,$G$72,$G$84,$G$96,$G$108,$G$120,$G$132,$G$144,$G$156,$G$168),75%)</f>
        <v>256.5</v>
      </c>
      <c r="BO47" s="5">
        <f>MEDIAN($G$12,$G$24,$G$36,$G$48,$G$60,$G$72,$G$84,$G$96,$G$108,$G$120,$G$132,$G$144,$G$156,$G$168)</f>
        <v>218.5</v>
      </c>
      <c r="BP47">
        <f>PERCENTILE(($G$12,$G$24,$G$36,$G$48,$G$60,$G$72,$G$84,$G$96,$G$108,$G$120,$G$132,$G$144,$G$156,$G$168),25%)</f>
        <v>67.25</v>
      </c>
      <c r="BQ47" s="5">
        <f>MIN($G$12,$G$24,$G$36,$G$48,$G$60,$G$72,$G$84,$G$96,$G$108,$G$120,$G$132,$G$144,$G$156,$G$168)</f>
        <v>20</v>
      </c>
    </row>
    <row r="48" spans="1:69" x14ac:dyDescent="0.25">
      <c r="A48" s="117">
        <v>37564</v>
      </c>
      <c r="B48" s="60">
        <v>11</v>
      </c>
      <c r="C48" s="60">
        <v>2002</v>
      </c>
      <c r="D48" s="61">
        <v>1</v>
      </c>
      <c r="E48" s="62">
        <v>6.4</v>
      </c>
      <c r="F48" s="92" t="s">
        <v>110</v>
      </c>
      <c r="G48" s="63">
        <v>264</v>
      </c>
      <c r="H48" s="64">
        <v>3.49E-2</v>
      </c>
      <c r="I48" s="64">
        <v>5.3600000000000002E-2</v>
      </c>
      <c r="J48" s="64">
        <v>0.13689999999999999</v>
      </c>
      <c r="K48" s="62">
        <v>7.7</v>
      </c>
      <c r="L48" s="63">
        <v>45</v>
      </c>
      <c r="M48" s="63">
        <v>566</v>
      </c>
      <c r="N48" s="63">
        <v>16</v>
      </c>
      <c r="O48" s="63">
        <v>110</v>
      </c>
      <c r="P48" s="92">
        <v>76</v>
      </c>
      <c r="Q48" s="92">
        <v>40</v>
      </c>
      <c r="R48" s="92">
        <v>2</v>
      </c>
      <c r="S48" s="92">
        <v>1079</v>
      </c>
      <c r="T48" s="92">
        <v>2</v>
      </c>
      <c r="U48" s="92">
        <v>136</v>
      </c>
      <c r="V48" s="63"/>
      <c r="W48" s="63"/>
      <c r="X48" s="92" t="s">
        <v>110</v>
      </c>
      <c r="Y48" s="63"/>
      <c r="Z48" s="92">
        <v>50</v>
      </c>
      <c r="AA48" s="92" t="s">
        <v>110</v>
      </c>
      <c r="AB48" s="63"/>
      <c r="AE48" s="3">
        <v>2010</v>
      </c>
      <c r="AF48" s="2">
        <f>COUNT($G$134:$G$145)</f>
        <v>12</v>
      </c>
      <c r="AG48" s="4">
        <f>MAX($G$134:$G$145)</f>
        <v>618</v>
      </c>
      <c r="AH48" s="2">
        <f>PERCENTILE($G$134:$G$145,75%)</f>
        <v>346.75</v>
      </c>
      <c r="AI48" s="4">
        <f>MEDIAN($G$134:$G$145)</f>
        <v>241.5</v>
      </c>
      <c r="AJ48" s="2">
        <f>PERCENTILE($G$134:$G$145,25%)</f>
        <v>32</v>
      </c>
      <c r="AK48" s="4">
        <f>MIN($G$134:$G$145)</f>
        <v>18.899999999999999</v>
      </c>
      <c r="BK48">
        <v>12</v>
      </c>
      <c r="BL48">
        <f>COUNT($G$13,$G$25,$G$37,$G$49,$G$61,$G$73,$G$85,$G$97,$G$109,$G$121,$G$133,$G$145,$G$157,$G$169)</f>
        <v>13</v>
      </c>
      <c r="BM48" s="5">
        <f>MAX($G$13,$G$25,$G$37,$G$49,$G$61,$G$73,$G$85,$G$97,$G$109,$G$121,$G$133,$G$145,$G$157,$G$169)</f>
        <v>919</v>
      </c>
      <c r="BN48">
        <f>PERCENTILE(($G$13,$G$25,$G$37,$G$49,$G$61,$G$73,$G$85,$G$97,$G$109,$G$121,$G$133,$G$145,$G$157,$G$169),75%)</f>
        <v>249</v>
      </c>
      <c r="BO48" s="5">
        <f>MEDIAN($G$13,$G$25,$G$37,$G$49,$G$61,$G$73,$G$85,$G$97,$G$109,$G$121,$G$133,$G$145,$G$157,$G$169)</f>
        <v>216</v>
      </c>
      <c r="BP48">
        <f>PERCENTILE(($G$13,$G$25,$G$37,$G$49,$G$61,$G$73,$G$85,$G$97,$G$109,$G$121,$G$133,$G$145,$G$157,$G$169),25%)</f>
        <v>56</v>
      </c>
      <c r="BQ48" s="5">
        <f>MIN($G$13,$G$25,$G$37,$G$49,$G$61,$G$73,$G$85,$G$97,$G$109,$G$121,$G$133,$G$145,$G$157,$G$169)</f>
        <v>22</v>
      </c>
    </row>
    <row r="49" spans="1:69" x14ac:dyDescent="0.25">
      <c r="A49" s="117">
        <v>37592</v>
      </c>
      <c r="B49" s="60">
        <v>12</v>
      </c>
      <c r="C49" s="60">
        <v>2002</v>
      </c>
      <c r="D49" s="61">
        <v>1</v>
      </c>
      <c r="E49" s="62">
        <v>7.4</v>
      </c>
      <c r="F49" s="92" t="s">
        <v>110</v>
      </c>
      <c r="G49" s="63">
        <v>249</v>
      </c>
      <c r="H49" s="64">
        <v>0.21629999999999999</v>
      </c>
      <c r="I49" s="64">
        <v>2.7900000000000001E-2</v>
      </c>
      <c r="J49" s="64">
        <v>8.3500000000000005E-2</v>
      </c>
      <c r="K49" s="62">
        <v>7.9</v>
      </c>
      <c r="L49" s="63">
        <v>20</v>
      </c>
      <c r="M49" s="63">
        <v>538</v>
      </c>
      <c r="N49" s="63">
        <v>18</v>
      </c>
      <c r="O49" s="63">
        <v>23</v>
      </c>
      <c r="P49" s="92">
        <v>64</v>
      </c>
      <c r="Q49" s="92">
        <v>36</v>
      </c>
      <c r="R49" s="92">
        <v>8</v>
      </c>
      <c r="S49" s="92">
        <v>945</v>
      </c>
      <c r="T49" s="92">
        <v>1</v>
      </c>
      <c r="U49" s="92">
        <v>124</v>
      </c>
      <c r="V49" s="63"/>
      <c r="W49" s="63"/>
      <c r="X49" s="92" t="s">
        <v>110</v>
      </c>
      <c r="Y49" s="63"/>
      <c r="Z49" s="92">
        <v>13</v>
      </c>
      <c r="AA49" s="92" t="s">
        <v>110</v>
      </c>
      <c r="AB49" s="63"/>
      <c r="AE49" s="3">
        <v>2011</v>
      </c>
      <c r="AF49" s="2">
        <f>COUNT($G$146:$G$157)</f>
        <v>12</v>
      </c>
      <c r="AG49" s="4">
        <f>MAX($G$146:$G$157)</f>
        <v>212</v>
      </c>
      <c r="AH49" s="2">
        <f>PERCENTILE($G$146:$G$157,75%)</f>
        <v>193</v>
      </c>
      <c r="AI49" s="4">
        <f>MEDIAN($G$146:$G$157)</f>
        <v>182.5</v>
      </c>
      <c r="AJ49" s="2">
        <f>PERCENTILE($G$146:$G$157,25%)</f>
        <v>110.5</v>
      </c>
      <c r="AK49" s="4">
        <f>MIN($G$146:$G$157)</f>
        <v>78</v>
      </c>
    </row>
    <row r="50" spans="1:69" x14ac:dyDescent="0.25">
      <c r="A50" s="117">
        <v>37629</v>
      </c>
      <c r="B50" s="60">
        <v>1</v>
      </c>
      <c r="C50" s="60">
        <v>2003</v>
      </c>
      <c r="D50" s="61">
        <v>2</v>
      </c>
      <c r="E50" s="62">
        <v>9</v>
      </c>
      <c r="F50" s="92">
        <v>26.5</v>
      </c>
      <c r="G50" s="63">
        <v>227</v>
      </c>
      <c r="H50" s="64">
        <v>5.67E-2</v>
      </c>
      <c r="I50" s="64">
        <v>3.9199999999999999E-2</v>
      </c>
      <c r="J50" s="64">
        <v>1E-3</v>
      </c>
      <c r="K50" s="62">
        <v>8.4</v>
      </c>
      <c r="L50" s="63">
        <v>19</v>
      </c>
      <c r="M50" s="63">
        <v>538</v>
      </c>
      <c r="N50" s="63">
        <v>21</v>
      </c>
      <c r="O50" s="63">
        <v>110</v>
      </c>
      <c r="P50" s="92">
        <v>64</v>
      </c>
      <c r="Q50" s="92">
        <v>28</v>
      </c>
      <c r="R50" s="92">
        <v>48</v>
      </c>
      <c r="S50" s="92">
        <v>935</v>
      </c>
      <c r="T50" s="92">
        <v>5</v>
      </c>
      <c r="U50" s="92">
        <v>118</v>
      </c>
      <c r="V50" s="63"/>
      <c r="W50" s="63"/>
      <c r="X50" s="92" t="s">
        <v>110</v>
      </c>
      <c r="Y50" s="63"/>
      <c r="Z50" s="92">
        <v>30</v>
      </c>
      <c r="AA50" s="92" t="s">
        <v>110</v>
      </c>
      <c r="AB50" s="63"/>
      <c r="AE50" s="3">
        <v>2012</v>
      </c>
      <c r="AF50" s="2">
        <f>COUNT($G$158:$G$169)</f>
        <v>12</v>
      </c>
      <c r="AG50" s="4">
        <f>MAX($G$158:$G$169)</f>
        <v>67</v>
      </c>
      <c r="AH50" s="2">
        <f>PERCENTILE($G$158:$G$169,75%)</f>
        <v>63</v>
      </c>
      <c r="AI50" s="4">
        <f>MEDIAN($G$158:$G$169)</f>
        <v>56</v>
      </c>
      <c r="AJ50" s="2">
        <f>PERCENTILE($G$158:$G$169,25%)</f>
        <v>37</v>
      </c>
      <c r="AK50" s="4">
        <f>MIN($G$158:$G$169)</f>
        <v>33</v>
      </c>
    </row>
    <row r="51" spans="1:69" x14ac:dyDescent="0.25">
      <c r="A51" s="117">
        <v>37655</v>
      </c>
      <c r="B51" s="60">
        <v>2</v>
      </c>
      <c r="C51" s="60">
        <v>2003</v>
      </c>
      <c r="D51" s="61">
        <v>2</v>
      </c>
      <c r="E51" s="62">
        <v>8.3000000000000007</v>
      </c>
      <c r="F51" s="92">
        <v>27</v>
      </c>
      <c r="G51" s="63">
        <v>216</v>
      </c>
      <c r="H51" s="64">
        <v>3.4700000000000002E-2</v>
      </c>
      <c r="I51" s="64">
        <v>6.5299999999999997E-2</v>
      </c>
      <c r="J51" s="64">
        <v>0.10780000000000001</v>
      </c>
      <c r="K51" s="62">
        <v>8</v>
      </c>
      <c r="L51" s="63">
        <v>31</v>
      </c>
      <c r="M51" s="63">
        <v>568</v>
      </c>
      <c r="N51" s="63">
        <v>113</v>
      </c>
      <c r="O51" s="63">
        <v>23</v>
      </c>
      <c r="P51" s="92">
        <v>56</v>
      </c>
      <c r="Q51" s="92">
        <v>28</v>
      </c>
      <c r="R51" s="92">
        <v>14</v>
      </c>
      <c r="S51" s="92">
        <v>951</v>
      </c>
      <c r="T51" s="92">
        <v>2</v>
      </c>
      <c r="U51" s="92">
        <v>116</v>
      </c>
      <c r="V51" s="63"/>
      <c r="W51" s="63"/>
      <c r="X51" s="92" t="s">
        <v>110</v>
      </c>
      <c r="Y51" s="63"/>
      <c r="Z51" s="92">
        <v>13</v>
      </c>
      <c r="AA51" s="92" t="s">
        <v>110</v>
      </c>
      <c r="AB51" s="63"/>
      <c r="AE51" s="1"/>
      <c r="AF51" s="1"/>
      <c r="AG51" s="2"/>
      <c r="AH51" s="2"/>
      <c r="AI51" s="2"/>
    </row>
    <row r="52" spans="1:69" x14ac:dyDescent="0.25">
      <c r="A52" s="117">
        <v>37683</v>
      </c>
      <c r="B52" s="60">
        <v>3</v>
      </c>
      <c r="C52" s="60">
        <v>2003</v>
      </c>
      <c r="D52" s="61">
        <v>1</v>
      </c>
      <c r="E52" s="62">
        <v>7.6</v>
      </c>
      <c r="F52" s="92">
        <v>29</v>
      </c>
      <c r="G52" s="63">
        <v>214</v>
      </c>
      <c r="H52" s="64">
        <v>9.0499999999999997E-2</v>
      </c>
      <c r="I52" s="64">
        <v>3.9399999999999998E-2</v>
      </c>
      <c r="J52" s="64">
        <v>9.69E-2</v>
      </c>
      <c r="K52" s="62">
        <v>8</v>
      </c>
      <c r="L52" s="63">
        <v>39</v>
      </c>
      <c r="M52" s="63">
        <v>550</v>
      </c>
      <c r="N52" s="63">
        <v>60</v>
      </c>
      <c r="O52" s="63">
        <v>260</v>
      </c>
      <c r="P52" s="92">
        <v>56</v>
      </c>
      <c r="Q52" s="92">
        <v>32</v>
      </c>
      <c r="R52" s="92">
        <v>4</v>
      </c>
      <c r="S52" s="92">
        <v>926</v>
      </c>
      <c r="T52" s="92">
        <v>2</v>
      </c>
      <c r="U52" s="92">
        <v>116</v>
      </c>
      <c r="V52" s="63"/>
      <c r="W52" s="63"/>
      <c r="X52" s="92" t="s">
        <v>110</v>
      </c>
      <c r="Y52" s="63"/>
      <c r="Z52" s="92">
        <v>4</v>
      </c>
      <c r="AA52" s="92" t="s">
        <v>110</v>
      </c>
      <c r="AB52" s="63"/>
    </row>
    <row r="53" spans="1:69" x14ac:dyDescent="0.25">
      <c r="A53" s="117">
        <v>37712</v>
      </c>
      <c r="B53" s="60">
        <v>4</v>
      </c>
      <c r="C53" s="60">
        <v>2003</v>
      </c>
      <c r="D53" s="61">
        <v>2</v>
      </c>
      <c r="E53" s="68" t="s">
        <v>3</v>
      </c>
      <c r="F53" s="92">
        <v>30.5</v>
      </c>
      <c r="G53" s="63">
        <v>219</v>
      </c>
      <c r="H53" s="64">
        <v>1E-3</v>
      </c>
      <c r="I53" s="64">
        <v>3.9899999999999998E-2</v>
      </c>
      <c r="J53" s="64">
        <v>4.3799999999999999E-2</v>
      </c>
      <c r="K53" s="62">
        <v>8.1999999999999993</v>
      </c>
      <c r="L53" s="63">
        <v>15</v>
      </c>
      <c r="M53" s="63">
        <v>523</v>
      </c>
      <c r="N53" s="63">
        <v>38</v>
      </c>
      <c r="O53" s="63">
        <v>280</v>
      </c>
      <c r="P53" s="92">
        <v>60</v>
      </c>
      <c r="Q53" s="92">
        <v>40</v>
      </c>
      <c r="R53" s="92">
        <v>20</v>
      </c>
      <c r="S53" s="92">
        <v>910</v>
      </c>
      <c r="T53" s="92">
        <v>3</v>
      </c>
      <c r="U53" s="92">
        <v>116</v>
      </c>
      <c r="V53" s="63"/>
      <c r="W53" s="63"/>
      <c r="X53" s="92" t="s">
        <v>110</v>
      </c>
      <c r="Y53" s="63"/>
      <c r="Z53" s="92">
        <v>8</v>
      </c>
      <c r="AA53" s="92">
        <v>538</v>
      </c>
      <c r="AB53" s="63"/>
      <c r="AE53" t="s">
        <v>15</v>
      </c>
      <c r="AF53" t="s">
        <v>34</v>
      </c>
      <c r="AG53" t="s">
        <v>35</v>
      </c>
      <c r="AH53" t="s">
        <v>36</v>
      </c>
      <c r="AI53" t="s">
        <v>37</v>
      </c>
      <c r="AJ53" t="s">
        <v>38</v>
      </c>
      <c r="AK53" t="s">
        <v>39</v>
      </c>
      <c r="BK53" t="s">
        <v>14</v>
      </c>
      <c r="BL53" t="s">
        <v>34</v>
      </c>
      <c r="BM53" t="s">
        <v>35</v>
      </c>
      <c r="BN53" t="s">
        <v>36</v>
      </c>
      <c r="BO53" t="s">
        <v>37</v>
      </c>
      <c r="BP53" t="s">
        <v>38</v>
      </c>
      <c r="BQ53" t="s">
        <v>39</v>
      </c>
    </row>
    <row r="54" spans="1:69" x14ac:dyDescent="0.25">
      <c r="A54" s="117">
        <v>37746</v>
      </c>
      <c r="B54" s="60">
        <v>5</v>
      </c>
      <c r="C54" s="60">
        <v>2003</v>
      </c>
      <c r="D54" s="61">
        <v>1</v>
      </c>
      <c r="E54" s="62">
        <v>8.3000000000000007</v>
      </c>
      <c r="F54" s="92">
        <v>31</v>
      </c>
      <c r="G54" s="63">
        <v>595</v>
      </c>
      <c r="H54" s="64">
        <v>1E-3</v>
      </c>
      <c r="I54" s="64">
        <v>7.0000000000000001E-3</v>
      </c>
      <c r="J54" s="64">
        <v>4.6199999999999998E-2</v>
      </c>
      <c r="K54" s="62">
        <v>8.1</v>
      </c>
      <c r="L54" s="63">
        <v>7</v>
      </c>
      <c r="M54" s="63">
        <v>1303</v>
      </c>
      <c r="N54" s="63">
        <v>14</v>
      </c>
      <c r="O54" s="63">
        <v>80</v>
      </c>
      <c r="P54" s="92">
        <v>80</v>
      </c>
      <c r="Q54" s="92">
        <v>44</v>
      </c>
      <c r="R54" s="92">
        <v>19</v>
      </c>
      <c r="S54" s="92">
        <v>2130</v>
      </c>
      <c r="T54" s="92">
        <v>2</v>
      </c>
      <c r="U54" s="92">
        <v>236</v>
      </c>
      <c r="V54" s="63"/>
      <c r="W54" s="63"/>
      <c r="X54" s="92" t="s">
        <v>110</v>
      </c>
      <c r="Y54" s="63"/>
      <c r="Z54" s="92">
        <v>50</v>
      </c>
      <c r="AA54" s="92">
        <v>1310</v>
      </c>
      <c r="AB54" s="63"/>
      <c r="AE54" s="3">
        <v>1999</v>
      </c>
      <c r="AF54">
        <f>COUNT($H$2:$H$13)</f>
        <v>12</v>
      </c>
      <c r="AG54" s="4">
        <f>MAX($H$2:$H$13)</f>
        <v>0.18909999999999999</v>
      </c>
      <c r="AH54">
        <f>PERCENTILE($H$2:$H$13,75%)</f>
        <v>4.725E-2</v>
      </c>
      <c r="AI54" s="4">
        <f>MEDIAN($H$2:$H$13)</f>
        <v>2.35E-2</v>
      </c>
      <c r="AJ54">
        <f>PERCENTILE($H$2:$H$13,25%)</f>
        <v>2E-3</v>
      </c>
      <c r="AK54" s="4">
        <f>MIN($H$2:$H$13)</f>
        <v>2E-3</v>
      </c>
      <c r="BK54">
        <v>1</v>
      </c>
      <c r="BL54">
        <f>COUNT($H$2,$H$14,$H$26,$H$38,$H$50,$H$62,$H$74,$H$86,$H$98,$H$110,$H$122,$H$134,$H$146,$H$158)</f>
        <v>13</v>
      </c>
      <c r="BM54" s="6">
        <f>MAX($H$2,$H$14,$H$26,$H$38,$H$50,$H$62,$H$74,$H$86,$H$98,$H$110,$H$122,$H$134,$H$146,$H$158)</f>
        <v>0.58599999999999997</v>
      </c>
      <c r="BN54">
        <f>PERCENTILE(($H$2,$H$14,$H$26,$H$38,$H$50,$H$62,$H$74,$H$86,$H$98,$H$110,$H$122,$H$134,$H$146,$H$158),75%)</f>
        <v>0.1759</v>
      </c>
      <c r="BO54" s="6">
        <f>MEDIAN($H$2,$H$14,$H$26,$H$38,$H$50,$H$62,$H$74,$H$86,$H$98,$H$110,$H$122,$H$134,$H$146,$H$158)</f>
        <v>0.1003</v>
      </c>
      <c r="BP54">
        <f>PERCENTILE(($H$2,$H$14,$H$26,$H$38,$H$50,$H$62,$H$74,$H$86,$H$98,$H$110,$H$122,$H$134,$H$146,$H$158),25%)</f>
        <v>7.3999999999999996E-2</v>
      </c>
      <c r="BQ54" s="6">
        <f>MIN($H$2,$H$14,$H$26,$H$38,$H$50,$H$62,$H$74,$H$86,$H$98,$H$110,$H$122,$H$134,$H$146,$H$158)</f>
        <v>2E-3</v>
      </c>
    </row>
    <row r="55" spans="1:69" x14ac:dyDescent="0.25">
      <c r="A55" s="117">
        <v>37781</v>
      </c>
      <c r="B55" s="60">
        <v>6</v>
      </c>
      <c r="C55" s="60">
        <v>2003</v>
      </c>
      <c r="D55" s="61">
        <v>2</v>
      </c>
      <c r="E55" s="62">
        <v>7.5</v>
      </c>
      <c r="F55" s="92">
        <v>29.8</v>
      </c>
      <c r="G55" s="63">
        <v>625</v>
      </c>
      <c r="H55" s="64">
        <v>1E-3</v>
      </c>
      <c r="I55" s="64">
        <v>1E-3</v>
      </c>
      <c r="J55" s="64">
        <v>1.8100000000000002E-2</v>
      </c>
      <c r="K55" s="62">
        <v>7.9</v>
      </c>
      <c r="L55" s="63">
        <v>6</v>
      </c>
      <c r="M55" s="63">
        <v>1388</v>
      </c>
      <c r="N55" s="66" t="s">
        <v>3</v>
      </c>
      <c r="O55" s="63">
        <v>90</v>
      </c>
      <c r="P55" s="92">
        <v>40</v>
      </c>
      <c r="Q55" s="92">
        <v>44</v>
      </c>
      <c r="R55" s="92">
        <v>35</v>
      </c>
      <c r="S55" s="92">
        <v>2.36</v>
      </c>
      <c r="T55" s="92">
        <v>3</v>
      </c>
      <c r="U55" s="92">
        <v>244</v>
      </c>
      <c r="V55" s="63"/>
      <c r="W55" s="63"/>
      <c r="X55" s="92" t="s">
        <v>110</v>
      </c>
      <c r="Y55" s="63"/>
      <c r="Z55" s="92">
        <v>50</v>
      </c>
      <c r="AA55" s="92">
        <v>1394</v>
      </c>
      <c r="AB55" s="63"/>
      <c r="AE55" s="3">
        <v>2000</v>
      </c>
      <c r="AF55">
        <f>COUNT($H$14:$H$25)</f>
        <v>12</v>
      </c>
      <c r="AG55" s="4">
        <f>MAX($H$14:$H$25)</f>
        <v>0.66930000000000001</v>
      </c>
      <c r="AH55">
        <f>PERCENTILE($H$14:$H$25,75%)</f>
        <v>0.36209999999999998</v>
      </c>
      <c r="AI55" s="4">
        <f>MEDIAN($H$14:$H$25)</f>
        <v>0.20605000000000001</v>
      </c>
      <c r="AJ55">
        <f>PERCENTILE($H$14:$H$25,25%)</f>
        <v>3.3450000000000001E-2</v>
      </c>
      <c r="AK55" s="4">
        <f>MIN($H$14:$H$25)</f>
        <v>2E-3</v>
      </c>
      <c r="BK55">
        <v>2</v>
      </c>
      <c r="BL55">
        <f>COUNT($H$3,$H$15,$H$27,$H$39,$H$51,$H$63,$H$75,$H$87,$H$99,$H$111,$H$123,$H$135,$H$147,$H$159)</f>
        <v>13</v>
      </c>
      <c r="BM55" s="6">
        <f>MAX($H$3,$H$15,$H$27,$H$39,$H$51,$H$63,$H$75,$H$87,$H$99,$H$111,$H$123,$H$135,$H$147,$H$159)</f>
        <v>0.43</v>
      </c>
      <c r="BN55">
        <f>PERCENTILE(($H$3,$H$15,$H$27,$H$39,$H$51,$H$63,$H$75,$H$87,$H$99,$H$111,$H$123,$H$135,$H$147,$H$159),75%)</f>
        <v>0.1739</v>
      </c>
      <c r="BO55" s="6">
        <f>MEDIAN($H$3,$H$15,$H$27,$H$39,$H$51,$H$63,$H$75,$H$87,$H$99,$H$111,$H$123,$H$135,$H$147,$H$159)</f>
        <v>0.10489999999999999</v>
      </c>
      <c r="BP55">
        <f>PERCENTILE(($H$3,$H$15,$H$27,$H$39,$H$51,$H$63,$H$75,$H$87,$H$99,$H$111,$H$123,$H$135,$H$147,$H$159),25%)</f>
        <v>5.0999999999999997E-2</v>
      </c>
      <c r="BQ55" s="6">
        <f>MIN($H$3,$H$15,$H$27,$H$39,$H$51,$H$63,$H$75,$H$87,$H$99,$H$111,$H$123,$H$135,$H$147,$H$159)</f>
        <v>2.3199999999999998E-2</v>
      </c>
    </row>
    <row r="56" spans="1:69" x14ac:dyDescent="0.25">
      <c r="A56" s="117">
        <v>37818</v>
      </c>
      <c r="B56" s="60">
        <v>7</v>
      </c>
      <c r="C56" s="60">
        <v>2003</v>
      </c>
      <c r="D56" s="61">
        <v>3</v>
      </c>
      <c r="E56" s="62">
        <v>9.1999999999999993</v>
      </c>
      <c r="F56" s="92">
        <v>32</v>
      </c>
      <c r="G56" s="63">
        <v>807</v>
      </c>
      <c r="H56" s="64">
        <v>8.1900000000000001E-2</v>
      </c>
      <c r="I56" s="64">
        <v>1E-3</v>
      </c>
      <c r="J56" s="64">
        <v>1.7500000000000002E-2</v>
      </c>
      <c r="K56" s="62">
        <v>8.4</v>
      </c>
      <c r="L56" s="63">
        <v>8</v>
      </c>
      <c r="M56" s="63">
        <v>1839</v>
      </c>
      <c r="N56" s="66" t="s">
        <v>3</v>
      </c>
      <c r="O56" s="63">
        <v>30</v>
      </c>
      <c r="P56" s="92">
        <v>36</v>
      </c>
      <c r="Q56" s="92">
        <v>52</v>
      </c>
      <c r="R56" s="92">
        <v>55</v>
      </c>
      <c r="S56" s="92">
        <v>2830</v>
      </c>
      <c r="T56" s="92">
        <v>2</v>
      </c>
      <c r="U56" s="92">
        <v>292</v>
      </c>
      <c r="V56" s="63"/>
      <c r="W56" s="63"/>
      <c r="X56" s="92" t="s">
        <v>110</v>
      </c>
      <c r="Y56" s="63"/>
      <c r="Z56" s="92">
        <v>30</v>
      </c>
      <c r="AA56" s="92">
        <v>1847</v>
      </c>
      <c r="AB56" s="63"/>
      <c r="AE56" s="3">
        <v>2001</v>
      </c>
      <c r="AF56" s="2">
        <f>COUNT($H$26:$H$37)</f>
        <v>5</v>
      </c>
      <c r="AG56" s="4">
        <f>MAX($H$26:$H$37)</f>
        <v>7.5999999999999998E-2</v>
      </c>
      <c r="AH56" s="2">
        <f>PERCENTILE($H$26:$H$37,75%)</f>
        <v>6.7100000000000007E-2</v>
      </c>
      <c r="AI56" s="4">
        <f>MEDIAN($H$26:$H$37)</f>
        <v>5.7200000000000001E-2</v>
      </c>
      <c r="AJ56" s="2">
        <f>PERCENTILE($H$26:$H$37,25%)</f>
        <v>6.7000000000000002E-3</v>
      </c>
      <c r="AK56" s="4">
        <f>MIN($H$26:$H$37)</f>
        <v>1E-3</v>
      </c>
      <c r="BK56">
        <v>3</v>
      </c>
      <c r="BL56">
        <f>COUNT($H$4,$H$16,$H$28,$H$40,$H$52,$H$64,$H$76,$H$88,$H$100,$H$112,$H$124,$H$136,$H$148,$H$160)</f>
        <v>13</v>
      </c>
      <c r="BM56" s="6">
        <f>MAX($H$4,$H$16,$H$28,$H$40,$H$52,$H$64,$H$76,$H$88,$H$100,$H$112,$H$124,$H$136,$H$148,$H$160)</f>
        <v>0.65049999999999997</v>
      </c>
      <c r="BN56">
        <f>PERCENTILE(($H$4,$H$16,$H$28,$H$40,$H$52,$H$64,$H$76,$H$88,$H$100,$H$112,$H$124,$H$136,$H$148,$H$160),75%)</f>
        <v>9.0499999999999997E-2</v>
      </c>
      <c r="BO56" s="6">
        <f>MEDIAN($H$4,$H$16,$H$28,$H$40,$H$52,$H$64,$H$76,$H$88,$H$100,$H$112,$H$124,$H$136,$H$148,$H$160)</f>
        <v>3.3000000000000002E-2</v>
      </c>
      <c r="BP56">
        <f>PERCENTILE(($H$4,$H$16,$H$28,$H$40,$H$52,$H$64,$H$76,$H$88,$H$100,$H$112,$H$124,$H$136,$H$148,$H$160),25%)</f>
        <v>5.0000000000000001E-3</v>
      </c>
      <c r="BQ56" s="6">
        <f>MIN($H$4,$H$16,$H$28,$H$40,$H$52,$H$64,$H$76,$H$88,$H$100,$H$112,$H$124,$H$136,$H$148,$H$160)</f>
        <v>1E-3</v>
      </c>
    </row>
    <row r="57" spans="1:69" x14ac:dyDescent="0.25">
      <c r="A57" s="117">
        <v>37837</v>
      </c>
      <c r="B57" s="60">
        <v>8</v>
      </c>
      <c r="C57" s="60">
        <v>2003</v>
      </c>
      <c r="D57" s="61">
        <v>2</v>
      </c>
      <c r="E57" s="62">
        <v>7.5</v>
      </c>
      <c r="F57" s="92">
        <v>32</v>
      </c>
      <c r="G57" s="63">
        <v>750</v>
      </c>
      <c r="H57" s="64">
        <v>1E-3</v>
      </c>
      <c r="I57" s="64">
        <v>1.8E-3</v>
      </c>
      <c r="J57" s="64">
        <v>9.4000000000000004E-3</v>
      </c>
      <c r="K57" s="62">
        <v>7.6</v>
      </c>
      <c r="L57" s="63">
        <v>8</v>
      </c>
      <c r="M57" s="63">
        <v>1654</v>
      </c>
      <c r="N57" s="66" t="s">
        <v>3</v>
      </c>
      <c r="O57" s="63">
        <v>30</v>
      </c>
      <c r="P57" s="92">
        <v>40</v>
      </c>
      <c r="Q57" s="92">
        <v>36</v>
      </c>
      <c r="R57" s="92">
        <v>55</v>
      </c>
      <c r="S57" s="92">
        <v>2530</v>
      </c>
      <c r="T57" s="92">
        <v>3</v>
      </c>
      <c r="U57" s="92">
        <v>276</v>
      </c>
      <c r="V57" s="63"/>
      <c r="W57" s="63"/>
      <c r="X57" s="92" t="s">
        <v>110</v>
      </c>
      <c r="Y57" s="63"/>
      <c r="Z57" s="92">
        <v>7</v>
      </c>
      <c r="AA57" s="92">
        <v>1662</v>
      </c>
      <c r="AB57" s="63"/>
      <c r="AE57" s="3">
        <v>2002</v>
      </c>
      <c r="AF57" s="2">
        <f>COUNT($H$38:$H$49)</f>
        <v>12</v>
      </c>
      <c r="AG57" s="4">
        <f>MAX($H$38:$H$49)</f>
        <v>0.26840000000000003</v>
      </c>
      <c r="AH57" s="2">
        <f>PERCENTILE($H$38:$H$49,75%)</f>
        <v>0.10115</v>
      </c>
      <c r="AI57" s="4">
        <f>MEDIAN($H$38:$H$49)</f>
        <v>6.5199999999999994E-2</v>
      </c>
      <c r="AJ57" s="2">
        <f>PERCENTILE($H$38:$H$49,25%)</f>
        <v>3.39E-2</v>
      </c>
      <c r="AK57" s="4">
        <f>MIN($H$38:$H$49)</f>
        <v>6.4999999999999997E-3</v>
      </c>
      <c r="BK57">
        <v>4</v>
      </c>
      <c r="BL57">
        <f>COUNT($H$5,$H$17,$H$29,$H$41,$H$53,$H$65,$H$77,$H$89,$H$101,$H$113,$H$125,$H$137,$H$149,$H$161)</f>
        <v>13</v>
      </c>
      <c r="BM57" s="6">
        <f>MAX($H$5,$H$17,$H$29,$H$41,$H$53,$H$65,$H$77,$H$89,$H$101,$H$113,$H$125,$H$137,$H$149,$H$161)</f>
        <v>0.66930000000000001</v>
      </c>
      <c r="BN57">
        <f>PERCENTILE(($H$5,$H$17,$H$29,$H$41,$H$53,$H$65,$H$77,$H$89,$H$101,$H$113,$H$125,$H$137,$H$149,$H$161),75%)</f>
        <v>0.112</v>
      </c>
      <c r="BO57" s="6">
        <f>MEDIAN($H$5,$H$17,$H$29,$H$41,$H$53,$H$65,$H$77,$H$89,$H$101,$H$113,$H$125,$H$137,$H$149,$H$161)</f>
        <v>1.4E-2</v>
      </c>
      <c r="BP57">
        <f>PERCENTILE(($H$5,$H$17,$H$29,$H$41,$H$53,$H$65,$H$77,$H$89,$H$101,$H$113,$H$125,$H$137,$H$149,$H$161),25%)</f>
        <v>3.7000000000000002E-3</v>
      </c>
      <c r="BQ57" s="6">
        <f>MIN($H$5,$H$17,$H$29,$H$41,$H$53,$H$65,$H$77,$H$89,$H$101,$H$113,$H$125,$H$137,$H$149,$H$161)</f>
        <v>1E-3</v>
      </c>
    </row>
    <row r="58" spans="1:69" x14ac:dyDescent="0.25">
      <c r="A58" s="117">
        <v>37872</v>
      </c>
      <c r="B58" s="60">
        <v>9</v>
      </c>
      <c r="C58" s="60">
        <v>2003</v>
      </c>
      <c r="D58" s="61">
        <v>2</v>
      </c>
      <c r="E58" s="62">
        <v>8.9</v>
      </c>
      <c r="F58" s="92">
        <v>30</v>
      </c>
      <c r="G58" s="63">
        <v>603</v>
      </c>
      <c r="H58" s="64">
        <v>0.10539999999999999</v>
      </c>
      <c r="I58" s="64">
        <v>8.8000000000000005E-3</v>
      </c>
      <c r="J58" s="64">
        <v>2.87E-2</v>
      </c>
      <c r="K58" s="62">
        <v>8.1</v>
      </c>
      <c r="L58" s="63">
        <v>21</v>
      </c>
      <c r="M58" s="63">
        <v>1263</v>
      </c>
      <c r="N58" s="66" t="s">
        <v>3</v>
      </c>
      <c r="O58" s="63">
        <v>23</v>
      </c>
      <c r="P58" s="92">
        <v>40</v>
      </c>
      <c r="Q58" s="92">
        <v>32</v>
      </c>
      <c r="R58" s="92">
        <v>19</v>
      </c>
      <c r="S58" s="92">
        <v>2140</v>
      </c>
      <c r="T58" s="92">
        <v>0.2</v>
      </c>
      <c r="U58" s="92">
        <v>212</v>
      </c>
      <c r="V58" s="63"/>
      <c r="W58" s="63"/>
      <c r="X58" s="92" t="s">
        <v>110</v>
      </c>
      <c r="Y58" s="63"/>
      <c r="Z58" s="92">
        <v>4</v>
      </c>
      <c r="AA58" s="92">
        <v>1284</v>
      </c>
      <c r="AB58" s="63"/>
      <c r="AE58" s="3">
        <v>2003</v>
      </c>
      <c r="AF58" s="2">
        <f>COUNT($H$50:$H$61)</f>
        <v>12</v>
      </c>
      <c r="AG58" s="4">
        <f>MAX($H$50:$H$61)</f>
        <v>0.10539999999999999</v>
      </c>
      <c r="AH58" s="2">
        <f>PERCENTILE($H$50:$H$61,75%)</f>
        <v>8.405E-2</v>
      </c>
      <c r="AI58" s="4">
        <f>MEDIAN($H$50:$H$61)</f>
        <v>4.2200000000000001E-2</v>
      </c>
      <c r="AJ58" s="2">
        <f>PERCENTILE($H$50:$H$61,25%)</f>
        <v>1E-3</v>
      </c>
      <c r="AK58" s="4">
        <f>MIN($H$50:$H$61)</f>
        <v>1E-3</v>
      </c>
      <c r="BK58">
        <v>5</v>
      </c>
      <c r="BL58">
        <f>COUNT($H$6,$H$18,$H$30,$H$42,$H$54,$H$66,$H$78,$H$90,$H$102,$H$114,$H$126,$H$138,$H$150,$H$162)</f>
        <v>13</v>
      </c>
      <c r="BM58" s="6">
        <f>MAX($H$6,$H$18,$H$30,$H$42,$H$54,$H$66,$H$78,$H$90,$H$102,$H$114,$H$126,$H$138,$H$150,$H$162)</f>
        <v>0.23280000000000001</v>
      </c>
      <c r="BN58">
        <f>PERCENTILE(($H$6,$H$18,$H$30,$H$42,$H$54,$H$66,$H$78,$H$90,$H$102,$H$114,$H$126,$H$138,$H$150,$H$162),75%)</f>
        <v>6.1400000000000003E-2</v>
      </c>
      <c r="BO58" s="6">
        <f>MEDIAN($H$6,$H$18,$H$30,$H$42,$H$54,$H$66,$H$78,$H$90,$H$102,$H$114,$H$126,$H$138,$H$150,$H$162)</f>
        <v>3.7499999999999999E-2</v>
      </c>
      <c r="BP58">
        <f>PERCENTILE(($H$6,$H$18,$H$30,$H$42,$H$54,$H$66,$H$78,$H$90,$H$102,$H$114,$H$126,$H$138,$H$150,$H$162),25%)</f>
        <v>1.4E-2</v>
      </c>
      <c r="BQ58" s="6">
        <f>MIN($H$6,$H$18,$H$30,$H$42,$H$54,$H$66,$H$78,$H$90,$H$102,$H$114,$H$126,$H$138,$H$150,$H$162)</f>
        <v>1E-3</v>
      </c>
    </row>
    <row r="59" spans="1:69" x14ac:dyDescent="0.25">
      <c r="A59" s="117">
        <v>37900</v>
      </c>
      <c r="B59" s="60">
        <v>10</v>
      </c>
      <c r="C59" s="60">
        <v>2003</v>
      </c>
      <c r="D59" s="61">
        <v>2</v>
      </c>
      <c r="E59" s="62">
        <v>6.6</v>
      </c>
      <c r="F59" s="92">
        <v>28</v>
      </c>
      <c r="G59" s="63">
        <v>476</v>
      </c>
      <c r="H59" s="64">
        <v>9.5200000000000007E-2</v>
      </c>
      <c r="I59" s="64">
        <v>3.6700000000000003E-2</v>
      </c>
      <c r="J59" s="64">
        <v>0.115</v>
      </c>
      <c r="K59" s="62">
        <v>7.3</v>
      </c>
      <c r="L59" s="63">
        <v>2</v>
      </c>
      <c r="M59" s="63">
        <v>1011</v>
      </c>
      <c r="N59" s="66" t="s">
        <v>3</v>
      </c>
      <c r="O59" s="63">
        <v>30</v>
      </c>
      <c r="P59" s="92">
        <v>32</v>
      </c>
      <c r="Q59" s="92">
        <v>32</v>
      </c>
      <c r="R59" s="92">
        <v>11</v>
      </c>
      <c r="S59" s="92">
        <v>1831</v>
      </c>
      <c r="T59" s="92">
        <v>2</v>
      </c>
      <c r="U59" s="92">
        <v>172</v>
      </c>
      <c r="V59" s="63"/>
      <c r="W59" s="63"/>
      <c r="X59" s="92" t="s">
        <v>110</v>
      </c>
      <c r="Y59" s="63"/>
      <c r="Z59" s="92">
        <v>30</v>
      </c>
      <c r="AA59" s="92">
        <v>1013</v>
      </c>
      <c r="AB59" s="63"/>
      <c r="AE59" s="3">
        <v>2004</v>
      </c>
      <c r="AF59" s="2">
        <f>COUNT($H$62:$H$73)</f>
        <v>12</v>
      </c>
      <c r="AG59" s="4">
        <f>MAX($H$62:$H$73)</f>
        <v>0.20810000000000001</v>
      </c>
      <c r="AH59" s="2">
        <f>PERCENTILE($H$62:$H$73,75%)</f>
        <v>0.17472499999999999</v>
      </c>
      <c r="AI59" s="4">
        <f>MEDIAN($H$62:$H$73)</f>
        <v>0.10700000000000001</v>
      </c>
      <c r="AJ59" s="2">
        <f>PERCENTILE($H$62:$H$73,25%)</f>
        <v>5.2250000000000005E-2</v>
      </c>
      <c r="AK59" s="4">
        <f>MIN($H$62:$H$73)</f>
        <v>1E-3</v>
      </c>
      <c r="BK59">
        <v>6</v>
      </c>
      <c r="BL59">
        <f>COUNT($H$7,$H$19,$H$31,$H$43,$H$55,$H$67,$H$79,$H$91,$H$103,$H$115,$H$127,$H$139,$H$151,$H$163)</f>
        <v>13</v>
      </c>
      <c r="BM59" s="6">
        <f>MAX($H$7,$H$19,$H$31,$H$43,$H$55,$H$67,$H$79,$H$91,$H$103,$H$115,$H$127,$H$139,$H$151,$H$163)</f>
        <v>0.26840000000000003</v>
      </c>
      <c r="BN59">
        <f>PERCENTILE(($H$7,$H$19,$H$31,$H$43,$H$55,$H$67,$H$79,$H$91,$H$103,$H$115,$H$127,$H$139,$H$151,$H$163),75%)</f>
        <v>4.5999999999999999E-2</v>
      </c>
      <c r="BO59" s="6">
        <f>MEDIAN($H$7,$H$19,$H$31,$H$43,$H$55,$H$67,$H$79,$H$91,$H$103,$H$115,$H$127,$H$139,$H$151,$H$163)</f>
        <v>2.4799999999999999E-2</v>
      </c>
      <c r="BP59">
        <f>PERCENTILE(($H$7,$H$19,$H$31,$H$43,$H$55,$H$67,$H$79,$H$91,$H$103,$H$115,$H$127,$H$139,$H$151,$H$163),25%)</f>
        <v>5.0000000000000001E-3</v>
      </c>
      <c r="BQ59" s="6">
        <f>MIN($H$7,$H$19,$H$31,$H$43,$H$55,$H$67,$H$79,$H$91,$H$103,$H$115,$H$127,$H$139,$H$151,$H$163)</f>
        <v>1E-3</v>
      </c>
    </row>
    <row r="60" spans="1:69" x14ac:dyDescent="0.25">
      <c r="A60" s="117">
        <v>37930</v>
      </c>
      <c r="B60" s="60">
        <v>11</v>
      </c>
      <c r="C60" s="60">
        <v>2003</v>
      </c>
      <c r="D60" s="61">
        <v>1</v>
      </c>
      <c r="E60" s="62">
        <v>7.6</v>
      </c>
      <c r="F60" s="92">
        <v>26</v>
      </c>
      <c r="G60" s="63">
        <v>472</v>
      </c>
      <c r="H60" s="64">
        <v>1E-3</v>
      </c>
      <c r="I60" s="64">
        <v>3.3300000000000003E-2</v>
      </c>
      <c r="J60" s="64">
        <v>0.15359999999999999</v>
      </c>
      <c r="K60" s="62">
        <v>7.4</v>
      </c>
      <c r="L60" s="63">
        <v>0.5</v>
      </c>
      <c r="M60" s="63">
        <v>1213</v>
      </c>
      <c r="N60" s="66" t="s">
        <v>3</v>
      </c>
      <c r="O60" s="63">
        <v>170</v>
      </c>
      <c r="P60" s="92">
        <v>44</v>
      </c>
      <c r="Q60" s="92">
        <v>28</v>
      </c>
      <c r="R60" s="92">
        <v>23</v>
      </c>
      <c r="S60" s="92">
        <v>1792</v>
      </c>
      <c r="T60" s="92">
        <v>0.5</v>
      </c>
      <c r="U60" s="92">
        <v>172</v>
      </c>
      <c r="V60" s="63"/>
      <c r="W60" s="63"/>
      <c r="X60" s="92" t="s">
        <v>110</v>
      </c>
      <c r="Y60" s="63"/>
      <c r="Z60" s="92">
        <v>17</v>
      </c>
      <c r="AA60" s="92">
        <v>1213</v>
      </c>
      <c r="AB60" s="63"/>
      <c r="AE60" s="3">
        <v>2005</v>
      </c>
      <c r="AF60" s="2">
        <f>COUNT($H$74:$H$85)</f>
        <v>12</v>
      </c>
      <c r="AG60" s="4">
        <f>MAX($H$74:$H$85)</f>
        <v>0.154</v>
      </c>
      <c r="AH60" s="2">
        <f>PERCENTILE($H$74:$H$85,75%)</f>
        <v>0.11135</v>
      </c>
      <c r="AI60" s="4">
        <f>MEDIAN($H$74:$H$85)</f>
        <v>8.6699999999999999E-2</v>
      </c>
      <c r="AJ60" s="2">
        <f>PERCENTILE($H$74:$H$85,25%)</f>
        <v>4.4175000000000006E-2</v>
      </c>
      <c r="AK60" s="4">
        <f>MIN($H$74:$H$85)</f>
        <v>1E-3</v>
      </c>
      <c r="BK60">
        <v>7</v>
      </c>
      <c r="BL60">
        <f>COUNT($H$8,$H$20,$H$32,$H$44,$H$56,$H$68,$H$80,$H$92,$H$104,$H$116,$H$128,$H$140,$H$152,$H$164)</f>
        <v>12</v>
      </c>
      <c r="BM60" s="6">
        <f>MAX($H$8,$H$20,$H$32,$H$44,$H$56,$H$68,$H$80,$H$92,$H$104,$H$116,$H$128,$H$140,$H$152,$H$164)</f>
        <v>8.9300000000000004E-2</v>
      </c>
      <c r="BN60">
        <f>PERCENTILE(($H$8,$H$20,$H$32,$H$44,$H$56,$H$68,$H$80,$H$92,$H$104,$H$116,$H$128,$H$140,$H$152,$H$164),75%)</f>
        <v>7.6649999999999996E-2</v>
      </c>
      <c r="BO60" s="6">
        <f>MEDIAN($H$8,$H$20,$H$32,$H$44,$H$56,$H$68,$H$80,$H$92,$H$104,$H$116,$H$128,$H$140,$H$152,$H$164)</f>
        <v>2.1899999999999999E-2</v>
      </c>
      <c r="BP60">
        <f>PERCENTILE(($H$8,$H$20,$H$32,$H$44,$H$56,$H$68,$H$80,$H$92,$H$104,$H$116,$H$128,$H$140,$H$152,$H$164),25%)</f>
        <v>4.2500000000000003E-3</v>
      </c>
      <c r="BQ60" s="6">
        <f>MIN($H$8,$H$20,$H$32,$H$44,$H$56,$H$68,$H$80,$H$92,$H$104,$H$116,$H$128,$H$140,$H$152,$H$164)</f>
        <v>1E-3</v>
      </c>
    </row>
    <row r="61" spans="1:69" x14ac:dyDescent="0.25">
      <c r="A61" s="117">
        <v>37956</v>
      </c>
      <c r="B61" s="60">
        <v>12</v>
      </c>
      <c r="C61" s="60">
        <v>2003</v>
      </c>
      <c r="D61" s="61">
        <v>1</v>
      </c>
      <c r="E61" s="62">
        <v>7.3</v>
      </c>
      <c r="F61" s="92">
        <v>28</v>
      </c>
      <c r="G61" s="63">
        <v>919</v>
      </c>
      <c r="H61" s="64">
        <v>4.9700000000000001E-2</v>
      </c>
      <c r="I61" s="64">
        <v>1.8100000000000002E-2</v>
      </c>
      <c r="J61" s="64">
        <v>0.1091</v>
      </c>
      <c r="K61" s="62">
        <v>7.1</v>
      </c>
      <c r="L61" s="63">
        <v>2</v>
      </c>
      <c r="M61" s="63">
        <v>1023</v>
      </c>
      <c r="N61" s="66" t="s">
        <v>3</v>
      </c>
      <c r="O61" s="63">
        <v>80</v>
      </c>
      <c r="P61" s="92">
        <v>44</v>
      </c>
      <c r="Q61" s="92">
        <v>32</v>
      </c>
      <c r="R61" s="92">
        <v>38</v>
      </c>
      <c r="S61" s="92">
        <v>1676</v>
      </c>
      <c r="T61" s="92">
        <v>0.3</v>
      </c>
      <c r="U61" s="92">
        <v>164</v>
      </c>
      <c r="V61" s="63"/>
      <c r="W61" s="63"/>
      <c r="X61" s="92" t="s">
        <v>110</v>
      </c>
      <c r="Y61" s="63"/>
      <c r="Z61" s="92">
        <v>8</v>
      </c>
      <c r="AA61" s="92">
        <v>1025</v>
      </c>
      <c r="AB61" s="63"/>
      <c r="AE61" s="3">
        <v>2006</v>
      </c>
      <c r="AF61" s="2">
        <f>COUNT($H$86:$H$97)</f>
        <v>12</v>
      </c>
      <c r="AG61" s="4">
        <f>MAX($H$86:$H$97)</f>
        <v>0.64700000000000002</v>
      </c>
      <c r="AH61" s="2">
        <f>PERCENTILE($H$86:$H$97,75%)</f>
        <v>0.23744999999999999</v>
      </c>
      <c r="AI61" s="4">
        <f>MEDIAN($H$86:$H$97)</f>
        <v>9.5600000000000004E-2</v>
      </c>
      <c r="AJ61" s="2">
        <f>PERCENTILE($H$86:$H$97,25%)</f>
        <v>3.8850000000000003E-2</v>
      </c>
      <c r="AK61" s="4">
        <f>MIN($H$86:$H$97)</f>
        <v>2.8999999999999998E-3</v>
      </c>
      <c r="BK61">
        <v>8</v>
      </c>
      <c r="BL61">
        <f>COUNT($H$9,$H$21,$H$33,$H$45,$H$57,$H$69,$H$81,$H$93,$H$105,$H$117,$H$129,$H$141,$H$153,$H$165)</f>
        <v>13</v>
      </c>
      <c r="BM61" s="6">
        <f>MAX($H$9,$H$21,$H$33,$H$45,$H$57,$H$69,$H$81,$H$93,$H$105,$H$117,$H$129,$H$141,$H$153,$H$165)</f>
        <v>0.5524</v>
      </c>
      <c r="BN61">
        <f>PERCENTILE(($H$9,$H$21,$H$33,$H$45,$H$57,$H$69,$H$81,$H$93,$H$105,$H$117,$H$129,$H$141,$H$153,$H$165),75%)</f>
        <v>0.1106</v>
      </c>
      <c r="BO61" s="6">
        <f>MEDIAN($H$9,$H$21,$H$33,$H$45,$H$57,$H$69,$H$81,$H$93,$H$105,$H$117,$H$129,$H$141,$H$153,$H$165)</f>
        <v>3.9300000000000002E-2</v>
      </c>
      <c r="BP61">
        <f>PERCENTILE(($H$9,$H$21,$H$33,$H$45,$H$57,$H$69,$H$81,$H$93,$H$105,$H$117,$H$129,$H$141,$H$153,$H$165),25%)</f>
        <v>0.01</v>
      </c>
      <c r="BQ61" s="6">
        <f>MIN($H$9,$H$21,$H$33,$H$45,$H$57,$H$69,$H$81,$H$93,$H$105,$H$117,$H$129,$H$141,$H$153,$H$165)</f>
        <v>1E-3</v>
      </c>
    </row>
    <row r="62" spans="1:69" x14ac:dyDescent="0.25">
      <c r="A62" s="117">
        <v>37991</v>
      </c>
      <c r="B62" s="60">
        <v>1</v>
      </c>
      <c r="C62" s="60">
        <v>2004</v>
      </c>
      <c r="D62" s="61">
        <v>1</v>
      </c>
      <c r="E62" s="62">
        <v>8.6999999999999993</v>
      </c>
      <c r="F62" s="92">
        <v>26</v>
      </c>
      <c r="G62" s="63">
        <v>826</v>
      </c>
      <c r="H62" s="64">
        <v>7.3999999999999996E-2</v>
      </c>
      <c r="I62" s="64">
        <v>2.1600000000000001E-2</v>
      </c>
      <c r="J62" s="64">
        <v>2.5399999999999999E-2</v>
      </c>
      <c r="K62" s="62">
        <v>7.7</v>
      </c>
      <c r="L62" s="63">
        <v>31</v>
      </c>
      <c r="M62" s="63">
        <v>851</v>
      </c>
      <c r="N62" s="66" t="s">
        <v>3</v>
      </c>
      <c r="O62" s="63">
        <v>50</v>
      </c>
      <c r="P62" s="92">
        <v>240</v>
      </c>
      <c r="Q62" s="92">
        <v>32</v>
      </c>
      <c r="R62" s="92">
        <v>35</v>
      </c>
      <c r="S62" s="92">
        <v>2600</v>
      </c>
      <c r="T62" s="92">
        <v>4</v>
      </c>
      <c r="U62" s="92">
        <v>164</v>
      </c>
      <c r="V62" s="63"/>
      <c r="W62" s="110">
        <v>4494</v>
      </c>
      <c r="X62" s="92" t="s">
        <v>110</v>
      </c>
      <c r="Y62" s="63"/>
      <c r="Z62" s="92">
        <v>50</v>
      </c>
      <c r="AA62" s="92">
        <v>882</v>
      </c>
      <c r="AE62" s="3">
        <v>2007</v>
      </c>
      <c r="AF62" s="2">
        <f>COUNT($H$98:$H$109)</f>
        <v>12</v>
      </c>
      <c r="AG62" s="4">
        <f>MAX($H$98:$H$109)</f>
        <v>9.64E-2</v>
      </c>
      <c r="AH62" s="2">
        <f>PERCENTILE($H$98:$H$109,75%)</f>
        <v>5.4474999999999996E-2</v>
      </c>
      <c r="AI62" s="4">
        <f>MEDIAN($H$98:$H$109)</f>
        <v>1.12E-2</v>
      </c>
      <c r="AJ62" s="2">
        <f>PERCENTILE($H$98:$H$109,25%)</f>
        <v>1E-3</v>
      </c>
      <c r="AK62" s="4">
        <f>MIN($H$98:$H$109)</f>
        <v>1E-3</v>
      </c>
      <c r="BK62">
        <v>9</v>
      </c>
      <c r="BL62">
        <f>COUNT($H$10,$H$22,$H$34,$H$46,$H$58,$H$70,$H$82,$H$94,$H$106,$H$118,$H$130,$H$142,$H$154,$H$166)</f>
        <v>13</v>
      </c>
      <c r="BM62" s="6">
        <f>MAX($H$10,$H$22,$H$34,$H$46,$H$58,$H$70,$H$82,$H$94,$H$106,$H$118,$H$130,$H$142,$H$154,$H$166)</f>
        <v>0.36599999999999999</v>
      </c>
      <c r="BN62">
        <f>PERCENTILE(($H$10,$H$22,$H$34,$H$46,$H$58,$H$70,$H$82,$H$94,$H$106,$H$118,$H$130,$H$142,$H$154,$H$166),75%)</f>
        <v>0.10539999999999999</v>
      </c>
      <c r="BO62" s="6">
        <f>MEDIAN($H$10,$H$22,$H$34,$H$46,$H$58,$H$70,$H$82,$H$94,$H$106,$H$118,$H$130,$H$142,$H$154,$H$166)</f>
        <v>5.7200000000000001E-2</v>
      </c>
      <c r="BP62">
        <f>PERCENTILE(($H$10,$H$22,$H$34,$H$46,$H$58,$H$70,$H$82,$H$94,$H$106,$H$118,$H$130,$H$142,$H$154,$H$166),25%)</f>
        <v>1.24E-2</v>
      </c>
      <c r="BQ62" s="6">
        <f>MIN($H$10,$H$22,$H$34,$H$46,$H$58,$H$70,$H$82,$H$94,$H$106,$H$118,$H$130,$H$142,$H$154,$H$166)</f>
        <v>1E-3</v>
      </c>
    </row>
    <row r="63" spans="1:69" x14ac:dyDescent="0.25">
      <c r="A63" s="117">
        <v>38019</v>
      </c>
      <c r="B63" s="60">
        <v>2</v>
      </c>
      <c r="C63" s="60">
        <v>2004</v>
      </c>
      <c r="D63" s="61">
        <v>0.7</v>
      </c>
      <c r="E63" s="62">
        <v>8.1999999999999993</v>
      </c>
      <c r="F63" s="92">
        <v>26</v>
      </c>
      <c r="G63" s="63">
        <v>841</v>
      </c>
      <c r="H63" s="64">
        <v>0.1739</v>
      </c>
      <c r="I63" s="64">
        <v>4.6699999999999998E-2</v>
      </c>
      <c r="J63" s="64">
        <v>2.8899999999999999E-2</v>
      </c>
      <c r="K63" s="62">
        <v>7.3</v>
      </c>
      <c r="L63" s="63">
        <v>22</v>
      </c>
      <c r="M63" s="63">
        <v>884</v>
      </c>
      <c r="N63" s="66" t="s">
        <v>3</v>
      </c>
      <c r="O63" s="63">
        <v>220</v>
      </c>
      <c r="P63" s="92">
        <v>88</v>
      </c>
      <c r="Q63" s="92">
        <v>36</v>
      </c>
      <c r="R63" s="92">
        <v>19</v>
      </c>
      <c r="S63" s="92">
        <v>1613</v>
      </c>
      <c r="T63" s="92">
        <v>2</v>
      </c>
      <c r="U63" s="92">
        <v>172</v>
      </c>
      <c r="V63" s="63"/>
      <c r="W63" s="110">
        <v>30</v>
      </c>
      <c r="X63" s="92" t="s">
        <v>110</v>
      </c>
      <c r="Y63" s="63"/>
      <c r="Z63" s="92">
        <v>220</v>
      </c>
      <c r="AA63" s="92">
        <v>906</v>
      </c>
      <c r="AB63" s="83">
        <v>27.63</v>
      </c>
      <c r="AE63" s="3">
        <v>2008</v>
      </c>
      <c r="AF63" s="2">
        <f>COUNT($H$110:$H$121)</f>
        <v>11</v>
      </c>
      <c r="AG63" s="4">
        <f>MAX($H$110:$H$121)</f>
        <v>0.1193</v>
      </c>
      <c r="AH63" s="2">
        <f>PERCENTILE($H$110:$H$121,75%)</f>
        <v>5.9050000000000005E-2</v>
      </c>
      <c r="AI63" s="4">
        <f>MEDIAN($H$110:$H$121)</f>
        <v>4.02E-2</v>
      </c>
      <c r="AJ63" s="2">
        <f>PERCENTILE($H$110:$H$121,25%)</f>
        <v>9.049999999999999E-3</v>
      </c>
      <c r="AK63" s="4">
        <f>MIN($H$110:$H$121)</f>
        <v>1E-3</v>
      </c>
      <c r="BK63">
        <v>10</v>
      </c>
      <c r="BL63">
        <f>COUNT($H$11,$H$23,$H$35,$H$47,$H$59,$H$71,$H$83,$H$95,$H$107,$H$119,$H$131,$H$143,$H$155,$H$167)</f>
        <v>13</v>
      </c>
      <c r="BM63" s="6">
        <f>MAX($H$11,$H$23,$H$35,$H$47,$H$59,$H$71,$H$83,$H$95,$H$107,$H$119,$H$131,$H$143,$H$155,$H$167)</f>
        <v>0.77</v>
      </c>
      <c r="BN63">
        <f>PERCENTILE(($H$11,$H$23,$H$35,$H$47,$H$59,$H$71,$H$83,$H$95,$H$107,$H$119,$H$131,$H$143,$H$155,$H$167),75%)</f>
        <v>0.12470000000000001</v>
      </c>
      <c r="BO63" s="6">
        <f>MEDIAN($H$11,$H$23,$H$35,$H$47,$H$59,$H$71,$H$83,$H$95,$H$107,$H$119,$H$131,$H$143,$H$155,$H$167)</f>
        <v>3.9899999999999998E-2</v>
      </c>
      <c r="BP63">
        <f>PERCENTILE(($H$11,$H$23,$H$35,$H$47,$H$59,$H$71,$H$83,$H$95,$H$107,$H$119,$H$131,$H$143,$H$155,$H$167),25%)</f>
        <v>1.6E-2</v>
      </c>
      <c r="BQ63" s="6">
        <f>MIN($H$11,$H$23,$H$35,$H$47,$H$59,$H$71,$H$83,$H$95,$H$107,$H$119,$H$131,$H$143,$H$155,$H$167)</f>
        <v>1E-3</v>
      </c>
    </row>
    <row r="64" spans="1:69" x14ac:dyDescent="0.25">
      <c r="A64" s="117">
        <v>38047</v>
      </c>
      <c r="B64" s="60">
        <v>3</v>
      </c>
      <c r="C64" s="60">
        <v>2004</v>
      </c>
      <c r="D64" s="61">
        <v>2</v>
      </c>
      <c r="E64" s="62">
        <v>6</v>
      </c>
      <c r="F64" s="92">
        <v>28</v>
      </c>
      <c r="G64" s="63">
        <v>939</v>
      </c>
      <c r="H64" s="64">
        <v>1E-3</v>
      </c>
      <c r="I64" s="64">
        <v>4.6899999999999997E-2</v>
      </c>
      <c r="J64" s="64">
        <v>9.5799999999999996E-2</v>
      </c>
      <c r="K64" s="62">
        <v>8.1</v>
      </c>
      <c r="L64" s="63">
        <v>37</v>
      </c>
      <c r="M64" s="63">
        <v>829</v>
      </c>
      <c r="N64" s="66" t="s">
        <v>3</v>
      </c>
      <c r="O64" s="63">
        <v>50</v>
      </c>
      <c r="P64" s="92">
        <v>68</v>
      </c>
      <c r="Q64" s="92">
        <v>36</v>
      </c>
      <c r="R64" s="92">
        <v>65</v>
      </c>
      <c r="S64" s="92">
        <v>1528</v>
      </c>
      <c r="T64" s="92">
        <v>1</v>
      </c>
      <c r="U64" s="92">
        <v>188</v>
      </c>
      <c r="V64" s="63"/>
      <c r="W64" s="110">
        <v>464351</v>
      </c>
      <c r="X64" s="92" t="s">
        <v>110</v>
      </c>
      <c r="Y64" s="63"/>
      <c r="Z64" s="92">
        <v>50</v>
      </c>
      <c r="AA64" s="92">
        <v>866</v>
      </c>
      <c r="AB64" s="83">
        <v>48.65</v>
      </c>
      <c r="AE64" s="3">
        <v>2009</v>
      </c>
      <c r="AF64" s="2">
        <f>COUNT($H$122:$H$133)</f>
        <v>9</v>
      </c>
      <c r="AG64" s="4">
        <f>MAX($H$122:$H$133)</f>
        <v>0.5</v>
      </c>
      <c r="AH64" s="2">
        <f>PERCENTILE($H$122:$H$133,75%)</f>
        <v>0.1759</v>
      </c>
      <c r="AI64" s="4">
        <f>MEDIAN($H$122:$H$133)</f>
        <v>0.15479999999999999</v>
      </c>
      <c r="AJ64" s="2">
        <f>PERCENTILE($H$122:$H$133,25%)</f>
        <v>1.4E-2</v>
      </c>
      <c r="AK64" s="4">
        <f>MIN($H$122:$H$133)</f>
        <v>1E-3</v>
      </c>
      <c r="BK64">
        <v>11</v>
      </c>
      <c r="BL64">
        <f>COUNT($H$12,$H$24,$H$36,$H$48,$H$60,$H$72,$H$84,$H$96,$H$108,$H$120,$H$132,$H$144,$H$156,$H$168)</f>
        <v>14</v>
      </c>
      <c r="BM64" s="6">
        <f>MAX($H$12,$H$24,$H$36,$H$48,$H$60,$H$72,$H$84,$H$96,$H$108,$H$120,$H$132,$H$144,$H$156,$H$168)</f>
        <v>0.56740000000000002</v>
      </c>
      <c r="BN64">
        <f>PERCENTILE(($H$12,$H$24,$H$36,$H$48,$H$60,$H$72,$H$84,$H$96,$H$108,$H$120,$H$132,$H$144,$H$156,$H$168),75%)</f>
        <v>0.19779999999999998</v>
      </c>
      <c r="BO64" s="6">
        <f>MEDIAN($H$12,$H$24,$H$36,$H$48,$H$60,$H$72,$H$84,$H$96,$H$108,$H$120,$H$132,$H$144,$H$156,$H$168)</f>
        <v>8.4949999999999998E-2</v>
      </c>
      <c r="BP64">
        <f>PERCENTILE(($H$12,$H$24,$H$36,$H$48,$H$60,$H$72,$H$84,$H$96,$H$108,$H$120,$H$132,$H$144,$H$156,$H$168),25%)</f>
        <v>2.4475E-2</v>
      </c>
      <c r="BQ64" s="6">
        <f>MIN($H$12,$H$24,$H$36,$H$48,$H$60,$H$72,$H$84,$H$96,$H$108,$H$120,$H$132,$H$144,$H$156,$H$168)</f>
        <v>1E-3</v>
      </c>
    </row>
    <row r="65" spans="1:69" x14ac:dyDescent="0.25">
      <c r="A65" s="117">
        <v>38090</v>
      </c>
      <c r="B65" s="60">
        <v>4</v>
      </c>
      <c r="C65" s="60">
        <v>2004</v>
      </c>
      <c r="D65" s="61">
        <v>2</v>
      </c>
      <c r="E65" s="62">
        <v>9.6</v>
      </c>
      <c r="F65" s="92">
        <v>29</v>
      </c>
      <c r="G65" s="63">
        <v>1069</v>
      </c>
      <c r="H65" s="64">
        <v>2.3E-2</v>
      </c>
      <c r="I65" s="64">
        <v>2.5000000000000001E-2</v>
      </c>
      <c r="J65" s="64">
        <v>3.0099999999999998E-2</v>
      </c>
      <c r="K65" s="62">
        <v>8</v>
      </c>
      <c r="L65" s="63">
        <v>29</v>
      </c>
      <c r="M65" s="63">
        <v>978</v>
      </c>
      <c r="N65" s="66" t="s">
        <v>3</v>
      </c>
      <c r="O65" s="63">
        <v>170</v>
      </c>
      <c r="P65" s="92">
        <v>64</v>
      </c>
      <c r="Q65" s="92">
        <v>36</v>
      </c>
      <c r="R65" s="92">
        <v>31</v>
      </c>
      <c r="S65" s="92">
        <v>1706</v>
      </c>
      <c r="T65" s="92">
        <v>4</v>
      </c>
      <c r="U65" s="92">
        <v>196</v>
      </c>
      <c r="V65" s="63"/>
      <c r="W65" s="110">
        <v>193</v>
      </c>
      <c r="X65" s="92" t="s">
        <v>110</v>
      </c>
      <c r="Y65" s="63"/>
      <c r="Z65" s="92">
        <v>14</v>
      </c>
      <c r="AA65" s="92">
        <v>1007</v>
      </c>
      <c r="AB65" s="83">
        <v>64.63</v>
      </c>
      <c r="AE65" s="3">
        <v>2010</v>
      </c>
      <c r="AF65" s="2">
        <f>COUNT($H$134:$H$145)</f>
        <v>12</v>
      </c>
      <c r="AG65" s="4">
        <f>MAX($H$134:$H$145)</f>
        <v>0.77</v>
      </c>
      <c r="AH65" s="2">
        <f>PERCENTILE($H$134:$H$145,75%)</f>
        <v>0.15000000000000002</v>
      </c>
      <c r="AI65" s="4">
        <f>MEDIAN($H$134:$H$145)</f>
        <v>5.0000000000000001E-3</v>
      </c>
      <c r="AJ65" s="2">
        <f>PERCENTILE($H$134:$H$145,25%)</f>
        <v>5.0000000000000001E-3</v>
      </c>
      <c r="AK65" s="4">
        <f>MIN($H$134:$H$145)</f>
        <v>1E-3</v>
      </c>
      <c r="BK65">
        <v>12</v>
      </c>
      <c r="BL65">
        <f>COUNT($H$13,$H$25,$H$37,$H$49,$H$61,$H$73,$H$85,$H$97,$H$109,$H$121,$H$133,$H$145,$H$157,$H$169)</f>
        <v>13</v>
      </c>
      <c r="BM65" s="6">
        <f>MAX($H$13,$H$25,$H$37,$H$49,$H$61,$H$73,$H$85,$H$97,$H$109,$H$121,$H$133,$H$145,$H$157,$H$169)</f>
        <v>0.8579</v>
      </c>
      <c r="BN65">
        <f>PERCENTILE(($H$13,$H$25,$H$37,$H$49,$H$61,$H$73,$H$85,$H$97,$H$109,$H$121,$H$133,$H$145,$H$157,$H$169),75%)</f>
        <v>0.21629999999999999</v>
      </c>
      <c r="BO65" s="6">
        <f>MEDIAN($H$13,$H$25,$H$37,$H$49,$H$61,$H$73,$H$85,$H$97,$H$109,$H$121,$H$133,$H$145,$H$157,$H$169)</f>
        <v>0.09</v>
      </c>
      <c r="BP65">
        <f>PERCENTILE(($H$13,$H$25,$H$37,$H$49,$H$61,$H$73,$H$85,$H$97,$H$109,$H$121,$H$133,$H$145,$H$157,$H$169),25%)</f>
        <v>5.9299999999999999E-2</v>
      </c>
      <c r="BQ65" s="6">
        <f>MIN($H$13,$H$25,$H$37,$H$49,$H$61,$H$73,$H$85,$H$97,$H$109,$H$121,$H$133,$H$145,$H$157,$H$169)</f>
        <v>1.34E-2</v>
      </c>
    </row>
    <row r="66" spans="1:69" x14ac:dyDescent="0.25">
      <c r="A66" s="117">
        <v>38110</v>
      </c>
      <c r="B66" s="60">
        <v>5</v>
      </c>
      <c r="C66" s="60">
        <v>2004</v>
      </c>
      <c r="D66" s="61">
        <v>2</v>
      </c>
      <c r="E66" s="62">
        <v>7.6</v>
      </c>
      <c r="F66" s="92">
        <v>28</v>
      </c>
      <c r="G66" s="63">
        <v>2046</v>
      </c>
      <c r="H66" s="64">
        <v>6.1400000000000003E-2</v>
      </c>
      <c r="I66" s="64">
        <v>3.1E-2</v>
      </c>
      <c r="J66" s="64">
        <v>2.63E-2</v>
      </c>
      <c r="K66" s="62">
        <v>8</v>
      </c>
      <c r="L66" s="63">
        <v>16</v>
      </c>
      <c r="M66" s="63">
        <v>1128</v>
      </c>
      <c r="N66" s="66" t="s">
        <v>3</v>
      </c>
      <c r="O66" s="63">
        <v>23</v>
      </c>
      <c r="P66" s="92">
        <v>1000</v>
      </c>
      <c r="Q66" s="92">
        <v>800</v>
      </c>
      <c r="R66" s="92">
        <v>12</v>
      </c>
      <c r="S66" s="92">
        <v>2030</v>
      </c>
      <c r="T66" s="92">
        <v>4</v>
      </c>
      <c r="U66" s="92">
        <v>1000</v>
      </c>
      <c r="V66" s="63"/>
      <c r="W66" s="110">
        <v>150</v>
      </c>
      <c r="X66" s="92" t="s">
        <v>110</v>
      </c>
      <c r="Y66" s="63"/>
      <c r="Z66" s="92">
        <v>1</v>
      </c>
      <c r="AA66" s="92">
        <v>1144</v>
      </c>
      <c r="AB66" s="83">
        <v>107.9</v>
      </c>
      <c r="AE66" s="3">
        <v>2011</v>
      </c>
      <c r="AF66" s="2">
        <f>COUNT($H$146:$H$157)</f>
        <v>11</v>
      </c>
      <c r="AG66" s="4">
        <f>MAX($H$146:$H$157)</f>
        <v>0.8579</v>
      </c>
      <c r="AH66" s="2">
        <f>PERCENTILE($H$146:$H$157,75%)</f>
        <v>0.23175000000000001</v>
      </c>
      <c r="AI66" s="4">
        <f>MEDIAN($H$146:$H$157)</f>
        <v>7.8200000000000006E-2</v>
      </c>
      <c r="AJ66" s="2">
        <f>PERCENTILE($H$146:$H$157,25%)</f>
        <v>4.6600000000000003E-2</v>
      </c>
      <c r="AK66" s="4">
        <f>MIN($H$146:$H$157)</f>
        <v>1.8200000000000001E-2</v>
      </c>
    </row>
    <row r="67" spans="1:69" x14ac:dyDescent="0.25">
      <c r="A67" s="117">
        <v>38148</v>
      </c>
      <c r="B67" s="60">
        <v>6</v>
      </c>
      <c r="C67" s="60">
        <v>2004</v>
      </c>
      <c r="D67" s="61">
        <v>2</v>
      </c>
      <c r="E67" s="62">
        <v>9.5</v>
      </c>
      <c r="F67" s="92">
        <v>28</v>
      </c>
      <c r="G67" s="63">
        <v>800</v>
      </c>
      <c r="H67" s="64">
        <v>2.4799999999999999E-2</v>
      </c>
      <c r="I67" s="64">
        <v>1.21E-2</v>
      </c>
      <c r="J67" s="64">
        <v>0.44700000000000001</v>
      </c>
      <c r="K67" s="62">
        <v>8.3000000000000007</v>
      </c>
      <c r="L67" s="63">
        <v>20</v>
      </c>
      <c r="M67" s="63">
        <v>1613</v>
      </c>
      <c r="N67" s="66" t="s">
        <v>3</v>
      </c>
      <c r="O67" s="63">
        <v>23</v>
      </c>
      <c r="P67" s="92">
        <v>72</v>
      </c>
      <c r="Q67" s="92">
        <v>72</v>
      </c>
      <c r="R67" s="92">
        <v>61</v>
      </c>
      <c r="S67" s="92">
        <v>2730</v>
      </c>
      <c r="T67" s="92">
        <v>4</v>
      </c>
      <c r="U67" s="92">
        <v>488</v>
      </c>
      <c r="V67" s="63"/>
      <c r="W67" s="110">
        <v>11930</v>
      </c>
      <c r="X67" s="92" t="s">
        <v>110</v>
      </c>
      <c r="Y67" s="63"/>
      <c r="Z67" s="92">
        <v>11</v>
      </c>
      <c r="AA67" s="92">
        <v>1633</v>
      </c>
      <c r="AB67" s="83">
        <v>90</v>
      </c>
      <c r="AE67" s="3">
        <v>2012</v>
      </c>
      <c r="AF67" s="2">
        <f>COUNT($H$158:$H$169)</f>
        <v>12</v>
      </c>
      <c r="AG67" s="4">
        <f>MAX($H$158:$H$169)</f>
        <v>0.58599999999999997</v>
      </c>
      <c r="AH67" s="2">
        <f>PERCENTILE($H$158:$H$169,75%)</f>
        <v>0.29400000000000004</v>
      </c>
      <c r="AI67" s="4">
        <f>MEDIAN($H$158:$H$169)</f>
        <v>7.350000000000001E-2</v>
      </c>
      <c r="AJ67" s="2">
        <f>PERCENTILE($H$158:$H$169,25%)</f>
        <v>2.1000000000000001E-2</v>
      </c>
      <c r="AK67" s="4">
        <f>MIN($H$158:$H$169)</f>
        <v>2E-3</v>
      </c>
    </row>
    <row r="68" spans="1:69" x14ac:dyDescent="0.25">
      <c r="A68" s="117">
        <v>38173</v>
      </c>
      <c r="B68" s="60">
        <v>7</v>
      </c>
      <c r="C68" s="60">
        <v>2004</v>
      </c>
      <c r="D68" s="61">
        <v>2</v>
      </c>
      <c r="E68" s="62">
        <v>12.4</v>
      </c>
      <c r="F68" s="92">
        <v>31</v>
      </c>
      <c r="G68" s="63">
        <v>1194</v>
      </c>
      <c r="H68" s="64">
        <v>8.9300000000000004E-2</v>
      </c>
      <c r="I68" s="64">
        <v>8.6999999999999994E-3</v>
      </c>
      <c r="J68" s="64">
        <v>4.2700000000000002E-2</v>
      </c>
      <c r="K68" s="62">
        <v>8.5</v>
      </c>
      <c r="L68" s="63">
        <v>15</v>
      </c>
      <c r="M68" s="63">
        <v>2638</v>
      </c>
      <c r="N68" s="66" t="s">
        <v>3</v>
      </c>
      <c r="O68" s="63">
        <v>500</v>
      </c>
      <c r="P68" s="92">
        <v>64</v>
      </c>
      <c r="Q68" s="92">
        <v>72</v>
      </c>
      <c r="R68" s="92">
        <v>99</v>
      </c>
      <c r="S68" s="92">
        <v>4110</v>
      </c>
      <c r="T68" s="92">
        <v>1</v>
      </c>
      <c r="U68" s="92">
        <v>428</v>
      </c>
      <c r="V68" s="63"/>
      <c r="W68" s="110">
        <v>120</v>
      </c>
      <c r="X68" s="92" t="s">
        <v>110</v>
      </c>
      <c r="Y68" s="63"/>
      <c r="Z68" s="92">
        <v>230</v>
      </c>
      <c r="AA68" s="92">
        <v>2653</v>
      </c>
      <c r="AB68" s="83"/>
      <c r="AE68" s="1"/>
      <c r="AF68" s="1"/>
      <c r="AG68" s="2"/>
      <c r="AH68" s="2"/>
      <c r="AI68" s="2"/>
    </row>
    <row r="69" spans="1:69" x14ac:dyDescent="0.25">
      <c r="A69" s="117">
        <v>38201</v>
      </c>
      <c r="B69" s="60">
        <v>8</v>
      </c>
      <c r="C69" s="60">
        <v>2004</v>
      </c>
      <c r="D69" s="61">
        <v>2</v>
      </c>
      <c r="E69" s="62">
        <v>7.2</v>
      </c>
      <c r="F69" s="92">
        <v>31</v>
      </c>
      <c r="G69" s="63">
        <v>1045</v>
      </c>
      <c r="H69" s="64">
        <v>0.20810000000000001</v>
      </c>
      <c r="I69" s="64">
        <v>2.7000000000000001E-3</v>
      </c>
      <c r="J69" s="64">
        <v>4.8999999999999998E-3</v>
      </c>
      <c r="K69" s="62">
        <v>7.8</v>
      </c>
      <c r="L69" s="63">
        <v>10</v>
      </c>
      <c r="M69" s="63">
        <v>2358</v>
      </c>
      <c r="N69" s="66" t="s">
        <v>3</v>
      </c>
      <c r="O69" s="63">
        <v>500</v>
      </c>
      <c r="P69" s="92">
        <v>56</v>
      </c>
      <c r="Q69" s="92">
        <v>76</v>
      </c>
      <c r="R69" s="92">
        <v>168</v>
      </c>
      <c r="S69" s="92">
        <v>3830</v>
      </c>
      <c r="T69" s="92">
        <v>3</v>
      </c>
      <c r="U69" s="92">
        <v>360</v>
      </c>
      <c r="V69" s="63"/>
      <c r="W69" s="111">
        <v>470</v>
      </c>
      <c r="X69" s="92" t="s">
        <v>110</v>
      </c>
      <c r="Y69" s="63"/>
      <c r="Z69" s="92">
        <v>500</v>
      </c>
      <c r="AA69" s="92">
        <v>2368</v>
      </c>
      <c r="AB69" s="84">
        <v>61.33</v>
      </c>
    </row>
    <row r="70" spans="1:69" x14ac:dyDescent="0.25">
      <c r="A70" s="117">
        <v>38243</v>
      </c>
      <c r="B70" s="60">
        <v>9</v>
      </c>
      <c r="C70" s="60">
        <v>2004</v>
      </c>
      <c r="D70" s="61">
        <v>1</v>
      </c>
      <c r="E70" s="62">
        <v>9.6</v>
      </c>
      <c r="F70" s="92">
        <v>34</v>
      </c>
      <c r="G70" s="63">
        <v>722</v>
      </c>
      <c r="H70" s="64">
        <v>0.1772</v>
      </c>
      <c r="I70" s="64">
        <v>1.17E-2</v>
      </c>
      <c r="J70" s="64">
        <v>0.14729999999999999</v>
      </c>
      <c r="K70" s="62">
        <v>8.5</v>
      </c>
      <c r="L70" s="63">
        <v>21</v>
      </c>
      <c r="M70" s="63">
        <v>1449</v>
      </c>
      <c r="N70" s="66" t="s">
        <v>3</v>
      </c>
      <c r="O70" s="63">
        <v>90</v>
      </c>
      <c r="P70" s="92">
        <v>60</v>
      </c>
      <c r="Q70" s="92">
        <v>48</v>
      </c>
      <c r="R70" s="92">
        <v>84</v>
      </c>
      <c r="S70" s="92">
        <v>2650</v>
      </c>
      <c r="T70" s="92">
        <v>2</v>
      </c>
      <c r="U70" s="92">
        <v>260</v>
      </c>
      <c r="V70" s="63"/>
      <c r="W70" s="110">
        <v>270</v>
      </c>
      <c r="X70" s="92" t="s">
        <v>110</v>
      </c>
      <c r="Y70" s="63"/>
      <c r="Z70" s="92">
        <v>70</v>
      </c>
      <c r="AA70" s="92">
        <v>1470</v>
      </c>
      <c r="AB70" s="83">
        <v>3.65</v>
      </c>
      <c r="AE70" t="s">
        <v>15</v>
      </c>
      <c r="AF70" t="s">
        <v>40</v>
      </c>
      <c r="AG70" t="s">
        <v>41</v>
      </c>
      <c r="AH70" t="s">
        <v>42</v>
      </c>
      <c r="AI70" t="s">
        <v>43</v>
      </c>
      <c r="AJ70" t="s">
        <v>44</v>
      </c>
      <c r="AK70" t="s">
        <v>45</v>
      </c>
      <c r="BK70" t="s">
        <v>14</v>
      </c>
      <c r="BL70" t="s">
        <v>40</v>
      </c>
      <c r="BM70" t="s">
        <v>41</v>
      </c>
      <c r="BN70" t="s">
        <v>42</v>
      </c>
      <c r="BO70" t="s">
        <v>43</v>
      </c>
      <c r="BP70" t="s">
        <v>44</v>
      </c>
      <c r="BQ70" t="s">
        <v>45</v>
      </c>
    </row>
    <row r="71" spans="1:69" x14ac:dyDescent="0.25">
      <c r="A71" s="117">
        <v>38264</v>
      </c>
      <c r="B71" s="60">
        <v>10</v>
      </c>
      <c r="C71" s="60">
        <v>2004</v>
      </c>
      <c r="D71" s="61">
        <v>2</v>
      </c>
      <c r="E71" s="62">
        <v>7.9</v>
      </c>
      <c r="F71" s="92">
        <v>27</v>
      </c>
      <c r="G71" s="63">
        <v>647</v>
      </c>
      <c r="H71" s="64">
        <v>0.12470000000000001</v>
      </c>
      <c r="I71" s="64">
        <v>4.1000000000000002E-2</v>
      </c>
      <c r="J71" s="64">
        <v>0.1774</v>
      </c>
      <c r="K71" s="62">
        <v>7.7</v>
      </c>
      <c r="L71" s="63">
        <v>19</v>
      </c>
      <c r="M71" s="63">
        <v>1344</v>
      </c>
      <c r="N71" s="66" t="s">
        <v>3</v>
      </c>
      <c r="O71" s="63">
        <v>230</v>
      </c>
      <c r="P71" s="92">
        <v>36</v>
      </c>
      <c r="Q71" s="92">
        <v>52</v>
      </c>
      <c r="R71" s="92">
        <v>108</v>
      </c>
      <c r="S71" s="92">
        <v>2280</v>
      </c>
      <c r="T71" s="92">
        <v>4</v>
      </c>
      <c r="U71" s="92">
        <v>292</v>
      </c>
      <c r="V71" s="63"/>
      <c r="W71" s="110">
        <v>73</v>
      </c>
      <c r="X71" s="92" t="s">
        <v>110</v>
      </c>
      <c r="Y71" s="63"/>
      <c r="Z71" s="92">
        <v>20</v>
      </c>
      <c r="AA71" s="92">
        <v>1363</v>
      </c>
      <c r="AB71" s="83">
        <v>62.9</v>
      </c>
      <c r="AE71" s="3">
        <v>1999</v>
      </c>
      <c r="AF71">
        <f>COUNT($I$2:$I$13)</f>
        <v>12</v>
      </c>
      <c r="AG71" s="4">
        <f>MAX($I$2:$I$13)</f>
        <v>7.1400000000000005E-2</v>
      </c>
      <c r="AH71">
        <f>PERCENTILE($I$2:$I$13,75%)</f>
        <v>6.4749999999999999E-3</v>
      </c>
      <c r="AI71" s="4">
        <f>MEDIAN($I$2:$I$13)</f>
        <v>2E-3</v>
      </c>
      <c r="AJ71">
        <f>PERCENTILE($I$2:$I$13,25%)</f>
        <v>2E-3</v>
      </c>
      <c r="AK71" s="4">
        <f>MIN($I$2:$I$13)</f>
        <v>2E-3</v>
      </c>
      <c r="BK71">
        <v>1</v>
      </c>
      <c r="BL71">
        <f>COUNT($I$2,$I$14,$I$26,$I$38,$I$50,$I$62,$I$74,$I$86,$I$98,$I$110,$I$122,$I$134,$I$146,$I$158)</f>
        <v>13</v>
      </c>
      <c r="BM71" s="6">
        <f>MAX($I$2,$I$14,$I$26,$I$38,$I$50,$I$62,$I$74,$I$86,$I$98,$I$110,$I$122,$I$134,$I$146,$I$158)</f>
        <v>0.186</v>
      </c>
      <c r="BN71">
        <f>PERCENTILE(($I$2,$I$14,$I$26,$I$38,$I$50,$I$62,$I$74,$I$86,$I$98,$I$110,$I$122,$I$134,$I$146,$I$158),75%)</f>
        <v>7.4200000000000002E-2</v>
      </c>
      <c r="BO71" s="6">
        <f>MEDIAN($I$2,$I$14,$I$26,$I$38,$I$50,$I$62,$I$74,$I$86,$I$98,$I$110,$I$122,$I$134,$I$146,$I$158)</f>
        <v>3.9199999999999999E-2</v>
      </c>
      <c r="BP71">
        <f>PERCENTILE(($I$2,$I$14,$I$26,$I$38,$I$50,$I$62,$I$74,$I$86,$I$98,$I$110,$I$122,$I$134,$I$146,$I$158),25%)</f>
        <v>2.7E-2</v>
      </c>
      <c r="BQ71" s="6">
        <f>MIN($I$2,$I$14,$I$26,$I$38,$I$50,$I$62,$I$74,$I$86,$I$98,$I$110,$I$122,$I$134,$I$146,$I$158)</f>
        <v>5.0000000000000001E-3</v>
      </c>
    </row>
    <row r="72" spans="1:69" x14ac:dyDescent="0.25">
      <c r="A72" s="117">
        <v>38299</v>
      </c>
      <c r="B72" s="60">
        <v>11</v>
      </c>
      <c r="C72" s="60">
        <v>2004</v>
      </c>
      <c r="D72" s="61">
        <v>3</v>
      </c>
      <c r="E72" s="62">
        <v>9.6999999999999993</v>
      </c>
      <c r="F72" s="92">
        <v>30</v>
      </c>
      <c r="G72" s="63">
        <v>718</v>
      </c>
      <c r="H72" s="64">
        <v>0.20069999999999999</v>
      </c>
      <c r="I72" s="64">
        <v>8.9999999999999993E-3</v>
      </c>
      <c r="J72" s="64">
        <v>1.8800000000000001E-2</v>
      </c>
      <c r="K72" s="62">
        <v>8.1</v>
      </c>
      <c r="L72" s="63">
        <v>28</v>
      </c>
      <c r="M72" s="63">
        <v>1460</v>
      </c>
      <c r="N72" s="66" t="s">
        <v>3</v>
      </c>
      <c r="O72" s="63">
        <v>800</v>
      </c>
      <c r="P72" s="92">
        <v>52</v>
      </c>
      <c r="Q72" s="92">
        <v>32</v>
      </c>
      <c r="R72" s="92">
        <v>89</v>
      </c>
      <c r="S72" s="92">
        <v>2580</v>
      </c>
      <c r="T72" s="92">
        <v>0.05</v>
      </c>
      <c r="U72" s="92">
        <v>256</v>
      </c>
      <c r="V72" s="63"/>
      <c r="W72" s="110">
        <v>503</v>
      </c>
      <c r="X72" s="92" t="s">
        <v>110</v>
      </c>
      <c r="Y72" s="63"/>
      <c r="Z72" s="92">
        <v>300</v>
      </c>
      <c r="AA72" s="92">
        <v>1488</v>
      </c>
      <c r="AB72" s="83">
        <v>25.37</v>
      </c>
      <c r="AE72" s="3">
        <v>2000</v>
      </c>
      <c r="AF72">
        <f>COUNT($I$14:$I$25)</f>
        <v>12</v>
      </c>
      <c r="AG72" s="4">
        <f>MAX($I$14:$I$25)</f>
        <v>0.35310000000000002</v>
      </c>
      <c r="AH72">
        <f>PERCENTILE($I$14:$I$25,75%)</f>
        <v>0.23044999999999999</v>
      </c>
      <c r="AI72" s="4">
        <f>MEDIAN($I$14:$I$25)</f>
        <v>0.157</v>
      </c>
      <c r="AJ72">
        <f>PERCENTILE($I$14:$I$25,25%)</f>
        <v>5.5474999999999997E-2</v>
      </c>
      <c r="AK72" s="4">
        <f>MIN($I$14:$I$25)</f>
        <v>2.6200000000000001E-2</v>
      </c>
      <c r="BK72">
        <v>2</v>
      </c>
      <c r="BL72">
        <f>COUNT($I$3,$I$15,$I$27,$I$39,$I$51,$I$63,$I$75,$I$87,$I$99,$I$111,$I$123,$I$135,$I$147,$I$159)</f>
        <v>13</v>
      </c>
      <c r="BM72" s="6">
        <f>MAX($I$3,$I$15,$I$27,$I$39,$I$51,$I$63,$I$75,$I$87,$I$99,$I$111,$I$123,$I$135,$I$147,$I$159)</f>
        <v>0.20549999999999999</v>
      </c>
      <c r="BN72">
        <f>PERCENTILE(($I$3,$I$15,$I$27,$I$39,$I$51,$I$63,$I$75,$I$87,$I$99,$I$111,$I$123,$I$135,$I$147,$I$159),75%)</f>
        <v>8.0799999999999997E-2</v>
      </c>
      <c r="BO72" s="6">
        <f>MEDIAN($I$3,$I$15,$I$27,$I$39,$I$51,$I$63,$I$75,$I$87,$I$99,$I$111,$I$123,$I$135,$I$147,$I$159)</f>
        <v>4.6699999999999998E-2</v>
      </c>
      <c r="BP72">
        <f>PERCENTILE(($I$3,$I$15,$I$27,$I$39,$I$51,$I$63,$I$75,$I$87,$I$99,$I$111,$I$123,$I$135,$I$147,$I$159),25%)</f>
        <v>2.76E-2</v>
      </c>
      <c r="BQ72" s="6">
        <f>MIN($I$3,$I$15,$I$27,$I$39,$I$51,$I$63,$I$75,$I$87,$I$99,$I$111,$I$123,$I$135,$I$147,$I$159)</f>
        <v>2E-3</v>
      </c>
    </row>
    <row r="73" spans="1:69" x14ac:dyDescent="0.25">
      <c r="A73" s="117">
        <v>38329</v>
      </c>
      <c r="B73" s="60">
        <v>12</v>
      </c>
      <c r="C73" s="60">
        <v>2004</v>
      </c>
      <c r="D73" s="61">
        <v>1</v>
      </c>
      <c r="E73" s="62">
        <v>8.3000000000000007</v>
      </c>
      <c r="F73" s="92">
        <v>26</v>
      </c>
      <c r="G73" s="63">
        <v>629</v>
      </c>
      <c r="H73" s="64">
        <v>0.14630000000000001</v>
      </c>
      <c r="I73" s="64">
        <v>2.8000000000000001E-2</v>
      </c>
      <c r="J73" s="64">
        <v>0.1027</v>
      </c>
      <c r="K73" s="62">
        <v>7.5</v>
      </c>
      <c r="L73" s="63">
        <v>22</v>
      </c>
      <c r="M73" s="63">
        <v>1389</v>
      </c>
      <c r="N73" s="66" t="s">
        <v>3</v>
      </c>
      <c r="O73" s="63">
        <v>500</v>
      </c>
      <c r="P73" s="92">
        <v>52</v>
      </c>
      <c r="Q73" s="92">
        <v>32</v>
      </c>
      <c r="R73" s="92">
        <v>19</v>
      </c>
      <c r="S73" s="92">
        <v>2440</v>
      </c>
      <c r="T73" s="92">
        <v>5</v>
      </c>
      <c r="U73" s="92">
        <v>228</v>
      </c>
      <c r="V73" s="63"/>
      <c r="W73" s="110">
        <v>563</v>
      </c>
      <c r="X73" s="92" t="s">
        <v>110</v>
      </c>
      <c r="Y73" s="63"/>
      <c r="Z73" s="92">
        <v>170</v>
      </c>
      <c r="AA73" s="92">
        <v>1411</v>
      </c>
      <c r="AB73" s="83">
        <v>55.43</v>
      </c>
      <c r="AE73" s="3">
        <v>2001</v>
      </c>
      <c r="AF73" s="2">
        <f>COUNT($I$26:$I$37)</f>
        <v>5</v>
      </c>
      <c r="AG73" s="4">
        <f>MAX($I$26:$I$37)</f>
        <v>0.1305</v>
      </c>
      <c r="AH73" s="2">
        <f>PERCENTILE($I$26:$I$37,75%)</f>
        <v>0.12239999999999999</v>
      </c>
      <c r="AI73" s="4">
        <f>MEDIAN($I$26:$I$37)</f>
        <v>0.1173</v>
      </c>
      <c r="AJ73" s="2">
        <f>PERCENTILE($I$26:$I$37,25%)</f>
        <v>0.1074</v>
      </c>
      <c r="AK73" s="4">
        <f>MIN($I$26:$I$37)</f>
        <v>0.1032</v>
      </c>
      <c r="BK73">
        <v>3</v>
      </c>
      <c r="BL73">
        <f>COUNT($I$4,$I$16,$I$28,$I$40,$I$52,$I$64,$I$76,$I$88,$I$100,$I$112,$I$124,$I$136,$I$148,$I$160)</f>
        <v>13</v>
      </c>
      <c r="BM73" s="6">
        <f>MAX($I$4,$I$16,$I$28,$I$40,$I$52,$I$64,$I$76,$I$88,$I$100,$I$112,$I$124,$I$136,$I$148,$I$160)</f>
        <v>0.2324</v>
      </c>
      <c r="BN73">
        <f>PERCENTILE(($I$4,$I$16,$I$28,$I$40,$I$52,$I$64,$I$76,$I$88,$I$100,$I$112,$I$124,$I$136,$I$148,$I$160),75%)</f>
        <v>0.1071</v>
      </c>
      <c r="BO73" s="6">
        <f>MEDIAN($I$4,$I$16,$I$28,$I$40,$I$52,$I$64,$I$76,$I$88,$I$100,$I$112,$I$124,$I$136,$I$148,$I$160)</f>
        <v>4.6899999999999997E-2</v>
      </c>
      <c r="BP73">
        <f>PERCENTILE(($I$4,$I$16,$I$28,$I$40,$I$52,$I$64,$I$76,$I$88,$I$100,$I$112,$I$124,$I$136,$I$148,$I$160),25%)</f>
        <v>2.9499999999999998E-2</v>
      </c>
      <c r="BQ73" s="6">
        <f>MIN($I$4,$I$16,$I$28,$I$40,$I$52,$I$64,$I$76,$I$88,$I$100,$I$112,$I$124,$I$136,$I$148,$I$160)</f>
        <v>2E-3</v>
      </c>
    </row>
    <row r="74" spans="1:69" x14ac:dyDescent="0.25">
      <c r="A74" s="117">
        <v>38357</v>
      </c>
      <c r="B74" s="60">
        <v>1</v>
      </c>
      <c r="C74" s="60">
        <v>2005</v>
      </c>
      <c r="D74" s="61">
        <v>1</v>
      </c>
      <c r="E74" s="62">
        <v>9</v>
      </c>
      <c r="F74" s="92">
        <v>25</v>
      </c>
      <c r="G74" s="63">
        <v>521</v>
      </c>
      <c r="H74" s="64">
        <v>0.154</v>
      </c>
      <c r="I74" s="64">
        <v>2.9499999999999998E-2</v>
      </c>
      <c r="J74" s="64">
        <v>3.3300000000000003E-2</v>
      </c>
      <c r="K74" s="62">
        <v>7.8</v>
      </c>
      <c r="L74" s="63">
        <v>29</v>
      </c>
      <c r="M74" s="63">
        <v>1159</v>
      </c>
      <c r="N74" s="66" t="s">
        <v>3</v>
      </c>
      <c r="O74" s="63">
        <v>1700</v>
      </c>
      <c r="P74" s="92">
        <v>52</v>
      </c>
      <c r="Q74" s="92">
        <v>24</v>
      </c>
      <c r="R74" s="92">
        <v>2</v>
      </c>
      <c r="S74" s="92">
        <v>2130</v>
      </c>
      <c r="T74" s="92">
        <v>2</v>
      </c>
      <c r="U74" s="92">
        <v>196</v>
      </c>
      <c r="V74" s="63"/>
      <c r="W74" s="85">
        <v>100</v>
      </c>
      <c r="X74" s="92" t="s">
        <v>110</v>
      </c>
      <c r="Y74" s="63"/>
      <c r="Z74" s="92">
        <v>700</v>
      </c>
      <c r="AA74" s="92">
        <v>1188</v>
      </c>
      <c r="AB74" s="85">
        <v>21.55</v>
      </c>
      <c r="AE74" s="3">
        <v>2002</v>
      </c>
      <c r="AF74" s="2">
        <f>COUNT($I$38:$I$49)</f>
        <v>12</v>
      </c>
      <c r="AG74" s="4">
        <f>MAX($I$38:$I$49)</f>
        <v>0.17100000000000001</v>
      </c>
      <c r="AH74" s="2">
        <f>PERCENTILE($I$38:$I$49,75%)</f>
        <v>0.118425</v>
      </c>
      <c r="AI74" s="4">
        <f>MEDIAN($I$38:$I$49)</f>
        <v>7.4700000000000003E-2</v>
      </c>
      <c r="AJ74" s="2">
        <f>PERCENTILE($I$38:$I$49,25%)</f>
        <v>4.7975000000000004E-2</v>
      </c>
      <c r="AK74" s="4">
        <f>MIN($I$38:$I$49)</f>
        <v>2.7900000000000001E-2</v>
      </c>
      <c r="BK74">
        <v>4</v>
      </c>
      <c r="BL74">
        <f>COUNT($I$5,$I$17,$I$29,$I$41,$I$53,$I$65,$I$77,$I$89,$I$101,$I$113,$I$125,$I$137,$I$149,$I$161)</f>
        <v>13</v>
      </c>
      <c r="BM74" s="6">
        <f>MAX($I$5,$I$17,$I$29,$I$41,$I$53,$I$65,$I$77,$I$89,$I$101,$I$113,$I$125,$I$137,$I$149,$I$161)</f>
        <v>0.3</v>
      </c>
      <c r="BN74">
        <f>PERCENTILE(($I$5,$I$17,$I$29,$I$41,$I$53,$I$65,$I$77,$I$89,$I$101,$I$113,$I$125,$I$137,$I$149,$I$161),75%)</f>
        <v>0.08</v>
      </c>
      <c r="BO74" s="6">
        <f>MEDIAN($I$5,$I$17,$I$29,$I$41,$I$53,$I$65,$I$77,$I$89,$I$101,$I$113,$I$125,$I$137,$I$149,$I$161)</f>
        <v>5.4699999999999999E-2</v>
      </c>
      <c r="BP74">
        <f>PERCENTILE(($I$5,$I$17,$I$29,$I$41,$I$53,$I$65,$I$77,$I$89,$I$101,$I$113,$I$125,$I$137,$I$149,$I$161),25%)</f>
        <v>3.49E-2</v>
      </c>
      <c r="BQ74" s="6">
        <f>MIN($I$5,$I$17,$I$29,$I$41,$I$53,$I$65,$I$77,$I$89,$I$101,$I$113,$I$125,$I$137,$I$149,$I$161)</f>
        <v>2E-3</v>
      </c>
    </row>
    <row r="75" spans="1:69" x14ac:dyDescent="0.25">
      <c r="A75" s="117">
        <v>38390</v>
      </c>
      <c r="B75" s="60">
        <v>2</v>
      </c>
      <c r="C75" s="60">
        <v>2005</v>
      </c>
      <c r="D75" s="61">
        <v>2</v>
      </c>
      <c r="E75" s="62">
        <v>8</v>
      </c>
      <c r="F75" s="92">
        <v>24</v>
      </c>
      <c r="G75" s="63">
        <v>524</v>
      </c>
      <c r="H75" s="64">
        <v>8.2799999999999999E-2</v>
      </c>
      <c r="I75" s="64">
        <v>2.3599999999999999E-2</v>
      </c>
      <c r="J75" s="64">
        <v>3.8100000000000002E-2</v>
      </c>
      <c r="K75" s="62">
        <v>7.7</v>
      </c>
      <c r="L75" s="63">
        <v>32</v>
      </c>
      <c r="M75" s="63">
        <v>1188</v>
      </c>
      <c r="N75" s="63">
        <v>31</v>
      </c>
      <c r="O75" s="63">
        <v>23</v>
      </c>
      <c r="P75" s="92">
        <v>52</v>
      </c>
      <c r="Q75" s="92">
        <v>28</v>
      </c>
      <c r="R75" s="92">
        <v>34</v>
      </c>
      <c r="S75" s="92">
        <v>2080</v>
      </c>
      <c r="T75" s="92">
        <v>4</v>
      </c>
      <c r="U75" s="92">
        <v>200</v>
      </c>
      <c r="V75" s="63"/>
      <c r="W75" s="85">
        <v>33</v>
      </c>
      <c r="X75" s="92" t="s">
        <v>110</v>
      </c>
      <c r="Y75" s="63"/>
      <c r="Z75" s="92">
        <v>23</v>
      </c>
      <c r="AA75" s="92">
        <v>1220</v>
      </c>
      <c r="AB75" s="85">
        <v>29.71</v>
      </c>
      <c r="AE75" s="3">
        <v>2003</v>
      </c>
      <c r="AF75" s="2">
        <f>COUNT($I$50:$I$61)</f>
        <v>12</v>
      </c>
      <c r="AG75" s="4">
        <f>MAX($I$50:$I$61)</f>
        <v>6.5299999999999997E-2</v>
      </c>
      <c r="AH75" s="2">
        <f>PERCENTILE($I$50:$I$61,75%)</f>
        <v>3.925E-2</v>
      </c>
      <c r="AI75" s="4">
        <f>MEDIAN($I$50:$I$61)</f>
        <v>2.5700000000000001E-2</v>
      </c>
      <c r="AJ75" s="2">
        <f>PERCENTILE($I$50:$I$61,25%)</f>
        <v>5.7000000000000002E-3</v>
      </c>
      <c r="AK75" s="4">
        <f>MIN($I$50:$I$61)</f>
        <v>1E-3</v>
      </c>
      <c r="BK75">
        <v>5</v>
      </c>
      <c r="BL75">
        <f>COUNT($I$6,$I$18,$I$30,$I$42,$I$54,$I$66,$I$78,$I$90,$I$102,$I$114,$I$126,$I$138,$I$150,$I$162)</f>
        <v>13</v>
      </c>
      <c r="BM75" s="6">
        <f>MAX($I$6,$I$18,$I$30,$I$42,$I$54,$I$66,$I$78,$I$90,$I$102,$I$114,$I$126,$I$138,$I$150,$I$162)</f>
        <v>0.35310000000000002</v>
      </c>
      <c r="BN75">
        <f>PERCENTILE(($I$6,$I$18,$I$30,$I$42,$I$54,$I$66,$I$78,$I$90,$I$102,$I$114,$I$126,$I$138,$I$150,$I$162),75%)</f>
        <v>7.5200000000000003E-2</v>
      </c>
      <c r="BO75" s="6">
        <f>MEDIAN($I$6,$I$18,$I$30,$I$42,$I$54,$I$66,$I$78,$I$90,$I$102,$I$114,$I$126,$I$138,$I$150,$I$162)</f>
        <v>3.2899999999999999E-2</v>
      </c>
      <c r="BP75">
        <f>PERCENTILE(($I$6,$I$18,$I$30,$I$42,$I$54,$I$66,$I$78,$I$90,$I$102,$I$114,$I$126,$I$138,$I$150,$I$162),25%)</f>
        <v>7.0000000000000001E-3</v>
      </c>
      <c r="BQ75" s="6">
        <f>MIN($I$6,$I$18,$I$30,$I$42,$I$54,$I$66,$I$78,$I$90,$I$102,$I$114,$I$126,$I$138,$I$150,$I$162)</f>
        <v>1E-3</v>
      </c>
    </row>
    <row r="76" spans="1:69" x14ac:dyDescent="0.25">
      <c r="A76" s="117">
        <v>38412</v>
      </c>
      <c r="B76" s="60">
        <v>3</v>
      </c>
      <c r="C76" s="60">
        <v>2005</v>
      </c>
      <c r="D76" s="61">
        <v>3</v>
      </c>
      <c r="E76" s="62">
        <v>8</v>
      </c>
      <c r="F76" s="92">
        <v>27</v>
      </c>
      <c r="G76" s="63">
        <v>510</v>
      </c>
      <c r="H76" s="64">
        <v>2.47E-2</v>
      </c>
      <c r="I76" s="64">
        <v>2.18E-2</v>
      </c>
      <c r="J76" s="64">
        <v>5.0799999999999998E-2</v>
      </c>
      <c r="K76" s="62">
        <v>7.9</v>
      </c>
      <c r="L76" s="63">
        <v>51</v>
      </c>
      <c r="M76" s="63">
        <v>1059</v>
      </c>
      <c r="N76" s="63">
        <v>31</v>
      </c>
      <c r="O76" s="63">
        <v>23</v>
      </c>
      <c r="P76" s="92">
        <v>60</v>
      </c>
      <c r="Q76" s="92">
        <v>36</v>
      </c>
      <c r="R76" s="92">
        <v>23</v>
      </c>
      <c r="S76" s="92">
        <v>2050</v>
      </c>
      <c r="T76" s="92">
        <v>2</v>
      </c>
      <c r="U76" s="92">
        <v>196</v>
      </c>
      <c r="V76" s="63"/>
      <c r="W76" s="85">
        <v>76</v>
      </c>
      <c r="X76" s="92" t="s">
        <v>110</v>
      </c>
      <c r="Y76" s="63"/>
      <c r="Z76" s="92">
        <v>8</v>
      </c>
      <c r="AA76" s="92">
        <v>1110</v>
      </c>
      <c r="AB76" s="85">
        <v>23.28</v>
      </c>
      <c r="AE76" s="3">
        <v>2004</v>
      </c>
      <c r="AF76" s="2">
        <f>COUNT($I$62:$I$73)</f>
        <v>12</v>
      </c>
      <c r="AG76" s="4">
        <f>MAX($I$62:$I$73)</f>
        <v>4.6899999999999997E-2</v>
      </c>
      <c r="AH76" s="2">
        <f>PERCENTILE($I$62:$I$73,75%)</f>
        <v>3.3500000000000002E-2</v>
      </c>
      <c r="AI76" s="4">
        <f>MEDIAN($I$62:$I$73)</f>
        <v>2.3300000000000001E-2</v>
      </c>
      <c r="AJ76" s="2">
        <f>PERCENTILE($I$62:$I$73,25%)</f>
        <v>1.1025E-2</v>
      </c>
      <c r="AK76" s="4">
        <f>MIN($I$62:$I$73)</f>
        <v>2.7000000000000001E-3</v>
      </c>
      <c r="BK76">
        <v>6</v>
      </c>
      <c r="BL76">
        <f>COUNT($I$7,$I$19,$I$31,$I$43,$I$55,$I$67,$I$79,$I$91,$I$103,$I$115,$I$127,$I$139,$I$151,$I$163)</f>
        <v>13</v>
      </c>
      <c r="BM76" s="6">
        <f>MAX($I$7,$I$19,$I$31,$I$43,$I$55,$I$67,$I$79,$I$91,$I$103,$I$115,$I$127,$I$139,$I$151,$I$163)</f>
        <v>0.22459999999999999</v>
      </c>
      <c r="BN76">
        <f>PERCENTILE(($I$7,$I$19,$I$31,$I$43,$I$55,$I$67,$I$79,$I$91,$I$103,$I$115,$I$127,$I$139,$I$151,$I$163),75%)</f>
        <v>0.10299999999999999</v>
      </c>
      <c r="BO76" s="6">
        <f>MEDIAN($I$7,$I$19,$I$31,$I$43,$I$55,$I$67,$I$79,$I$91,$I$103,$I$115,$I$127,$I$139,$I$151,$I$163)</f>
        <v>6.6799999999999998E-2</v>
      </c>
      <c r="BP76">
        <f>PERCENTILE(($I$7,$I$19,$I$31,$I$43,$I$55,$I$67,$I$79,$I$91,$I$103,$I$115,$I$127,$I$139,$I$151,$I$163),25%)</f>
        <v>3.1300000000000001E-2</v>
      </c>
      <c r="BQ76" s="6">
        <f>MIN($I$7,$I$19,$I$31,$I$43,$I$55,$I$67,$I$79,$I$91,$I$103,$I$115,$I$127,$I$139,$I$151,$I$163)</f>
        <v>1E-3</v>
      </c>
    </row>
    <row r="77" spans="1:69" x14ac:dyDescent="0.25">
      <c r="A77" s="117">
        <v>38446</v>
      </c>
      <c r="B77" s="60">
        <v>4</v>
      </c>
      <c r="C77" s="60">
        <v>2005</v>
      </c>
      <c r="D77" s="61">
        <v>2</v>
      </c>
      <c r="E77" s="62">
        <v>7.2</v>
      </c>
      <c r="F77" s="92">
        <v>29</v>
      </c>
      <c r="G77" s="63">
        <v>498</v>
      </c>
      <c r="H77" s="64">
        <v>0.11360000000000001</v>
      </c>
      <c r="I77" s="64">
        <v>5.4699999999999999E-2</v>
      </c>
      <c r="J77" s="64">
        <v>9.2700000000000005E-2</v>
      </c>
      <c r="K77" s="62">
        <v>7.3</v>
      </c>
      <c r="L77" s="63">
        <v>51</v>
      </c>
      <c r="M77" s="63">
        <v>1068</v>
      </c>
      <c r="N77" s="63">
        <v>50</v>
      </c>
      <c r="O77" s="63">
        <v>23</v>
      </c>
      <c r="P77" s="92">
        <v>76</v>
      </c>
      <c r="Q77" s="92">
        <v>48</v>
      </c>
      <c r="R77" s="92">
        <v>40</v>
      </c>
      <c r="S77" s="92">
        <v>1955</v>
      </c>
      <c r="T77" s="92">
        <v>3</v>
      </c>
      <c r="U77" s="92">
        <v>196</v>
      </c>
      <c r="V77" s="63"/>
      <c r="W77" s="85">
        <v>76</v>
      </c>
      <c r="X77" s="92" t="s">
        <v>110</v>
      </c>
      <c r="Y77" s="63"/>
      <c r="Z77" s="92">
        <v>13</v>
      </c>
      <c r="AA77" s="92">
        <v>1119</v>
      </c>
      <c r="AB77" s="85">
        <v>27.63</v>
      </c>
      <c r="AE77" s="3">
        <v>2005</v>
      </c>
      <c r="AF77" s="2">
        <f>COUNT($I$74:$I$85)</f>
        <v>12</v>
      </c>
      <c r="AG77" s="4">
        <f>MAX($I$74:$I$85)</f>
        <v>9.3299999999999994E-2</v>
      </c>
      <c r="AH77" s="2">
        <f>PERCENTILE($I$74:$I$85,75%)</f>
        <v>7.5924999999999992E-2</v>
      </c>
      <c r="AI77" s="4">
        <f>MEDIAN($I$74:$I$85)</f>
        <v>5.2699999999999997E-2</v>
      </c>
      <c r="AJ77" s="2">
        <f>PERCENTILE($I$74:$I$85,25%)</f>
        <v>2.3324999999999999E-2</v>
      </c>
      <c r="AK77" s="4">
        <f>MIN($I$74:$I$85)</f>
        <v>1.4500000000000001E-2</v>
      </c>
      <c r="BK77">
        <v>7</v>
      </c>
      <c r="BL77">
        <f>COUNT($I$8,$I$20,$I$32,$I$44,$I$56,$I$68,$I$80,$I$92,$I$104,$I$116,$I$128,$I$140,$I$152,$I$164)</f>
        <v>12</v>
      </c>
      <c r="BM77" s="6">
        <f>MAX($I$8,$I$20,$I$32,$I$44,$I$56,$I$68,$I$80,$I$92,$I$104,$I$116,$I$128,$I$140,$I$152,$I$164)</f>
        <v>0.32</v>
      </c>
      <c r="BN77">
        <f>PERCENTILE(($I$8,$I$20,$I$32,$I$44,$I$56,$I$68,$I$80,$I$92,$I$104,$I$116,$I$128,$I$140,$I$152,$I$164),75%)</f>
        <v>0.14607500000000001</v>
      </c>
      <c r="BO77" s="6">
        <f>MEDIAN($I$8,$I$20,$I$32,$I$44,$I$56,$I$68,$I$80,$I$92,$I$104,$I$116,$I$128,$I$140,$I$152,$I$164)</f>
        <v>6.3299999999999995E-2</v>
      </c>
      <c r="BP77">
        <f>PERCENTILE(($I$8,$I$20,$I$32,$I$44,$I$56,$I$68,$I$80,$I$92,$I$104,$I$116,$I$128,$I$140,$I$152,$I$164),25%)</f>
        <v>3.5025000000000001E-2</v>
      </c>
      <c r="BQ77" s="6">
        <f>MIN($I$8,$I$20,$I$32,$I$44,$I$56,$I$68,$I$80,$I$92,$I$104,$I$116,$I$128,$I$140,$I$152,$I$164)</f>
        <v>1E-3</v>
      </c>
    </row>
    <row r="78" spans="1:69" x14ac:dyDescent="0.25">
      <c r="A78" s="117">
        <v>38495</v>
      </c>
      <c r="B78" s="60">
        <v>5</v>
      </c>
      <c r="C78" s="60">
        <v>2005</v>
      </c>
      <c r="D78" s="61">
        <v>4</v>
      </c>
      <c r="E78" s="62">
        <v>11.6</v>
      </c>
      <c r="F78" s="92">
        <v>31</v>
      </c>
      <c r="G78" s="63">
        <v>1116</v>
      </c>
      <c r="H78" s="64">
        <v>0.13569999999999999</v>
      </c>
      <c r="I78" s="64">
        <v>1.4500000000000001E-2</v>
      </c>
      <c r="J78" s="64">
        <v>1E-3</v>
      </c>
      <c r="K78" s="62">
        <v>8.8000000000000007</v>
      </c>
      <c r="L78" s="63">
        <v>57</v>
      </c>
      <c r="M78" s="63">
        <v>1775</v>
      </c>
      <c r="N78" s="63">
        <v>23</v>
      </c>
      <c r="O78" s="63">
        <v>500</v>
      </c>
      <c r="P78" s="92">
        <v>76</v>
      </c>
      <c r="Q78" s="92">
        <v>60</v>
      </c>
      <c r="R78" s="92">
        <v>174</v>
      </c>
      <c r="S78" s="92">
        <v>3050</v>
      </c>
      <c r="T78" s="92">
        <v>0.5</v>
      </c>
      <c r="U78" s="92">
        <v>304</v>
      </c>
      <c r="V78" s="63"/>
      <c r="W78" s="88">
        <v>79</v>
      </c>
      <c r="X78" s="92" t="s">
        <v>110</v>
      </c>
      <c r="Y78" s="63"/>
      <c r="Z78" s="92">
        <v>300</v>
      </c>
      <c r="AA78" s="92">
        <v>1832</v>
      </c>
      <c r="AB78" s="83">
        <v>78.36</v>
      </c>
      <c r="AE78" s="3">
        <v>2006</v>
      </c>
      <c r="AF78" s="2">
        <f>COUNT($I$86:$I$97)</f>
        <v>12</v>
      </c>
      <c r="AG78" s="4">
        <f>MAX($I$86:$I$97)</f>
        <v>0.1996</v>
      </c>
      <c r="AH78" s="2">
        <f>PERCENTILE($I$86:$I$97,75%)</f>
        <v>8.5100000000000009E-2</v>
      </c>
      <c r="AI78" s="4">
        <f>MEDIAN($I$86:$I$97)</f>
        <v>5.0849999999999999E-2</v>
      </c>
      <c r="AJ78" s="2">
        <f>PERCENTILE($I$86:$I$97,25%)</f>
        <v>2.6700000000000002E-2</v>
      </c>
      <c r="AK78" s="4">
        <f>MIN($I$86:$I$97)</f>
        <v>1E-3</v>
      </c>
      <c r="BK78">
        <v>8</v>
      </c>
      <c r="BL78">
        <f>COUNT($I$9,$I$21,$I$33,$I$45,$I$57,$I$69,$I$81,$I$93,$I$105,$I$117,$I$129,$I$141,$I$153,$I$165)</f>
        <v>13</v>
      </c>
      <c r="BM78" s="6">
        <f>MAX($I$9,$I$21,$I$33,$I$45,$I$57,$I$69,$I$81,$I$93,$I$105,$I$117,$I$129,$I$141,$I$153,$I$165)</f>
        <v>0.19739999999999999</v>
      </c>
      <c r="BN78">
        <f>PERCENTILE(($I$9,$I$21,$I$33,$I$45,$I$57,$I$69,$I$81,$I$93,$I$105,$I$117,$I$129,$I$141,$I$153,$I$165),75%)</f>
        <v>0.1085</v>
      </c>
      <c r="BO78" s="6">
        <f>MEDIAN($I$9,$I$21,$I$33,$I$45,$I$57,$I$69,$I$81,$I$93,$I$105,$I$117,$I$129,$I$141,$I$153,$I$165)</f>
        <v>4.7199999999999999E-2</v>
      </c>
      <c r="BP78">
        <f>PERCENTILE(($I$9,$I$21,$I$33,$I$45,$I$57,$I$69,$I$81,$I$93,$I$105,$I$117,$I$129,$I$141,$I$153,$I$165),25%)</f>
        <v>5.0000000000000001E-3</v>
      </c>
      <c r="BQ78" s="6">
        <f>MIN($I$9,$I$21,$I$33,$I$45,$I$57,$I$69,$I$81,$I$93,$I$105,$I$117,$I$129,$I$141,$I$153,$I$165)</f>
        <v>1.8E-3</v>
      </c>
    </row>
    <row r="79" spans="1:69" x14ac:dyDescent="0.25">
      <c r="A79" s="117">
        <v>38509</v>
      </c>
      <c r="B79" s="60">
        <v>6</v>
      </c>
      <c r="C79" s="60">
        <v>2005</v>
      </c>
      <c r="D79" s="61">
        <v>3</v>
      </c>
      <c r="E79" s="62">
        <v>8.6</v>
      </c>
      <c r="F79" s="92">
        <v>30</v>
      </c>
      <c r="G79" s="63">
        <v>1581</v>
      </c>
      <c r="H79" s="64">
        <v>0.1048</v>
      </c>
      <c r="I79" s="64">
        <v>7.3599999999999999E-2</v>
      </c>
      <c r="J79" s="64">
        <v>2.3400000000000001E-2</v>
      </c>
      <c r="K79" s="62">
        <v>8.5</v>
      </c>
      <c r="L79" s="63">
        <v>41</v>
      </c>
      <c r="M79" s="63">
        <v>2060</v>
      </c>
      <c r="N79" s="63">
        <v>23</v>
      </c>
      <c r="O79" s="63">
        <v>8000</v>
      </c>
      <c r="P79" s="92">
        <v>80</v>
      </c>
      <c r="Q79" s="92">
        <v>48</v>
      </c>
      <c r="R79" s="92">
        <v>31</v>
      </c>
      <c r="S79" s="92">
        <v>3.5</v>
      </c>
      <c r="T79" s="92">
        <v>3</v>
      </c>
      <c r="U79" s="92">
        <v>384</v>
      </c>
      <c r="V79" s="63"/>
      <c r="W79" s="85">
        <v>2740</v>
      </c>
      <c r="X79" s="92" t="s">
        <v>110</v>
      </c>
      <c r="Y79" s="63"/>
      <c r="Z79" s="92">
        <v>2300</v>
      </c>
      <c r="AA79" s="92">
        <v>2101</v>
      </c>
      <c r="AB79" s="86">
        <v>12.16</v>
      </c>
      <c r="AE79" s="3">
        <v>2007</v>
      </c>
      <c r="AF79" s="2">
        <f>COUNT($I$98:$I$109)</f>
        <v>12</v>
      </c>
      <c r="AG79" s="4">
        <f>MAX($I$98:$I$109)</f>
        <v>0.20180000000000001</v>
      </c>
      <c r="AH79" s="2">
        <f>PERCENTILE($I$98:$I$109,75%)</f>
        <v>0.10602500000000001</v>
      </c>
      <c r="AI79" s="4">
        <f>MEDIAN($I$98:$I$109)</f>
        <v>6.4850000000000005E-2</v>
      </c>
      <c r="AJ79" s="2">
        <f>PERCENTILE($I$98:$I$109,25%)</f>
        <v>5.3100000000000001E-2</v>
      </c>
      <c r="AK79" s="4">
        <f>MIN($I$98:$I$109)</f>
        <v>3.0499999999999999E-2</v>
      </c>
      <c r="BK79">
        <v>9</v>
      </c>
      <c r="BL79">
        <f>COUNT($I$10,$I$22,$I$34,$I$46,$I$58,$I$70,$I$82,$I$94,$I$106,$I$118,$I$130,$I$142,$I$154,$I$166)</f>
        <v>13</v>
      </c>
      <c r="BM79" s="6">
        <f>MAX($I$10,$I$22,$I$34,$I$46,$I$58,$I$70,$I$82,$I$94,$I$106,$I$118,$I$130,$I$142,$I$154,$I$166)</f>
        <v>0.17100000000000001</v>
      </c>
      <c r="BN79">
        <f>PERCENTILE(($I$10,$I$22,$I$34,$I$46,$I$58,$I$70,$I$82,$I$94,$I$106,$I$118,$I$130,$I$142,$I$154,$I$166),75%)</f>
        <v>0.1114</v>
      </c>
      <c r="BO79" s="6">
        <f>MEDIAN($I$10,$I$22,$I$34,$I$46,$I$58,$I$70,$I$82,$I$94,$I$106,$I$118,$I$130,$I$142,$I$154,$I$166)</f>
        <v>6.2399999999999997E-2</v>
      </c>
      <c r="BP79">
        <f>PERCENTILE(($I$10,$I$22,$I$34,$I$46,$I$58,$I$70,$I$82,$I$94,$I$106,$I$118,$I$130,$I$142,$I$154,$I$166),25%)</f>
        <v>3.0499999999999999E-2</v>
      </c>
      <c r="BQ79" s="6">
        <f>MIN($I$10,$I$22,$I$34,$I$46,$I$58,$I$70,$I$82,$I$94,$I$106,$I$118,$I$130,$I$142,$I$154,$I$166)</f>
        <v>2E-3</v>
      </c>
    </row>
    <row r="80" spans="1:69" x14ac:dyDescent="0.25">
      <c r="A80" s="117">
        <v>38537</v>
      </c>
      <c r="B80" s="60">
        <v>7</v>
      </c>
      <c r="C80" s="60">
        <v>2005</v>
      </c>
      <c r="D80" s="61">
        <v>5</v>
      </c>
      <c r="E80" s="62">
        <v>10</v>
      </c>
      <c r="F80" s="92">
        <v>30</v>
      </c>
      <c r="G80" s="63">
        <v>1116</v>
      </c>
      <c r="H80" s="64">
        <v>5.0500000000000003E-2</v>
      </c>
      <c r="I80" s="64">
        <v>5.0700000000000002E-2</v>
      </c>
      <c r="J80" s="64">
        <v>2.98E-2</v>
      </c>
      <c r="K80" s="62">
        <v>8.6999999999999993</v>
      </c>
      <c r="L80" s="63">
        <v>17</v>
      </c>
      <c r="M80" s="63">
        <v>2274</v>
      </c>
      <c r="N80" s="63">
        <v>16</v>
      </c>
      <c r="O80" s="63">
        <v>13</v>
      </c>
      <c r="P80" s="92">
        <v>64</v>
      </c>
      <c r="Q80" s="92">
        <v>52</v>
      </c>
      <c r="R80" s="92">
        <v>68</v>
      </c>
      <c r="S80" s="92">
        <v>3770</v>
      </c>
      <c r="T80" s="92">
        <v>0.9</v>
      </c>
      <c r="U80" s="92">
        <v>376</v>
      </c>
      <c r="V80" s="63"/>
      <c r="W80" s="88">
        <v>1150</v>
      </c>
      <c r="X80" s="92" t="s">
        <v>110</v>
      </c>
      <c r="Y80" s="63"/>
      <c r="Z80" s="92">
        <v>13</v>
      </c>
      <c r="AA80" s="92">
        <v>2291</v>
      </c>
      <c r="AB80" s="83"/>
      <c r="AE80" s="3">
        <v>2008</v>
      </c>
      <c r="AF80" s="2">
        <f>COUNT($I$110:$I$121)</f>
        <v>11</v>
      </c>
      <c r="AG80" s="4">
        <f>MAX($I$110:$I$121)</f>
        <v>5.5800000000000002E-2</v>
      </c>
      <c r="AH80" s="2">
        <f>PERCENTILE($I$110:$I$121,75%)</f>
        <v>4.4450000000000003E-2</v>
      </c>
      <c r="AI80" s="4">
        <f>MEDIAN($I$110:$I$121)</f>
        <v>3.8699999999999998E-2</v>
      </c>
      <c r="AJ80" s="2">
        <f>PERCENTILE($I$110:$I$121,25%)</f>
        <v>3.1399999999999997E-2</v>
      </c>
      <c r="AK80" s="4">
        <f>MIN($I$110:$I$121)</f>
        <v>2.81E-2</v>
      </c>
      <c r="BK80">
        <v>10</v>
      </c>
      <c r="BL80">
        <f>COUNT($I$11,$I$23,$I$35,$I$47,$I$59,$I$71,$I$83,$I$95,$I$107,$I$119,$I$131,$I$143,$I$155,$I$167)</f>
        <v>13</v>
      </c>
      <c r="BM80" s="6">
        <f>MAX($I$11,$I$23,$I$35,$I$47,$I$59,$I$71,$I$83,$I$95,$I$107,$I$119,$I$131,$I$143,$I$155,$I$167)</f>
        <v>0.13650000000000001</v>
      </c>
      <c r="BN80">
        <f>PERCENTILE(($I$11,$I$23,$I$35,$I$47,$I$59,$I$71,$I$83,$I$95,$I$107,$I$119,$I$131,$I$143,$I$155,$I$167),75%)</f>
        <v>8.2900000000000001E-2</v>
      </c>
      <c r="BO80" s="6">
        <f>MEDIAN($I$11,$I$23,$I$35,$I$47,$I$59,$I$71,$I$83,$I$95,$I$107,$I$119,$I$131,$I$143,$I$155,$I$167)</f>
        <v>3.85E-2</v>
      </c>
      <c r="BP80">
        <f>PERCENTILE(($I$11,$I$23,$I$35,$I$47,$I$59,$I$71,$I$83,$I$95,$I$107,$I$119,$I$131,$I$143,$I$155,$I$167),25%)</f>
        <v>3.0800000000000001E-2</v>
      </c>
      <c r="BQ80" s="6">
        <f>MIN($I$11,$I$23,$I$35,$I$47,$I$59,$I$71,$I$83,$I$95,$I$107,$I$119,$I$131,$I$143,$I$155,$I$167)</f>
        <v>3.3E-3</v>
      </c>
    </row>
    <row r="81" spans="1:69" x14ac:dyDescent="0.25">
      <c r="A81" s="117">
        <v>38572</v>
      </c>
      <c r="B81" s="60">
        <v>8</v>
      </c>
      <c r="C81" s="60">
        <v>2005</v>
      </c>
      <c r="D81" s="61">
        <v>3</v>
      </c>
      <c r="E81" s="62">
        <v>8.1999999999999993</v>
      </c>
      <c r="F81" s="92" t="s">
        <v>110</v>
      </c>
      <c r="G81" s="63">
        <v>796</v>
      </c>
      <c r="H81" s="64">
        <v>0.1106</v>
      </c>
      <c r="I81" s="64">
        <v>2.2499999999999999E-2</v>
      </c>
      <c r="J81" s="64">
        <v>1E-3</v>
      </c>
      <c r="K81" s="62">
        <v>7.2</v>
      </c>
      <c r="L81" s="63">
        <v>97</v>
      </c>
      <c r="M81" s="63">
        <v>1824</v>
      </c>
      <c r="N81" s="63">
        <v>81</v>
      </c>
      <c r="O81" s="63">
        <v>50</v>
      </c>
      <c r="P81" s="92">
        <v>72</v>
      </c>
      <c r="Q81" s="92">
        <v>36</v>
      </c>
      <c r="R81" s="92">
        <v>85</v>
      </c>
      <c r="S81" s="92">
        <v>3140</v>
      </c>
      <c r="T81" s="92">
        <v>0.5</v>
      </c>
      <c r="U81" s="92">
        <v>320</v>
      </c>
      <c r="V81" s="63"/>
      <c r="W81" s="109">
        <v>60719</v>
      </c>
      <c r="X81" s="92" t="s">
        <v>110</v>
      </c>
      <c r="Y81" s="63"/>
      <c r="Z81" s="92">
        <v>13</v>
      </c>
      <c r="AA81" s="92">
        <v>1921</v>
      </c>
      <c r="AB81" s="85">
        <v>45.7</v>
      </c>
      <c r="AE81" s="3">
        <v>2009</v>
      </c>
      <c r="AF81" s="2">
        <f>COUNT($I$122:$I$133)</f>
        <v>9</v>
      </c>
      <c r="AG81" s="4">
        <f>MAX($I$122:$I$133)</f>
        <v>0.13</v>
      </c>
      <c r="AH81" s="2">
        <f>PERCENTILE($I$122:$I$133,75%)</f>
        <v>0.1</v>
      </c>
      <c r="AI81" s="4">
        <f>MEDIAN($I$122:$I$133)</f>
        <v>8.8700000000000001E-2</v>
      </c>
      <c r="AJ81" s="2">
        <f>PERCENTILE($I$122:$I$133,25%)</f>
        <v>7.6100000000000001E-2</v>
      </c>
      <c r="AK81" s="4">
        <f>MIN($I$122:$I$133)</f>
        <v>0.06</v>
      </c>
      <c r="BK81">
        <v>11</v>
      </c>
      <c r="BL81">
        <f>COUNT($I$12,$I$24,$I$36,$I$48,$I$60,$I$72,$I$84,$I$96,$I$108,$I$120,$I$132,$I$144,$I$156,$I$168)</f>
        <v>14</v>
      </c>
      <c r="BM81" s="6">
        <f>MAX($I$12,$I$24,$I$36,$I$48,$I$60,$I$72,$I$84,$I$96,$I$108,$I$120,$I$132,$I$144,$I$156,$I$168)</f>
        <v>0.1305</v>
      </c>
      <c r="BN81">
        <f>PERCENTILE(($I$12,$I$24,$I$36,$I$48,$I$60,$I$72,$I$84,$I$96,$I$108,$I$120,$I$132,$I$144,$I$156,$I$168),75%)</f>
        <v>9.5625000000000002E-2</v>
      </c>
      <c r="BO81" s="6">
        <f>MEDIAN($I$12,$I$24,$I$36,$I$48,$I$60,$I$72,$I$84,$I$96,$I$108,$I$120,$I$132,$I$144,$I$156,$I$168)</f>
        <v>5.7349999999999998E-2</v>
      </c>
      <c r="BP81">
        <f>PERCENTILE(($I$12,$I$24,$I$36,$I$48,$I$60,$I$72,$I$84,$I$96,$I$108,$I$120,$I$132,$I$144,$I$156,$I$168),25%)</f>
        <v>3.3649999999999999E-2</v>
      </c>
      <c r="BQ81" s="6">
        <f>MIN($I$12,$I$24,$I$36,$I$48,$I$60,$I$72,$I$84,$I$96,$I$108,$I$120,$I$132,$I$144,$I$156,$I$168)</f>
        <v>8.9999999999999993E-3</v>
      </c>
    </row>
    <row r="82" spans="1:69" x14ac:dyDescent="0.25">
      <c r="A82" s="117">
        <v>38600</v>
      </c>
      <c r="B82" s="60">
        <v>9</v>
      </c>
      <c r="C82" s="60">
        <v>2005</v>
      </c>
      <c r="D82" s="61">
        <v>3</v>
      </c>
      <c r="E82" s="62">
        <v>10</v>
      </c>
      <c r="F82" s="92">
        <v>32</v>
      </c>
      <c r="G82" s="63">
        <v>558</v>
      </c>
      <c r="H82" s="64">
        <v>2.52E-2</v>
      </c>
      <c r="I82" s="64">
        <v>9.3299999999999994E-2</v>
      </c>
      <c r="J82" s="64">
        <v>1.6400000000000001E-2</v>
      </c>
      <c r="K82" s="62">
        <v>8.9</v>
      </c>
      <c r="L82" s="63">
        <v>14</v>
      </c>
      <c r="M82" s="63">
        <v>1393</v>
      </c>
      <c r="N82" s="63">
        <v>18</v>
      </c>
      <c r="O82" s="63">
        <v>23</v>
      </c>
      <c r="P82" s="92">
        <v>72</v>
      </c>
      <c r="Q82" s="92">
        <v>28</v>
      </c>
      <c r="R82" s="92">
        <v>42</v>
      </c>
      <c r="S82" s="92">
        <v>2190</v>
      </c>
      <c r="T82" s="92">
        <v>0.5</v>
      </c>
      <c r="U82" s="92">
        <v>236</v>
      </c>
      <c r="V82" s="63"/>
      <c r="W82" s="110">
        <v>979</v>
      </c>
      <c r="X82" s="92" t="s">
        <v>110</v>
      </c>
      <c r="Y82" s="63"/>
      <c r="Z82" s="92">
        <v>13</v>
      </c>
      <c r="AA82" s="92">
        <v>1407</v>
      </c>
      <c r="AB82" s="83">
        <v>24.32</v>
      </c>
      <c r="AE82" s="3">
        <v>2010</v>
      </c>
      <c r="AF82" s="2">
        <f>COUNT($I$134:$I$145)</f>
        <v>12</v>
      </c>
      <c r="AG82" s="4">
        <f>MAX($I$134:$I$145)</f>
        <v>0.32</v>
      </c>
      <c r="AH82" s="2">
        <f>PERCENTILE($I$134:$I$145,75%)</f>
        <v>0.14250000000000002</v>
      </c>
      <c r="AI82" s="4">
        <f>MEDIAN($I$134:$I$145)</f>
        <v>5.4150000000000004E-2</v>
      </c>
      <c r="AJ82" s="2">
        <f>PERCENTILE($I$134:$I$145,25%)</f>
        <v>5.0000000000000001E-3</v>
      </c>
      <c r="AK82" s="4">
        <f>MIN($I$134:$I$145)</f>
        <v>2E-3</v>
      </c>
      <c r="BK82">
        <v>12</v>
      </c>
      <c r="BL82">
        <f>COUNT($I$13,$I$25,$I$37,$I$49,$I$61,$I$73,$I$85,$I$97,$I$109,$I$121,$I$133,$I$145,$I$157,$I$169)</f>
        <v>13</v>
      </c>
      <c r="BM82" s="6">
        <f>MAX($I$13,$I$25,$I$37,$I$49,$I$61,$I$73,$I$85,$I$97,$I$109,$I$121,$I$133,$I$145,$I$157,$I$169)</f>
        <v>0.1996</v>
      </c>
      <c r="BN82">
        <f>PERCENTILE(($I$13,$I$25,$I$37,$I$49,$I$61,$I$73,$I$85,$I$97,$I$109,$I$121,$I$133,$I$145,$I$157,$I$169),75%)</f>
        <v>8.8999999999999996E-2</v>
      </c>
      <c r="BO82" s="6">
        <f>MEDIAN($I$13,$I$25,$I$37,$I$49,$I$61,$I$73,$I$85,$I$97,$I$109,$I$121,$I$133,$I$145,$I$157,$I$169)</f>
        <v>4.6800000000000001E-2</v>
      </c>
      <c r="BP82">
        <f>PERCENTILE(($I$13,$I$25,$I$37,$I$49,$I$61,$I$73,$I$85,$I$97,$I$109,$I$121,$I$133,$I$145,$I$157,$I$169),25%)</f>
        <v>2.8000000000000001E-2</v>
      </c>
      <c r="BQ82" s="6">
        <f>MIN($I$13,$I$25,$I$37,$I$49,$I$61,$I$73,$I$85,$I$97,$I$109,$I$121,$I$133,$I$145,$I$157,$I$169)</f>
        <v>2E-3</v>
      </c>
    </row>
    <row r="83" spans="1:69" x14ac:dyDescent="0.25">
      <c r="A83" s="117">
        <v>38635</v>
      </c>
      <c r="B83" s="60">
        <v>10</v>
      </c>
      <c r="C83" s="60">
        <v>2005</v>
      </c>
      <c r="D83" s="61">
        <v>2</v>
      </c>
      <c r="E83" s="62">
        <v>10.6</v>
      </c>
      <c r="F83" s="92">
        <v>31</v>
      </c>
      <c r="G83" s="63">
        <v>487</v>
      </c>
      <c r="H83" s="64">
        <v>1E-3</v>
      </c>
      <c r="I83" s="64">
        <v>8.2900000000000001E-2</v>
      </c>
      <c r="J83" s="64">
        <v>1.0200000000000001E-2</v>
      </c>
      <c r="K83" s="62">
        <v>7.9</v>
      </c>
      <c r="L83" s="63">
        <v>11</v>
      </c>
      <c r="M83" s="63">
        <v>1073</v>
      </c>
      <c r="N83" s="63">
        <v>21</v>
      </c>
      <c r="O83" s="63">
        <v>13</v>
      </c>
      <c r="P83" s="92">
        <v>72</v>
      </c>
      <c r="Q83" s="92">
        <v>24</v>
      </c>
      <c r="R83" s="92">
        <v>49</v>
      </c>
      <c r="S83" s="92">
        <v>1931</v>
      </c>
      <c r="T83" s="92">
        <v>3</v>
      </c>
      <c r="U83" s="92">
        <v>196</v>
      </c>
      <c r="V83" s="63"/>
      <c r="W83" s="110">
        <v>37</v>
      </c>
      <c r="X83" s="92" t="s">
        <v>110</v>
      </c>
      <c r="Y83" s="63"/>
      <c r="Z83" s="92">
        <v>2</v>
      </c>
      <c r="AA83" s="92">
        <v>1084</v>
      </c>
      <c r="AB83" s="83">
        <v>43.44</v>
      </c>
      <c r="AE83" s="3">
        <v>2011</v>
      </c>
      <c r="AF83" s="2">
        <f>COUNT($I$146:$I$157)</f>
        <v>11</v>
      </c>
      <c r="AG83" s="4">
        <f>MAX($I$146:$I$157)</f>
        <v>0.1114</v>
      </c>
      <c r="AH83" s="2">
        <f>PERCENTILE($I$146:$I$157,75%)</f>
        <v>5.1650000000000001E-2</v>
      </c>
      <c r="AI83" s="4">
        <f>MEDIAN($I$146:$I$157)</f>
        <v>3.6200000000000003E-2</v>
      </c>
      <c r="AJ83" s="2">
        <f>PERCENTILE($I$146:$I$157,25%)</f>
        <v>3.2899999999999999E-2</v>
      </c>
      <c r="AK83" s="4">
        <f>MIN($I$146:$I$157)</f>
        <v>1.04E-2</v>
      </c>
    </row>
    <row r="84" spans="1:69" x14ac:dyDescent="0.25">
      <c r="A84" s="117">
        <v>38663</v>
      </c>
      <c r="B84" s="60">
        <v>11</v>
      </c>
      <c r="C84" s="60">
        <v>2005</v>
      </c>
      <c r="D84" s="61">
        <v>2</v>
      </c>
      <c r="E84" s="62">
        <v>9.1999999999999993</v>
      </c>
      <c r="F84" s="92" t="s">
        <v>110</v>
      </c>
      <c r="G84" s="63">
        <v>461</v>
      </c>
      <c r="H84" s="64">
        <v>9.06E-2</v>
      </c>
      <c r="I84" s="64">
        <v>8.8499999999999995E-2</v>
      </c>
      <c r="J84" s="64">
        <v>1.06E-2</v>
      </c>
      <c r="K84" s="62">
        <v>8.3000000000000007</v>
      </c>
      <c r="L84" s="63">
        <v>19</v>
      </c>
      <c r="M84" s="63">
        <v>1045</v>
      </c>
      <c r="N84" s="63">
        <v>25</v>
      </c>
      <c r="O84" s="63">
        <v>240</v>
      </c>
      <c r="P84" s="92">
        <v>80</v>
      </c>
      <c r="Q84" s="92">
        <v>36</v>
      </c>
      <c r="R84" s="92">
        <v>51</v>
      </c>
      <c r="S84" s="92">
        <v>1883</v>
      </c>
      <c r="T84" s="92">
        <v>5</v>
      </c>
      <c r="U84" s="92">
        <v>196</v>
      </c>
      <c r="V84" s="63"/>
      <c r="W84" s="110">
        <v>397</v>
      </c>
      <c r="X84" s="92" t="s">
        <v>110</v>
      </c>
      <c r="Y84" s="63"/>
      <c r="Z84" s="92">
        <v>50</v>
      </c>
      <c r="AA84" s="92">
        <v>1064</v>
      </c>
      <c r="AB84" s="83">
        <v>20.85</v>
      </c>
      <c r="AE84" s="3">
        <v>2012</v>
      </c>
      <c r="AF84" s="2">
        <f>COUNT($I$158:$I$169)</f>
        <v>12</v>
      </c>
      <c r="AG84" s="4">
        <f>MAX($I$158:$I$169)</f>
        <v>0.186</v>
      </c>
      <c r="AH84" s="2">
        <f>PERCENTILE($I$158:$I$169,75%)</f>
        <v>0.12425</v>
      </c>
      <c r="AI84" s="4">
        <f>MEDIAN($I$158:$I$169)</f>
        <v>0.1065</v>
      </c>
      <c r="AJ84" s="2">
        <f>PERCENTILE($I$158:$I$169,25%)</f>
        <v>9.6000000000000002E-2</v>
      </c>
      <c r="AK84" s="4">
        <f>MIN($I$158:$I$169)</f>
        <v>5.6000000000000001E-2</v>
      </c>
    </row>
    <row r="85" spans="1:69" x14ac:dyDescent="0.25">
      <c r="A85" s="117">
        <v>38691</v>
      </c>
      <c r="B85" s="60">
        <v>12</v>
      </c>
      <c r="C85" s="60">
        <v>2005</v>
      </c>
      <c r="D85" s="61">
        <v>2</v>
      </c>
      <c r="E85" s="62">
        <v>8.1999999999999993</v>
      </c>
      <c r="F85" s="92" t="s">
        <v>110</v>
      </c>
      <c r="G85" s="63">
        <v>435</v>
      </c>
      <c r="H85" s="64">
        <v>5.9299999999999999E-2</v>
      </c>
      <c r="I85" s="64">
        <v>6.6900000000000001E-2</v>
      </c>
      <c r="J85" s="64">
        <v>3.1399999999999997E-2</v>
      </c>
      <c r="K85" s="62">
        <v>8</v>
      </c>
      <c r="L85" s="63">
        <v>18</v>
      </c>
      <c r="M85" s="63">
        <v>1018</v>
      </c>
      <c r="N85" s="63">
        <v>50</v>
      </c>
      <c r="O85" s="63">
        <v>1600</v>
      </c>
      <c r="P85" s="92">
        <v>76</v>
      </c>
      <c r="Q85" s="92">
        <v>36</v>
      </c>
      <c r="R85" s="92">
        <v>31</v>
      </c>
      <c r="S85" s="92">
        <v>1841</v>
      </c>
      <c r="T85" s="92">
        <v>2</v>
      </c>
      <c r="U85" s="92">
        <v>188</v>
      </c>
      <c r="V85" s="63"/>
      <c r="W85" s="108">
        <v>127</v>
      </c>
      <c r="X85" s="92" t="s">
        <v>110</v>
      </c>
      <c r="Y85" s="63"/>
      <c r="Z85" s="92">
        <v>1600</v>
      </c>
      <c r="AA85" s="92">
        <v>1036</v>
      </c>
      <c r="AB85" s="87">
        <v>20.85</v>
      </c>
      <c r="AE85" s="1"/>
      <c r="AF85" s="1"/>
      <c r="AG85" s="2"/>
      <c r="AH85" s="2"/>
      <c r="AI85" s="2"/>
    </row>
    <row r="86" spans="1:69" x14ac:dyDescent="0.25">
      <c r="A86" s="117">
        <v>38740</v>
      </c>
      <c r="B86" s="60">
        <v>1</v>
      </c>
      <c r="C86" s="60">
        <v>2006</v>
      </c>
      <c r="D86" s="61">
        <v>2</v>
      </c>
      <c r="E86" s="62">
        <v>9.1999999999999993</v>
      </c>
      <c r="F86" s="92">
        <v>28</v>
      </c>
      <c r="G86" s="63">
        <v>331</v>
      </c>
      <c r="H86" s="64">
        <v>0.1242</v>
      </c>
      <c r="I86" s="64">
        <v>2.7E-2</v>
      </c>
      <c r="J86" s="64">
        <v>4.1099999999999998E-2</v>
      </c>
      <c r="K86" s="62">
        <v>7.8</v>
      </c>
      <c r="L86" s="63">
        <v>24</v>
      </c>
      <c r="M86" s="63">
        <v>767</v>
      </c>
      <c r="N86" s="63">
        <v>23</v>
      </c>
      <c r="O86" s="63">
        <v>140</v>
      </c>
      <c r="P86" s="92">
        <v>68</v>
      </c>
      <c r="Q86" s="92">
        <v>24</v>
      </c>
      <c r="R86" s="92">
        <v>12</v>
      </c>
      <c r="S86" s="92">
        <v>1350</v>
      </c>
      <c r="T86" s="92">
        <v>1</v>
      </c>
      <c r="U86" s="92">
        <v>148</v>
      </c>
      <c r="V86" s="63"/>
      <c r="W86" s="110">
        <v>11877</v>
      </c>
      <c r="X86" s="92" t="s">
        <v>110</v>
      </c>
      <c r="Y86" s="63"/>
      <c r="Z86" s="92">
        <v>30</v>
      </c>
      <c r="AA86" s="92">
        <v>791</v>
      </c>
      <c r="AB86" s="83">
        <v>50.65</v>
      </c>
    </row>
    <row r="87" spans="1:69" x14ac:dyDescent="0.25">
      <c r="A87" s="117">
        <v>38754</v>
      </c>
      <c r="B87" s="60">
        <v>2</v>
      </c>
      <c r="C87" s="60">
        <v>2006</v>
      </c>
      <c r="D87" s="61">
        <v>1</v>
      </c>
      <c r="E87" s="62">
        <v>8.1999999999999993</v>
      </c>
      <c r="F87" s="92">
        <v>26</v>
      </c>
      <c r="G87" s="63">
        <v>335</v>
      </c>
      <c r="H87" s="64">
        <v>2.3199999999999998E-2</v>
      </c>
      <c r="I87" s="64">
        <v>2.58E-2</v>
      </c>
      <c r="J87" s="64">
        <v>1.3599999999999999E-2</v>
      </c>
      <c r="K87" s="62">
        <v>8</v>
      </c>
      <c r="L87" s="63">
        <v>53</v>
      </c>
      <c r="M87" s="63">
        <v>727</v>
      </c>
      <c r="N87" s="63">
        <v>38</v>
      </c>
      <c r="O87" s="63">
        <v>1300</v>
      </c>
      <c r="P87" s="92">
        <v>72</v>
      </c>
      <c r="Q87" s="92">
        <v>32</v>
      </c>
      <c r="R87" s="92">
        <v>21</v>
      </c>
      <c r="S87" s="92">
        <v>1400</v>
      </c>
      <c r="T87" s="92">
        <v>3</v>
      </c>
      <c r="U87" s="92">
        <v>152</v>
      </c>
      <c r="V87" s="63"/>
      <c r="W87" s="110">
        <v>97</v>
      </c>
      <c r="X87" s="92" t="s">
        <v>110</v>
      </c>
      <c r="Y87" s="63"/>
      <c r="Z87" s="92">
        <v>300</v>
      </c>
      <c r="AA87" s="92">
        <v>780</v>
      </c>
      <c r="AB87" s="83">
        <v>22.59</v>
      </c>
      <c r="AE87" t="s">
        <v>15</v>
      </c>
      <c r="AF87" t="s">
        <v>46</v>
      </c>
      <c r="AG87" t="s">
        <v>47</v>
      </c>
      <c r="AH87" t="s">
        <v>48</v>
      </c>
      <c r="AI87" t="s">
        <v>49</v>
      </c>
      <c r="AJ87" t="s">
        <v>50</v>
      </c>
      <c r="AK87" t="s">
        <v>51</v>
      </c>
      <c r="BK87" t="s">
        <v>14</v>
      </c>
      <c r="BL87" t="s">
        <v>46</v>
      </c>
      <c r="BM87" t="s">
        <v>47</v>
      </c>
      <c r="BN87" t="s">
        <v>48</v>
      </c>
      <c r="BO87" t="s">
        <v>49</v>
      </c>
      <c r="BP87" t="s">
        <v>50</v>
      </c>
      <c r="BQ87" t="s">
        <v>51</v>
      </c>
    </row>
    <row r="88" spans="1:69" x14ac:dyDescent="0.25">
      <c r="A88" s="117">
        <v>38782</v>
      </c>
      <c r="B88" s="60">
        <v>3</v>
      </c>
      <c r="C88" s="60">
        <v>2006</v>
      </c>
      <c r="D88" s="61">
        <v>2</v>
      </c>
      <c r="E88" s="62">
        <v>7.1</v>
      </c>
      <c r="F88" s="92">
        <v>26.5</v>
      </c>
      <c r="G88" s="63">
        <v>316</v>
      </c>
      <c r="H88" s="64">
        <v>2.8999999999999998E-3</v>
      </c>
      <c r="I88" s="64">
        <v>3.9399999999999998E-2</v>
      </c>
      <c r="J88" s="64">
        <v>4.5699999999999998E-2</v>
      </c>
      <c r="K88" s="62">
        <v>7.1</v>
      </c>
      <c r="L88" s="63">
        <v>41</v>
      </c>
      <c r="M88" s="63">
        <v>714</v>
      </c>
      <c r="N88" s="63">
        <v>40</v>
      </c>
      <c r="O88" s="63">
        <v>90</v>
      </c>
      <c r="P88" s="92">
        <v>80</v>
      </c>
      <c r="Q88" s="92">
        <v>28</v>
      </c>
      <c r="R88" s="92">
        <v>18</v>
      </c>
      <c r="S88" s="92">
        <v>1332</v>
      </c>
      <c r="T88" s="92">
        <v>2</v>
      </c>
      <c r="U88" s="92">
        <v>156</v>
      </c>
      <c r="V88" s="63"/>
      <c r="W88" s="110">
        <v>182</v>
      </c>
      <c r="X88" s="92" t="s">
        <v>110</v>
      </c>
      <c r="Y88" s="63"/>
      <c r="Z88" s="92">
        <v>21</v>
      </c>
      <c r="AA88" s="92">
        <v>755</v>
      </c>
      <c r="AB88" s="83">
        <v>9.0399999999999991</v>
      </c>
      <c r="AE88" s="3">
        <v>1999</v>
      </c>
      <c r="AF88">
        <f>COUNT($J$2:$J$13)</f>
        <v>12</v>
      </c>
      <c r="AG88" s="4">
        <f>MAX($J$2:$J$13)</f>
        <v>2.52E-2</v>
      </c>
      <c r="AH88">
        <f>PERCENTILE($J$2:$J$13,75%)</f>
        <v>2E-3</v>
      </c>
      <c r="AI88" s="4">
        <f>MEDIAN($J$2:$J$13)</f>
        <v>2E-3</v>
      </c>
      <c r="AJ88">
        <f>PERCENTILE($J$2:$J$13,25%)</f>
        <v>2E-3</v>
      </c>
      <c r="AK88" s="4">
        <f>MIN($J$2:$J$13)</f>
        <v>1.2999999999999999E-3</v>
      </c>
      <c r="BK88">
        <v>1</v>
      </c>
      <c r="BL88">
        <f>COUNT($J$2,$J$14,$J$26,$J$38,$J$50,$J$62,$J$74,$J$86,$J$98,$J$110,$J$122,$J$134,$J$146,$J$158)</f>
        <v>13</v>
      </c>
      <c r="BM88" s="6">
        <f>MAX($J$2,$J$14,$J$26,$J$38,$J$50,$J$62,$J$74,$J$86,$J$98,$J$110,$J$122,$J$134,$J$146,$J$158)</f>
        <v>0.13830000000000001</v>
      </c>
      <c r="BN88">
        <f>PERCENTILE(($J$2,$J$14,$J$26,$J$38,$J$50,$J$62,$J$74,$J$86,$J$98,$J$110,$J$122,$J$134,$J$146,$J$158),75%)</f>
        <v>4.1099999999999998E-2</v>
      </c>
      <c r="BO88" s="6">
        <f>MEDIAN($J$2,$J$14,$J$26,$J$38,$J$50,$J$62,$J$74,$J$86,$J$98,$J$110,$J$122,$J$134,$J$146,$J$158)</f>
        <v>2.5399999999999999E-2</v>
      </c>
      <c r="BP88">
        <f>PERCENTILE(($J$2,$J$14,$J$26,$J$38,$J$50,$J$62,$J$74,$J$86,$J$98,$J$110,$J$122,$J$134,$J$146,$J$158),25%)</f>
        <v>1.0500000000000001E-2</v>
      </c>
      <c r="BQ88" s="6">
        <f>MIN($J$2,$J$14,$J$26,$J$38,$J$50,$J$62,$J$74,$J$86,$J$98,$J$110,$J$122,$J$134,$J$146,$J$158)</f>
        <v>1E-3</v>
      </c>
    </row>
    <row r="89" spans="1:69" x14ac:dyDescent="0.25">
      <c r="A89" s="117">
        <v>38810</v>
      </c>
      <c r="B89" s="60">
        <v>4</v>
      </c>
      <c r="C89" s="60">
        <v>2006</v>
      </c>
      <c r="D89" s="61">
        <v>2</v>
      </c>
      <c r="E89" s="62">
        <v>7.9</v>
      </c>
      <c r="F89" s="92">
        <v>29</v>
      </c>
      <c r="G89" s="63">
        <v>309</v>
      </c>
      <c r="H89" s="64">
        <v>0.14080000000000001</v>
      </c>
      <c r="I89" s="64">
        <v>1.24E-2</v>
      </c>
      <c r="J89" s="64">
        <v>2.3199999999999998E-2</v>
      </c>
      <c r="K89" s="62">
        <v>7.8</v>
      </c>
      <c r="L89" s="63">
        <v>61</v>
      </c>
      <c r="M89" s="63">
        <v>668</v>
      </c>
      <c r="N89" s="63">
        <v>49</v>
      </c>
      <c r="O89" s="63">
        <v>2800</v>
      </c>
      <c r="P89" s="92">
        <v>88</v>
      </c>
      <c r="Q89" s="92">
        <v>36</v>
      </c>
      <c r="R89" s="92">
        <v>31</v>
      </c>
      <c r="S89" s="92">
        <v>1355</v>
      </c>
      <c r="T89" s="92">
        <v>1</v>
      </c>
      <c r="U89" s="92">
        <v>120</v>
      </c>
      <c r="V89" s="63"/>
      <c r="W89" s="88">
        <v>27</v>
      </c>
      <c r="X89" s="92" t="s">
        <v>110</v>
      </c>
      <c r="Y89" s="63"/>
      <c r="Z89" s="92">
        <v>700</v>
      </c>
      <c r="AA89" s="92">
        <v>729</v>
      </c>
      <c r="AB89" s="83">
        <v>36.49</v>
      </c>
      <c r="AE89" s="3">
        <v>2000</v>
      </c>
      <c r="AF89">
        <f>COUNT($J$14:$J$25)</f>
        <v>12</v>
      </c>
      <c r="AG89" s="4">
        <f>MAX($J$14:$J$25)</f>
        <v>4.8899999999999999E-2</v>
      </c>
      <c r="AH89">
        <f>PERCENTILE($J$14:$J$25,75%)</f>
        <v>7.4749999999999999E-3</v>
      </c>
      <c r="AI89" s="4">
        <f>MEDIAN($J$14:$J$25)</f>
        <v>2E-3</v>
      </c>
      <c r="AJ89">
        <f>PERCENTILE($J$14:$J$25,25%)</f>
        <v>2E-3</v>
      </c>
      <c r="AK89" s="4">
        <f>MIN($J$14:$J$25)</f>
        <v>2E-3</v>
      </c>
      <c r="BK89">
        <v>2</v>
      </c>
      <c r="BL89">
        <f>COUNT($J$3,$J$15,$J$27,$J$39,$J$51,$J$63,$J$75,$J$87,$J$99,$J$111,$J$123,$J$135,$J$147,$J$159)</f>
        <v>13</v>
      </c>
      <c r="BM89" s="6">
        <f>MAX($J$3,$J$15,$J$27,$J$39,$J$51,$J$63,$J$75,$J$87,$J$99,$J$111,$J$123,$J$135,$J$147,$J$159)</f>
        <v>0.128</v>
      </c>
      <c r="BN89">
        <f>PERCENTILE(($J$3,$J$15,$J$27,$J$39,$J$51,$J$63,$J$75,$J$87,$J$99,$J$111,$J$123,$J$135,$J$147,$J$159),75%)</f>
        <v>0.04</v>
      </c>
      <c r="BO89" s="6">
        <f>MEDIAN($J$3,$J$15,$J$27,$J$39,$J$51,$J$63,$J$75,$J$87,$J$99,$J$111,$J$123,$J$135,$J$147,$J$159)</f>
        <v>2.8899999999999999E-2</v>
      </c>
      <c r="BP89">
        <f>PERCENTILE(($J$3,$J$15,$J$27,$J$39,$J$51,$J$63,$J$75,$J$87,$J$99,$J$111,$J$123,$J$135,$J$147,$J$159),25%)</f>
        <v>1.9099999999999999E-2</v>
      </c>
      <c r="BQ89" s="6">
        <f>MIN($J$3,$J$15,$J$27,$J$39,$J$51,$J$63,$J$75,$J$87,$J$99,$J$111,$J$123,$J$135,$J$147,$J$159)</f>
        <v>2E-3</v>
      </c>
    </row>
    <row r="90" spans="1:69" x14ac:dyDescent="0.25">
      <c r="A90" s="117">
        <v>38845</v>
      </c>
      <c r="B90" s="60">
        <v>5</v>
      </c>
      <c r="C90" s="60">
        <v>2006</v>
      </c>
      <c r="D90" s="61">
        <v>4</v>
      </c>
      <c r="E90" s="62">
        <v>8.1</v>
      </c>
      <c r="F90" s="92">
        <v>29.5</v>
      </c>
      <c r="G90" s="63">
        <v>309</v>
      </c>
      <c r="H90" s="64">
        <v>3.7499999999999999E-2</v>
      </c>
      <c r="I90" s="64">
        <v>1E-3</v>
      </c>
      <c r="J90" s="64">
        <v>7.0000000000000001E-3</v>
      </c>
      <c r="K90" s="62">
        <v>7.7</v>
      </c>
      <c r="L90" s="63">
        <v>27</v>
      </c>
      <c r="M90" s="63">
        <v>679</v>
      </c>
      <c r="N90" s="63">
        <v>17</v>
      </c>
      <c r="O90" s="63">
        <v>30</v>
      </c>
      <c r="P90" s="92">
        <v>92</v>
      </c>
      <c r="Q90" s="92">
        <v>64</v>
      </c>
      <c r="R90" s="92">
        <v>32</v>
      </c>
      <c r="S90" s="92">
        <v>1274</v>
      </c>
      <c r="T90" s="92">
        <v>1</v>
      </c>
      <c r="U90" s="92">
        <v>152</v>
      </c>
      <c r="V90" s="63"/>
      <c r="W90" s="108">
        <v>80</v>
      </c>
      <c r="X90" s="92" t="s">
        <v>110</v>
      </c>
      <c r="Y90" s="63"/>
      <c r="Z90" s="92">
        <v>30</v>
      </c>
      <c r="AA90" s="92">
        <v>706</v>
      </c>
      <c r="AB90" s="87">
        <v>21.72</v>
      </c>
      <c r="AE90" s="3">
        <v>2001</v>
      </c>
      <c r="AF90" s="2">
        <f>COUNT($J$26:$J$37)</f>
        <v>5</v>
      </c>
      <c r="AG90" s="4">
        <f>MAX($J$26:$J$37)</f>
        <v>1.01E-2</v>
      </c>
      <c r="AH90" s="2">
        <f>PERCENTILE($J$26:$J$37,75%)</f>
        <v>7.1999999999999998E-3</v>
      </c>
      <c r="AI90" s="4">
        <f>MEDIAN($J$26:$J$37)</f>
        <v>1E-3</v>
      </c>
      <c r="AJ90" s="2">
        <f>PERCENTILE($J$26:$J$37,25%)</f>
        <v>1E-3</v>
      </c>
      <c r="AK90" s="4">
        <f>MIN($J$26:$J$37)</f>
        <v>1E-3</v>
      </c>
      <c r="BK90">
        <v>3</v>
      </c>
      <c r="BL90">
        <f>COUNT($J$4,$J$16,$J$28,$J$40,$J$52,$J$64,$J$76,$J$88,$J$100,$J$112,$J$124,$J$136,$J$148,$J$160)</f>
        <v>13</v>
      </c>
      <c r="BM90" s="6">
        <f>MAX($J$4,$J$16,$J$28,$J$40,$J$52,$J$64,$J$76,$J$88,$J$100,$J$112,$J$124,$J$136,$J$148,$J$160)</f>
        <v>9.69E-2</v>
      </c>
      <c r="BN90">
        <f>PERCENTILE(($J$4,$J$16,$J$28,$J$40,$J$52,$J$64,$J$76,$J$88,$J$100,$J$112,$J$124,$J$136,$J$148,$J$160),75%)</f>
        <v>5.0799999999999998E-2</v>
      </c>
      <c r="BO90" s="6">
        <f>MEDIAN($J$4,$J$16,$J$28,$J$40,$J$52,$J$64,$J$76,$J$88,$J$100,$J$112,$J$124,$J$136,$J$148,$J$160)</f>
        <v>2.8299999999999999E-2</v>
      </c>
      <c r="BP90">
        <f>PERCENTILE(($J$4,$J$16,$J$28,$J$40,$J$52,$J$64,$J$76,$J$88,$J$100,$J$112,$J$124,$J$136,$J$148,$J$160),25%)</f>
        <v>1.7999999999999999E-2</v>
      </c>
      <c r="BQ90" s="6">
        <f>MIN($J$4,$J$16,$J$28,$J$40,$J$52,$J$64,$J$76,$J$88,$J$100,$J$112,$J$124,$J$136,$J$148,$J$160)</f>
        <v>2E-3</v>
      </c>
    </row>
    <row r="91" spans="1:69" x14ac:dyDescent="0.25">
      <c r="A91" s="117">
        <v>38873</v>
      </c>
      <c r="B91" s="60">
        <v>6</v>
      </c>
      <c r="C91" s="60">
        <v>2006</v>
      </c>
      <c r="D91" s="61">
        <v>4</v>
      </c>
      <c r="E91" s="62">
        <v>10.7</v>
      </c>
      <c r="F91" s="92">
        <v>29.5</v>
      </c>
      <c r="G91" s="63">
        <v>391</v>
      </c>
      <c r="H91" s="64">
        <v>4.4699999999999997E-2</v>
      </c>
      <c r="I91" s="64">
        <v>4.65E-2</v>
      </c>
      <c r="J91" s="64">
        <v>2.5100000000000001E-2</v>
      </c>
      <c r="K91" s="62">
        <v>8.9</v>
      </c>
      <c r="L91" s="63">
        <v>24</v>
      </c>
      <c r="M91" s="63">
        <v>789</v>
      </c>
      <c r="N91" s="63">
        <v>17</v>
      </c>
      <c r="O91" s="63">
        <v>80</v>
      </c>
      <c r="P91" s="92">
        <v>92</v>
      </c>
      <c r="Q91" s="92">
        <v>40</v>
      </c>
      <c r="R91" s="92">
        <v>35</v>
      </c>
      <c r="S91" s="92">
        <v>1476</v>
      </c>
      <c r="T91" s="92">
        <v>0.5</v>
      </c>
      <c r="U91" s="92">
        <v>180</v>
      </c>
      <c r="V91" s="63"/>
      <c r="W91" s="85">
        <v>1710</v>
      </c>
      <c r="X91" s="92" t="s">
        <v>110</v>
      </c>
      <c r="Y91" s="63"/>
      <c r="Z91" s="92">
        <v>50</v>
      </c>
      <c r="AA91" s="92">
        <v>813</v>
      </c>
      <c r="AB91" s="83">
        <v>25.19</v>
      </c>
      <c r="AE91" s="3">
        <v>2002</v>
      </c>
      <c r="AF91" s="2">
        <f>COUNT($J$38:$J$49)</f>
        <v>12</v>
      </c>
      <c r="AG91" s="4">
        <f>MAX($J$38:$J$49)</f>
        <v>0.13689999999999999</v>
      </c>
      <c r="AH91" s="2">
        <f>PERCENTILE($J$38:$J$49,75%)</f>
        <v>4.8924999999999996E-2</v>
      </c>
      <c r="AI91" s="4">
        <f>MEDIAN($J$38:$J$49)</f>
        <v>2.9950000000000001E-2</v>
      </c>
      <c r="AJ91" s="2">
        <f>PERCENTILE($J$38:$J$49,25%)</f>
        <v>1.9874999999999997E-2</v>
      </c>
      <c r="AK91" s="4">
        <f>MIN($J$38:$J$49)</f>
        <v>5.4999999999999997E-3</v>
      </c>
      <c r="BK91">
        <v>4</v>
      </c>
      <c r="BL91">
        <f>COUNT($J$5,$J$17,$J$29,$J$41,$J$53,$J$65,$J$77,$J$89,$J$101,$J$113,$J$125,$J$137,$J$149,$J$161)</f>
        <v>13</v>
      </c>
      <c r="BM91" s="6">
        <f>MAX($J$5,$J$17,$J$29,$J$41,$J$53,$J$65,$J$77,$J$89,$J$101,$J$113,$J$125,$J$137,$J$149,$J$161)</f>
        <v>9.2700000000000005E-2</v>
      </c>
      <c r="BN91">
        <f>PERCENTILE(($J$5,$J$17,$J$29,$J$41,$J$53,$J$65,$J$77,$J$89,$J$101,$J$113,$J$125,$J$137,$J$149,$J$161),75%)</f>
        <v>4.3799999999999999E-2</v>
      </c>
      <c r="BO91" s="6">
        <f>MEDIAN($J$5,$J$17,$J$29,$J$41,$J$53,$J$65,$J$77,$J$89,$J$101,$J$113,$J$125,$J$137,$J$149,$J$161)</f>
        <v>2.3300000000000001E-2</v>
      </c>
      <c r="BP91">
        <f>PERCENTILE(($J$5,$J$17,$J$29,$J$41,$J$53,$J$65,$J$77,$J$89,$J$101,$J$113,$J$125,$J$137,$J$149,$J$161),25%)</f>
        <v>5.0000000000000001E-3</v>
      </c>
      <c r="BQ91" s="6">
        <f>MIN($J$5,$J$17,$J$29,$J$41,$J$53,$J$65,$J$77,$J$89,$J$101,$J$113,$J$125,$J$137,$J$149,$J$161)</f>
        <v>1E-3</v>
      </c>
    </row>
    <row r="92" spans="1:69" x14ac:dyDescent="0.25">
      <c r="A92" s="117">
        <v>38902</v>
      </c>
      <c r="B92" s="60">
        <v>7</v>
      </c>
      <c r="C92" s="60">
        <v>2006</v>
      </c>
      <c r="D92" s="61">
        <v>4</v>
      </c>
      <c r="E92" s="62">
        <v>9.1</v>
      </c>
      <c r="F92" s="92">
        <v>30</v>
      </c>
      <c r="G92" s="63">
        <v>487</v>
      </c>
      <c r="H92" s="64">
        <v>7.8600000000000003E-2</v>
      </c>
      <c r="I92" s="64">
        <v>5.5199999999999999E-2</v>
      </c>
      <c r="J92" s="64">
        <v>2.3099999999999999E-2</v>
      </c>
      <c r="K92" s="62">
        <v>8.6</v>
      </c>
      <c r="L92" s="63">
        <v>29</v>
      </c>
      <c r="M92" s="63">
        <v>1101</v>
      </c>
      <c r="N92" s="63">
        <v>14</v>
      </c>
      <c r="O92" s="63">
        <v>50</v>
      </c>
      <c r="P92" s="92">
        <v>84</v>
      </c>
      <c r="Q92" s="92">
        <v>48</v>
      </c>
      <c r="R92" s="92">
        <v>4</v>
      </c>
      <c r="S92" s="92">
        <v>1994</v>
      </c>
      <c r="T92" s="92">
        <v>1</v>
      </c>
      <c r="U92" s="92">
        <v>204</v>
      </c>
      <c r="V92" s="63"/>
      <c r="W92" s="88">
        <v>359</v>
      </c>
      <c r="X92" s="92" t="s">
        <v>110</v>
      </c>
      <c r="Y92" s="63"/>
      <c r="Z92" s="92">
        <v>11</v>
      </c>
      <c r="AA92" s="92">
        <v>1130</v>
      </c>
      <c r="AB92" s="83">
        <v>36.49</v>
      </c>
      <c r="AE92" s="3">
        <v>2003</v>
      </c>
      <c r="AF92" s="2">
        <f>COUNT($J$50:$J$61)</f>
        <v>12</v>
      </c>
      <c r="AG92" s="4">
        <f>MAX($J$50:$J$61)</f>
        <v>0.15359999999999999</v>
      </c>
      <c r="AH92" s="2">
        <f>PERCENTILE($J$50:$J$61,75%)</f>
        <v>0.108125</v>
      </c>
      <c r="AI92" s="4">
        <f>MEDIAN($J$50:$J$61)</f>
        <v>4.4999999999999998E-2</v>
      </c>
      <c r="AJ92" s="2">
        <f>PERCENTILE($J$50:$J$61,25%)</f>
        <v>1.7950000000000001E-2</v>
      </c>
      <c r="AK92" s="4">
        <f>MIN($J$50:$J$61)</f>
        <v>1E-3</v>
      </c>
      <c r="BK92">
        <v>5</v>
      </c>
      <c r="BL92">
        <f>COUNT($J$6,$J$18,$J$30,$J$42,$J$54,$J$66,$J$78,$J$90,$J$102,$J$114,$J$126,$J$138,$J$150,$J$162)</f>
        <v>13</v>
      </c>
      <c r="BM92" s="6">
        <f>MAX($J$6,$J$18,$J$30,$J$42,$J$54,$J$66,$J$78,$J$90,$J$102,$J$114,$J$126,$J$138,$J$150,$J$162)</f>
        <v>0.05</v>
      </c>
      <c r="BN92">
        <f>PERCENTILE(($J$6,$J$18,$J$30,$J$42,$J$54,$J$66,$J$78,$J$90,$J$102,$J$114,$J$126,$J$138,$J$150,$J$162),75%)</f>
        <v>0.04</v>
      </c>
      <c r="BO92" s="6">
        <f>MEDIAN($J$6,$J$18,$J$30,$J$42,$J$54,$J$66,$J$78,$J$90,$J$102,$J$114,$J$126,$J$138,$J$150,$J$162)</f>
        <v>1.8700000000000001E-2</v>
      </c>
      <c r="BP92">
        <f>PERCENTILE(($J$6,$J$18,$J$30,$J$42,$J$54,$J$66,$J$78,$J$90,$J$102,$J$114,$J$126,$J$138,$J$150,$J$162),25%)</f>
        <v>5.4999999999999997E-3</v>
      </c>
      <c r="BQ92" s="6">
        <f>MIN($J$6,$J$18,$J$30,$J$42,$J$54,$J$66,$J$78,$J$90,$J$102,$J$114,$J$126,$J$138,$J$150,$J$162)</f>
        <v>1E-3</v>
      </c>
    </row>
    <row r="93" spans="1:69" x14ac:dyDescent="0.25">
      <c r="A93" s="117">
        <v>38930</v>
      </c>
      <c r="B93" s="60">
        <v>8</v>
      </c>
      <c r="C93" s="60">
        <v>2006</v>
      </c>
      <c r="D93" s="61">
        <v>2</v>
      </c>
      <c r="E93" s="62">
        <v>7.8</v>
      </c>
      <c r="F93" s="92">
        <v>26.5</v>
      </c>
      <c r="G93" s="63">
        <v>391</v>
      </c>
      <c r="H93" s="64">
        <v>3.9300000000000002E-2</v>
      </c>
      <c r="I93" s="64">
        <v>7.0900000000000005E-2</v>
      </c>
      <c r="J93" s="64">
        <v>6.9199999999999998E-2</v>
      </c>
      <c r="K93" s="62">
        <v>7.7</v>
      </c>
      <c r="L93" s="63">
        <v>23</v>
      </c>
      <c r="M93" s="63">
        <v>909</v>
      </c>
      <c r="N93" s="63">
        <v>26</v>
      </c>
      <c r="O93" s="63">
        <v>110</v>
      </c>
      <c r="P93" s="92">
        <v>80</v>
      </c>
      <c r="Q93" s="92">
        <v>48</v>
      </c>
      <c r="R93" s="92">
        <v>37</v>
      </c>
      <c r="S93" s="92">
        <v>1591</v>
      </c>
      <c r="T93" s="92">
        <v>0.5</v>
      </c>
      <c r="U93" s="92">
        <v>176</v>
      </c>
      <c r="V93" s="63"/>
      <c r="W93" s="109">
        <v>436</v>
      </c>
      <c r="X93" s="92" t="s">
        <v>110</v>
      </c>
      <c r="Y93" s="63"/>
      <c r="Z93" s="92">
        <v>110</v>
      </c>
      <c r="AA93" s="92">
        <v>932</v>
      </c>
      <c r="AB93" s="87">
        <v>24.33</v>
      </c>
      <c r="AE93" s="3">
        <v>2004</v>
      </c>
      <c r="AF93" s="2">
        <f>COUNT($J$62:$J$73)</f>
        <v>12</v>
      </c>
      <c r="AG93" s="4">
        <f>MAX($J$62:$J$73)</f>
        <v>0.44700000000000001</v>
      </c>
      <c r="AH93" s="2">
        <f>PERCENTILE($J$62:$J$73,75%)</f>
        <v>0.11384999999999999</v>
      </c>
      <c r="AI93" s="4">
        <f>MEDIAN($J$62:$J$73)</f>
        <v>3.6400000000000002E-2</v>
      </c>
      <c r="AJ93" s="2">
        <f>PERCENTILE($J$62:$J$73,25%)</f>
        <v>2.6075000000000001E-2</v>
      </c>
      <c r="AK93" s="4">
        <f>MIN($J$62:$J$73)</f>
        <v>4.8999999999999998E-3</v>
      </c>
      <c r="BK93">
        <v>6</v>
      </c>
      <c r="BL93">
        <f>COUNT($J$7,$J$19,$J$31,$J$43,$J$55,$J$67,$J$79,$J$91,$J$103,$J$115,$J$127,$J$139,$J$151,$J$163)</f>
        <v>13</v>
      </c>
      <c r="BM93" s="6">
        <f>MAX($J$7,$J$19,$J$31,$J$43,$J$55,$J$67,$J$79,$J$91,$J$103,$J$115,$J$127,$J$139,$J$151,$J$163)</f>
        <v>0.44700000000000001</v>
      </c>
      <c r="BN93">
        <f>PERCENTILE(($J$7,$J$19,$J$31,$J$43,$J$55,$J$67,$J$79,$J$91,$J$103,$J$115,$J$127,$J$139,$J$151,$J$163),75%)</f>
        <v>5.7500000000000002E-2</v>
      </c>
      <c r="BO93" s="6">
        <f>MEDIAN($J$7,$J$19,$J$31,$J$43,$J$55,$J$67,$J$79,$J$91,$J$103,$J$115,$J$127,$J$139,$J$151,$J$163)</f>
        <v>0.02</v>
      </c>
      <c r="BP93">
        <f>PERCENTILE(($J$7,$J$19,$J$31,$J$43,$J$55,$J$67,$J$79,$J$91,$J$103,$J$115,$J$127,$J$139,$J$151,$J$163),25%)</f>
        <v>2E-3</v>
      </c>
      <c r="BQ93" s="6">
        <f>MIN($J$7,$J$19,$J$31,$J$43,$J$55,$J$67,$J$79,$J$91,$J$103,$J$115,$J$127,$J$139,$J$151,$J$163)</f>
        <v>1E-3</v>
      </c>
    </row>
    <row r="94" spans="1:69" x14ac:dyDescent="0.25">
      <c r="A94" s="117">
        <v>38964</v>
      </c>
      <c r="B94" s="60">
        <v>9</v>
      </c>
      <c r="C94" s="60">
        <v>2006</v>
      </c>
      <c r="D94" s="61">
        <v>2</v>
      </c>
      <c r="E94" s="62">
        <v>11</v>
      </c>
      <c r="F94" s="92">
        <v>33</v>
      </c>
      <c r="G94" s="63">
        <v>272</v>
      </c>
      <c r="H94" s="64">
        <v>0.11260000000000001</v>
      </c>
      <c r="I94" s="64">
        <v>6.2399999999999997E-2</v>
      </c>
      <c r="J94" s="64">
        <v>4.4999999999999997E-3</v>
      </c>
      <c r="K94" s="62">
        <v>8.6999999999999993</v>
      </c>
      <c r="L94" s="63">
        <v>23</v>
      </c>
      <c r="M94" s="63">
        <v>652</v>
      </c>
      <c r="N94" s="63">
        <v>20</v>
      </c>
      <c r="O94" s="63">
        <v>30</v>
      </c>
      <c r="P94" s="92">
        <v>84</v>
      </c>
      <c r="Q94" s="92">
        <v>44</v>
      </c>
      <c r="R94" s="92">
        <v>18</v>
      </c>
      <c r="S94" s="92">
        <v>1187</v>
      </c>
      <c r="T94" s="92">
        <v>0.5</v>
      </c>
      <c r="U94" s="92">
        <v>144</v>
      </c>
      <c r="V94" s="63"/>
      <c r="W94" s="109">
        <v>362</v>
      </c>
      <c r="X94" s="92" t="s">
        <v>110</v>
      </c>
      <c r="Y94" s="63"/>
      <c r="Z94" s="92">
        <v>8</v>
      </c>
      <c r="AA94" s="92">
        <v>675</v>
      </c>
      <c r="AB94" s="87">
        <v>7.82</v>
      </c>
      <c r="AE94" s="3">
        <v>2005</v>
      </c>
      <c r="AF94" s="2">
        <f>COUNT($J$74:$J$85)</f>
        <v>12</v>
      </c>
      <c r="AG94" s="4">
        <f>MAX($J$74:$J$85)</f>
        <v>9.2700000000000005E-2</v>
      </c>
      <c r="AH94" s="2">
        <f>PERCENTILE($J$74:$J$85,75%)</f>
        <v>3.4500000000000003E-2</v>
      </c>
      <c r="AI94" s="4">
        <f>MEDIAN($J$74:$J$85)</f>
        <v>2.6599999999999999E-2</v>
      </c>
      <c r="AJ94" s="2">
        <f>PERCENTILE($J$74:$J$85,25%)</f>
        <v>1.0500000000000001E-2</v>
      </c>
      <c r="AK94" s="4">
        <f>MIN($J$74:$J$85)</f>
        <v>1E-3</v>
      </c>
      <c r="BK94">
        <v>7</v>
      </c>
      <c r="BL94">
        <f>COUNT($J$8,$J$20,$J$32,$J$44,$J$56,$J$68,$J$80,$J$92,$J$104,$J$116,$J$128,$J$140,$J$152,$J$164)</f>
        <v>12</v>
      </c>
      <c r="BM94" s="6">
        <f>MAX($J$8,$J$20,$J$32,$J$44,$J$56,$J$68,$J$80,$J$92,$J$104,$J$116,$J$128,$J$140,$J$152,$J$164)</f>
        <v>8.8999999999999996E-2</v>
      </c>
      <c r="BN94">
        <f>PERCENTILE(($J$8,$J$20,$J$32,$J$44,$J$56,$J$68,$J$80,$J$92,$J$104,$J$116,$J$128,$J$140,$J$152,$J$164),75%)</f>
        <v>3.3024999999999999E-2</v>
      </c>
      <c r="BO94" s="6">
        <f>MEDIAN($J$8,$J$20,$J$32,$J$44,$J$56,$J$68,$J$80,$J$92,$J$104,$J$116,$J$128,$J$140,$J$152,$J$164)</f>
        <v>1.805E-2</v>
      </c>
      <c r="BP94">
        <f>PERCENTILE(($J$8,$J$20,$J$32,$J$44,$J$56,$J$68,$J$80,$J$92,$J$104,$J$116,$J$128,$J$140,$J$152,$J$164),25%)</f>
        <v>4.4000000000000003E-3</v>
      </c>
      <c r="BQ94" s="6">
        <f>MIN($J$8,$J$20,$J$32,$J$44,$J$56,$J$68,$J$80,$J$92,$J$104,$J$116,$J$128,$J$140,$J$152,$J$164)</f>
        <v>2E-3</v>
      </c>
    </row>
    <row r="95" spans="1:69" x14ac:dyDescent="0.25">
      <c r="A95" s="117">
        <v>39008</v>
      </c>
      <c r="B95" s="60">
        <v>10</v>
      </c>
      <c r="C95" s="60">
        <v>2006</v>
      </c>
      <c r="D95" s="61">
        <v>1</v>
      </c>
      <c r="E95" s="62">
        <v>6.1</v>
      </c>
      <c r="F95" s="92" t="s">
        <v>110</v>
      </c>
      <c r="G95" s="63">
        <v>212</v>
      </c>
      <c r="H95" s="64">
        <v>0.64700000000000002</v>
      </c>
      <c r="I95" s="64">
        <v>0.13650000000000001</v>
      </c>
      <c r="J95" s="64">
        <v>4.4499999999999998E-2</v>
      </c>
      <c r="K95" s="62">
        <v>7.6</v>
      </c>
      <c r="L95" s="63">
        <v>30</v>
      </c>
      <c r="M95" s="63">
        <v>578</v>
      </c>
      <c r="N95" s="63">
        <v>83</v>
      </c>
      <c r="O95" s="63">
        <v>50</v>
      </c>
      <c r="P95" s="92">
        <v>76</v>
      </c>
      <c r="Q95" s="92">
        <v>40</v>
      </c>
      <c r="R95" s="92">
        <v>24</v>
      </c>
      <c r="S95" s="92">
        <v>924</v>
      </c>
      <c r="T95" s="92">
        <v>3</v>
      </c>
      <c r="U95" s="92">
        <v>120</v>
      </c>
      <c r="V95" s="63"/>
      <c r="W95" s="88">
        <v>250</v>
      </c>
      <c r="X95" s="92" t="s">
        <v>110</v>
      </c>
      <c r="Y95" s="63"/>
      <c r="Z95" s="92">
        <v>23</v>
      </c>
      <c r="AA95" s="92">
        <v>608</v>
      </c>
      <c r="AB95" s="83">
        <v>8.69</v>
      </c>
      <c r="AE95" s="3">
        <v>2006</v>
      </c>
      <c r="AF95" s="2">
        <f>COUNT($J$86:$J$97)</f>
        <v>12</v>
      </c>
      <c r="AG95" s="4">
        <f>MAX($J$86:$J$97)</f>
        <v>7.7600000000000002E-2</v>
      </c>
      <c r="AH95" s="2">
        <f>PERCENTILE($J$86:$J$97,75%)</f>
        <v>4.8500000000000001E-2</v>
      </c>
      <c r="AI95" s="4">
        <f>MEDIAN($J$86:$J$97)</f>
        <v>3.3099999999999997E-2</v>
      </c>
      <c r="AJ95" s="2">
        <f>PERCENTILE($J$86:$J$97,25%)</f>
        <v>2.0725E-2</v>
      </c>
      <c r="AK95" s="4">
        <f>MIN($J$86:$J$97)</f>
        <v>4.4999999999999997E-3</v>
      </c>
      <c r="BK95">
        <v>8</v>
      </c>
      <c r="BL95">
        <f>COUNT($J$9,$J$21,$J$33,$J$45,$J$57,$J$69,$J$81,$J$93,$J$105,$J$117,$J$129,$J$141,$J$153,$J$165)</f>
        <v>13</v>
      </c>
      <c r="BM95" s="6">
        <f>MAX($J$9,$J$21,$J$33,$J$45,$J$57,$J$69,$J$81,$J$93,$J$105,$J$117,$J$129,$J$141,$J$153,$J$165)</f>
        <v>6.9199999999999998E-2</v>
      </c>
      <c r="BN95">
        <f>PERCENTILE(($J$9,$J$21,$J$33,$J$45,$J$57,$J$69,$J$81,$J$93,$J$105,$J$117,$J$129,$J$141,$J$153,$J$165),75%)</f>
        <v>2.9499999999999998E-2</v>
      </c>
      <c r="BO95" s="6">
        <f>MEDIAN($J$9,$J$21,$J$33,$J$45,$J$57,$J$69,$J$81,$J$93,$J$105,$J$117,$J$129,$J$141,$J$153,$J$165)</f>
        <v>2.1100000000000001E-2</v>
      </c>
      <c r="BP95">
        <f>PERCENTILE(($J$9,$J$21,$J$33,$J$45,$J$57,$J$69,$J$81,$J$93,$J$105,$J$117,$J$129,$J$141,$J$153,$J$165),25%)</f>
        <v>4.8999999999999998E-3</v>
      </c>
      <c r="BQ95" s="6">
        <f>MIN($J$9,$J$21,$J$33,$J$45,$J$57,$J$69,$J$81,$J$93,$J$105,$J$117,$J$129,$J$141,$J$153,$J$165)</f>
        <v>1E-3</v>
      </c>
    </row>
    <row r="96" spans="1:69" x14ac:dyDescent="0.25">
      <c r="A96" s="117">
        <v>39028</v>
      </c>
      <c r="B96" s="60">
        <v>11</v>
      </c>
      <c r="C96" s="60">
        <v>2006</v>
      </c>
      <c r="D96" s="61">
        <v>3</v>
      </c>
      <c r="E96" s="62">
        <v>7.1</v>
      </c>
      <c r="F96" s="92">
        <v>28.4</v>
      </c>
      <c r="G96" s="63">
        <v>208</v>
      </c>
      <c r="H96" s="64">
        <v>0.56740000000000002</v>
      </c>
      <c r="I96" s="64">
        <v>0.12770000000000001</v>
      </c>
      <c r="J96" s="64">
        <v>5.6899999999999999E-2</v>
      </c>
      <c r="K96" s="62">
        <v>7.8</v>
      </c>
      <c r="L96" s="63">
        <v>12</v>
      </c>
      <c r="M96" s="63">
        <v>547</v>
      </c>
      <c r="N96" s="63">
        <v>61</v>
      </c>
      <c r="O96" s="63">
        <v>130</v>
      </c>
      <c r="P96" s="92">
        <v>84</v>
      </c>
      <c r="Q96" s="92">
        <v>40</v>
      </c>
      <c r="R96" s="92">
        <v>28</v>
      </c>
      <c r="S96" s="92">
        <v>951</v>
      </c>
      <c r="T96" s="92">
        <v>0.5</v>
      </c>
      <c r="U96" s="92">
        <v>124</v>
      </c>
      <c r="V96" s="63"/>
      <c r="W96" s="109">
        <v>60</v>
      </c>
      <c r="X96" s="92" t="s">
        <v>110</v>
      </c>
      <c r="Y96" s="63"/>
      <c r="Z96" s="92">
        <v>30</v>
      </c>
      <c r="AA96" s="92">
        <v>559</v>
      </c>
      <c r="AB96" s="87">
        <v>24.33</v>
      </c>
      <c r="AE96" s="3">
        <v>2007</v>
      </c>
      <c r="AF96" s="2">
        <f>COUNT($J$98:$J$109)</f>
        <v>12</v>
      </c>
      <c r="AG96" s="4">
        <f>MAX($J$98:$J$109)</f>
        <v>0.128</v>
      </c>
      <c r="AH96" s="2">
        <f>PERCENTILE($J$98:$J$109,75%)</f>
        <v>6.0675E-2</v>
      </c>
      <c r="AI96" s="4">
        <f>MEDIAN($J$98:$J$109)</f>
        <v>4.6800000000000001E-2</v>
      </c>
      <c r="AJ96" s="2">
        <f>PERCENTILE($J$98:$J$109,25%)</f>
        <v>2.35E-2</v>
      </c>
      <c r="AK96" s="4">
        <f>MIN($J$98:$J$109)</f>
        <v>1.5900000000000001E-2</v>
      </c>
      <c r="BK96">
        <v>9</v>
      </c>
      <c r="BL96">
        <f>COUNT($J$10,$J$22,$J$34,$J$46,$J$58,$J$70,$J$82,$J$94,$J$106,$J$118,$J$130,$J$142,$J$154,$J$166)</f>
        <v>13</v>
      </c>
      <c r="BM96" s="6">
        <f>MAX($J$10,$J$22,$J$34,$J$46,$J$58,$J$70,$J$82,$J$94,$J$106,$J$118,$J$130,$J$142,$J$154,$J$166)</f>
        <v>0.14729999999999999</v>
      </c>
      <c r="BN96">
        <f>PERCENTILE(($J$10,$J$22,$J$34,$J$46,$J$58,$J$70,$J$82,$J$94,$J$106,$J$118,$J$130,$J$142,$J$154,$J$166),75%)</f>
        <v>2.87E-2</v>
      </c>
      <c r="BO96" s="6">
        <f>MEDIAN($J$10,$J$22,$J$34,$J$46,$J$58,$J$70,$J$82,$J$94,$J$106,$J$118,$J$130,$J$142,$J$154,$J$166)</f>
        <v>1.6400000000000001E-2</v>
      </c>
      <c r="BP96">
        <f>PERCENTILE(($J$10,$J$22,$J$34,$J$46,$J$58,$J$70,$J$82,$J$94,$J$106,$J$118,$J$130,$J$142,$J$154,$J$166),25%)</f>
        <v>4.4999999999999997E-3</v>
      </c>
      <c r="BQ96" s="6">
        <f>MIN($J$10,$J$22,$J$34,$J$46,$J$58,$J$70,$J$82,$J$94,$J$106,$J$118,$J$130,$J$142,$J$154,$J$166)</f>
        <v>1E-3</v>
      </c>
    </row>
    <row r="97" spans="1:69" x14ac:dyDescent="0.25">
      <c r="A97" s="117">
        <v>39055</v>
      </c>
      <c r="B97" s="60">
        <v>12</v>
      </c>
      <c r="C97" s="60">
        <v>2006</v>
      </c>
      <c r="D97" s="61">
        <v>0.7</v>
      </c>
      <c r="E97" s="62">
        <v>7.6</v>
      </c>
      <c r="F97" s="92">
        <v>28</v>
      </c>
      <c r="G97" s="63">
        <v>208</v>
      </c>
      <c r="H97" s="64">
        <v>0.52739999999999998</v>
      </c>
      <c r="I97" s="64">
        <v>0.1996</v>
      </c>
      <c r="J97" s="64">
        <v>7.7600000000000002E-2</v>
      </c>
      <c r="K97" s="62">
        <v>8</v>
      </c>
      <c r="L97" s="63">
        <v>37</v>
      </c>
      <c r="M97" s="63">
        <v>549</v>
      </c>
      <c r="N97" s="63">
        <v>79</v>
      </c>
      <c r="O97" s="63">
        <v>17</v>
      </c>
      <c r="P97" s="92">
        <v>80</v>
      </c>
      <c r="Q97" s="92">
        <v>40</v>
      </c>
      <c r="R97" s="92">
        <v>26</v>
      </c>
      <c r="S97" s="92">
        <v>915</v>
      </c>
      <c r="T97" s="92">
        <v>2</v>
      </c>
      <c r="U97" s="92">
        <v>124</v>
      </c>
      <c r="V97" s="63"/>
      <c r="W97" s="109">
        <v>317</v>
      </c>
      <c r="X97" s="92" t="s">
        <v>110</v>
      </c>
      <c r="Y97" s="63"/>
      <c r="Z97" s="92">
        <v>8</v>
      </c>
      <c r="AA97" s="92">
        <v>586</v>
      </c>
      <c r="AB97" s="83">
        <v>6.08</v>
      </c>
      <c r="AE97" s="3">
        <v>2008</v>
      </c>
      <c r="AF97" s="2">
        <f>COUNT($J$110:$J$121)</f>
        <v>11</v>
      </c>
      <c r="AG97" s="4">
        <f>MAX($J$110:$J$121)</f>
        <v>2.3800000000000002E-2</v>
      </c>
      <c r="AH97" s="2">
        <f>PERCENTILE($J$110:$J$121,75%)</f>
        <v>1.8950000000000002E-2</v>
      </c>
      <c r="AI97" s="4">
        <f>MEDIAN($J$110:$J$121)</f>
        <v>1.09E-2</v>
      </c>
      <c r="AJ97" s="2">
        <f>PERCENTILE($J$110:$J$121,25%)</f>
        <v>5.1000000000000004E-3</v>
      </c>
      <c r="AK97" s="4">
        <f>MIN($J$110:$J$121)</f>
        <v>1E-3</v>
      </c>
      <c r="BK97">
        <v>10</v>
      </c>
      <c r="BL97">
        <f>COUNT($J$11,$J$23,$J$35,$J$47,$J$59,$J$71,$J$83,$J$95,$J$107,$J$119,$J$131,$J$143,$J$155,$J$167)</f>
        <v>13</v>
      </c>
      <c r="BM97" s="6">
        <f>MAX($J$11,$J$23,$J$35,$J$47,$J$59,$J$71,$J$83,$J$95,$J$107,$J$119,$J$131,$J$143,$J$155,$J$167)</f>
        <v>0.1774</v>
      </c>
      <c r="BN97">
        <f>PERCENTILE(($J$11,$J$23,$J$35,$J$47,$J$59,$J$71,$J$83,$J$95,$J$107,$J$119,$J$131,$J$143,$J$155,$J$167),75%)</f>
        <v>0.05</v>
      </c>
      <c r="BO97" s="6">
        <f>MEDIAN($J$11,$J$23,$J$35,$J$47,$J$59,$J$71,$J$83,$J$95,$J$107,$J$119,$J$131,$J$143,$J$155,$J$167)</f>
        <v>1.7399999999999999E-2</v>
      </c>
      <c r="BP97">
        <f>PERCENTILE(($J$11,$J$23,$J$35,$J$47,$J$59,$J$71,$J$83,$J$95,$J$107,$J$119,$J$131,$J$143,$J$155,$J$167),25%)</f>
        <v>6.1999999999999998E-3</v>
      </c>
      <c r="BQ97" s="6">
        <f>MIN($J$11,$J$23,$J$35,$J$47,$J$59,$J$71,$J$83,$J$95,$J$107,$J$119,$J$131,$J$143,$J$155,$J$167)</f>
        <v>1E-3</v>
      </c>
    </row>
    <row r="98" spans="1:69" x14ac:dyDescent="0.25">
      <c r="A98" s="117">
        <v>39090</v>
      </c>
      <c r="B98" s="60">
        <v>1</v>
      </c>
      <c r="C98" s="60">
        <v>2007</v>
      </c>
      <c r="D98" s="61">
        <v>3</v>
      </c>
      <c r="E98" s="62">
        <v>8.6</v>
      </c>
      <c r="F98" s="92">
        <v>28</v>
      </c>
      <c r="G98" s="63">
        <v>182</v>
      </c>
      <c r="H98" s="64">
        <v>9.64E-2</v>
      </c>
      <c r="I98" s="64">
        <v>0.1217</v>
      </c>
      <c r="J98" s="64">
        <v>4.7500000000000001E-2</v>
      </c>
      <c r="K98" s="62">
        <v>8.1999999999999993</v>
      </c>
      <c r="L98" s="63">
        <v>120</v>
      </c>
      <c r="M98" s="63">
        <v>441</v>
      </c>
      <c r="N98" s="63">
        <v>103</v>
      </c>
      <c r="O98" s="63">
        <v>300</v>
      </c>
      <c r="P98" s="92">
        <v>88</v>
      </c>
      <c r="Q98" s="92">
        <v>40</v>
      </c>
      <c r="R98" s="92">
        <v>23</v>
      </c>
      <c r="S98" s="92">
        <v>787</v>
      </c>
      <c r="T98" s="92">
        <v>0.5</v>
      </c>
      <c r="U98" s="92">
        <v>116</v>
      </c>
      <c r="V98" s="63"/>
      <c r="W98" s="88">
        <v>2886</v>
      </c>
      <c r="X98" s="92" t="s">
        <v>110</v>
      </c>
      <c r="Y98" s="63"/>
      <c r="Z98" s="92">
        <v>80</v>
      </c>
      <c r="AA98" s="92">
        <v>561</v>
      </c>
      <c r="AB98" s="83">
        <v>109.46</v>
      </c>
      <c r="AE98" s="3">
        <v>2009</v>
      </c>
      <c r="AF98" s="2">
        <f>COUNT($J$122:$J$133)</f>
        <v>9</v>
      </c>
      <c r="AG98" s="4">
        <f>MAX($J$122:$J$133)</f>
        <v>7.0000000000000007E-2</v>
      </c>
      <c r="AH98" s="2">
        <f>PERCENTILE($J$122:$J$133,75%)</f>
        <v>3.9800000000000002E-2</v>
      </c>
      <c r="AI98" s="4">
        <f>MEDIAN($J$122:$J$133)</f>
        <v>1.8700000000000001E-2</v>
      </c>
      <c r="AJ98" s="2">
        <f>PERCENTILE($J$122:$J$133,25%)</f>
        <v>5.0000000000000001E-3</v>
      </c>
      <c r="AK98" s="4">
        <f>MIN($J$122:$J$133)</f>
        <v>1E-3</v>
      </c>
      <c r="BK98">
        <v>11</v>
      </c>
      <c r="BL98">
        <f>COUNT($J$12,$J$24,$J$36,$J$48,$J$60,$J$72,$J$84,$J$96,$J$108,$J$120,$J$132,$J$144,$J$156,$J$168)</f>
        <v>14</v>
      </c>
      <c r="BM98" s="6">
        <f>MAX($J$12,$J$24,$J$36,$J$48,$J$60,$J$72,$J$84,$J$96,$J$108,$J$120,$J$132,$J$144,$J$156,$J$168)</f>
        <v>0.15359999999999999</v>
      </c>
      <c r="BN98">
        <f>PERCENTILE(($J$12,$J$24,$J$36,$J$48,$J$60,$J$72,$J$84,$J$96,$J$108,$J$120,$J$132,$J$144,$J$156,$J$168),75%)</f>
        <v>5.8775000000000001E-2</v>
      </c>
      <c r="BO98" s="6">
        <f>MEDIAN($J$12,$J$24,$J$36,$J$48,$J$60,$J$72,$J$84,$J$96,$J$108,$J$120,$J$132,$J$144,$J$156,$J$168)</f>
        <v>2.64E-2</v>
      </c>
      <c r="BP98">
        <f>PERCENTILE(($J$12,$J$24,$J$36,$J$48,$J$60,$J$72,$J$84,$J$96,$J$108,$J$120,$J$132,$J$144,$J$156,$J$168),25%)</f>
        <v>8.0499999999999999E-3</v>
      </c>
      <c r="BQ98" s="6">
        <f>MIN($J$12,$J$24,$J$36,$J$48,$J$60,$J$72,$J$84,$J$96,$J$108,$J$120,$J$132,$J$144,$J$156,$J$168)</f>
        <v>2E-3</v>
      </c>
    </row>
    <row r="99" spans="1:69" x14ac:dyDescent="0.25">
      <c r="A99" s="117">
        <v>39119</v>
      </c>
      <c r="B99" s="60">
        <v>2</v>
      </c>
      <c r="C99" s="60">
        <v>2007</v>
      </c>
      <c r="D99" s="61">
        <v>1</v>
      </c>
      <c r="E99" s="62">
        <v>8.6</v>
      </c>
      <c r="F99" s="92">
        <v>26.5</v>
      </c>
      <c r="G99" s="63">
        <v>167</v>
      </c>
      <c r="H99" s="64">
        <v>5.2299999999999999E-2</v>
      </c>
      <c r="I99" s="64">
        <v>6.3700000000000007E-2</v>
      </c>
      <c r="J99" s="64">
        <v>0.128</v>
      </c>
      <c r="K99" s="62">
        <v>8.1</v>
      </c>
      <c r="L99" s="63">
        <v>84</v>
      </c>
      <c r="M99" s="63">
        <v>409</v>
      </c>
      <c r="N99" s="63">
        <v>88</v>
      </c>
      <c r="O99" s="63">
        <v>11</v>
      </c>
      <c r="P99" s="92">
        <v>80</v>
      </c>
      <c r="Q99" s="92">
        <v>36</v>
      </c>
      <c r="R99" s="92">
        <v>28</v>
      </c>
      <c r="S99" s="92">
        <v>906</v>
      </c>
      <c r="T99" s="92">
        <v>2</v>
      </c>
      <c r="U99" s="92">
        <v>112</v>
      </c>
      <c r="V99" s="63"/>
      <c r="W99" s="109">
        <v>3761</v>
      </c>
      <c r="X99" s="92" t="s">
        <v>110</v>
      </c>
      <c r="Y99" s="63"/>
      <c r="Z99" s="92">
        <v>8</v>
      </c>
      <c r="AA99" s="92">
        <v>493</v>
      </c>
      <c r="AB99" s="87">
        <v>54.73</v>
      </c>
      <c r="AE99" s="3">
        <v>2010</v>
      </c>
      <c r="AF99" s="2">
        <f>COUNT($J$134:$J$145)</f>
        <v>12</v>
      </c>
      <c r="AG99" s="4">
        <f>MAX($J$134:$J$145)</f>
        <v>0.10580000000000001</v>
      </c>
      <c r="AH99" s="2">
        <f>PERCENTILE($J$134:$J$145,75%)</f>
        <v>5.4899999999999997E-2</v>
      </c>
      <c r="AI99" s="4">
        <f>MEDIAN($J$134:$J$145)</f>
        <v>0.04</v>
      </c>
      <c r="AJ99" s="2">
        <f>PERCENTILE($J$134:$J$145,25%)</f>
        <v>1.7500000000000002E-2</v>
      </c>
      <c r="AK99" s="4">
        <f>MIN($J$134:$J$145)</f>
        <v>5.0000000000000001E-3</v>
      </c>
      <c r="BK99">
        <v>12</v>
      </c>
      <c r="BL99">
        <f>COUNT($J$13,$J$25,$J$37,$J$49,$J$61,$J$73,$J$85,$J$97,$J$109,$J$121,$J$133,$J$145,$J$157,$J$169)</f>
        <v>13</v>
      </c>
      <c r="BM99" s="6">
        <f>MAX($J$13,$J$25,$J$37,$J$49,$J$61,$J$73,$J$85,$J$97,$J$109,$J$121,$J$133,$J$145,$J$157,$J$169)</f>
        <v>0.17430000000000001</v>
      </c>
      <c r="BN99">
        <f>PERCENTILE(($J$13,$J$25,$J$37,$J$49,$J$61,$J$73,$J$85,$J$97,$J$109,$J$121,$J$133,$J$145,$J$157,$J$169),75%)</f>
        <v>0.1027</v>
      </c>
      <c r="BO99" s="6">
        <f>MEDIAN($J$13,$J$25,$J$37,$J$49,$J$61,$J$73,$J$85,$J$97,$J$109,$J$121,$J$133,$J$145,$J$157,$J$169)</f>
        <v>0.06</v>
      </c>
      <c r="BP99">
        <f>PERCENTILE(($J$13,$J$25,$J$37,$J$49,$J$61,$J$73,$J$85,$J$97,$J$109,$J$121,$J$133,$J$145,$J$157,$J$169),25%)</f>
        <v>2.52E-2</v>
      </c>
      <c r="BQ99" s="6">
        <f>MIN($J$13,$J$25,$J$37,$J$49,$J$61,$J$73,$J$85,$J$97,$J$109,$J$121,$J$133,$J$145,$J$157,$J$169)</f>
        <v>1.01E-2</v>
      </c>
    </row>
    <row r="100" spans="1:69" x14ac:dyDescent="0.25">
      <c r="A100" s="117">
        <v>39146</v>
      </c>
      <c r="B100" s="60">
        <v>3</v>
      </c>
      <c r="C100" s="60">
        <v>2007</v>
      </c>
      <c r="D100" s="61">
        <v>1</v>
      </c>
      <c r="E100" s="62">
        <v>8.3000000000000007</v>
      </c>
      <c r="F100" s="92">
        <v>28.5</v>
      </c>
      <c r="G100" s="63">
        <v>175</v>
      </c>
      <c r="H100" s="64">
        <v>1E-3</v>
      </c>
      <c r="I100" s="64">
        <v>0.06</v>
      </c>
      <c r="J100" s="64">
        <v>0.02</v>
      </c>
      <c r="K100" s="62">
        <v>7.8</v>
      </c>
      <c r="L100" s="63">
        <v>9</v>
      </c>
      <c r="M100" s="63">
        <v>419</v>
      </c>
      <c r="N100" s="63">
        <v>21</v>
      </c>
      <c r="O100" s="63">
        <v>2</v>
      </c>
      <c r="P100" s="92">
        <v>96</v>
      </c>
      <c r="Q100" s="92">
        <v>16</v>
      </c>
      <c r="R100" s="92">
        <v>10</v>
      </c>
      <c r="S100" s="92">
        <v>859</v>
      </c>
      <c r="T100" s="92">
        <v>2</v>
      </c>
      <c r="U100" s="92">
        <v>160</v>
      </c>
      <c r="V100" s="63"/>
      <c r="W100" s="109">
        <v>312</v>
      </c>
      <c r="X100" s="92" t="s">
        <v>110</v>
      </c>
      <c r="Y100" s="63"/>
      <c r="Z100" s="92">
        <v>2</v>
      </c>
      <c r="AA100" s="92">
        <v>428</v>
      </c>
      <c r="AB100" s="83">
        <v>24.33</v>
      </c>
      <c r="AE100" s="3">
        <v>2011</v>
      </c>
      <c r="AF100" s="2">
        <f>COUNT($J$146:$J$157)</f>
        <v>11</v>
      </c>
      <c r="AG100" s="4">
        <f>MAX($J$146:$J$157)</f>
        <v>0.17430000000000001</v>
      </c>
      <c r="AH100" s="2">
        <f>PERCENTILE($J$146:$J$157,75%)</f>
        <v>9.5950000000000008E-2</v>
      </c>
      <c r="AI100" s="4">
        <f>MEDIAN($J$146:$J$157)</f>
        <v>2.5899999999999999E-2</v>
      </c>
      <c r="AJ100" s="2">
        <f>PERCENTILE($J$146:$J$157,25%)</f>
        <v>1.9299999999999998E-2</v>
      </c>
      <c r="AK100" s="4">
        <f>MIN($J$146:$J$157)</f>
        <v>1.4999999999999999E-2</v>
      </c>
    </row>
    <row r="101" spans="1:69" x14ac:dyDescent="0.25">
      <c r="A101" s="117">
        <v>39182</v>
      </c>
      <c r="B101" s="60">
        <v>4</v>
      </c>
      <c r="C101" s="60">
        <v>2007</v>
      </c>
      <c r="D101" s="61">
        <v>1</v>
      </c>
      <c r="E101" s="62">
        <v>8.1</v>
      </c>
      <c r="F101" s="92">
        <v>29</v>
      </c>
      <c r="G101" s="63">
        <v>350</v>
      </c>
      <c r="H101" s="64">
        <v>1E-3</v>
      </c>
      <c r="I101" s="64">
        <v>5.5199999999999999E-2</v>
      </c>
      <c r="J101" s="64">
        <v>7.0199999999999999E-2</v>
      </c>
      <c r="K101" s="62">
        <v>8</v>
      </c>
      <c r="L101" s="63">
        <v>21</v>
      </c>
      <c r="M101" s="63">
        <v>413</v>
      </c>
      <c r="N101" s="63">
        <v>14</v>
      </c>
      <c r="O101" s="63">
        <v>2</v>
      </c>
      <c r="P101" s="92">
        <v>108</v>
      </c>
      <c r="Q101" s="92">
        <v>44</v>
      </c>
      <c r="R101" s="92">
        <v>18</v>
      </c>
      <c r="S101" s="92">
        <v>807</v>
      </c>
      <c r="T101" s="92">
        <v>0.5</v>
      </c>
      <c r="U101" s="92">
        <v>48</v>
      </c>
      <c r="V101" s="63"/>
      <c r="W101" s="109">
        <v>773</v>
      </c>
      <c r="X101" s="92" t="s">
        <v>110</v>
      </c>
      <c r="Y101" s="63"/>
      <c r="Z101" s="92">
        <v>2</v>
      </c>
      <c r="AA101" s="92">
        <v>434</v>
      </c>
      <c r="AB101" s="83">
        <v>36.49</v>
      </c>
      <c r="AE101" s="3">
        <v>2012</v>
      </c>
      <c r="AF101" s="2">
        <f>COUNT($J$158:$J$169)</f>
        <v>12</v>
      </c>
      <c r="AG101" s="4">
        <f>MAX($J$158:$J$169)</f>
        <v>9.4E-2</v>
      </c>
      <c r="AH101" s="2">
        <f>PERCENTILE($J$158:$J$169,75%)</f>
        <v>6.3750000000000001E-2</v>
      </c>
      <c r="AI101" s="4">
        <f>MEDIAN($J$158:$J$169)</f>
        <v>4.2000000000000003E-2</v>
      </c>
      <c r="AJ101" s="2">
        <f>PERCENTILE($J$158:$J$169,25%)</f>
        <v>1.6500000000000001E-2</v>
      </c>
      <c r="AK101" s="4">
        <f>MIN($J$158:$J$169)</f>
        <v>1E-3</v>
      </c>
    </row>
    <row r="102" spans="1:69" x14ac:dyDescent="0.25">
      <c r="A102" s="117">
        <v>39209</v>
      </c>
      <c r="B102" s="60">
        <v>5</v>
      </c>
      <c r="C102" s="60">
        <v>2007</v>
      </c>
      <c r="D102" s="61">
        <v>1</v>
      </c>
      <c r="E102" s="62">
        <v>8.9</v>
      </c>
      <c r="F102" s="92">
        <v>31</v>
      </c>
      <c r="G102" s="63">
        <v>357</v>
      </c>
      <c r="H102" s="64">
        <v>1E-3</v>
      </c>
      <c r="I102" s="64">
        <v>6.9500000000000006E-2</v>
      </c>
      <c r="J102" s="64">
        <v>4.3299999999999998E-2</v>
      </c>
      <c r="K102" s="62">
        <v>9.1</v>
      </c>
      <c r="L102" s="63">
        <v>3</v>
      </c>
      <c r="M102" s="63">
        <v>450</v>
      </c>
      <c r="N102" s="66" t="s">
        <v>3</v>
      </c>
      <c r="O102" s="63">
        <v>23</v>
      </c>
      <c r="P102" s="92">
        <v>104</v>
      </c>
      <c r="Q102" s="92">
        <v>44</v>
      </c>
      <c r="R102" s="92">
        <v>24</v>
      </c>
      <c r="S102" s="92">
        <v>840</v>
      </c>
      <c r="T102" s="92">
        <v>2</v>
      </c>
      <c r="U102" s="92">
        <v>96</v>
      </c>
      <c r="V102" s="63"/>
      <c r="W102" s="109">
        <v>970</v>
      </c>
      <c r="X102" s="92" t="s">
        <v>110</v>
      </c>
      <c r="Y102" s="63"/>
      <c r="Z102" s="92">
        <v>13</v>
      </c>
      <c r="AA102" s="92">
        <v>453</v>
      </c>
      <c r="AB102" s="88">
        <v>39.090000000000003</v>
      </c>
      <c r="AE102" s="1"/>
      <c r="AF102" s="1"/>
      <c r="AG102" s="2"/>
      <c r="AH102" s="2"/>
      <c r="AI102" s="2"/>
    </row>
    <row r="103" spans="1:69" x14ac:dyDescent="0.25">
      <c r="A103" s="117">
        <v>39237</v>
      </c>
      <c r="B103" s="60">
        <v>6</v>
      </c>
      <c r="C103" s="60">
        <v>2007</v>
      </c>
      <c r="D103" s="61">
        <v>4</v>
      </c>
      <c r="E103" s="62">
        <v>8.5</v>
      </c>
      <c r="F103" s="92">
        <v>35</v>
      </c>
      <c r="G103" s="63">
        <v>547</v>
      </c>
      <c r="H103" s="64">
        <v>1E-3</v>
      </c>
      <c r="I103" s="64">
        <v>0.1008</v>
      </c>
      <c r="J103" s="64">
        <v>5.7500000000000002E-2</v>
      </c>
      <c r="K103" s="62">
        <v>9.1999999999999993</v>
      </c>
      <c r="L103" s="63">
        <v>4</v>
      </c>
      <c r="M103" s="63">
        <v>1196</v>
      </c>
      <c r="N103" s="66" t="s">
        <v>3</v>
      </c>
      <c r="O103" s="63">
        <v>2</v>
      </c>
      <c r="P103" s="92">
        <v>132</v>
      </c>
      <c r="Q103" s="92">
        <v>80</v>
      </c>
      <c r="R103" s="92">
        <v>39</v>
      </c>
      <c r="S103" s="92">
        <v>2090</v>
      </c>
      <c r="T103" s="92">
        <v>3</v>
      </c>
      <c r="U103" s="92">
        <v>300</v>
      </c>
      <c r="V103" s="63"/>
      <c r="W103" s="88">
        <v>613</v>
      </c>
      <c r="X103" s="92" t="s">
        <v>110</v>
      </c>
      <c r="Y103" s="63"/>
      <c r="Z103" s="92">
        <v>2</v>
      </c>
      <c r="AA103" s="92">
        <v>1200</v>
      </c>
      <c r="AB103" s="83">
        <v>191.13</v>
      </c>
    </row>
    <row r="104" spans="1:69" x14ac:dyDescent="0.25">
      <c r="A104" s="117">
        <v>39266</v>
      </c>
      <c r="B104" s="60">
        <v>7</v>
      </c>
      <c r="C104" s="60">
        <v>2007</v>
      </c>
      <c r="D104" s="61">
        <v>2</v>
      </c>
      <c r="E104" s="62">
        <v>10.5</v>
      </c>
      <c r="F104" s="92">
        <v>34</v>
      </c>
      <c r="G104" s="63">
        <v>707</v>
      </c>
      <c r="H104" s="64">
        <v>1E-3</v>
      </c>
      <c r="I104" s="64">
        <v>0.20180000000000001</v>
      </c>
      <c r="J104" s="64">
        <v>4.6100000000000002E-2</v>
      </c>
      <c r="K104" s="62">
        <v>9.4</v>
      </c>
      <c r="L104" s="63">
        <v>5</v>
      </c>
      <c r="M104" s="63">
        <v>1461</v>
      </c>
      <c r="N104" s="66" t="s">
        <v>3</v>
      </c>
      <c r="O104" s="63">
        <v>23</v>
      </c>
      <c r="P104" s="92">
        <v>108</v>
      </c>
      <c r="Q104" s="92">
        <v>44</v>
      </c>
      <c r="R104" s="92">
        <v>31</v>
      </c>
      <c r="S104" s="92">
        <v>2450</v>
      </c>
      <c r="T104" s="92">
        <v>3</v>
      </c>
      <c r="U104" s="92">
        <v>276</v>
      </c>
      <c r="V104" s="63"/>
      <c r="W104" s="88">
        <v>1004</v>
      </c>
      <c r="X104" s="92" t="s">
        <v>110</v>
      </c>
      <c r="Y104" s="63"/>
      <c r="Z104" s="92">
        <v>8</v>
      </c>
      <c r="AA104" s="92">
        <v>1466</v>
      </c>
      <c r="AB104" s="83">
        <v>25.63</v>
      </c>
      <c r="AE104" t="s">
        <v>15</v>
      </c>
      <c r="AF104" t="s">
        <v>52</v>
      </c>
      <c r="AG104" t="s">
        <v>53</v>
      </c>
      <c r="AH104" t="s">
        <v>54</v>
      </c>
      <c r="AI104" t="s">
        <v>55</v>
      </c>
      <c r="AJ104" t="s">
        <v>56</v>
      </c>
      <c r="AK104" t="s">
        <v>57</v>
      </c>
      <c r="BK104" t="s">
        <v>14</v>
      </c>
      <c r="BL104" t="s">
        <v>52</v>
      </c>
      <c r="BM104" t="s">
        <v>53</v>
      </c>
      <c r="BN104" t="s">
        <v>54</v>
      </c>
      <c r="BO104" t="s">
        <v>55</v>
      </c>
      <c r="BP104" t="s">
        <v>56</v>
      </c>
      <c r="BQ104" t="s">
        <v>57</v>
      </c>
    </row>
    <row r="105" spans="1:69" x14ac:dyDescent="0.25">
      <c r="A105" s="117">
        <v>39300</v>
      </c>
      <c r="B105" s="60">
        <v>8</v>
      </c>
      <c r="C105" s="60">
        <v>2007</v>
      </c>
      <c r="D105" s="61">
        <v>1</v>
      </c>
      <c r="E105" s="62">
        <v>8.1999999999999993</v>
      </c>
      <c r="F105" s="92">
        <v>30.5</v>
      </c>
      <c r="G105" s="63">
        <v>482</v>
      </c>
      <c r="H105" s="64">
        <v>0.01</v>
      </c>
      <c r="I105" s="64">
        <v>0.19739999999999999</v>
      </c>
      <c r="J105" s="64">
        <v>2.2599999999999999E-2</v>
      </c>
      <c r="K105" s="62">
        <v>9</v>
      </c>
      <c r="L105" s="63">
        <v>9</v>
      </c>
      <c r="M105" s="63">
        <v>1116</v>
      </c>
      <c r="N105" s="63">
        <v>18</v>
      </c>
      <c r="O105" s="63">
        <v>130</v>
      </c>
      <c r="P105" s="92">
        <v>112</v>
      </c>
      <c r="Q105" s="92">
        <v>28</v>
      </c>
      <c r="R105" s="92">
        <v>27</v>
      </c>
      <c r="S105" s="92">
        <v>1854</v>
      </c>
      <c r="T105" s="92">
        <v>0.05</v>
      </c>
      <c r="U105" s="92">
        <v>228</v>
      </c>
      <c r="V105" s="63"/>
      <c r="W105" s="88">
        <v>2591</v>
      </c>
      <c r="X105" s="92" t="s">
        <v>110</v>
      </c>
      <c r="Y105" s="63"/>
      <c r="Z105" s="92">
        <v>27</v>
      </c>
      <c r="AA105" s="92">
        <v>1125</v>
      </c>
      <c r="AB105" s="83">
        <v>235.43</v>
      </c>
      <c r="AE105" s="3">
        <v>1999</v>
      </c>
      <c r="AF105">
        <f>COUNT($K$2:$K$13)</f>
        <v>12</v>
      </c>
      <c r="AG105" s="4">
        <f>MAX($K$2:$K$13)</f>
        <v>9.3000000000000007</v>
      </c>
      <c r="AH105">
        <f>PERCENTILE($K$2:$K$13,75%)</f>
        <v>8.6</v>
      </c>
      <c r="AI105" s="4">
        <f>MEDIAN($K$2:$K$13)</f>
        <v>8</v>
      </c>
      <c r="AJ105">
        <f>PERCENTILE($K$2:$K$13,25%)</f>
        <v>7.8</v>
      </c>
      <c r="AK105" s="4">
        <f>MIN($K$2:$K$13)</f>
        <v>7.4</v>
      </c>
      <c r="BK105">
        <v>1</v>
      </c>
      <c r="BL105">
        <f>COUNT($K$2,$K$14,$K$26,$K$38,$K$50,$K$62,$K$74,$K$86,$K$98,$K$110,$K$122,$K$134,$K$146,$K$158)</f>
        <v>13</v>
      </c>
      <c r="BM105" s="6">
        <f>MAX($K$2,$K$14,$K$26,$K$38,$K$50,$K$62,$K$74,$K$86,$K$98,$K$110,$K$122,$K$134,$K$146,$K$158)</f>
        <v>8.4</v>
      </c>
      <c r="BN105">
        <f>PERCENTILE(($K$2,$K$14,$K$26,$K$38,$K$50,$K$62,$K$74,$K$86,$K$98,$K$110,$K$122,$K$134,$K$146,$K$158),75%)</f>
        <v>8</v>
      </c>
      <c r="BO105" s="6">
        <f>MEDIAN($K$2,$K$14,$K$26,$K$38,$K$50,$K$62,$K$74,$K$86,$K$98,$K$110,$K$122,$K$134,$K$146,$K$158)</f>
        <v>7.8</v>
      </c>
      <c r="BP105">
        <f>PERCENTILE(($K$2,$K$14,$K$26,$K$38,$K$50,$K$62,$K$74,$K$86,$K$98,$K$110,$K$122,$K$134,$K$146,$K$158),25%)</f>
        <v>7.7</v>
      </c>
      <c r="BQ105" s="6">
        <f>MIN($K$2,$K$14,$K$26,$K$38,$K$50,$K$62,$K$74,$K$86,$K$98,$K$110,$K$122,$K$134,$K$146,$K$158)</f>
        <v>7.2</v>
      </c>
    </row>
    <row r="106" spans="1:69" x14ac:dyDescent="0.25">
      <c r="A106" s="117">
        <v>39335</v>
      </c>
      <c r="B106" s="60">
        <v>9</v>
      </c>
      <c r="C106" s="60">
        <v>2007</v>
      </c>
      <c r="D106" s="61">
        <v>1</v>
      </c>
      <c r="E106" s="62">
        <v>12.9</v>
      </c>
      <c r="F106" s="92">
        <v>32.5</v>
      </c>
      <c r="G106" s="63">
        <v>337</v>
      </c>
      <c r="H106" s="64">
        <v>1.24E-2</v>
      </c>
      <c r="I106" s="64">
        <v>3.0499999999999999E-2</v>
      </c>
      <c r="J106" s="64">
        <v>2.3800000000000002E-2</v>
      </c>
      <c r="K106" s="62">
        <v>9</v>
      </c>
      <c r="L106" s="63">
        <v>10</v>
      </c>
      <c r="M106" s="63">
        <v>808</v>
      </c>
      <c r="N106" s="63">
        <v>18</v>
      </c>
      <c r="O106" s="63">
        <v>50</v>
      </c>
      <c r="P106" s="92">
        <v>128</v>
      </c>
      <c r="Q106" s="92">
        <v>56</v>
      </c>
      <c r="R106" s="92">
        <v>18</v>
      </c>
      <c r="S106" s="92">
        <v>1387</v>
      </c>
      <c r="T106" s="92">
        <v>0.5</v>
      </c>
      <c r="U106" s="92">
        <v>172</v>
      </c>
      <c r="V106" s="63"/>
      <c r="W106" s="88">
        <v>112449</v>
      </c>
      <c r="X106" s="92" t="s">
        <v>110</v>
      </c>
      <c r="Y106" s="63"/>
      <c r="Z106" s="92">
        <v>11</v>
      </c>
      <c r="AA106" s="92">
        <v>818</v>
      </c>
      <c r="AB106" s="83">
        <v>32.14</v>
      </c>
      <c r="AE106" s="3">
        <v>2000</v>
      </c>
      <c r="AF106">
        <f>COUNT($K$14:$K$25)</f>
        <v>12</v>
      </c>
      <c r="AG106" s="4">
        <f>MAX($K$14:$K$25)</f>
        <v>9</v>
      </c>
      <c r="AH106">
        <f>PERCENTILE($K$14:$K$25,75%)</f>
        <v>8.3500000000000014</v>
      </c>
      <c r="AI106" s="4">
        <f>MEDIAN($K$14:$K$25)</f>
        <v>7.9</v>
      </c>
      <c r="AJ106">
        <f>PERCENTILE($K$14:$K$25,25%)</f>
        <v>7.6</v>
      </c>
      <c r="AK106" s="4">
        <f>MIN($K$14:$K$25)</f>
        <v>7.4</v>
      </c>
      <c r="BK106">
        <v>2</v>
      </c>
      <c r="BL106">
        <f>COUNT($K$3,$K$15,$K$27,$K$39,$K$51,$K$63,$K$75,$K$87,$K$99,$K$111,$K$123,$K$135,$K$147,$K$159)</f>
        <v>13</v>
      </c>
      <c r="BM106" s="6">
        <f>MAX($K$3,$K$15,$K$27,$K$39,$K$51,$K$63,$K$75,$K$87,$K$99,$K$111,$K$123,$K$135,$K$147,$K$159)</f>
        <v>8.3000000000000007</v>
      </c>
      <c r="BN106">
        <f>PERCENTILE(($K$3,$K$15,$K$27,$K$39,$K$51,$K$63,$K$75,$K$87,$K$99,$K$111,$K$123,$K$135,$K$147,$K$159),75%)</f>
        <v>8.1</v>
      </c>
      <c r="BO106" s="6">
        <f>MEDIAN($K$3,$K$15,$K$27,$K$39,$K$51,$K$63,$K$75,$K$87,$K$99,$K$111,$K$123,$K$135,$K$147,$K$159)</f>
        <v>7.9</v>
      </c>
      <c r="BP106">
        <f>PERCENTILE(($K$3,$K$15,$K$27,$K$39,$K$51,$K$63,$K$75,$K$87,$K$99,$K$111,$K$123,$K$135,$K$147,$K$159),25%)</f>
        <v>7.7</v>
      </c>
      <c r="BQ106" s="6">
        <f>MIN($K$3,$K$15,$K$27,$K$39,$K$51,$K$63,$K$75,$K$87,$K$99,$K$111,$K$123,$K$135,$K$147,$K$159)</f>
        <v>7.2</v>
      </c>
    </row>
    <row r="107" spans="1:69" x14ac:dyDescent="0.25">
      <c r="A107" s="117">
        <v>39363</v>
      </c>
      <c r="B107" s="60">
        <v>10</v>
      </c>
      <c r="C107" s="60">
        <v>2007</v>
      </c>
      <c r="D107" s="61">
        <v>1</v>
      </c>
      <c r="E107" s="62">
        <v>11.3</v>
      </c>
      <c r="F107" s="92">
        <v>31</v>
      </c>
      <c r="G107" s="63">
        <v>274</v>
      </c>
      <c r="H107" s="64">
        <v>3.9899999999999998E-2</v>
      </c>
      <c r="I107" s="64">
        <v>3.8100000000000002E-2</v>
      </c>
      <c r="J107" s="64">
        <v>1.5900000000000001E-2</v>
      </c>
      <c r="K107" s="62">
        <v>7.5</v>
      </c>
      <c r="L107" s="63">
        <v>6</v>
      </c>
      <c r="M107" s="63">
        <v>571</v>
      </c>
      <c r="N107" s="63">
        <v>21</v>
      </c>
      <c r="O107" s="63">
        <v>23</v>
      </c>
      <c r="P107" s="92">
        <v>116</v>
      </c>
      <c r="Q107" s="92">
        <v>48</v>
      </c>
      <c r="R107" s="92">
        <v>2</v>
      </c>
      <c r="S107" s="92">
        <v>1047</v>
      </c>
      <c r="T107" s="92">
        <v>0.5</v>
      </c>
      <c r="U107" s="92">
        <v>172</v>
      </c>
      <c r="V107" s="63"/>
      <c r="W107" s="88">
        <v>171485</v>
      </c>
      <c r="X107" s="92" t="s">
        <v>110</v>
      </c>
      <c r="Y107" s="63"/>
      <c r="Z107" s="92">
        <v>8</v>
      </c>
      <c r="AA107" s="92">
        <v>577</v>
      </c>
      <c r="AB107" s="83">
        <v>185.91</v>
      </c>
      <c r="AE107" s="3">
        <v>2001</v>
      </c>
      <c r="AF107" s="2">
        <f>COUNT($K$26:$K$37)</f>
        <v>5</v>
      </c>
      <c r="AG107" s="4">
        <f>MAX($K$26:$K$37)</f>
        <v>8.6999999999999993</v>
      </c>
      <c r="AH107" s="2">
        <f>PERCENTILE($K$26:$K$37,75%)</f>
        <v>8.5</v>
      </c>
      <c r="AI107" s="4">
        <f>MEDIAN($K$26:$K$37)</f>
        <v>8.5</v>
      </c>
      <c r="AJ107" s="2">
        <f>PERCENTILE($K$26:$K$37,25%)</f>
        <v>8.3000000000000007</v>
      </c>
      <c r="AK107" s="4">
        <f>MIN($K$26:$K$37)</f>
        <v>7.7</v>
      </c>
      <c r="BK107">
        <v>3</v>
      </c>
      <c r="BL107">
        <f>COUNT($K$4,$K$16,$K$28,$K$40,$K$52,$K$64,$K$76,$K$88,$K$100,$K$112,$K$124,$K$136,$K$148,$K$160)</f>
        <v>13</v>
      </c>
      <c r="BM107" s="6">
        <f>MAX($K$4,$K$16,$K$28,$K$40,$K$52,$K$64,$K$76,$K$88,$K$100,$K$112,$K$124,$K$136,$K$148,$K$160)</f>
        <v>8.6999999999999993</v>
      </c>
      <c r="BN107">
        <f>PERCENTILE(($K$4,$K$16,$K$28,$K$40,$K$52,$K$64,$K$76,$K$88,$K$100,$K$112,$K$124,$K$136,$K$148,$K$160),75%)</f>
        <v>8.1999999999999993</v>
      </c>
      <c r="BO107" s="6">
        <f>MEDIAN($K$4,$K$16,$K$28,$K$40,$K$52,$K$64,$K$76,$K$88,$K$100,$K$112,$K$124,$K$136,$K$148,$K$160)</f>
        <v>8</v>
      </c>
      <c r="BP107">
        <f>PERCENTILE(($K$4,$K$16,$K$28,$K$40,$K$52,$K$64,$K$76,$K$88,$K$100,$K$112,$K$124,$K$136,$K$148,$K$160),25%)</f>
        <v>7.8</v>
      </c>
      <c r="BQ107" s="6">
        <f>MIN($K$4,$K$16,$K$28,$K$40,$K$52,$K$64,$K$76,$K$88,$K$100,$K$112,$K$124,$K$136,$K$148,$K$160)</f>
        <v>7.1</v>
      </c>
    </row>
    <row r="108" spans="1:69" x14ac:dyDescent="0.25">
      <c r="A108" s="117">
        <v>39391</v>
      </c>
      <c r="B108" s="60">
        <v>11</v>
      </c>
      <c r="C108" s="60">
        <v>2007</v>
      </c>
      <c r="D108" s="61">
        <v>1</v>
      </c>
      <c r="E108" s="62">
        <v>6.9</v>
      </c>
      <c r="F108" s="92">
        <v>28</v>
      </c>
      <c r="G108" s="63">
        <v>231</v>
      </c>
      <c r="H108" s="64">
        <v>7.9299999999999995E-2</v>
      </c>
      <c r="I108" s="64">
        <v>6.6000000000000003E-2</v>
      </c>
      <c r="J108" s="64">
        <v>8.8800000000000004E-2</v>
      </c>
      <c r="K108" s="62">
        <v>7.8</v>
      </c>
      <c r="L108" s="63">
        <v>19</v>
      </c>
      <c r="M108" s="63">
        <v>594</v>
      </c>
      <c r="N108" s="63">
        <v>29</v>
      </c>
      <c r="O108" s="63">
        <v>80</v>
      </c>
      <c r="P108" s="92">
        <v>100</v>
      </c>
      <c r="Q108" s="92">
        <v>48</v>
      </c>
      <c r="R108" s="92">
        <v>65</v>
      </c>
      <c r="S108" s="92">
        <v>1020</v>
      </c>
      <c r="T108" s="92">
        <v>0.5</v>
      </c>
      <c r="U108" s="92">
        <v>144</v>
      </c>
      <c r="V108" s="63"/>
      <c r="W108" s="88">
        <v>823</v>
      </c>
      <c r="X108" s="92" t="s">
        <v>110</v>
      </c>
      <c r="Y108" s="63"/>
      <c r="Z108" s="92">
        <v>23</v>
      </c>
      <c r="AA108" s="92">
        <v>613</v>
      </c>
      <c r="AB108" s="83">
        <v>23.46</v>
      </c>
      <c r="AE108" s="3">
        <v>2002</v>
      </c>
      <c r="AF108" s="2">
        <f>COUNT($K$38:$K$49)</f>
        <v>12</v>
      </c>
      <c r="AG108" s="4">
        <f>MAX($K$38:$K$49)</f>
        <v>9.5</v>
      </c>
      <c r="AH108" s="2">
        <f>PERCENTILE($K$38:$K$49,75%)</f>
        <v>8.9499999999999993</v>
      </c>
      <c r="AI108" s="4">
        <f>MEDIAN($K$38:$K$49)</f>
        <v>8.35</v>
      </c>
      <c r="AJ108" s="2">
        <f>PERCENTILE($K$38:$K$49,25%)</f>
        <v>7.9</v>
      </c>
      <c r="AK108" s="4">
        <f>MIN($K$38:$K$49)</f>
        <v>7.6</v>
      </c>
      <c r="BK108">
        <v>4</v>
      </c>
      <c r="BL108">
        <f>COUNT($K$5,$K$17,$K$29,$K$41,$K$53,$K$65,$K$77,$K$89,$K$101,$K$113,$K$125,$K$137,$K$149,$K$161)</f>
        <v>13</v>
      </c>
      <c r="BM108" s="6">
        <f>MAX($K$5,$K$17,$K$29,$K$41,$K$53,$K$65,$K$77,$K$89,$K$101,$K$113,$K$125,$K$137,$K$149,$K$161)</f>
        <v>8.5</v>
      </c>
      <c r="BN108">
        <f>PERCENTILE(($K$5,$K$17,$K$29,$K$41,$K$53,$K$65,$K$77,$K$89,$K$101,$K$113,$K$125,$K$137,$K$149,$K$161),75%)</f>
        <v>8.4</v>
      </c>
      <c r="BO108" s="6">
        <f>MEDIAN($K$5,$K$17,$K$29,$K$41,$K$53,$K$65,$K$77,$K$89,$K$101,$K$113,$K$125,$K$137,$K$149,$K$161)</f>
        <v>8</v>
      </c>
      <c r="BP108">
        <f>PERCENTILE(($K$5,$K$17,$K$29,$K$41,$K$53,$K$65,$K$77,$K$89,$K$101,$K$113,$K$125,$K$137,$K$149,$K$161),25%)</f>
        <v>7.8</v>
      </c>
      <c r="BQ108" s="6">
        <f>MIN($K$5,$K$17,$K$29,$K$41,$K$53,$K$65,$K$77,$K$89,$K$101,$K$113,$K$125,$K$137,$K$149,$K$161)</f>
        <v>7.3</v>
      </c>
    </row>
    <row r="109" spans="1:69" x14ac:dyDescent="0.25">
      <c r="A109" s="117">
        <v>39419</v>
      </c>
      <c r="B109" s="60">
        <v>12</v>
      </c>
      <c r="C109" s="60">
        <v>2007</v>
      </c>
      <c r="D109" s="61">
        <v>1</v>
      </c>
      <c r="E109" s="62">
        <v>8.1</v>
      </c>
      <c r="F109" s="92">
        <v>25</v>
      </c>
      <c r="G109" s="63">
        <v>219</v>
      </c>
      <c r="H109" s="64">
        <v>6.0999999999999999E-2</v>
      </c>
      <c r="I109" s="64">
        <v>4.6800000000000001E-2</v>
      </c>
      <c r="J109" s="64">
        <v>4.9299999999999997E-2</v>
      </c>
      <c r="K109" s="62">
        <v>8</v>
      </c>
      <c r="L109" s="63">
        <v>20</v>
      </c>
      <c r="M109" s="63">
        <v>561</v>
      </c>
      <c r="N109" s="63">
        <v>21</v>
      </c>
      <c r="O109" s="63">
        <v>23</v>
      </c>
      <c r="P109" s="92">
        <v>124</v>
      </c>
      <c r="Q109" s="92">
        <v>48</v>
      </c>
      <c r="R109" s="92">
        <v>36</v>
      </c>
      <c r="S109" s="92">
        <v>929</v>
      </c>
      <c r="T109" s="92">
        <v>0.5</v>
      </c>
      <c r="U109" s="92">
        <v>136</v>
      </c>
      <c r="V109" s="63"/>
      <c r="W109" s="88">
        <v>45879</v>
      </c>
      <c r="X109" s="92" t="s">
        <v>110</v>
      </c>
      <c r="Y109" s="63"/>
      <c r="Z109" s="92">
        <v>8</v>
      </c>
      <c r="AA109" s="92">
        <v>581</v>
      </c>
      <c r="AB109" s="83">
        <v>80.790000000000006</v>
      </c>
      <c r="AE109" s="3">
        <v>2003</v>
      </c>
      <c r="AF109" s="2">
        <f>COUNT($K$50:$K$61)</f>
        <v>12</v>
      </c>
      <c r="AG109" s="4">
        <f>MAX($K$50:$K$61)</f>
        <v>8.4</v>
      </c>
      <c r="AH109" s="2">
        <f>PERCENTILE($K$50:$K$61,75%)</f>
        <v>8.125</v>
      </c>
      <c r="AI109" s="4">
        <f>MEDIAN($K$50:$K$61)</f>
        <v>8</v>
      </c>
      <c r="AJ109" s="2">
        <f>PERCENTILE($K$50:$K$61,25%)</f>
        <v>7.55</v>
      </c>
      <c r="AK109" s="4">
        <f>MIN($K$50:$K$61)</f>
        <v>7.1</v>
      </c>
      <c r="BK109">
        <v>5</v>
      </c>
      <c r="BL109">
        <f>COUNT($K$6,$K$18,$K$30,$K$42,$K$54,$K$66,$K$78,$K$90,$K$102,$K$114,$K$126,$K$138,$K$150,$K$162)</f>
        <v>13</v>
      </c>
      <c r="BM109" s="6">
        <f>MAX($K$6,$K$18,$K$30,$K$42,$K$54,$K$66,$K$78,$K$90,$K$102,$K$114,$K$126,$K$138,$K$150,$K$162)</f>
        <v>9.1</v>
      </c>
      <c r="BN109">
        <f>PERCENTILE(($K$6,$K$18,$K$30,$K$42,$K$54,$K$66,$K$78,$K$90,$K$102,$K$114,$K$126,$K$138,$K$150,$K$162),75%)</f>
        <v>8.6</v>
      </c>
      <c r="BO109" s="6">
        <f>MEDIAN($K$6,$K$18,$K$30,$K$42,$K$54,$K$66,$K$78,$K$90,$K$102,$K$114,$K$126,$K$138,$K$150,$K$162)</f>
        <v>8.1</v>
      </c>
      <c r="BP109">
        <f>PERCENTILE(($K$6,$K$18,$K$30,$K$42,$K$54,$K$66,$K$78,$K$90,$K$102,$K$114,$K$126,$K$138,$K$150,$K$162),25%)</f>
        <v>7.9</v>
      </c>
      <c r="BQ109" s="6">
        <f>MIN($K$6,$K$18,$K$30,$K$42,$K$54,$K$66,$K$78,$K$90,$K$102,$K$114,$K$126,$K$138,$K$150,$K$162)</f>
        <v>7.1</v>
      </c>
    </row>
    <row r="110" spans="1:69" x14ac:dyDescent="0.25">
      <c r="A110" s="117">
        <v>39454</v>
      </c>
      <c r="B110" s="60">
        <v>1</v>
      </c>
      <c r="C110" s="60">
        <v>2008</v>
      </c>
      <c r="D110" s="61">
        <v>1</v>
      </c>
      <c r="E110" s="62">
        <v>8.3000000000000007</v>
      </c>
      <c r="F110" s="92">
        <v>25</v>
      </c>
      <c r="G110" s="63">
        <v>157</v>
      </c>
      <c r="H110" s="64">
        <v>8.0199999999999994E-2</v>
      </c>
      <c r="I110" s="64">
        <v>5.5800000000000002E-2</v>
      </c>
      <c r="J110" s="64">
        <v>2.3800000000000002E-2</v>
      </c>
      <c r="K110" s="62">
        <v>8</v>
      </c>
      <c r="L110" s="63">
        <v>23</v>
      </c>
      <c r="M110" s="63">
        <v>401</v>
      </c>
      <c r="N110" s="63">
        <v>27</v>
      </c>
      <c r="O110" s="63">
        <v>30</v>
      </c>
      <c r="P110" s="92">
        <v>88</v>
      </c>
      <c r="Q110" s="92">
        <v>40</v>
      </c>
      <c r="R110" s="92">
        <v>22</v>
      </c>
      <c r="S110" s="92">
        <v>757</v>
      </c>
      <c r="T110" s="92">
        <v>0.5</v>
      </c>
      <c r="U110" s="92">
        <v>116</v>
      </c>
      <c r="V110" s="63"/>
      <c r="W110" s="88">
        <v>92842</v>
      </c>
      <c r="X110" s="92" t="s">
        <v>110</v>
      </c>
      <c r="Y110" s="63"/>
      <c r="Z110" s="92">
        <v>11</v>
      </c>
      <c r="AA110" s="92">
        <v>424</v>
      </c>
      <c r="AB110" s="83">
        <v>72.98</v>
      </c>
      <c r="AE110" s="3">
        <v>2004</v>
      </c>
      <c r="AF110" s="2">
        <f>COUNT($K$62:$K$73)</f>
        <v>12</v>
      </c>
      <c r="AG110" s="4">
        <f>MAX($K$62:$K$73)</f>
        <v>8.5</v>
      </c>
      <c r="AH110" s="2">
        <f>PERCENTILE($K$62:$K$73,75%)</f>
        <v>8.15</v>
      </c>
      <c r="AI110" s="4">
        <f>MEDIAN($K$62:$K$73)</f>
        <v>8</v>
      </c>
      <c r="AJ110" s="2">
        <f>PERCENTILE($K$62:$K$73,25%)</f>
        <v>7.7</v>
      </c>
      <c r="AK110" s="4">
        <f>MIN($K$62:$K$73)</f>
        <v>7.3</v>
      </c>
      <c r="BK110">
        <v>6</v>
      </c>
      <c r="BL110">
        <f>COUNT($K$7,$K$19,$K$31,$K$43,$K$55,$K$67,$K$79,$K$91,$K$103,$K$115,$K$127,$K$139,$K$151,$K$163)</f>
        <v>13</v>
      </c>
      <c r="BM110" s="6">
        <f>MAX($K$7,$K$19,$K$31,$K$43,$K$55,$K$67,$K$79,$K$91,$K$103,$K$115,$K$127,$K$139,$K$151,$K$163)</f>
        <v>9.5</v>
      </c>
      <c r="BN110">
        <f>PERCENTILE(($K$7,$K$19,$K$31,$K$43,$K$55,$K$67,$K$79,$K$91,$K$103,$K$115,$K$127,$K$139,$K$151,$K$163),75%)</f>
        <v>8.9</v>
      </c>
      <c r="BO110" s="6">
        <f>MEDIAN($K$7,$K$19,$K$31,$K$43,$K$55,$K$67,$K$79,$K$91,$K$103,$K$115,$K$127,$K$139,$K$151,$K$163)</f>
        <v>8.5</v>
      </c>
      <c r="BP110">
        <f>PERCENTILE(($K$7,$K$19,$K$31,$K$43,$K$55,$K$67,$K$79,$K$91,$K$103,$K$115,$K$127,$K$139,$K$151,$K$163),25%)</f>
        <v>8.3000000000000007</v>
      </c>
      <c r="BQ110" s="6">
        <f>MIN($K$7,$K$19,$K$31,$K$43,$K$55,$K$67,$K$79,$K$91,$K$103,$K$115,$K$127,$K$139,$K$151,$K$163)</f>
        <v>7.9</v>
      </c>
    </row>
    <row r="111" spans="1:69" x14ac:dyDescent="0.25">
      <c r="A111" s="117">
        <v>39482</v>
      </c>
      <c r="B111" s="60">
        <v>2</v>
      </c>
      <c r="C111" s="60">
        <v>2008</v>
      </c>
      <c r="D111" s="61">
        <v>1</v>
      </c>
      <c r="E111" s="62">
        <v>8</v>
      </c>
      <c r="F111" s="92">
        <v>27</v>
      </c>
      <c r="G111" s="63">
        <v>153</v>
      </c>
      <c r="H111" s="64">
        <v>4.58E-2</v>
      </c>
      <c r="I111" s="64">
        <v>4.1399999999999999E-2</v>
      </c>
      <c r="J111" s="64">
        <v>1.9599999999999999E-2</v>
      </c>
      <c r="K111" s="62">
        <v>8.1</v>
      </c>
      <c r="L111" s="63">
        <v>11</v>
      </c>
      <c r="M111" s="63">
        <v>399</v>
      </c>
      <c r="N111" s="63">
        <v>20</v>
      </c>
      <c r="O111" s="63">
        <v>23</v>
      </c>
      <c r="P111" s="92">
        <v>88</v>
      </c>
      <c r="Q111" s="92">
        <v>44</v>
      </c>
      <c r="R111" s="92">
        <v>36</v>
      </c>
      <c r="S111" s="92">
        <v>719</v>
      </c>
      <c r="T111" s="92">
        <v>2</v>
      </c>
      <c r="U111" s="92">
        <v>112</v>
      </c>
      <c r="V111" s="63"/>
      <c r="W111" s="88">
        <v>368934</v>
      </c>
      <c r="X111" s="92" t="s">
        <v>110</v>
      </c>
      <c r="Y111" s="63"/>
      <c r="Z111" s="92">
        <v>23</v>
      </c>
      <c r="AA111" s="92">
        <v>410</v>
      </c>
      <c r="AB111" s="83">
        <v>68.63</v>
      </c>
      <c r="AE111" s="3">
        <v>2005</v>
      </c>
      <c r="AF111" s="2">
        <f>COUNT($K$74:$K$85)</f>
        <v>12</v>
      </c>
      <c r="AG111" s="4">
        <f>MAX($K$74:$K$85)</f>
        <v>8.9</v>
      </c>
      <c r="AH111" s="2">
        <f>PERCENTILE($K$74:$K$85,75%)</f>
        <v>8.5500000000000007</v>
      </c>
      <c r="AI111" s="4">
        <f>MEDIAN($K$74:$K$85)</f>
        <v>7.95</v>
      </c>
      <c r="AJ111" s="2">
        <f>PERCENTILE($K$74:$K$85,25%)</f>
        <v>7.7750000000000004</v>
      </c>
      <c r="AK111" s="4">
        <f>MIN($K$74:$K$85)</f>
        <v>7.2</v>
      </c>
      <c r="BK111">
        <v>7</v>
      </c>
      <c r="BL111">
        <f>COUNT($K$8,$K$20,$K$32,$K$44,$K$56,$K$68,$K$80,$K$92,$K$104,$K$116,$K$128,$K$140,$K$152,$K$164)</f>
        <v>12</v>
      </c>
      <c r="BM111" s="6">
        <f>MAX($K$8,$K$20,$K$32,$K$44,$K$56,$K$68,$K$80,$K$92,$K$104,$K$116,$K$128,$K$140,$K$152,$K$164)</f>
        <v>9.4</v>
      </c>
      <c r="BN111">
        <f>PERCENTILE(($K$8,$K$20,$K$32,$K$44,$K$56,$K$68,$K$80,$K$92,$K$104,$K$116,$K$128,$K$140,$K$152,$K$164),75%)</f>
        <v>9.125</v>
      </c>
      <c r="BO111" s="6">
        <f>MEDIAN($K$8,$K$20,$K$32,$K$44,$K$56,$K$68,$K$80,$K$92,$K$104,$K$116,$K$128,$K$140,$K$152,$K$164)</f>
        <v>8.6</v>
      </c>
      <c r="BP111">
        <f>PERCENTILE(($K$8,$K$20,$K$32,$K$44,$K$56,$K$68,$K$80,$K$92,$K$104,$K$116,$K$128,$K$140,$K$152,$K$164),25%)</f>
        <v>8.4749999999999996</v>
      </c>
      <c r="BQ111" s="6">
        <f>MIN($K$8,$K$20,$K$32,$K$44,$K$56,$K$68,$K$80,$K$92,$K$104,$K$116,$K$128,$K$140,$K$152,$K$164)</f>
        <v>7.7</v>
      </c>
    </row>
    <row r="112" spans="1:69" x14ac:dyDescent="0.25">
      <c r="A112" s="117">
        <v>39510</v>
      </c>
      <c r="B112" s="60">
        <v>3</v>
      </c>
      <c r="C112" s="60">
        <v>2008</v>
      </c>
      <c r="D112" s="61">
        <v>2</v>
      </c>
      <c r="E112" s="62">
        <v>9</v>
      </c>
      <c r="F112" s="92">
        <v>27</v>
      </c>
      <c r="G112" s="63">
        <v>142</v>
      </c>
      <c r="H112" s="64">
        <v>4.02E-2</v>
      </c>
      <c r="I112" s="64">
        <v>2.9499999999999998E-2</v>
      </c>
      <c r="J112" s="64">
        <v>1.09E-2</v>
      </c>
      <c r="K112" s="62">
        <v>8.1999999999999993</v>
      </c>
      <c r="L112" s="63">
        <v>18</v>
      </c>
      <c r="M112" s="63">
        <v>370</v>
      </c>
      <c r="N112" s="63">
        <v>31</v>
      </c>
      <c r="O112" s="63">
        <v>23</v>
      </c>
      <c r="P112" s="92">
        <v>88</v>
      </c>
      <c r="Q112" s="92">
        <v>40</v>
      </c>
      <c r="R112" s="92">
        <v>31</v>
      </c>
      <c r="S112" s="92">
        <v>672</v>
      </c>
      <c r="T112" s="92">
        <v>2</v>
      </c>
      <c r="U112" s="92">
        <v>120</v>
      </c>
      <c r="V112" s="63"/>
      <c r="W112" s="88">
        <v>77713</v>
      </c>
      <c r="X112" s="92" t="s">
        <v>110</v>
      </c>
      <c r="Y112" s="63"/>
      <c r="Z112" s="92">
        <v>8</v>
      </c>
      <c r="AA112" s="92">
        <v>388</v>
      </c>
      <c r="AB112" s="83">
        <v>39.96</v>
      </c>
      <c r="AE112" s="3">
        <v>2006</v>
      </c>
      <c r="AF112" s="2">
        <f>COUNT($K$86:$K$97)</f>
        <v>12</v>
      </c>
      <c r="AG112" s="4">
        <f>MAX($K$86:$K$97)</f>
        <v>8.9</v>
      </c>
      <c r="AH112" s="2">
        <f>PERCENTILE($K$86:$K$97,75%)</f>
        <v>8.15</v>
      </c>
      <c r="AI112" s="4">
        <f>MEDIAN($K$86:$K$97)</f>
        <v>7.8</v>
      </c>
      <c r="AJ112" s="2">
        <f>PERCENTILE($K$86:$K$97,25%)</f>
        <v>7.7</v>
      </c>
      <c r="AK112" s="4">
        <f>MIN($K$86:$K$97)</f>
        <v>7.1</v>
      </c>
      <c r="BK112">
        <v>8</v>
      </c>
      <c r="BL112">
        <f>COUNT($K$9,$K$21,$K$33,$K$45,$K$57,$K$69,$K$81,$K$93,$K$105,$K$117,$K$129,$K$141,$K$153,$K$165)</f>
        <v>13</v>
      </c>
      <c r="BM112" s="6">
        <f>MAX($K$9,$K$21,$K$33,$K$45,$K$57,$K$69,$K$81,$K$93,$K$105,$K$117,$K$129,$K$141,$K$153,$K$165)</f>
        <v>9.3000000000000007</v>
      </c>
      <c r="BN112">
        <f>PERCENTILE(($K$9,$K$21,$K$33,$K$45,$K$57,$K$69,$K$81,$K$93,$K$105,$K$117,$K$129,$K$141,$K$153,$K$165),75%)</f>
        <v>9</v>
      </c>
      <c r="BO112" s="6">
        <f>MEDIAN($K$9,$K$21,$K$33,$K$45,$K$57,$K$69,$K$81,$K$93,$K$105,$K$117,$K$129,$K$141,$K$153,$K$165)</f>
        <v>8.5</v>
      </c>
      <c r="BP112">
        <f>PERCENTILE(($K$9,$K$21,$K$33,$K$45,$K$57,$K$69,$K$81,$K$93,$K$105,$K$117,$K$129,$K$141,$K$153,$K$165),25%)</f>
        <v>7.7</v>
      </c>
      <c r="BQ112" s="6">
        <f>MIN($K$9,$K$21,$K$33,$K$45,$K$57,$K$69,$K$81,$K$93,$K$105,$K$117,$K$129,$K$141,$K$153,$K$165)</f>
        <v>7.2</v>
      </c>
    </row>
    <row r="113" spans="1:69" x14ac:dyDescent="0.25">
      <c r="A113" s="117">
        <v>39546</v>
      </c>
      <c r="B113" s="60">
        <v>4</v>
      </c>
      <c r="C113" s="60">
        <v>2008</v>
      </c>
      <c r="D113" s="61">
        <v>1</v>
      </c>
      <c r="E113" s="62">
        <v>8.4</v>
      </c>
      <c r="F113" s="92">
        <v>30</v>
      </c>
      <c r="G113" s="63">
        <v>146</v>
      </c>
      <c r="H113" s="64">
        <v>3.7000000000000002E-3</v>
      </c>
      <c r="I113" s="64">
        <v>4.4299999999999999E-2</v>
      </c>
      <c r="J113" s="64">
        <v>2.0999999999999999E-3</v>
      </c>
      <c r="K113" s="62">
        <v>8.4</v>
      </c>
      <c r="L113" s="63">
        <v>11</v>
      </c>
      <c r="M113" s="63">
        <v>383</v>
      </c>
      <c r="N113" s="63">
        <v>20</v>
      </c>
      <c r="O113" s="63">
        <v>27</v>
      </c>
      <c r="P113" s="92">
        <v>96</v>
      </c>
      <c r="Q113" s="92">
        <v>40</v>
      </c>
      <c r="R113" s="92">
        <v>22</v>
      </c>
      <c r="S113" s="92">
        <v>724</v>
      </c>
      <c r="T113" s="92">
        <v>0.5</v>
      </c>
      <c r="U113" s="92">
        <v>132</v>
      </c>
      <c r="V113" s="63"/>
      <c r="W113" s="88">
        <v>1191</v>
      </c>
      <c r="X113" s="92" t="s">
        <v>110</v>
      </c>
      <c r="Y113" s="63"/>
      <c r="Z113" s="92">
        <v>8</v>
      </c>
      <c r="AA113" s="92">
        <v>394</v>
      </c>
      <c r="AB113" s="83">
        <v>39.96</v>
      </c>
      <c r="AE113" s="3">
        <v>2007</v>
      </c>
      <c r="AF113" s="2">
        <f>COUNT($K$98:$K$109)</f>
        <v>12</v>
      </c>
      <c r="AG113" s="4">
        <f>MAX($K$98:$K$109)</f>
        <v>9.4</v>
      </c>
      <c r="AH113" s="2">
        <f>PERCENTILE($K$98:$K$109,75%)</f>
        <v>9.0250000000000004</v>
      </c>
      <c r="AI113" s="4">
        <f>MEDIAN($K$98:$K$109)</f>
        <v>8.1499999999999986</v>
      </c>
      <c r="AJ113" s="2">
        <f>PERCENTILE($K$98:$K$109,25%)</f>
        <v>7.95</v>
      </c>
      <c r="AK113" s="4">
        <f>MIN($K$98:$K$109)</f>
        <v>7.5</v>
      </c>
      <c r="BK113">
        <v>9</v>
      </c>
      <c r="BL113">
        <f>COUNT($K$10,$K$22,$K$34,$K$46,$K$58,$K$70,$K$82,$K$94,$K$106,$K$118,$K$130,$K$142,$K$154,$K$166)</f>
        <v>13</v>
      </c>
      <c r="BM113" s="6">
        <f>MAX($K$10,$K$22,$K$34,$K$46,$K$58,$K$70,$K$82,$K$94,$K$106,$K$118,$K$130,$K$142,$K$154,$K$166)</f>
        <v>9</v>
      </c>
      <c r="BN113">
        <f>PERCENTILE(($K$10,$K$22,$K$34,$K$46,$K$58,$K$70,$K$82,$K$94,$K$106,$K$118,$K$130,$K$142,$K$154,$K$166),75%)</f>
        <v>8.9</v>
      </c>
      <c r="BO113" s="6">
        <f>MEDIAN($K$10,$K$22,$K$34,$K$46,$K$58,$K$70,$K$82,$K$94,$K$106,$K$118,$K$130,$K$142,$K$154,$K$166)</f>
        <v>8.6</v>
      </c>
      <c r="BP113">
        <f>PERCENTILE(($K$10,$K$22,$K$34,$K$46,$K$58,$K$70,$K$82,$K$94,$K$106,$K$118,$K$130,$K$142,$K$154,$K$166),25%)</f>
        <v>8.4</v>
      </c>
      <c r="BQ113" s="6">
        <f>MIN($K$10,$K$22,$K$34,$K$46,$K$58,$K$70,$K$82,$K$94,$K$106,$K$118,$K$130,$K$142,$K$154,$K$166)</f>
        <v>8.1</v>
      </c>
    </row>
    <row r="114" spans="1:69" x14ac:dyDescent="0.25">
      <c r="A114" s="117">
        <v>39573</v>
      </c>
      <c r="B114" s="60">
        <v>5</v>
      </c>
      <c r="C114" s="60">
        <v>2008</v>
      </c>
      <c r="D114" s="61">
        <v>1</v>
      </c>
      <c r="E114" s="62">
        <v>6.9</v>
      </c>
      <c r="F114" s="92">
        <v>30</v>
      </c>
      <c r="G114" s="63">
        <v>148</v>
      </c>
      <c r="H114" s="64">
        <v>2.2800000000000001E-2</v>
      </c>
      <c r="I114" s="64">
        <v>5.2400000000000002E-2</v>
      </c>
      <c r="J114" s="64">
        <v>8.6E-3</v>
      </c>
      <c r="K114" s="62">
        <v>7.1</v>
      </c>
      <c r="L114" s="63">
        <v>10</v>
      </c>
      <c r="M114" s="63">
        <v>363</v>
      </c>
      <c r="N114" s="63">
        <v>19</v>
      </c>
      <c r="O114" s="63">
        <v>240</v>
      </c>
      <c r="P114" s="92">
        <v>92</v>
      </c>
      <c r="Q114" s="92">
        <v>44</v>
      </c>
      <c r="R114" s="92">
        <v>20</v>
      </c>
      <c r="S114" s="92">
        <v>679</v>
      </c>
      <c r="T114" s="92">
        <v>0.5</v>
      </c>
      <c r="U114" s="92">
        <v>116</v>
      </c>
      <c r="V114" s="63"/>
      <c r="W114" s="88">
        <v>26083</v>
      </c>
      <c r="X114" s="92" t="s">
        <v>110</v>
      </c>
      <c r="Y114" s="63"/>
      <c r="Z114" s="92">
        <v>30</v>
      </c>
      <c r="AA114" s="92">
        <v>373</v>
      </c>
      <c r="AB114" s="83">
        <v>39.090000000000003</v>
      </c>
      <c r="AE114" s="3">
        <v>2008</v>
      </c>
      <c r="AF114" s="2">
        <f>COUNT($K$110:$K$121)</f>
        <v>11</v>
      </c>
      <c r="AG114" s="4">
        <f>MAX($K$110:$K$121)</f>
        <v>9.5</v>
      </c>
      <c r="AH114" s="2">
        <f>PERCENTILE($K$110:$K$121,75%)</f>
        <v>8.4499999999999993</v>
      </c>
      <c r="AI114" s="4">
        <f>MEDIAN($K$110:$K$121)</f>
        <v>8.1999999999999993</v>
      </c>
      <c r="AJ114" s="2">
        <f>PERCENTILE($K$110:$K$121,25%)</f>
        <v>8.0500000000000007</v>
      </c>
      <c r="AK114" s="4">
        <f>MIN($K$110:$K$121)</f>
        <v>7.1</v>
      </c>
      <c r="BK114">
        <v>10</v>
      </c>
      <c r="BL114">
        <f>COUNT($K$11,$K$23,$K$35,$K$47,$K$59,$K$71,$K$83,$K$95,$K$107,$K$119,$K$131,$K$143,$K$155,$K$167)</f>
        <v>14</v>
      </c>
      <c r="BM114" s="6">
        <f>MAX($K$11,$K$23,$K$35,$K$47,$K$59,$K$71,$K$83,$K$95,$K$107,$K$119,$K$131,$K$143,$K$155,$K$167)</f>
        <v>9.5</v>
      </c>
      <c r="BN114">
        <f>PERCENTILE(($K$11,$K$23,$K$35,$K$47,$K$59,$K$71,$K$83,$K$95,$K$107,$K$119,$K$131,$K$143,$K$155,$K$167),75%)</f>
        <v>8.5250000000000004</v>
      </c>
      <c r="BO114" s="6">
        <f>MEDIAN($K$11,$K$23,$K$35,$K$47,$K$59,$K$71,$K$83,$K$95,$K$107,$K$119,$K$131,$K$143,$K$155,$K$167)</f>
        <v>8.0500000000000007</v>
      </c>
      <c r="BP114">
        <f>PERCENTILE(($K$11,$K$23,$K$35,$K$47,$K$59,$K$71,$K$83,$K$95,$K$107,$K$119,$K$131,$K$143,$K$155,$K$167),25%)</f>
        <v>7.75</v>
      </c>
      <c r="BQ114" s="6">
        <f>MIN($K$11,$K$23,$K$35,$K$47,$K$59,$K$71,$K$83,$K$95,$K$107,$K$119,$K$131,$K$143,$K$155,$K$167)</f>
        <v>7.3</v>
      </c>
    </row>
    <row r="115" spans="1:69" x14ac:dyDescent="0.25">
      <c r="A115" s="117">
        <v>39601</v>
      </c>
      <c r="B115" s="60">
        <v>6</v>
      </c>
      <c r="C115" s="60">
        <v>2008</v>
      </c>
      <c r="D115" s="61">
        <v>1</v>
      </c>
      <c r="E115" s="62">
        <v>9.1</v>
      </c>
      <c r="F115" s="92">
        <v>30.4</v>
      </c>
      <c r="G115" s="63">
        <v>148</v>
      </c>
      <c r="H115" s="64">
        <v>0.1193</v>
      </c>
      <c r="I115" s="64">
        <v>3.1300000000000001E-2</v>
      </c>
      <c r="J115" s="64">
        <v>1E-3</v>
      </c>
      <c r="K115" s="62">
        <v>7.9</v>
      </c>
      <c r="L115" s="63">
        <v>6</v>
      </c>
      <c r="M115" s="63">
        <v>367</v>
      </c>
      <c r="N115" s="63">
        <v>16</v>
      </c>
      <c r="O115" s="63">
        <v>130</v>
      </c>
      <c r="P115" s="92">
        <v>108</v>
      </c>
      <c r="Q115" s="92">
        <v>44</v>
      </c>
      <c r="R115" s="92">
        <v>4</v>
      </c>
      <c r="S115" s="92">
        <v>701</v>
      </c>
      <c r="T115" s="92">
        <v>0.5</v>
      </c>
      <c r="U115" s="92">
        <v>108</v>
      </c>
      <c r="V115" s="63"/>
      <c r="W115" s="88">
        <v>89928</v>
      </c>
      <c r="X115" s="92" t="s">
        <v>110</v>
      </c>
      <c r="Y115" s="63"/>
      <c r="Z115" s="92">
        <v>130</v>
      </c>
      <c r="AA115" s="92">
        <v>373</v>
      </c>
      <c r="AB115" s="83">
        <v>69.5</v>
      </c>
      <c r="AE115" s="3">
        <v>2009</v>
      </c>
      <c r="AF115" s="2">
        <f>COUNT($K$122:$K$133)</f>
        <v>9</v>
      </c>
      <c r="AG115" s="4">
        <f>MAX($K$122:$K$133)</f>
        <v>8.8000000000000007</v>
      </c>
      <c r="AH115" s="2">
        <f>PERCENTILE($K$122:$K$133,75%)</f>
        <v>8.5</v>
      </c>
      <c r="AI115" s="4">
        <f>MEDIAN($K$122:$K$133)</f>
        <v>8.1</v>
      </c>
      <c r="AJ115" s="2">
        <f>PERCENTILE($K$122:$K$133,25%)</f>
        <v>7.9</v>
      </c>
      <c r="AK115" s="4">
        <f>MIN($K$122:$K$133)</f>
        <v>7.8</v>
      </c>
      <c r="BK115">
        <v>11</v>
      </c>
      <c r="BL115">
        <f>COUNT($K$12,$K$24,$K$36,$K$48,$K$60,$K$72,$K$84,$K$96,$K$108,$K$120,$K$132,$K$144,$K$156,$K$168)</f>
        <v>14</v>
      </c>
      <c r="BM115" s="6">
        <f>MAX($K$12,$K$24,$K$36,$K$48,$K$60,$K$72,$K$84,$K$96,$K$108,$K$120,$K$132,$K$144,$K$156,$K$168)</f>
        <v>8.6999999999999993</v>
      </c>
      <c r="BN115">
        <f>PERCENTILE(($K$12,$K$24,$K$36,$K$48,$K$60,$K$72,$K$84,$K$96,$K$108,$K$120,$K$132,$K$144,$K$156,$K$168),75%)</f>
        <v>8.4499999999999993</v>
      </c>
      <c r="BO115" s="6">
        <f>MEDIAN($K$12,$K$24,$K$36,$K$48,$K$60,$K$72,$K$84,$K$96,$K$108,$K$120,$K$132,$K$144,$K$156,$K$168)</f>
        <v>8</v>
      </c>
      <c r="BP115">
        <f>PERCENTILE(($K$12,$K$24,$K$36,$K$48,$K$60,$K$72,$K$84,$K$96,$K$108,$K$120,$K$132,$K$144,$K$156,$K$168),25%)</f>
        <v>7.7249999999999996</v>
      </c>
      <c r="BQ115" s="6">
        <f>MIN($K$12,$K$24,$K$36,$K$48,$K$60,$K$72,$K$84,$K$96,$K$108,$K$120,$K$132,$K$144,$K$156,$K$168)</f>
        <v>7.4</v>
      </c>
    </row>
    <row r="116" spans="1:69" x14ac:dyDescent="0.25">
      <c r="A116" s="117">
        <v>39636</v>
      </c>
      <c r="B116" s="60">
        <v>7</v>
      </c>
      <c r="C116" s="60">
        <v>2008</v>
      </c>
      <c r="D116" s="61">
        <v>8</v>
      </c>
      <c r="E116" s="62">
        <v>9.5</v>
      </c>
      <c r="F116" s="92">
        <v>28.9</v>
      </c>
      <c r="G116" s="63">
        <v>140</v>
      </c>
      <c r="H116" s="64">
        <v>1.3899999999999999E-2</v>
      </c>
      <c r="I116" s="64">
        <v>3.15E-2</v>
      </c>
      <c r="J116" s="64">
        <v>2.5999999999999999E-3</v>
      </c>
      <c r="K116" s="62">
        <v>8.1999999999999993</v>
      </c>
      <c r="L116" s="63">
        <v>92</v>
      </c>
      <c r="M116" s="63">
        <v>328</v>
      </c>
      <c r="N116" s="63">
        <v>205</v>
      </c>
      <c r="O116" s="63">
        <v>300</v>
      </c>
      <c r="P116" s="92">
        <v>112</v>
      </c>
      <c r="Q116" s="92">
        <v>40</v>
      </c>
      <c r="R116" s="92">
        <v>88</v>
      </c>
      <c r="S116" s="92">
        <v>621</v>
      </c>
      <c r="T116" s="92">
        <v>4</v>
      </c>
      <c r="U116" s="92">
        <v>128</v>
      </c>
      <c r="V116" s="63"/>
      <c r="W116" s="88">
        <v>165131</v>
      </c>
      <c r="X116" s="92" t="s">
        <v>110</v>
      </c>
      <c r="Y116" s="63"/>
      <c r="Z116" s="92">
        <v>2</v>
      </c>
      <c r="AA116" s="92">
        <v>420</v>
      </c>
      <c r="AB116" s="83">
        <v>287.56</v>
      </c>
      <c r="AE116" s="3">
        <v>2010</v>
      </c>
      <c r="AF116" s="2">
        <f>COUNT($K$134:$K$145)</f>
        <v>12</v>
      </c>
      <c r="AG116" s="4">
        <f>MAX($K$134:$K$145)</f>
        <v>9.1</v>
      </c>
      <c r="AH116" s="2">
        <f>PERCENTILE($K$134:$K$145,75%)</f>
        <v>8.65</v>
      </c>
      <c r="AI116" s="4">
        <f>MEDIAN($K$134:$K$145)</f>
        <v>8.4499999999999993</v>
      </c>
      <c r="AJ116" s="2">
        <f>PERCENTILE($K$134:$K$145,25%)</f>
        <v>8.125</v>
      </c>
      <c r="AK116" s="4">
        <f>MIN($K$134:$K$145)</f>
        <v>7.5</v>
      </c>
      <c r="BK116">
        <v>12</v>
      </c>
      <c r="BL116">
        <f>COUNT($K$13,$K$25,$K$37,$K$49,$K$61,$K$73,$K$85,$K$97,$K$109,$K$121,$K$133,$K$145,$K$157,$K$169)</f>
        <v>13</v>
      </c>
      <c r="BM116" s="6">
        <f>MAX($K$13,$K$25,$K$37,$K$49,$K$61,$K$73,$K$85,$K$97,$K$109,$K$121,$K$133,$K$145,$K$157,$K$169)</f>
        <v>8.8000000000000007</v>
      </c>
      <c r="BN116">
        <f>PERCENTILE(($K$13,$K$25,$K$37,$K$49,$K$61,$K$73,$K$85,$K$97,$K$109,$K$121,$K$133,$K$145,$K$157,$K$169),75%)</f>
        <v>8</v>
      </c>
      <c r="BO116" s="6">
        <f>MEDIAN($K$13,$K$25,$K$37,$K$49,$K$61,$K$73,$K$85,$K$97,$K$109,$K$121,$K$133,$K$145,$K$157,$K$169)</f>
        <v>7.9</v>
      </c>
      <c r="BP116">
        <f>PERCENTILE(($K$13,$K$25,$K$37,$K$49,$K$61,$K$73,$K$85,$K$97,$K$109,$K$121,$K$133,$K$145,$K$157,$K$169),25%)</f>
        <v>7.5</v>
      </c>
      <c r="BQ116" s="6">
        <f>MIN($K$13,$K$25,$K$37,$K$49,$K$61,$K$73,$K$85,$K$97,$K$109,$K$121,$K$133,$K$145,$K$157,$K$169)</f>
        <v>7.1</v>
      </c>
    </row>
    <row r="117" spans="1:69" x14ac:dyDescent="0.25">
      <c r="A117" s="117">
        <v>39671</v>
      </c>
      <c r="B117" s="60">
        <v>8</v>
      </c>
      <c r="C117" s="60">
        <v>2008</v>
      </c>
      <c r="D117" s="61">
        <v>1</v>
      </c>
      <c r="E117" s="62">
        <v>8.1999999999999993</v>
      </c>
      <c r="F117" s="92">
        <v>30</v>
      </c>
      <c r="G117" s="63">
        <v>136</v>
      </c>
      <c r="H117" s="64">
        <v>6.4600000000000005E-2</v>
      </c>
      <c r="I117" s="64">
        <v>3.8699999999999998E-2</v>
      </c>
      <c r="J117" s="64">
        <v>2.1100000000000001E-2</v>
      </c>
      <c r="K117" s="62">
        <v>8.5</v>
      </c>
      <c r="L117" s="63">
        <v>1</v>
      </c>
      <c r="M117" s="63">
        <v>319</v>
      </c>
      <c r="N117" s="63">
        <v>11</v>
      </c>
      <c r="O117" s="63">
        <v>2200</v>
      </c>
      <c r="P117" s="92">
        <v>128</v>
      </c>
      <c r="Q117" s="92">
        <v>60</v>
      </c>
      <c r="R117" s="92">
        <v>12</v>
      </c>
      <c r="S117" s="92">
        <v>604</v>
      </c>
      <c r="T117" s="92">
        <v>2</v>
      </c>
      <c r="U117" s="92">
        <v>160</v>
      </c>
      <c r="V117" s="63"/>
      <c r="W117" s="88">
        <v>65594</v>
      </c>
      <c r="X117" s="92" t="s">
        <v>110</v>
      </c>
      <c r="Y117" s="63"/>
      <c r="Z117" s="92">
        <v>790</v>
      </c>
      <c r="AA117" s="92">
        <v>320</v>
      </c>
      <c r="AB117" s="83">
        <v>72.11</v>
      </c>
      <c r="AE117" s="3">
        <v>2011</v>
      </c>
      <c r="AF117" s="2">
        <f>COUNT($K$146:$K$157)</f>
        <v>12</v>
      </c>
      <c r="AG117" s="4">
        <f>MAX($K$146:$K$157)</f>
        <v>9</v>
      </c>
      <c r="AH117" s="2">
        <f>PERCENTILE($K$146:$K$157,75%)</f>
        <v>8.2749999999999986</v>
      </c>
      <c r="AI117" s="4">
        <f>MEDIAN($K$146:$K$157)</f>
        <v>7.85</v>
      </c>
      <c r="AJ117" s="2">
        <f>PERCENTILE($K$146:$K$157,25%)</f>
        <v>7.6749999999999998</v>
      </c>
      <c r="AK117" s="4">
        <f>MIN($K$146:$K$157)</f>
        <v>7.2</v>
      </c>
    </row>
    <row r="118" spans="1:69" x14ac:dyDescent="0.25">
      <c r="A118" s="117">
        <v>39692</v>
      </c>
      <c r="B118" s="60">
        <v>9</v>
      </c>
      <c r="C118" s="60">
        <v>2008</v>
      </c>
      <c r="D118" s="61">
        <v>1</v>
      </c>
      <c r="E118" s="62">
        <v>7.3</v>
      </c>
      <c r="F118" s="92">
        <v>30</v>
      </c>
      <c r="G118" s="63">
        <v>104</v>
      </c>
      <c r="H118" s="64">
        <v>1E-3</v>
      </c>
      <c r="I118" s="64">
        <v>3.1699999999999999E-2</v>
      </c>
      <c r="J118" s="64">
        <v>7.6E-3</v>
      </c>
      <c r="K118" s="62">
        <v>9</v>
      </c>
      <c r="L118" s="63">
        <v>9</v>
      </c>
      <c r="M118" s="63">
        <v>272</v>
      </c>
      <c r="N118" s="63">
        <v>8</v>
      </c>
      <c r="O118" s="63">
        <v>2400</v>
      </c>
      <c r="P118" s="92">
        <v>108</v>
      </c>
      <c r="Q118" s="92">
        <v>36</v>
      </c>
      <c r="R118" s="92">
        <v>8</v>
      </c>
      <c r="S118" s="92">
        <v>570</v>
      </c>
      <c r="T118" s="92">
        <v>0.5</v>
      </c>
      <c r="U118" s="92">
        <v>116</v>
      </c>
      <c r="V118" s="63"/>
      <c r="W118" s="88">
        <v>112476</v>
      </c>
      <c r="X118" s="92" t="s">
        <v>110</v>
      </c>
      <c r="Y118" s="63"/>
      <c r="Z118" s="92">
        <v>1300</v>
      </c>
      <c r="AA118" s="92">
        <v>281</v>
      </c>
      <c r="AB118" s="83">
        <v>102.51</v>
      </c>
      <c r="AE118" s="3">
        <v>2012</v>
      </c>
      <c r="AF118" s="2">
        <f>COUNT($K$158:$K$169)</f>
        <v>12</v>
      </c>
      <c r="AG118" s="4">
        <f>MAX($K$158:$K$169)</f>
        <v>9.1999999999999993</v>
      </c>
      <c r="AH118" s="2">
        <f>PERCENTILE($K$158:$K$169,75%)</f>
        <v>8.7249999999999996</v>
      </c>
      <c r="AI118" s="4">
        <f>MEDIAN($K$158:$K$169)</f>
        <v>8.5500000000000007</v>
      </c>
      <c r="AJ118" s="2">
        <f>PERCENTILE($K$158:$K$169,25%)</f>
        <v>8.2750000000000004</v>
      </c>
      <c r="AK118" s="4">
        <f>MIN($K$158:$K$169)</f>
        <v>8</v>
      </c>
    </row>
    <row r="119" spans="1:69" x14ac:dyDescent="0.25">
      <c r="A119" s="117">
        <v>39727</v>
      </c>
      <c r="B119" s="60">
        <v>10</v>
      </c>
      <c r="C119" s="60">
        <v>2008</v>
      </c>
      <c r="D119" s="61">
        <v>1</v>
      </c>
      <c r="E119" s="62">
        <v>9.9</v>
      </c>
      <c r="F119" s="92">
        <v>32</v>
      </c>
      <c r="G119" s="63">
        <v>80</v>
      </c>
      <c r="H119" s="64">
        <v>4.1999999999999997E-3</v>
      </c>
      <c r="I119" s="64">
        <v>2.81E-2</v>
      </c>
      <c r="J119" s="64">
        <v>1.7399999999999999E-2</v>
      </c>
      <c r="K119" s="62">
        <v>9.5</v>
      </c>
      <c r="L119" s="63">
        <v>5</v>
      </c>
      <c r="M119" s="63">
        <v>208</v>
      </c>
      <c r="N119" s="63">
        <v>7</v>
      </c>
      <c r="O119" s="63">
        <v>1700</v>
      </c>
      <c r="P119" s="92">
        <v>96</v>
      </c>
      <c r="Q119" s="92">
        <v>40</v>
      </c>
      <c r="R119" s="92">
        <v>8</v>
      </c>
      <c r="S119" s="92">
        <v>440</v>
      </c>
      <c r="T119" s="92">
        <v>0.5</v>
      </c>
      <c r="U119" s="92">
        <v>88</v>
      </c>
      <c r="V119" s="63"/>
      <c r="W119" s="88">
        <v>20506</v>
      </c>
      <c r="X119" s="92" t="s">
        <v>110</v>
      </c>
      <c r="Y119" s="63"/>
      <c r="Z119" s="92">
        <v>20</v>
      </c>
      <c r="AA119" s="92">
        <v>213</v>
      </c>
      <c r="AB119" s="83">
        <v>22.59</v>
      </c>
      <c r="AE119" s="1"/>
      <c r="AF119" s="1"/>
      <c r="AG119" s="2"/>
      <c r="AH119" s="2"/>
      <c r="AI119" s="2"/>
    </row>
    <row r="120" spans="1:69" x14ac:dyDescent="0.25">
      <c r="A120" s="117">
        <v>39755</v>
      </c>
      <c r="B120" s="60">
        <v>11</v>
      </c>
      <c r="C120" s="60">
        <v>2008</v>
      </c>
      <c r="D120" s="61">
        <v>1</v>
      </c>
      <c r="E120" s="62">
        <v>7.2</v>
      </c>
      <c r="F120" s="92">
        <v>27</v>
      </c>
      <c r="G120" s="63">
        <v>80</v>
      </c>
      <c r="H120" s="64">
        <v>5.3499999999999999E-2</v>
      </c>
      <c r="I120" s="64">
        <v>4.4600000000000001E-2</v>
      </c>
      <c r="J120" s="64">
        <v>1.83E-2</v>
      </c>
      <c r="K120" s="62">
        <v>8.3000000000000007</v>
      </c>
      <c r="L120" s="63">
        <v>20</v>
      </c>
      <c r="M120" s="63">
        <v>229</v>
      </c>
      <c r="N120" s="63">
        <v>10</v>
      </c>
      <c r="O120" s="63">
        <v>240</v>
      </c>
      <c r="P120" s="92">
        <v>100</v>
      </c>
      <c r="Q120" s="92">
        <v>40</v>
      </c>
      <c r="R120" s="92">
        <v>26</v>
      </c>
      <c r="S120" s="92">
        <v>742</v>
      </c>
      <c r="T120" s="92">
        <v>1</v>
      </c>
      <c r="U120" s="92">
        <v>88</v>
      </c>
      <c r="V120" s="63"/>
      <c r="W120" s="88">
        <v>20620</v>
      </c>
      <c r="X120" s="92" t="s">
        <v>110</v>
      </c>
      <c r="Y120" s="63"/>
      <c r="Z120" s="92">
        <v>130</v>
      </c>
      <c r="AA120" s="92">
        <v>249</v>
      </c>
      <c r="AB120" s="83">
        <v>41.7</v>
      </c>
    </row>
    <row r="121" spans="1:69" x14ac:dyDescent="0.25">
      <c r="A121" s="117"/>
      <c r="B121" s="60">
        <v>12</v>
      </c>
      <c r="C121" s="60"/>
      <c r="D121" s="61"/>
      <c r="E121" s="62"/>
      <c r="F121" s="92" t="s">
        <v>110</v>
      </c>
      <c r="G121" s="63"/>
      <c r="H121" s="64"/>
      <c r="I121" s="64"/>
      <c r="J121" s="64"/>
      <c r="K121" s="62"/>
      <c r="L121" s="63"/>
      <c r="M121" s="63"/>
      <c r="N121" s="63"/>
      <c r="O121" s="63"/>
      <c r="P121" s="92"/>
      <c r="Q121" s="92"/>
      <c r="R121" s="92"/>
      <c r="S121" s="92"/>
      <c r="T121" s="92"/>
      <c r="U121" s="92"/>
      <c r="V121" s="63"/>
      <c r="W121" s="83"/>
      <c r="X121" s="92" t="s">
        <v>110</v>
      </c>
      <c r="Y121" s="63"/>
      <c r="Z121" s="92"/>
      <c r="AA121" s="92"/>
      <c r="AB121" s="63"/>
      <c r="AE121" t="s">
        <v>15</v>
      </c>
      <c r="AF121" t="s">
        <v>58</v>
      </c>
      <c r="AG121" t="s">
        <v>59</v>
      </c>
      <c r="AH121" t="s">
        <v>60</v>
      </c>
      <c r="AI121" t="s">
        <v>61</v>
      </c>
      <c r="AJ121" t="s">
        <v>62</v>
      </c>
      <c r="AK121" t="s">
        <v>63</v>
      </c>
      <c r="BK121" t="s">
        <v>14</v>
      </c>
      <c r="BL121" t="s">
        <v>58</v>
      </c>
      <c r="BM121" t="s">
        <v>59</v>
      </c>
      <c r="BN121" t="s">
        <v>60</v>
      </c>
      <c r="BO121" t="s">
        <v>61</v>
      </c>
      <c r="BP121" t="s">
        <v>62</v>
      </c>
      <c r="BQ121" t="s">
        <v>63</v>
      </c>
    </row>
    <row r="122" spans="1:69" x14ac:dyDescent="0.25">
      <c r="A122" s="117">
        <v>39825</v>
      </c>
      <c r="B122" s="60">
        <v>1</v>
      </c>
      <c r="C122" s="60">
        <v>2009</v>
      </c>
      <c r="D122" s="61">
        <v>1</v>
      </c>
      <c r="E122" s="62">
        <v>8.1</v>
      </c>
      <c r="F122" s="92">
        <v>21.5</v>
      </c>
      <c r="G122" s="63">
        <v>63</v>
      </c>
      <c r="H122" s="64">
        <v>0.1759</v>
      </c>
      <c r="I122" s="64">
        <v>7.6100000000000001E-2</v>
      </c>
      <c r="J122" s="64">
        <v>1.0500000000000001E-2</v>
      </c>
      <c r="K122" s="62">
        <v>7.8</v>
      </c>
      <c r="L122" s="63">
        <v>72</v>
      </c>
      <c r="M122" s="63">
        <v>200</v>
      </c>
      <c r="N122" s="63">
        <v>59</v>
      </c>
      <c r="O122" s="63">
        <v>170</v>
      </c>
      <c r="P122" s="92">
        <v>92</v>
      </c>
      <c r="Q122" s="92">
        <v>20</v>
      </c>
      <c r="R122" s="92"/>
      <c r="S122" s="92">
        <v>391</v>
      </c>
      <c r="T122" s="92">
        <v>0.5</v>
      </c>
      <c r="U122" s="92">
        <v>80</v>
      </c>
      <c r="V122" s="63"/>
      <c r="W122" s="88">
        <v>12326</v>
      </c>
      <c r="X122" s="92" t="s">
        <v>110</v>
      </c>
      <c r="Y122" s="63"/>
      <c r="Z122" s="92">
        <v>79</v>
      </c>
      <c r="AA122" s="92">
        <v>272</v>
      </c>
      <c r="AB122" s="87">
        <v>92.09</v>
      </c>
      <c r="AE122" s="3">
        <v>1999</v>
      </c>
      <c r="AF122">
        <f>COUNT($L$2:$L$13)</f>
        <v>12</v>
      </c>
      <c r="AG122" s="4">
        <f>MAX($L$2:$L$13)</f>
        <v>36</v>
      </c>
      <c r="AH122">
        <f>PERCENTILE($L$2:$L$13,75%)</f>
        <v>31</v>
      </c>
      <c r="AI122" s="4">
        <f>MEDIAN($L$2:$L$13)</f>
        <v>28</v>
      </c>
      <c r="AJ122">
        <f>PERCENTILE($L$2:$L$13,25%)</f>
        <v>18</v>
      </c>
      <c r="AK122" s="4">
        <f>MIN($L$2:$L$13)</f>
        <v>2</v>
      </c>
      <c r="BK122">
        <v>1</v>
      </c>
      <c r="BL122">
        <f>COUNT($L$2,$L$14,$L$26,$L$38,$L$50,$L$62,$L$74,$L$86,$L$98,$L$110,$L$122,$L$134,$L$146,$L$158)</f>
        <v>12</v>
      </c>
      <c r="BM122" s="6">
        <f>MAX($L$2,$L$14,$L$26,$L$38,$L$50,$L$62,$L$74,$L$86,$L$98,$L$110,$L$122,$L$134,$L$146,$L$158)</f>
        <v>120</v>
      </c>
      <c r="BN122">
        <f>PERCENTILE(($L$2,$L$14,$L$26,$L$38,$L$50,$L$62,$L$74,$L$86,$L$98,$L$110,$L$122,$L$134,$L$146,$L$158),75%)</f>
        <v>61.5</v>
      </c>
      <c r="BO122" s="6">
        <f>MEDIAN($L$2,$L$14,$L$26,$L$38,$L$50,$L$62,$L$74,$L$86,$L$98,$L$110,$L$122,$L$134,$L$146,$L$158)</f>
        <v>31</v>
      </c>
      <c r="BP122">
        <f>PERCENTILE(($L$2,$L$14,$L$26,$L$38,$L$50,$L$62,$L$74,$L$86,$L$98,$L$110,$L$122,$L$134,$L$146,$L$158),25%)</f>
        <v>25.5</v>
      </c>
      <c r="BQ122" s="6">
        <f>MIN($L$2,$L$14,$L$26,$L$38,$L$50,$L$62,$L$74,$L$86,$L$98,$L$110,$L$122,$L$134,$L$146,$L$158)</f>
        <v>19</v>
      </c>
    </row>
    <row r="123" spans="1:69" x14ac:dyDescent="0.25">
      <c r="A123" s="117">
        <v>39854</v>
      </c>
      <c r="B123" s="60">
        <v>2</v>
      </c>
      <c r="C123" s="60">
        <v>2009</v>
      </c>
      <c r="D123" s="61">
        <v>1</v>
      </c>
      <c r="E123" s="62">
        <v>8.1999999999999993</v>
      </c>
      <c r="F123" s="92">
        <v>26</v>
      </c>
      <c r="G123" s="63">
        <v>56</v>
      </c>
      <c r="H123" s="64">
        <v>0.15479999999999999</v>
      </c>
      <c r="I123" s="64">
        <v>8.0799999999999997E-2</v>
      </c>
      <c r="J123" s="64">
        <v>3.9800000000000002E-2</v>
      </c>
      <c r="K123" s="62">
        <v>7.9</v>
      </c>
      <c r="L123" s="63">
        <v>43</v>
      </c>
      <c r="M123" s="63">
        <v>243</v>
      </c>
      <c r="N123" s="63">
        <v>60</v>
      </c>
      <c r="O123" s="63">
        <v>240</v>
      </c>
      <c r="P123" s="92">
        <v>88</v>
      </c>
      <c r="Q123" s="92">
        <v>36</v>
      </c>
      <c r="R123" s="92"/>
      <c r="S123" s="92">
        <v>374</v>
      </c>
      <c r="T123" s="92">
        <v>0.5</v>
      </c>
      <c r="U123" s="92">
        <v>88</v>
      </c>
      <c r="V123" s="63"/>
      <c r="W123" s="88">
        <v>1297</v>
      </c>
      <c r="X123" s="92" t="s">
        <v>110</v>
      </c>
      <c r="Y123" s="63"/>
      <c r="Z123" s="92">
        <v>240</v>
      </c>
      <c r="AA123" s="92">
        <v>286</v>
      </c>
      <c r="AB123" s="83">
        <v>31.1</v>
      </c>
      <c r="AE123" s="3">
        <v>2000</v>
      </c>
      <c r="AF123">
        <f>COUNT($L$14:$L$25)</f>
        <v>12</v>
      </c>
      <c r="AG123" s="4">
        <f>MAX($L$14:$L$25)</f>
        <v>118</v>
      </c>
      <c r="AH123">
        <f>PERCENTILE($L$14:$L$25,75%)</f>
        <v>87.75</v>
      </c>
      <c r="AI123" s="4">
        <f>MEDIAN($L$14:$L$25)</f>
        <v>41.5</v>
      </c>
      <c r="AJ123">
        <f>PERCENTILE($L$14:$L$25,25%)</f>
        <v>32.25</v>
      </c>
      <c r="AK123" s="4">
        <f>MIN($L$14:$L$25)</f>
        <v>11</v>
      </c>
      <c r="BK123">
        <v>2</v>
      </c>
      <c r="BL123">
        <f>COUNT($L$3,$L$15,$L$27,$L$39,$L$51,$L$63,$L$75,$L$87,$L$99,$L$111,$L$123,$L$135,$L$147,$L$159)</f>
        <v>13</v>
      </c>
      <c r="BM123" s="6">
        <f>MAX($L$3,$L$15,$L$27,$L$39,$L$51,$L$63,$L$75,$L$87,$L$99,$L$111,$L$123,$L$135,$L$147,$L$159)</f>
        <v>118</v>
      </c>
      <c r="BN123">
        <f>PERCENTILE(($L$3,$L$15,$L$27,$L$39,$L$51,$L$63,$L$75,$L$87,$L$99,$L$111,$L$123,$L$135,$L$147,$L$159),75%)</f>
        <v>53</v>
      </c>
      <c r="BO123" s="6">
        <f>MEDIAN($L$3,$L$15,$L$27,$L$39,$L$51,$L$63,$L$75,$L$87,$L$99,$L$111,$L$123,$L$135,$L$147,$L$159)</f>
        <v>32</v>
      </c>
      <c r="BP123">
        <f>PERCENTILE(($L$3,$L$15,$L$27,$L$39,$L$51,$L$63,$L$75,$L$87,$L$99,$L$111,$L$123,$L$135,$L$147,$L$159),25%)</f>
        <v>22</v>
      </c>
      <c r="BQ123" s="6">
        <f>MIN($L$3,$L$15,$L$27,$L$39,$L$51,$L$63,$L$75,$L$87,$L$99,$L$111,$L$123,$L$135,$L$147,$L$159)</f>
        <v>11</v>
      </c>
    </row>
    <row r="124" spans="1:69" x14ac:dyDescent="0.25">
      <c r="A124" s="117">
        <v>39875</v>
      </c>
      <c r="B124" s="60">
        <v>3</v>
      </c>
      <c r="C124" s="60">
        <v>2009</v>
      </c>
      <c r="D124" s="61">
        <v>1</v>
      </c>
      <c r="E124" s="62">
        <v>7.8</v>
      </c>
      <c r="F124" s="92">
        <v>27</v>
      </c>
      <c r="G124" s="63">
        <v>56</v>
      </c>
      <c r="H124" s="64">
        <v>0.15490000000000001</v>
      </c>
      <c r="I124" s="64">
        <v>0.1071</v>
      </c>
      <c r="J124" s="64">
        <v>2.01E-2</v>
      </c>
      <c r="K124" s="62">
        <v>8</v>
      </c>
      <c r="L124" s="63">
        <v>48</v>
      </c>
      <c r="M124" s="63">
        <v>237</v>
      </c>
      <c r="N124" s="63">
        <v>63</v>
      </c>
      <c r="O124" s="63">
        <v>110</v>
      </c>
      <c r="P124" s="92">
        <v>92</v>
      </c>
      <c r="Q124" s="92">
        <v>40</v>
      </c>
      <c r="R124" s="92"/>
      <c r="S124" s="92">
        <v>354</v>
      </c>
      <c r="T124" s="92">
        <v>2</v>
      </c>
      <c r="U124" s="92">
        <v>88</v>
      </c>
      <c r="V124" s="63"/>
      <c r="W124" s="88">
        <v>12403</v>
      </c>
      <c r="X124" s="92" t="s">
        <v>110</v>
      </c>
      <c r="Y124" s="63"/>
      <c r="Z124" s="92">
        <v>110</v>
      </c>
      <c r="AA124" s="92">
        <v>285</v>
      </c>
      <c r="AB124" s="83">
        <v>31.1</v>
      </c>
      <c r="AE124" s="3">
        <v>2001</v>
      </c>
      <c r="AF124" s="2">
        <f>COUNT($L$26:$L$37)</f>
        <v>5</v>
      </c>
      <c r="AG124" s="4">
        <f>MAX($L$26:$L$37)</f>
        <v>20</v>
      </c>
      <c r="AH124" s="2">
        <f>PERCENTILE($L$26:$L$37,75%)</f>
        <v>14</v>
      </c>
      <c r="AI124" s="4">
        <f>MEDIAN($L$26:$L$37)</f>
        <v>9</v>
      </c>
      <c r="AJ124" s="2">
        <f>PERCENTILE($L$26:$L$37,25%)</f>
        <v>4</v>
      </c>
      <c r="AK124" s="4">
        <f>MIN($L$26:$L$37)</f>
        <v>1</v>
      </c>
      <c r="BK124">
        <v>3</v>
      </c>
      <c r="BL124">
        <f>COUNT($L$4,$L$16,$L$28,$L$40,$L$52,$L$64,$L$76,$L$88,$L$100,$L$112,$L$124,$L$136,$L$148,$L$160)</f>
        <v>13</v>
      </c>
      <c r="BM124" s="6">
        <f>MAX($L$4,$L$16,$L$28,$L$40,$L$52,$L$64,$L$76,$L$88,$L$100,$L$112,$L$124,$L$136,$L$148,$L$160)</f>
        <v>142</v>
      </c>
      <c r="BN124">
        <f>PERCENTILE(($L$4,$L$16,$L$28,$L$40,$L$52,$L$64,$L$76,$L$88,$L$100,$L$112,$L$124,$L$136,$L$148,$L$160),75%)</f>
        <v>41</v>
      </c>
      <c r="BO124" s="6">
        <f>MEDIAN($L$4,$L$16,$L$28,$L$40,$L$52,$L$64,$L$76,$L$88,$L$100,$L$112,$L$124,$L$136,$L$148,$L$160)</f>
        <v>36</v>
      </c>
      <c r="BP124">
        <f>PERCENTILE(($L$4,$L$16,$L$28,$L$40,$L$52,$L$64,$L$76,$L$88,$L$100,$L$112,$L$124,$L$136,$L$148,$L$160),25%)</f>
        <v>28</v>
      </c>
      <c r="BQ124" s="6">
        <f>MIN($L$4,$L$16,$L$28,$L$40,$L$52,$L$64,$L$76,$L$88,$L$100,$L$112,$L$124,$L$136,$L$148,$L$160)</f>
        <v>9</v>
      </c>
    </row>
    <row r="125" spans="1:69" x14ac:dyDescent="0.25">
      <c r="A125" s="117">
        <v>39916</v>
      </c>
      <c r="B125" s="60">
        <v>4</v>
      </c>
      <c r="C125" s="60">
        <v>2009</v>
      </c>
      <c r="D125" s="61">
        <v>1</v>
      </c>
      <c r="E125" s="62">
        <v>7.4</v>
      </c>
      <c r="F125" s="92">
        <v>29</v>
      </c>
      <c r="G125" s="63">
        <v>56</v>
      </c>
      <c r="H125" s="64">
        <v>1E-3</v>
      </c>
      <c r="I125" s="64">
        <v>8.8700000000000001E-2</v>
      </c>
      <c r="J125" s="64">
        <v>1.8700000000000001E-2</v>
      </c>
      <c r="K125" s="62">
        <v>8.5</v>
      </c>
      <c r="L125" s="63">
        <v>28</v>
      </c>
      <c r="M125" s="63">
        <v>222</v>
      </c>
      <c r="N125" s="63">
        <v>19</v>
      </c>
      <c r="O125" s="63">
        <v>230</v>
      </c>
      <c r="P125" s="92">
        <v>100</v>
      </c>
      <c r="Q125" s="92">
        <v>36</v>
      </c>
      <c r="R125" s="92">
        <v>2</v>
      </c>
      <c r="S125" s="92">
        <v>369</v>
      </c>
      <c r="T125" s="92">
        <v>4</v>
      </c>
      <c r="U125" s="92">
        <v>104</v>
      </c>
      <c r="V125" s="63"/>
      <c r="W125" s="88">
        <v>20253</v>
      </c>
      <c r="X125" s="92" t="s">
        <v>110</v>
      </c>
      <c r="Y125" s="63"/>
      <c r="Z125" s="92">
        <v>49</v>
      </c>
      <c r="AA125" s="92">
        <v>250</v>
      </c>
      <c r="AB125" s="83">
        <v>17.36</v>
      </c>
      <c r="AE125" s="3">
        <v>2002</v>
      </c>
      <c r="AF125" s="2">
        <f>COUNT($L$38:$L$49)</f>
        <v>12</v>
      </c>
      <c r="AG125" s="4">
        <f>MAX($L$38:$L$49)</f>
        <v>45</v>
      </c>
      <c r="AH125" s="2">
        <f>PERCENTILE($L$38:$L$49,75%)</f>
        <v>29.5</v>
      </c>
      <c r="AI125" s="4">
        <f>MEDIAN($L$38:$L$49)</f>
        <v>21.5</v>
      </c>
      <c r="AJ125" s="2">
        <f>PERCENTILE($L$38:$L$49,25%)</f>
        <v>9</v>
      </c>
      <c r="AK125" s="4">
        <f>MIN($L$38:$L$49)</f>
        <v>0.05</v>
      </c>
      <c r="BK125">
        <v>4</v>
      </c>
      <c r="BL125">
        <f>COUNT($L$5,$L$17,$L$29,$L$41,$L$53,$L$65,$L$77,$L$89,$L$101,$L$113,$L$125,$L$137,$L$149,$L$161)</f>
        <v>13</v>
      </c>
      <c r="BM125" s="6">
        <f>MAX($L$5,$L$17,$L$29,$L$41,$L$53,$L$65,$L$77,$L$89,$L$101,$L$113,$L$125,$L$137,$L$149,$L$161)</f>
        <v>93</v>
      </c>
      <c r="BN125">
        <f>PERCENTILE(($L$5,$L$17,$L$29,$L$41,$L$53,$L$65,$L$77,$L$89,$L$101,$L$113,$L$125,$L$137,$L$149,$L$161),75%)</f>
        <v>51</v>
      </c>
      <c r="BO125" s="6">
        <f>MEDIAN($L$5,$L$17,$L$29,$L$41,$L$53,$L$65,$L$77,$L$89,$L$101,$L$113,$L$125,$L$137,$L$149,$L$161)</f>
        <v>29</v>
      </c>
      <c r="BP125">
        <f>PERCENTILE(($L$5,$L$17,$L$29,$L$41,$L$53,$L$65,$L$77,$L$89,$L$101,$L$113,$L$125,$L$137,$L$149,$L$161),25%)</f>
        <v>21</v>
      </c>
      <c r="BQ125" s="6">
        <f>MIN($L$5,$L$17,$L$29,$L$41,$L$53,$L$65,$L$77,$L$89,$L$101,$L$113,$L$125,$L$137,$L$149,$L$161)</f>
        <v>11</v>
      </c>
    </row>
    <row r="126" spans="1:69" x14ac:dyDescent="0.25">
      <c r="A126" s="117">
        <v>39938</v>
      </c>
      <c r="B126" s="60">
        <v>5</v>
      </c>
      <c r="C126" s="60">
        <v>2009</v>
      </c>
      <c r="D126" s="61">
        <v>1</v>
      </c>
      <c r="E126" s="62">
        <v>7.8</v>
      </c>
      <c r="F126" s="92">
        <v>28.5</v>
      </c>
      <c r="G126" s="63">
        <v>62</v>
      </c>
      <c r="H126" s="64">
        <v>1.4E-2</v>
      </c>
      <c r="I126" s="64">
        <v>8.9200000000000002E-2</v>
      </c>
      <c r="J126" s="64">
        <v>4.0000000000000001E-3</v>
      </c>
      <c r="K126" s="62">
        <v>8.1</v>
      </c>
      <c r="L126" s="63">
        <v>22</v>
      </c>
      <c r="M126" s="63">
        <v>210</v>
      </c>
      <c r="N126" s="63">
        <v>15</v>
      </c>
      <c r="O126" s="63">
        <v>130</v>
      </c>
      <c r="P126" s="92">
        <v>100</v>
      </c>
      <c r="Q126" s="92">
        <v>40</v>
      </c>
      <c r="R126" s="92">
        <v>2</v>
      </c>
      <c r="S126" s="92">
        <v>393</v>
      </c>
      <c r="T126" s="92">
        <v>0.5</v>
      </c>
      <c r="U126" s="92">
        <v>96</v>
      </c>
      <c r="V126" s="63"/>
      <c r="W126" s="85">
        <v>11050</v>
      </c>
      <c r="X126" s="92" t="s">
        <v>110</v>
      </c>
      <c r="Y126" s="63"/>
      <c r="Z126" s="92">
        <v>130</v>
      </c>
      <c r="AA126" s="92">
        <v>232</v>
      </c>
      <c r="AB126" s="83">
        <v>52.56</v>
      </c>
      <c r="AE126" s="3">
        <v>2003</v>
      </c>
      <c r="AF126" s="2">
        <f>COUNT($L$50:$L$61)</f>
        <v>12</v>
      </c>
      <c r="AG126" s="4">
        <f>MAX($L$50:$L$61)</f>
        <v>39</v>
      </c>
      <c r="AH126" s="2">
        <f>PERCENTILE($L$50:$L$61,75%)</f>
        <v>19.5</v>
      </c>
      <c r="AI126" s="4">
        <f>MEDIAN($L$50:$L$61)</f>
        <v>8</v>
      </c>
      <c r="AJ126" s="2">
        <f>PERCENTILE($L$50:$L$61,25%)</f>
        <v>5</v>
      </c>
      <c r="AK126" s="4">
        <f>MIN($L$50:$L$61)</f>
        <v>0.5</v>
      </c>
      <c r="BK126">
        <v>5</v>
      </c>
      <c r="BL126">
        <f>COUNT($L$6,$L$18,$L$30,$L$42,$L$54,$L$66,$L$78,$L$90,$L$102,$L$114,$L$126,$L$138,$L$150,$L$162)</f>
        <v>13</v>
      </c>
      <c r="BM126" s="6">
        <f>MAX($L$6,$L$18,$L$30,$L$42,$L$54,$L$66,$L$78,$L$90,$L$102,$L$114,$L$126,$L$138,$L$150,$L$162)</f>
        <v>57</v>
      </c>
      <c r="BN126">
        <f>PERCENTILE(($L$6,$L$18,$L$30,$L$42,$L$54,$L$66,$L$78,$L$90,$L$102,$L$114,$L$126,$L$138,$L$150,$L$162),75%)</f>
        <v>27</v>
      </c>
      <c r="BO126" s="6">
        <f>MEDIAN($L$6,$L$18,$L$30,$L$42,$L$54,$L$66,$L$78,$L$90,$L$102,$L$114,$L$126,$L$138,$L$150,$L$162)</f>
        <v>22</v>
      </c>
      <c r="BP126">
        <f>PERCENTILE(($L$6,$L$18,$L$30,$L$42,$L$54,$L$66,$L$78,$L$90,$L$102,$L$114,$L$126,$L$138,$L$150,$L$162),25%)</f>
        <v>14</v>
      </c>
      <c r="BQ126" s="6">
        <f>MIN($L$6,$L$18,$L$30,$L$42,$L$54,$L$66,$L$78,$L$90,$L$102,$L$114,$L$126,$L$138,$L$150,$L$162)</f>
        <v>3</v>
      </c>
    </row>
    <row r="127" spans="1:69" x14ac:dyDescent="0.25">
      <c r="A127" s="117">
        <v>39965</v>
      </c>
      <c r="B127" s="60">
        <v>6</v>
      </c>
      <c r="C127" s="60">
        <v>2009</v>
      </c>
      <c r="D127" s="61">
        <v>1</v>
      </c>
      <c r="E127" s="62">
        <v>8</v>
      </c>
      <c r="F127" s="92">
        <v>29</v>
      </c>
      <c r="G127" s="63">
        <v>58</v>
      </c>
      <c r="H127" s="64">
        <v>1.3299999999999999E-2</v>
      </c>
      <c r="I127" s="64">
        <v>6.6799999999999998E-2</v>
      </c>
      <c r="J127" s="64">
        <v>1E-3</v>
      </c>
      <c r="K127" s="62">
        <v>8.6</v>
      </c>
      <c r="L127" s="63">
        <v>13</v>
      </c>
      <c r="M127" s="63">
        <v>226</v>
      </c>
      <c r="N127" s="63">
        <v>10</v>
      </c>
      <c r="O127" s="63">
        <v>790</v>
      </c>
      <c r="P127" s="92">
        <v>104</v>
      </c>
      <c r="Q127" s="92">
        <v>36</v>
      </c>
      <c r="R127" s="92">
        <v>4</v>
      </c>
      <c r="S127" s="92">
        <v>359</v>
      </c>
      <c r="T127" s="92">
        <v>0.5</v>
      </c>
      <c r="U127" s="92">
        <v>88</v>
      </c>
      <c r="V127" s="63"/>
      <c r="W127" s="85">
        <v>34731</v>
      </c>
      <c r="X127" s="92" t="s">
        <v>110</v>
      </c>
      <c r="Y127" s="63"/>
      <c r="Z127" s="92">
        <v>790</v>
      </c>
      <c r="AA127" s="92">
        <v>239</v>
      </c>
      <c r="AB127" s="83">
        <v>201.46</v>
      </c>
      <c r="AE127" s="3">
        <v>2004</v>
      </c>
      <c r="AF127" s="2">
        <f>COUNT($L$62:$L$73)</f>
        <v>12</v>
      </c>
      <c r="AG127" s="4">
        <f>MAX($L$62:$L$73)</f>
        <v>37</v>
      </c>
      <c r="AH127" s="2">
        <f>PERCENTILE($L$62:$L$73,75%)</f>
        <v>28.25</v>
      </c>
      <c r="AI127" s="4">
        <f>MEDIAN($L$62:$L$73)</f>
        <v>21.5</v>
      </c>
      <c r="AJ127" s="2">
        <f>PERCENTILE($L$62:$L$73,25%)</f>
        <v>18.25</v>
      </c>
      <c r="AK127" s="4">
        <f>MIN($L$62:$L$73)</f>
        <v>10</v>
      </c>
      <c r="BK127">
        <v>6</v>
      </c>
      <c r="BL127">
        <f>COUNT($L$7,$L$19,$L$31,$L$43,$L$55,$L$67,$L$79,$L$91,$L$103,$L$115,$L$127,$L$139,$L$151,$L$163)</f>
        <v>13</v>
      </c>
      <c r="BM127" s="6">
        <f>MAX($L$7,$L$19,$L$31,$L$43,$L$55,$L$67,$L$79,$L$91,$L$103,$L$115,$L$127,$L$139,$L$151,$L$163)</f>
        <v>41</v>
      </c>
      <c r="BN127">
        <f>PERCENTILE(($L$7,$L$19,$L$31,$L$43,$L$55,$L$67,$L$79,$L$91,$L$103,$L$115,$L$127,$L$139,$L$151,$L$163),75%)</f>
        <v>24</v>
      </c>
      <c r="BO127" s="6">
        <f>MEDIAN($L$7,$L$19,$L$31,$L$43,$L$55,$L$67,$L$79,$L$91,$L$103,$L$115,$L$127,$L$139,$L$151,$L$163)</f>
        <v>16</v>
      </c>
      <c r="BP127">
        <f>PERCENTILE(($L$7,$L$19,$L$31,$L$43,$L$55,$L$67,$L$79,$L$91,$L$103,$L$115,$L$127,$L$139,$L$151,$L$163),25%)</f>
        <v>11</v>
      </c>
      <c r="BQ127" s="6">
        <f>MIN($L$7,$L$19,$L$31,$L$43,$L$55,$L$67,$L$79,$L$91,$L$103,$L$115,$L$127,$L$139,$L$151,$L$163)</f>
        <v>4</v>
      </c>
    </row>
    <row r="128" spans="1:69" x14ac:dyDescent="0.25">
      <c r="A128" s="117"/>
      <c r="B128" s="60">
        <v>7</v>
      </c>
      <c r="C128" s="60"/>
      <c r="D128" s="61"/>
      <c r="E128" s="62"/>
      <c r="F128" s="92"/>
      <c r="G128" s="63"/>
      <c r="H128" s="64"/>
      <c r="I128" s="64"/>
      <c r="J128" s="64"/>
      <c r="K128" s="62"/>
      <c r="L128" s="63"/>
      <c r="M128" s="63"/>
      <c r="N128" s="63"/>
      <c r="O128" s="63"/>
      <c r="P128" s="92"/>
      <c r="Q128" s="92"/>
      <c r="R128" s="92"/>
      <c r="S128" s="92"/>
      <c r="T128" s="92"/>
      <c r="U128" s="92"/>
      <c r="V128" s="63"/>
      <c r="W128" s="85"/>
      <c r="X128" s="92"/>
      <c r="Y128" s="63"/>
      <c r="Z128" s="92"/>
      <c r="AA128" s="92"/>
      <c r="AB128" s="63"/>
      <c r="AE128" s="3">
        <v>2005</v>
      </c>
      <c r="AF128" s="2">
        <f>COUNT($L$74:$L$85)</f>
        <v>12</v>
      </c>
      <c r="AG128" s="4">
        <f>MAX($L$74:$L$85)</f>
        <v>97</v>
      </c>
      <c r="AH128" s="2">
        <f>PERCENTILE($L$74:$L$85,75%)</f>
        <v>51</v>
      </c>
      <c r="AI128" s="4">
        <f>MEDIAN($L$74:$L$85)</f>
        <v>30.5</v>
      </c>
      <c r="AJ128" s="2">
        <f>PERCENTILE($L$74:$L$85,25%)</f>
        <v>17.75</v>
      </c>
      <c r="AK128" s="4">
        <f>MIN($L$74:$L$85)</f>
        <v>11</v>
      </c>
      <c r="BK128">
        <v>7</v>
      </c>
      <c r="BL128">
        <f>COUNT($L$8,$L$20,$L$32,$L$44,$L$56,$L$68,$L$80,$L$92,$L$104,$L$116,$L$128,$L$140,$L$152,$L$164)</f>
        <v>12</v>
      </c>
      <c r="BM128" s="6">
        <f>MAX($L$8,$L$20,$L$32,$L$44,$L$56,$L$68,$L$80,$L$92,$L$104,$L$116,$L$128,$L$140,$L$152,$L$164)</f>
        <v>92</v>
      </c>
      <c r="BN128">
        <f>PERCENTILE(($L$8,$L$20,$L$32,$L$44,$L$56,$L$68,$L$80,$L$92,$L$104,$L$116,$L$128,$L$140,$L$152,$L$164),75%)</f>
        <v>29.25</v>
      </c>
      <c r="BO128" s="6">
        <f>MEDIAN($L$8,$L$20,$L$32,$L$44,$L$56,$L$68,$L$80,$L$92,$L$104,$L$116,$L$128,$L$140,$L$152,$L$164)</f>
        <v>18</v>
      </c>
      <c r="BP128">
        <f>PERCENTILE(($L$8,$L$20,$L$32,$L$44,$L$56,$L$68,$L$80,$L$92,$L$104,$L$116,$L$128,$L$140,$L$152,$L$164),25%)</f>
        <v>7.25</v>
      </c>
      <c r="BQ128" s="6">
        <f>MIN($L$8,$L$20,$L$32,$L$44,$L$56,$L$68,$L$80,$L$92,$L$104,$L$116,$L$128,$L$140,$L$152,$L$164)</f>
        <v>0.05</v>
      </c>
    </row>
    <row r="129" spans="1:69" x14ac:dyDescent="0.25">
      <c r="A129" s="117"/>
      <c r="B129" s="60">
        <v>8</v>
      </c>
      <c r="C129" s="60"/>
      <c r="D129" s="61"/>
      <c r="E129" s="62"/>
      <c r="F129" s="92"/>
      <c r="G129" s="63"/>
      <c r="H129" s="64"/>
      <c r="I129" s="64"/>
      <c r="J129" s="64"/>
      <c r="K129" s="62"/>
      <c r="L129" s="63"/>
      <c r="M129" s="63"/>
      <c r="N129" s="63"/>
      <c r="O129" s="63"/>
      <c r="P129" s="92"/>
      <c r="Q129" s="92"/>
      <c r="R129" s="92"/>
      <c r="S129" s="92"/>
      <c r="T129" s="92"/>
      <c r="U129" s="92"/>
      <c r="V129" s="63"/>
      <c r="W129" s="85"/>
      <c r="X129" s="92"/>
      <c r="Y129" s="63"/>
      <c r="Z129" s="92"/>
      <c r="AA129" s="92"/>
      <c r="AB129" s="63"/>
      <c r="AE129" s="3">
        <v>2006</v>
      </c>
      <c r="AF129" s="2">
        <f>COUNT($L$86:$L$97)</f>
        <v>12</v>
      </c>
      <c r="AG129" s="4">
        <f>MAX($L$86:$L$97)</f>
        <v>61</v>
      </c>
      <c r="AH129" s="2">
        <f>PERCENTILE($L$86:$L$97,75%)</f>
        <v>38</v>
      </c>
      <c r="AI129" s="4">
        <f>MEDIAN($L$86:$L$97)</f>
        <v>28</v>
      </c>
      <c r="AJ129" s="2">
        <f>PERCENTILE($L$86:$L$97,25%)</f>
        <v>23.75</v>
      </c>
      <c r="AK129" s="4">
        <f>MIN($L$86:$L$97)</f>
        <v>12</v>
      </c>
      <c r="BK129">
        <v>8</v>
      </c>
      <c r="BL129">
        <f>COUNT($L$9,$L$21,$L$33,$L$45,$L$57,$L$69,$L$81,$L$93,$L$105,$L$117,$L$129,$L$141,$L$153,$L$165)</f>
        <v>13</v>
      </c>
      <c r="BM129" s="6">
        <f>MAX($L$9,$L$21,$L$33,$L$45,$L$57,$L$69,$L$81,$L$93,$L$105,$L$117,$L$129,$L$141,$L$153,$L$165)</f>
        <v>97</v>
      </c>
      <c r="BN129">
        <f>PERCENTILE(($L$9,$L$21,$L$33,$L$45,$L$57,$L$69,$L$81,$L$93,$L$105,$L$117,$L$129,$L$141,$L$153,$L$165),75%)</f>
        <v>34</v>
      </c>
      <c r="BO129" s="6">
        <f>MEDIAN($L$9,$L$21,$L$33,$L$45,$L$57,$L$69,$L$81,$L$93,$L$105,$L$117,$L$129,$L$141,$L$153,$L$165)</f>
        <v>13</v>
      </c>
      <c r="BP129">
        <f>PERCENTILE(($L$9,$L$21,$L$33,$L$45,$L$57,$L$69,$L$81,$L$93,$L$105,$L$117,$L$129,$L$141,$L$153,$L$165),25%)</f>
        <v>9</v>
      </c>
      <c r="BQ129" s="6">
        <f>MIN($L$9,$L$21,$L$33,$L$45,$L$57,$L$69,$L$81,$L$93,$L$105,$L$117,$L$129,$L$141,$L$153,$L$165)</f>
        <v>1</v>
      </c>
    </row>
    <row r="130" spans="1:69" x14ac:dyDescent="0.25">
      <c r="A130" s="117"/>
      <c r="B130" s="60">
        <v>9</v>
      </c>
      <c r="C130" s="60"/>
      <c r="D130" s="61"/>
      <c r="E130" s="62"/>
      <c r="F130" s="92"/>
      <c r="G130" s="63"/>
      <c r="H130" s="64"/>
      <c r="I130" s="64"/>
      <c r="J130" s="64"/>
      <c r="K130" s="62"/>
      <c r="L130" s="63"/>
      <c r="M130" s="63"/>
      <c r="N130" s="63"/>
      <c r="O130" s="63"/>
      <c r="P130" s="92"/>
      <c r="Q130" s="92"/>
      <c r="R130" s="92"/>
      <c r="S130" s="92"/>
      <c r="T130" s="92"/>
      <c r="U130" s="92"/>
      <c r="V130" s="63"/>
      <c r="W130" s="85"/>
      <c r="X130" s="92"/>
      <c r="Y130" s="63"/>
      <c r="Z130" s="92"/>
      <c r="AA130" s="92"/>
      <c r="AB130" s="63"/>
      <c r="AE130" s="3">
        <v>2007</v>
      </c>
      <c r="AF130" s="2">
        <f>COUNT($L$98:$L$109)</f>
        <v>12</v>
      </c>
      <c r="AG130" s="4">
        <f>MAX($L$98:$L$109)</f>
        <v>120</v>
      </c>
      <c r="AH130" s="2">
        <f>PERCENTILE($L$98:$L$109,75%)</f>
        <v>20.25</v>
      </c>
      <c r="AI130" s="4">
        <f>MEDIAN($L$98:$L$109)</f>
        <v>9.5</v>
      </c>
      <c r="AJ130" s="2">
        <f>PERCENTILE($L$98:$L$109,25%)</f>
        <v>5.75</v>
      </c>
      <c r="AK130" s="4">
        <f>MIN($L$98:$L$109)</f>
        <v>3</v>
      </c>
      <c r="BK130">
        <v>9</v>
      </c>
      <c r="BL130">
        <f>COUNT($L$10,$L$22,$L$34,$L$46,$L$58,$L$70,$L$82,$L$94,$L$106,$L$118,$L$130,$L$142,$L$154,$L$166)</f>
        <v>13</v>
      </c>
      <c r="BM130" s="6">
        <f>MAX($L$10,$L$22,$L$34,$L$46,$L$58,$L$70,$L$82,$L$94,$L$106,$L$118,$L$130,$L$142,$L$154,$L$166)</f>
        <v>45</v>
      </c>
      <c r="BN130">
        <f>PERCENTILE(($L$10,$L$22,$L$34,$L$46,$L$58,$L$70,$L$82,$L$94,$L$106,$L$118,$L$130,$L$142,$L$154,$L$166),75%)</f>
        <v>21</v>
      </c>
      <c r="BO130" s="6">
        <f>MEDIAN($L$10,$L$22,$L$34,$L$46,$L$58,$L$70,$L$82,$L$94,$L$106,$L$118,$L$130,$L$142,$L$154,$L$166)</f>
        <v>11</v>
      </c>
      <c r="BP130">
        <f>PERCENTILE(($L$10,$L$22,$L$34,$L$46,$L$58,$L$70,$L$82,$L$94,$L$106,$L$118,$L$130,$L$142,$L$154,$L$166),25%)</f>
        <v>10</v>
      </c>
      <c r="BQ130" s="6">
        <f>MIN($L$10,$L$22,$L$34,$L$46,$L$58,$L$70,$L$82,$L$94,$L$106,$L$118,$L$130,$L$142,$L$154,$L$166)</f>
        <v>9</v>
      </c>
    </row>
    <row r="131" spans="1:69" x14ac:dyDescent="0.25">
      <c r="A131" s="117">
        <v>40106</v>
      </c>
      <c r="B131" s="60">
        <v>10</v>
      </c>
      <c r="C131" s="60">
        <v>2009</v>
      </c>
      <c r="D131" s="61">
        <v>6</v>
      </c>
      <c r="E131" s="62">
        <v>7.29</v>
      </c>
      <c r="F131" s="92">
        <v>29</v>
      </c>
      <c r="G131" s="63">
        <v>18</v>
      </c>
      <c r="H131" s="64">
        <v>0.38</v>
      </c>
      <c r="I131" s="64">
        <v>0.06</v>
      </c>
      <c r="J131" s="64">
        <v>7.0000000000000007E-2</v>
      </c>
      <c r="K131" s="62">
        <v>8.8000000000000007</v>
      </c>
      <c r="L131" s="63">
        <v>199</v>
      </c>
      <c r="M131" s="66"/>
      <c r="N131" s="66" t="s">
        <v>3</v>
      </c>
      <c r="O131" s="63">
        <v>20</v>
      </c>
      <c r="P131" s="92" t="s">
        <v>110</v>
      </c>
      <c r="Q131" s="92" t="s">
        <v>110</v>
      </c>
      <c r="R131" s="92" t="s">
        <v>110</v>
      </c>
      <c r="S131" s="92" t="s">
        <v>110</v>
      </c>
      <c r="T131" s="92">
        <v>1</v>
      </c>
      <c r="U131" s="92" t="s">
        <v>110</v>
      </c>
      <c r="V131" s="63"/>
      <c r="W131" s="83"/>
      <c r="X131" s="92" t="s">
        <v>110</v>
      </c>
      <c r="Y131" s="63"/>
      <c r="Z131" s="92">
        <v>20</v>
      </c>
      <c r="AA131" s="92" t="s">
        <v>110</v>
      </c>
      <c r="AB131" s="63"/>
      <c r="AE131" s="3">
        <v>2008</v>
      </c>
      <c r="AF131" s="2">
        <f>COUNT($L$110:$L$121)</f>
        <v>11</v>
      </c>
      <c r="AG131" s="4">
        <f>MAX($L$110:$L$121)</f>
        <v>92</v>
      </c>
      <c r="AH131" s="2">
        <f>PERCENTILE($L$110:$L$121,75%)</f>
        <v>19</v>
      </c>
      <c r="AI131" s="4">
        <f>MEDIAN($L$110:$L$121)</f>
        <v>11</v>
      </c>
      <c r="AJ131" s="2">
        <f>PERCENTILE($L$110:$L$121,25%)</f>
        <v>7.5</v>
      </c>
      <c r="AK131" s="4">
        <f>MIN($L$110:$L$121)</f>
        <v>1</v>
      </c>
      <c r="BK131">
        <v>10</v>
      </c>
      <c r="BL131">
        <f>COUNT($L$11,$L$23,$L$35,$L$47,$L$59,$L$71,$L$83,$L$95,$L$107,$L$119,$L$131,$L$143,$L$155,$L$167)</f>
        <v>14</v>
      </c>
      <c r="BM131" s="6">
        <f>MAX($L$11,$L$23,$L$35,$L$47,$L$59,$L$71,$L$83,$L$95,$L$107,$L$119,$L$131,$L$143,$L$155,$L$167)</f>
        <v>199</v>
      </c>
      <c r="BN131">
        <f>PERCENTILE(($L$11,$L$23,$L$35,$L$47,$L$59,$L$71,$L$83,$L$95,$L$107,$L$119,$L$131,$L$143,$L$155,$L$167),75%)</f>
        <v>21.5</v>
      </c>
      <c r="BO131" s="6">
        <f>MEDIAN($L$11,$L$23,$L$35,$L$47,$L$59,$L$71,$L$83,$L$95,$L$107,$L$119,$L$131,$L$143,$L$155,$L$167)</f>
        <v>14.5</v>
      </c>
      <c r="BP131">
        <f>PERCENTILE(($L$11,$L$23,$L$35,$L$47,$L$59,$L$71,$L$83,$L$95,$L$107,$L$119,$L$131,$L$143,$L$155,$L$167),25%)</f>
        <v>8.25</v>
      </c>
      <c r="BQ131" s="6">
        <f>MIN($L$11,$L$23,$L$35,$L$47,$L$59,$L$71,$L$83,$L$95,$L$107,$L$119,$L$131,$L$143,$L$155,$L$167)</f>
        <v>2</v>
      </c>
    </row>
    <row r="132" spans="1:69" x14ac:dyDescent="0.25">
      <c r="A132" s="117">
        <v>40133</v>
      </c>
      <c r="B132" s="60">
        <v>11</v>
      </c>
      <c r="C132" s="60">
        <v>2009</v>
      </c>
      <c r="D132" s="61">
        <v>0.5</v>
      </c>
      <c r="E132" s="62">
        <v>10.91</v>
      </c>
      <c r="F132" s="92">
        <v>28</v>
      </c>
      <c r="G132" s="63">
        <v>20</v>
      </c>
      <c r="H132" s="64">
        <v>0.5</v>
      </c>
      <c r="I132" s="64">
        <v>0.13</v>
      </c>
      <c r="J132" s="64">
        <v>5.0000000000000001E-3</v>
      </c>
      <c r="K132" s="62">
        <v>7.9</v>
      </c>
      <c r="L132" s="63">
        <v>22</v>
      </c>
      <c r="M132" s="66"/>
      <c r="N132" s="66" t="s">
        <v>3</v>
      </c>
      <c r="O132" s="63">
        <v>20</v>
      </c>
      <c r="P132" s="92" t="s">
        <v>110</v>
      </c>
      <c r="Q132" s="92" t="s">
        <v>110</v>
      </c>
      <c r="R132" s="92" t="s">
        <v>110</v>
      </c>
      <c r="S132" s="92" t="s">
        <v>110</v>
      </c>
      <c r="T132" s="92">
        <v>0.01</v>
      </c>
      <c r="U132" s="92" t="s">
        <v>110</v>
      </c>
      <c r="V132" s="63"/>
      <c r="W132" s="88">
        <v>4130</v>
      </c>
      <c r="X132" s="92" t="s">
        <v>110</v>
      </c>
      <c r="Y132" s="63"/>
      <c r="Z132" s="92">
        <v>20</v>
      </c>
      <c r="AA132" s="92" t="s">
        <v>110</v>
      </c>
      <c r="AB132" s="63"/>
      <c r="AE132" s="3">
        <v>2009</v>
      </c>
      <c r="AF132" s="2">
        <f>COUNT($L$122:$L$133)</f>
        <v>9</v>
      </c>
      <c r="AG132" s="4">
        <f>MAX($L$122:$L$133)</f>
        <v>199</v>
      </c>
      <c r="AH132" s="2">
        <f>PERCENTILE($L$122:$L$133,75%)</f>
        <v>48</v>
      </c>
      <c r="AI132" s="4">
        <f>MEDIAN($L$122:$L$133)</f>
        <v>28</v>
      </c>
      <c r="AJ132" s="2">
        <f>PERCENTILE($L$122:$L$133,25%)</f>
        <v>22</v>
      </c>
      <c r="AK132" s="4">
        <f>MIN($L$122:$L$133)</f>
        <v>13</v>
      </c>
      <c r="BK132">
        <v>11</v>
      </c>
      <c r="BL132">
        <f>COUNT($L$12,$L$24,$L$36,$L$48,$L$60,$L$72,$L$84,$L$96,$L$108,$L$120,$L$132,$L$144,$L$156,$L$168)</f>
        <v>14</v>
      </c>
      <c r="BM132" s="6">
        <f>MAX($L$12,$L$24,$L$36,$L$48,$L$60,$L$72,$L$84,$L$96,$L$108,$L$120,$L$132,$L$144,$L$156,$L$168)</f>
        <v>86</v>
      </c>
      <c r="BN132">
        <f>PERCENTILE(($L$12,$L$24,$L$36,$L$48,$L$60,$L$72,$L$84,$L$96,$L$108,$L$120,$L$132,$L$144,$L$156,$L$168),75%)</f>
        <v>21.5</v>
      </c>
      <c r="BO132" s="6">
        <f>MEDIAN($L$12,$L$24,$L$36,$L$48,$L$60,$L$72,$L$84,$L$96,$L$108,$L$120,$L$132,$L$144,$L$156,$L$168)</f>
        <v>15.5</v>
      </c>
      <c r="BP132">
        <f>PERCENTILE(($L$12,$L$24,$L$36,$L$48,$L$60,$L$72,$L$84,$L$96,$L$108,$L$120,$L$132,$L$144,$L$156,$L$168),25%)</f>
        <v>4</v>
      </c>
      <c r="BQ132" s="6">
        <f>MIN($L$12,$L$24,$L$36,$L$48,$L$60,$L$72,$L$84,$L$96,$L$108,$L$120,$L$132,$L$144,$L$156,$L$168)</f>
        <v>0.5</v>
      </c>
    </row>
    <row r="133" spans="1:69" x14ac:dyDescent="0.25">
      <c r="A133" s="117">
        <v>40154</v>
      </c>
      <c r="B133" s="60">
        <v>12</v>
      </c>
      <c r="C133" s="60">
        <v>2009</v>
      </c>
      <c r="D133" s="61">
        <v>1</v>
      </c>
      <c r="E133" s="62">
        <v>7.31</v>
      </c>
      <c r="F133" s="92">
        <v>29</v>
      </c>
      <c r="G133" s="63">
        <v>22</v>
      </c>
      <c r="H133" s="64">
        <v>0.09</v>
      </c>
      <c r="I133" s="64">
        <v>0.1</v>
      </c>
      <c r="J133" s="64">
        <v>0.06</v>
      </c>
      <c r="K133" s="62">
        <v>8.4</v>
      </c>
      <c r="L133" s="63">
        <v>18</v>
      </c>
      <c r="M133" s="66"/>
      <c r="N133" s="66" t="s">
        <v>3</v>
      </c>
      <c r="O133" s="63">
        <v>2000</v>
      </c>
      <c r="P133" s="92" t="s">
        <v>110</v>
      </c>
      <c r="Q133" s="92" t="s">
        <v>110</v>
      </c>
      <c r="R133" s="92" t="s">
        <v>110</v>
      </c>
      <c r="S133" s="92" t="s">
        <v>110</v>
      </c>
      <c r="T133" s="92">
        <v>0.01</v>
      </c>
      <c r="U133" s="92" t="s">
        <v>110</v>
      </c>
      <c r="V133" s="63"/>
      <c r="W133" s="88">
        <v>2913</v>
      </c>
      <c r="X133" s="92" t="s">
        <v>110</v>
      </c>
      <c r="Y133" s="63"/>
      <c r="Z133" s="92">
        <v>2000</v>
      </c>
      <c r="AA133" s="92" t="s">
        <v>110</v>
      </c>
      <c r="AB133" s="63"/>
      <c r="AE133" s="3">
        <v>2010</v>
      </c>
      <c r="AF133" s="2">
        <f>COUNT($L$134:$L$145)</f>
        <v>11</v>
      </c>
      <c r="AG133" s="4">
        <f>MAX($L$134:$L$145)</f>
        <v>28</v>
      </c>
      <c r="AH133" s="2">
        <f>PERCENTILE($L$134:$L$145,75%)</f>
        <v>18.5</v>
      </c>
      <c r="AI133" s="4">
        <f>MEDIAN($L$134:$L$145)</f>
        <v>13</v>
      </c>
      <c r="AJ133" s="2">
        <f>PERCENTILE($L$134:$L$145,25%)</f>
        <v>9.5</v>
      </c>
      <c r="AK133" s="4">
        <f>MIN($L$134:$L$145)</f>
        <v>3</v>
      </c>
      <c r="BK133">
        <v>12</v>
      </c>
      <c r="BL133">
        <f>COUNT($L$13,$L$25,$L$37,$L$49,$L$61,$L$73,$L$85,$L$97,$L$109,$L$121,$L$133,$L$145,$L$157,$L$169)</f>
        <v>13</v>
      </c>
      <c r="BM133" s="6">
        <f>MAX($L$13,$L$25,$L$37,$L$49,$L$61,$L$73,$L$85,$L$97,$L$109,$L$121,$L$133,$L$145,$L$157,$L$169)</f>
        <v>54</v>
      </c>
      <c r="BN133">
        <f>PERCENTILE(($L$13,$L$25,$L$37,$L$49,$L$61,$L$73,$L$85,$L$97,$L$109,$L$121,$L$133,$L$145,$L$157,$L$169),75%)</f>
        <v>23</v>
      </c>
      <c r="BO133" s="6">
        <f>MEDIAN($L$13,$L$25,$L$37,$L$49,$L$61,$L$73,$L$85,$L$97,$L$109,$L$121,$L$133,$L$145,$L$157,$L$169)</f>
        <v>20</v>
      </c>
      <c r="BP133">
        <f>PERCENTILE(($L$13,$L$25,$L$37,$L$49,$L$61,$L$73,$L$85,$L$97,$L$109,$L$121,$L$133,$L$145,$L$157,$L$169),25%)</f>
        <v>18</v>
      </c>
      <c r="BQ133" s="6">
        <f>MIN($L$13,$L$25,$L$37,$L$49,$L$61,$L$73,$L$85,$L$97,$L$109,$L$121,$L$133,$L$145,$L$157,$L$169)</f>
        <v>1</v>
      </c>
    </row>
    <row r="134" spans="1:69" x14ac:dyDescent="0.25">
      <c r="A134" s="117">
        <v>40196</v>
      </c>
      <c r="B134" s="60">
        <v>1</v>
      </c>
      <c r="C134" s="60">
        <v>2010</v>
      </c>
      <c r="D134" s="61">
        <v>4</v>
      </c>
      <c r="E134" s="62">
        <v>7.32</v>
      </c>
      <c r="F134" s="92">
        <v>25</v>
      </c>
      <c r="G134" s="63">
        <v>20.3</v>
      </c>
      <c r="H134" s="64">
        <v>0.39</v>
      </c>
      <c r="I134" s="64">
        <v>5.0000000000000001E-3</v>
      </c>
      <c r="J134" s="64">
        <v>0.04</v>
      </c>
      <c r="K134" s="62">
        <v>7.8</v>
      </c>
      <c r="L134" s="66" t="s">
        <v>3</v>
      </c>
      <c r="M134" s="66"/>
      <c r="N134" s="66" t="s">
        <v>3</v>
      </c>
      <c r="O134" s="63">
        <v>20</v>
      </c>
      <c r="P134" s="92" t="s">
        <v>110</v>
      </c>
      <c r="Q134" s="92" t="s">
        <v>110</v>
      </c>
      <c r="R134" s="92" t="s">
        <v>110</v>
      </c>
      <c r="S134" s="92" t="s">
        <v>110</v>
      </c>
      <c r="T134" s="92">
        <v>1.1000000000000001</v>
      </c>
      <c r="U134" s="92" t="s">
        <v>110</v>
      </c>
      <c r="V134" s="63"/>
      <c r="W134" s="85">
        <v>424</v>
      </c>
      <c r="X134" s="92" t="s">
        <v>110</v>
      </c>
      <c r="Y134" s="63"/>
      <c r="Z134" s="92">
        <v>20</v>
      </c>
      <c r="AA134" s="92" t="s">
        <v>110</v>
      </c>
      <c r="AB134" s="63"/>
      <c r="AE134" s="3">
        <v>2011</v>
      </c>
      <c r="AF134" s="2">
        <f>COUNT($L$146:$L$157)</f>
        <v>12</v>
      </c>
      <c r="AG134" s="4">
        <f>MAX($L$146:$L$157)</f>
        <v>58</v>
      </c>
      <c r="AH134" s="2">
        <f>PERCENTILE($L$146:$L$157,75%)</f>
        <v>32.25</v>
      </c>
      <c r="AI134" s="4">
        <f>MEDIAN($L$146:$L$157)</f>
        <v>20.5</v>
      </c>
      <c r="AJ134" s="2">
        <f>PERCENTILE($L$146:$L$157,25%)</f>
        <v>12.75</v>
      </c>
      <c r="AK134" s="4">
        <f>MIN($L$146:$L$157)</f>
        <v>2</v>
      </c>
    </row>
    <row r="135" spans="1:69" x14ac:dyDescent="0.25">
      <c r="A135" s="117">
        <v>40217</v>
      </c>
      <c r="B135" s="60">
        <v>2</v>
      </c>
      <c r="C135" s="60">
        <v>2010</v>
      </c>
      <c r="D135" s="61">
        <v>4</v>
      </c>
      <c r="E135" s="62">
        <v>8.3000000000000007</v>
      </c>
      <c r="F135" s="92">
        <v>27</v>
      </c>
      <c r="G135" s="63">
        <v>18.899999999999999</v>
      </c>
      <c r="H135" s="64">
        <v>0.43</v>
      </c>
      <c r="I135" s="64">
        <v>0.2</v>
      </c>
      <c r="J135" s="64">
        <v>0.04</v>
      </c>
      <c r="K135" s="62">
        <v>7.9</v>
      </c>
      <c r="L135" s="63">
        <v>22</v>
      </c>
      <c r="M135" s="66"/>
      <c r="N135" s="66" t="s">
        <v>3</v>
      </c>
      <c r="O135" s="63">
        <v>20</v>
      </c>
      <c r="P135" s="92" t="s">
        <v>110</v>
      </c>
      <c r="Q135" s="92" t="s">
        <v>110</v>
      </c>
      <c r="R135" s="92" t="s">
        <v>110</v>
      </c>
      <c r="S135" s="92" t="s">
        <v>110</v>
      </c>
      <c r="T135" s="92">
        <v>1</v>
      </c>
      <c r="U135" s="92" t="s">
        <v>110</v>
      </c>
      <c r="V135" s="63"/>
      <c r="W135" s="85">
        <v>933</v>
      </c>
      <c r="X135" s="92" t="s">
        <v>110</v>
      </c>
      <c r="Y135" s="63"/>
      <c r="Z135" s="92">
        <v>20</v>
      </c>
      <c r="AA135" s="92" t="s">
        <v>110</v>
      </c>
      <c r="AB135" s="63"/>
      <c r="AE135" s="3">
        <v>2012</v>
      </c>
      <c r="AF135" s="2">
        <f>COUNT($L$158:$L$169)</f>
        <v>12</v>
      </c>
      <c r="AG135" s="4">
        <f>MAX($L$158:$L$169)</f>
        <v>142</v>
      </c>
      <c r="AH135" s="2">
        <f>PERCENTILE($L$158:$L$169,75%)</f>
        <v>50.5</v>
      </c>
      <c r="AI135" s="4">
        <f>MEDIAN($L$158:$L$169)</f>
        <v>25</v>
      </c>
      <c r="AJ135" s="2">
        <f>PERCENTILE($L$158:$L$169,25%)</f>
        <v>15.5</v>
      </c>
      <c r="AK135" s="4">
        <f>MIN($L$158:$L$169)</f>
        <v>8</v>
      </c>
    </row>
    <row r="136" spans="1:69" x14ac:dyDescent="0.25">
      <c r="A136" s="117">
        <v>40245</v>
      </c>
      <c r="B136" s="60">
        <v>3</v>
      </c>
      <c r="C136" s="60">
        <v>2010</v>
      </c>
      <c r="D136" s="61">
        <v>4</v>
      </c>
      <c r="E136" s="68" t="s">
        <v>3</v>
      </c>
      <c r="F136" s="92" t="s">
        <v>110</v>
      </c>
      <c r="G136" s="63">
        <v>29</v>
      </c>
      <c r="H136" s="64">
        <v>5.0000000000000001E-3</v>
      </c>
      <c r="I136" s="64">
        <v>0.14000000000000001</v>
      </c>
      <c r="J136" s="64">
        <v>0.08</v>
      </c>
      <c r="K136" s="62">
        <v>8.6</v>
      </c>
      <c r="L136" s="63">
        <v>28</v>
      </c>
      <c r="M136" s="66"/>
      <c r="N136" s="63">
        <v>16</v>
      </c>
      <c r="O136" s="63">
        <v>20</v>
      </c>
      <c r="P136" s="92">
        <v>100</v>
      </c>
      <c r="Q136" s="92">
        <v>48</v>
      </c>
      <c r="R136" s="92" t="s">
        <v>110</v>
      </c>
      <c r="S136" s="92">
        <v>246</v>
      </c>
      <c r="T136" s="92" t="s">
        <v>110</v>
      </c>
      <c r="U136" s="92">
        <v>92</v>
      </c>
      <c r="V136" s="63"/>
      <c r="W136" s="85">
        <v>14150</v>
      </c>
      <c r="X136" s="92" t="s">
        <v>110</v>
      </c>
      <c r="Y136" s="63"/>
      <c r="Z136" s="92">
        <v>20</v>
      </c>
      <c r="AA136" s="92" t="s">
        <v>110</v>
      </c>
      <c r="AB136" s="63"/>
      <c r="AE136" s="1"/>
      <c r="AF136" s="1"/>
      <c r="AG136" s="2"/>
      <c r="AH136" s="2"/>
      <c r="AI136" s="2"/>
    </row>
    <row r="137" spans="1:69" x14ac:dyDescent="0.25">
      <c r="A137" s="117">
        <v>40280</v>
      </c>
      <c r="B137" s="60">
        <v>4</v>
      </c>
      <c r="C137" s="60">
        <v>2010</v>
      </c>
      <c r="D137" s="61">
        <v>4</v>
      </c>
      <c r="E137" s="62">
        <v>7.1</v>
      </c>
      <c r="F137" s="92">
        <v>28.8</v>
      </c>
      <c r="G137" s="63">
        <v>37</v>
      </c>
      <c r="H137" s="64">
        <v>5.0000000000000001E-3</v>
      </c>
      <c r="I137" s="64">
        <v>0.08</v>
      </c>
      <c r="J137" s="64">
        <v>5.0000000000000001E-3</v>
      </c>
      <c r="K137" s="62">
        <v>8.4</v>
      </c>
      <c r="L137" s="63">
        <v>17</v>
      </c>
      <c r="M137" s="66"/>
      <c r="N137" s="63">
        <v>10</v>
      </c>
      <c r="O137" s="63">
        <v>40</v>
      </c>
      <c r="P137" s="92">
        <v>92</v>
      </c>
      <c r="Q137" s="92">
        <v>40</v>
      </c>
      <c r="R137" s="92" t="s">
        <v>110</v>
      </c>
      <c r="S137" s="92">
        <v>279</v>
      </c>
      <c r="T137" s="92">
        <v>1.4</v>
      </c>
      <c r="U137" s="92">
        <v>80</v>
      </c>
      <c r="V137" s="63"/>
      <c r="W137" s="86">
        <v>16848</v>
      </c>
      <c r="X137" s="92" t="s">
        <v>110</v>
      </c>
      <c r="Y137" s="63"/>
      <c r="Z137" s="92">
        <v>40</v>
      </c>
      <c r="AA137" s="92" t="s">
        <v>110</v>
      </c>
      <c r="AB137" s="63"/>
    </row>
    <row r="138" spans="1:69" x14ac:dyDescent="0.25">
      <c r="A138" s="117">
        <v>40309</v>
      </c>
      <c r="B138" s="60">
        <v>5</v>
      </c>
      <c r="C138" s="60">
        <v>2010</v>
      </c>
      <c r="D138" s="61">
        <v>6</v>
      </c>
      <c r="E138" s="62">
        <v>7.9</v>
      </c>
      <c r="F138" s="92" t="s">
        <v>110</v>
      </c>
      <c r="G138" s="63">
        <v>33</v>
      </c>
      <c r="H138" s="64">
        <v>5.0000000000000001E-3</v>
      </c>
      <c r="I138" s="64">
        <v>2E-3</v>
      </c>
      <c r="J138" s="64">
        <v>0.04</v>
      </c>
      <c r="K138" s="62">
        <v>8.5</v>
      </c>
      <c r="L138" s="63">
        <v>19</v>
      </c>
      <c r="M138" s="66"/>
      <c r="N138" s="63">
        <v>16</v>
      </c>
      <c r="O138" s="66" t="s">
        <v>3</v>
      </c>
      <c r="P138" s="92">
        <v>104</v>
      </c>
      <c r="Q138" s="92">
        <v>48</v>
      </c>
      <c r="R138" s="92"/>
      <c r="S138" s="92">
        <v>274</v>
      </c>
      <c r="T138" s="92"/>
      <c r="U138" s="92">
        <v>104</v>
      </c>
      <c r="V138" s="66"/>
      <c r="W138" s="85">
        <v>36886</v>
      </c>
      <c r="X138" s="92" t="s">
        <v>110</v>
      </c>
      <c r="Y138" s="66"/>
      <c r="Z138" s="92" t="s">
        <v>110</v>
      </c>
      <c r="AA138" s="92">
        <v>-999</v>
      </c>
      <c r="AB138" s="66"/>
      <c r="AE138" t="s">
        <v>15</v>
      </c>
      <c r="AF138" t="s">
        <v>64</v>
      </c>
      <c r="AG138" t="s">
        <v>65</v>
      </c>
      <c r="AH138" t="s">
        <v>66</v>
      </c>
      <c r="AI138" t="s">
        <v>67</v>
      </c>
      <c r="AJ138" t="s">
        <v>68</v>
      </c>
      <c r="AK138" t="s">
        <v>69</v>
      </c>
      <c r="BK138" t="s">
        <v>14</v>
      </c>
      <c r="BL138" t="s">
        <v>64</v>
      </c>
      <c r="BM138" t="s">
        <v>65</v>
      </c>
      <c r="BN138" t="s">
        <v>66</v>
      </c>
      <c r="BO138" t="s">
        <v>67</v>
      </c>
      <c r="BP138" t="s">
        <v>68</v>
      </c>
      <c r="BQ138" t="s">
        <v>69</v>
      </c>
    </row>
    <row r="139" spans="1:69" x14ac:dyDescent="0.25">
      <c r="A139" s="117">
        <v>40336</v>
      </c>
      <c r="B139" s="60">
        <v>6</v>
      </c>
      <c r="C139" s="60">
        <v>2010</v>
      </c>
      <c r="D139" s="61">
        <v>4</v>
      </c>
      <c r="E139" s="62">
        <v>8.6</v>
      </c>
      <c r="F139" s="92" t="s">
        <v>110</v>
      </c>
      <c r="G139" s="63">
        <v>342</v>
      </c>
      <c r="H139" s="64">
        <v>5.0000000000000001E-3</v>
      </c>
      <c r="I139" s="64">
        <v>0.15</v>
      </c>
      <c r="J139" s="64">
        <v>0.02</v>
      </c>
      <c r="K139" s="62">
        <v>8.8000000000000007</v>
      </c>
      <c r="L139" s="63">
        <v>11</v>
      </c>
      <c r="M139" s="66"/>
      <c r="N139" s="63">
        <v>6</v>
      </c>
      <c r="O139" s="63">
        <v>20</v>
      </c>
      <c r="P139" s="92">
        <v>104</v>
      </c>
      <c r="Q139" s="92">
        <v>52</v>
      </c>
      <c r="R139" s="92"/>
      <c r="S139" s="92">
        <v>861</v>
      </c>
      <c r="T139" s="92">
        <v>0.82</v>
      </c>
      <c r="U139" s="92">
        <v>140</v>
      </c>
      <c r="V139" s="63"/>
      <c r="W139" s="85">
        <v>2733</v>
      </c>
      <c r="X139" s="92" t="s">
        <v>110</v>
      </c>
      <c r="Y139" s="63"/>
      <c r="Z139" s="92">
        <v>20</v>
      </c>
      <c r="AA139" s="92">
        <v>-999</v>
      </c>
      <c r="AB139" s="63"/>
      <c r="AE139" s="3">
        <v>1999</v>
      </c>
      <c r="AF139">
        <f>COUNT($N$2:$N$13)</f>
        <v>12</v>
      </c>
      <c r="AG139" s="4">
        <f>MAX($N$2:$N$13)</f>
        <v>49</v>
      </c>
      <c r="AH139">
        <f>PERCENTILE($N$2:$N$13,75%)</f>
        <v>23.75</v>
      </c>
      <c r="AI139" s="4">
        <f>MEDIAN($N$2:$N$13)</f>
        <v>16</v>
      </c>
      <c r="AJ139">
        <f>PERCENTILE($N$2:$N$13,25%)</f>
        <v>12</v>
      </c>
      <c r="AK139" s="4">
        <f>MIN($N$2:$N$13)</f>
        <v>5</v>
      </c>
      <c r="BK139">
        <v>1</v>
      </c>
      <c r="BL139">
        <f>COUNT($N$2,$N$14,$N$26,$N$38,$N$50,$N$62,$N$74,$N$86,$N$98,$N$110,$N$122,$N$134,$N$146,$N$158)</f>
        <v>9</v>
      </c>
      <c r="BM139" s="6">
        <f>MAX($N$2,$N$14,$N$26,$N$38,$N$50,$N$62,$N$74,$N$86,$N$98,$N$110,$N$122,$N$134,$N$146,$N$158)</f>
        <v>140</v>
      </c>
      <c r="BN139">
        <f>PERCENTILE(($N$2,$N$14,$N$26,$N$38,$N$50,$N$62,$N$74,$N$86,$N$98,$N$110,$N$122,$N$134,$N$146,$N$158),75%)</f>
        <v>59</v>
      </c>
      <c r="BO139" s="6">
        <f>MEDIAN($N$2,$N$14,$N$26,$N$38,$N$50,$N$62,$N$74,$N$86,$N$98,$N$110,$N$122,$N$134,$N$146,$N$158)</f>
        <v>45</v>
      </c>
      <c r="BP139">
        <f>PERCENTILE(($N$2,$N$14,$N$26,$N$38,$N$50,$N$62,$N$74,$N$86,$N$98,$N$110,$N$122,$N$134,$N$146,$N$158),25%)</f>
        <v>23</v>
      </c>
      <c r="BQ139" s="6">
        <f>MIN($N$2,$N$14,$N$26,$N$38,$N$50,$N$62,$N$74,$N$86,$N$98,$N$110,$N$122,$N$134,$N$146,$N$158)</f>
        <v>12</v>
      </c>
    </row>
    <row r="140" spans="1:69" x14ac:dyDescent="0.25">
      <c r="A140" s="117">
        <v>40371</v>
      </c>
      <c r="B140" s="60">
        <v>7</v>
      </c>
      <c r="C140" s="60">
        <v>2010</v>
      </c>
      <c r="D140" s="61">
        <v>7</v>
      </c>
      <c r="E140" s="62">
        <v>9</v>
      </c>
      <c r="F140" s="92" t="s">
        <v>110</v>
      </c>
      <c r="G140" s="63">
        <v>618</v>
      </c>
      <c r="H140" s="64">
        <v>5.0000000000000001E-3</v>
      </c>
      <c r="I140" s="64">
        <v>0.32</v>
      </c>
      <c r="J140" s="64">
        <v>5.0000000000000001E-3</v>
      </c>
      <c r="K140" s="62">
        <v>9.1</v>
      </c>
      <c r="L140" s="63">
        <v>3</v>
      </c>
      <c r="M140" s="66"/>
      <c r="N140" s="63">
        <v>7</v>
      </c>
      <c r="O140" s="63">
        <v>20</v>
      </c>
      <c r="P140" s="92">
        <v>108</v>
      </c>
      <c r="Q140" s="92">
        <v>80</v>
      </c>
      <c r="R140" s="92"/>
      <c r="S140" s="92">
        <v>2590</v>
      </c>
      <c r="T140" s="92">
        <v>0.96</v>
      </c>
      <c r="U140" s="92">
        <v>284</v>
      </c>
      <c r="V140" s="63"/>
      <c r="W140" s="83">
        <v>11503</v>
      </c>
      <c r="X140" s="92" t="s">
        <v>110</v>
      </c>
      <c r="Y140" s="63"/>
      <c r="Z140" s="92">
        <v>20</v>
      </c>
      <c r="AA140" s="92">
        <v>-999</v>
      </c>
      <c r="AB140" s="63"/>
      <c r="AE140" s="3">
        <v>2000</v>
      </c>
      <c r="AF140">
        <f>COUNT($N$14:$N$25)</f>
        <v>12</v>
      </c>
      <c r="AG140" s="4">
        <f>MAX($N$14:$N$25)</f>
        <v>140</v>
      </c>
      <c r="AH140">
        <f>PERCENTILE($N$14:$N$25,75%)</f>
        <v>81</v>
      </c>
      <c r="AI140" s="4">
        <f>MEDIAN($N$14:$N$25)</f>
        <v>50</v>
      </c>
      <c r="AJ140">
        <f>PERCENTILE($N$14:$N$25,25%)</f>
        <v>13.5</v>
      </c>
      <c r="AK140" s="4">
        <f>MIN($N$14:$N$25)</f>
        <v>0.5</v>
      </c>
      <c r="BK140">
        <v>2</v>
      </c>
      <c r="BL140">
        <f>COUNT($N$3,$N$15,$N$27,$N$39,$N$51,$N$63,$N$75,$N$87,$N$99,$N$111,$N$123,$N$135,$N$147,$N$159)</f>
        <v>11</v>
      </c>
      <c r="BM140" s="6">
        <f>MAX($N$3,$N$15,$N$27,$N$39,$N$51,$N$63,$N$75,$N$87,$N$99,$N$111,$N$123,$N$135,$N$147,$N$159)</f>
        <v>113</v>
      </c>
      <c r="BN140">
        <f>PERCENTILE(($N$3,$N$15,$N$27,$N$39,$N$51,$N$63,$N$75,$N$87,$N$99,$N$111,$N$123,$N$135,$N$147,$N$159),75%)</f>
        <v>77</v>
      </c>
      <c r="BO140" s="6">
        <f>MEDIAN($N$3,$N$15,$N$27,$N$39,$N$51,$N$63,$N$75,$N$87,$N$99,$N$111,$N$123,$N$135,$N$147,$N$159)</f>
        <v>52</v>
      </c>
      <c r="BP140">
        <f>PERCENTILE(($N$3,$N$15,$N$27,$N$39,$N$51,$N$63,$N$75,$N$87,$N$99,$N$111,$N$123,$N$135,$N$147,$N$159),25%)</f>
        <v>25.5</v>
      </c>
      <c r="BQ140" s="6">
        <f>MIN($N$3,$N$15,$N$27,$N$39,$N$51,$N$63,$N$75,$N$87,$N$99,$N$111,$N$123,$N$135,$N$147,$N$159)</f>
        <v>16</v>
      </c>
    </row>
    <row r="141" spans="1:69" x14ac:dyDescent="0.25">
      <c r="A141" s="117">
        <v>40406</v>
      </c>
      <c r="B141" s="60">
        <v>8</v>
      </c>
      <c r="C141" s="60">
        <v>2010</v>
      </c>
      <c r="D141" s="61">
        <v>8</v>
      </c>
      <c r="E141" s="62">
        <v>12.2</v>
      </c>
      <c r="F141" s="92">
        <v>34.1</v>
      </c>
      <c r="G141" s="63">
        <v>443</v>
      </c>
      <c r="H141" s="64">
        <v>7.0000000000000007E-2</v>
      </c>
      <c r="I141" s="64">
        <v>5.0000000000000001E-3</v>
      </c>
      <c r="J141" s="64">
        <v>0.06</v>
      </c>
      <c r="K141" s="62">
        <v>8.9</v>
      </c>
      <c r="L141" s="63">
        <v>13</v>
      </c>
      <c r="M141" s="63">
        <v>933</v>
      </c>
      <c r="N141" s="63">
        <v>7</v>
      </c>
      <c r="O141" s="63">
        <v>20</v>
      </c>
      <c r="P141" s="92">
        <v>120</v>
      </c>
      <c r="Q141" s="92">
        <v>72</v>
      </c>
      <c r="R141" s="92"/>
      <c r="S141" s="92">
        <v>17</v>
      </c>
      <c r="T141" s="92">
        <v>0.5</v>
      </c>
      <c r="U141" s="92">
        <v>224</v>
      </c>
      <c r="V141" s="63"/>
      <c r="W141" s="87">
        <v>153794</v>
      </c>
      <c r="X141" s="92" t="s">
        <v>110</v>
      </c>
      <c r="Y141" s="63"/>
      <c r="Z141" s="92">
        <v>20</v>
      </c>
      <c r="AA141" s="92">
        <v>946</v>
      </c>
      <c r="AB141" s="63"/>
      <c r="AE141" s="3">
        <v>2001</v>
      </c>
      <c r="AF141" s="2">
        <f>COUNT($N$26:$N$37)</f>
        <v>5</v>
      </c>
      <c r="AG141" s="4">
        <f>MAX($N$26:$N$37)</f>
        <v>36</v>
      </c>
      <c r="AH141" s="2">
        <f>PERCENTILE($N$26:$N$37,75%)</f>
        <v>19</v>
      </c>
      <c r="AI141" s="4">
        <f>MEDIAN($N$26:$N$37)</f>
        <v>15</v>
      </c>
      <c r="AJ141" s="2">
        <f>PERCENTILE($N$26:$N$37,25%)</f>
        <v>15</v>
      </c>
      <c r="AK141" s="4">
        <f>MIN($N$26:$N$37)</f>
        <v>14</v>
      </c>
      <c r="BK141">
        <v>3</v>
      </c>
      <c r="BL141">
        <f>COUNT($N$4,$N$16,$N$28,$N$40,$N$52,$N$64,$N$76,$N$88,$N$100,$N$112,$N$124,$N$136,$N$148,$N$160)</f>
        <v>12</v>
      </c>
      <c r="BM141" s="6">
        <f>MAX($N$4,$N$16,$N$28,$N$40,$N$52,$N$64,$N$76,$N$88,$N$100,$N$112,$N$124,$N$136,$N$148,$N$160)</f>
        <v>102</v>
      </c>
      <c r="BN141">
        <f>PERCENTILE(($N$4,$N$16,$N$28,$N$40,$N$52,$N$64,$N$76,$N$88,$N$100,$N$112,$N$124,$N$136,$N$148,$N$160),75%)</f>
        <v>63.75</v>
      </c>
      <c r="BO141" s="6">
        <f>MEDIAN($N$4,$N$16,$N$28,$N$40,$N$52,$N$64,$N$76,$N$88,$N$100,$N$112,$N$124,$N$136,$N$148,$N$160)</f>
        <v>38</v>
      </c>
      <c r="BP141">
        <f>PERCENTILE(($N$4,$N$16,$N$28,$N$40,$N$52,$N$64,$N$76,$N$88,$N$100,$N$112,$N$124,$N$136,$N$148,$N$160),25%)</f>
        <v>28.5</v>
      </c>
      <c r="BQ141" s="6">
        <f>MIN($N$4,$N$16,$N$28,$N$40,$N$52,$N$64,$N$76,$N$88,$N$100,$N$112,$N$124,$N$136,$N$148,$N$160)</f>
        <v>5</v>
      </c>
    </row>
    <row r="142" spans="1:69" x14ac:dyDescent="0.25">
      <c r="A142" s="117">
        <v>40434</v>
      </c>
      <c r="B142" s="60">
        <v>9</v>
      </c>
      <c r="C142" s="60">
        <v>2010</v>
      </c>
      <c r="D142" s="61">
        <v>2</v>
      </c>
      <c r="E142" s="62">
        <v>8.1</v>
      </c>
      <c r="F142" s="92">
        <v>30</v>
      </c>
      <c r="G142" s="63">
        <v>361</v>
      </c>
      <c r="H142" s="64">
        <v>5.0000000000000001E-3</v>
      </c>
      <c r="I142" s="64">
        <v>0.11</v>
      </c>
      <c r="J142" s="64">
        <v>0.01</v>
      </c>
      <c r="K142" s="62">
        <v>8.4</v>
      </c>
      <c r="L142" s="63">
        <v>11</v>
      </c>
      <c r="M142" s="63">
        <v>809</v>
      </c>
      <c r="N142" s="63">
        <v>12</v>
      </c>
      <c r="O142" s="63">
        <v>20</v>
      </c>
      <c r="P142" s="92">
        <v>104</v>
      </c>
      <c r="Q142" s="92">
        <v>72</v>
      </c>
      <c r="R142" s="92">
        <v>8</v>
      </c>
      <c r="S142" s="92">
        <v>1432</v>
      </c>
      <c r="T142" s="92">
        <v>0.5</v>
      </c>
      <c r="U142" s="92">
        <v>208</v>
      </c>
      <c r="V142" s="63"/>
      <c r="W142" s="83">
        <v>68124</v>
      </c>
      <c r="X142" s="92" t="s">
        <v>110</v>
      </c>
      <c r="Y142" s="63"/>
      <c r="Z142" s="92">
        <v>20</v>
      </c>
      <c r="AA142" s="92">
        <v>820</v>
      </c>
      <c r="AB142" s="63"/>
      <c r="AE142" s="3">
        <v>2002</v>
      </c>
      <c r="AF142" s="2">
        <f>COUNT($N$38:$N$49)</f>
        <v>12</v>
      </c>
      <c r="AG142" s="4">
        <f>MAX($N$38:$N$49)</f>
        <v>85</v>
      </c>
      <c r="AH142" s="2">
        <f>PERCENTILE($N$38:$N$49,75%)</f>
        <v>44.75</v>
      </c>
      <c r="AI142" s="4">
        <f>MEDIAN($N$38:$N$49)</f>
        <v>21</v>
      </c>
      <c r="AJ142" s="2">
        <f>PERCENTILE($N$38:$N$49,25%)</f>
        <v>16</v>
      </c>
      <c r="AK142" s="4">
        <f>MIN($N$38:$N$49)</f>
        <v>14</v>
      </c>
      <c r="BK142">
        <v>4</v>
      </c>
      <c r="BL142">
        <f>COUNT($N$5,$N$17,$N$29,$N$41,$N$53,$N$65,$N$77,$N$89,$N$101,$N$113,$N$125,$N$137,$N$149,$N$161)</f>
        <v>12</v>
      </c>
      <c r="BM142" s="6">
        <f>MAX($N$5,$N$17,$N$29,$N$41,$N$53,$N$65,$N$77,$N$89,$N$101,$N$113,$N$125,$N$137,$N$149,$N$161)</f>
        <v>85</v>
      </c>
      <c r="BN142">
        <f>PERCENTILE(($N$5,$N$17,$N$29,$N$41,$N$53,$N$65,$N$77,$N$89,$N$101,$N$113,$N$125,$N$137,$N$149,$N$161),75%)</f>
        <v>49.25</v>
      </c>
      <c r="BO142" s="6">
        <f>MEDIAN($N$5,$N$17,$N$29,$N$41,$N$53,$N$65,$N$77,$N$89,$N$101,$N$113,$N$125,$N$137,$N$149,$N$161)</f>
        <v>35</v>
      </c>
      <c r="BP142">
        <f>PERCENTILE(($N$5,$N$17,$N$29,$N$41,$N$53,$N$65,$N$77,$N$89,$N$101,$N$113,$N$125,$N$137,$N$149,$N$161),25%)</f>
        <v>18.75</v>
      </c>
      <c r="BQ142" s="6">
        <f>MIN($N$5,$N$17,$N$29,$N$41,$N$53,$N$65,$N$77,$N$89,$N$101,$N$113,$N$125,$N$137,$N$149,$N$161)</f>
        <v>10</v>
      </c>
    </row>
    <row r="143" spans="1:69" x14ac:dyDescent="0.25">
      <c r="A143" s="117">
        <v>40462</v>
      </c>
      <c r="B143" s="60">
        <v>10</v>
      </c>
      <c r="C143" s="60">
        <v>2010</v>
      </c>
      <c r="D143" s="61">
        <v>1</v>
      </c>
      <c r="E143" s="62">
        <v>8</v>
      </c>
      <c r="F143" s="92">
        <v>29</v>
      </c>
      <c r="G143" s="63">
        <v>260</v>
      </c>
      <c r="H143" s="64">
        <v>0.77</v>
      </c>
      <c r="I143" s="64">
        <v>5.0000000000000001E-3</v>
      </c>
      <c r="J143" s="64">
        <v>0.05</v>
      </c>
      <c r="K143" s="62">
        <v>8.1999999999999993</v>
      </c>
      <c r="L143" s="63">
        <v>8</v>
      </c>
      <c r="M143" s="63">
        <v>655</v>
      </c>
      <c r="N143" s="63">
        <v>11</v>
      </c>
      <c r="O143" s="63">
        <v>20</v>
      </c>
      <c r="P143" s="92">
        <v>96</v>
      </c>
      <c r="Q143" s="92">
        <v>56</v>
      </c>
      <c r="R143" s="92">
        <v>27</v>
      </c>
      <c r="S143" s="92">
        <v>1092</v>
      </c>
      <c r="T143" s="92">
        <v>1</v>
      </c>
      <c r="U143" s="92">
        <v>152</v>
      </c>
      <c r="V143" s="63"/>
      <c r="W143" s="83">
        <v>123061</v>
      </c>
      <c r="X143" s="92" t="s">
        <v>110</v>
      </c>
      <c r="Y143" s="63"/>
      <c r="Z143" s="92">
        <v>20</v>
      </c>
      <c r="AA143" s="92">
        <v>663</v>
      </c>
      <c r="AB143" s="63"/>
      <c r="AE143" s="3">
        <v>2003</v>
      </c>
      <c r="AF143" s="2">
        <f>COUNT($N$50:$N$61)</f>
        <v>5</v>
      </c>
      <c r="AG143" s="4">
        <f>MAX($N$50:$N$61)</f>
        <v>113</v>
      </c>
      <c r="AH143" s="2">
        <f>PERCENTILE($N$50:$N$61,75%)</f>
        <v>60</v>
      </c>
      <c r="AI143" s="4">
        <f>MEDIAN($N$50:$N$61)</f>
        <v>38</v>
      </c>
      <c r="AJ143" s="2">
        <f>PERCENTILE($N$50:$N$61,25%)</f>
        <v>21</v>
      </c>
      <c r="AK143" s="4">
        <f>MIN($N$50:$N$61)</f>
        <v>14</v>
      </c>
      <c r="BK143">
        <v>5</v>
      </c>
      <c r="BL143">
        <f>COUNT($N$6,$N$18,$N$30,$N$42,$N$54,$N$66,$N$78,$N$90,$N$102,$N$114,$N$126,$N$138,$N$150,$N$162)</f>
        <v>11</v>
      </c>
      <c r="BM143" s="6">
        <f>MAX($N$6,$N$18,$N$30,$N$42,$N$54,$N$66,$N$78,$N$90,$N$102,$N$114,$N$126,$N$138,$N$150,$N$162)</f>
        <v>54</v>
      </c>
      <c r="BN143">
        <f>PERCENTILE(($N$6,$N$18,$N$30,$N$42,$N$54,$N$66,$N$78,$N$90,$N$102,$N$114,$N$126,$N$138,$N$150,$N$162),75%)</f>
        <v>25</v>
      </c>
      <c r="BO143" s="6">
        <f>MEDIAN($N$6,$N$18,$N$30,$N$42,$N$54,$N$66,$N$78,$N$90,$N$102,$N$114,$N$126,$N$138,$N$150,$N$162)</f>
        <v>17</v>
      </c>
      <c r="BP143">
        <f>PERCENTILE(($N$6,$N$18,$N$30,$N$42,$N$54,$N$66,$N$78,$N$90,$N$102,$N$114,$N$126,$N$138,$N$150,$N$162),25%)</f>
        <v>15.25</v>
      </c>
      <c r="BQ143" s="6">
        <f>MIN($N$6,$N$18,$N$30,$N$42,$N$54,$N$66,$N$78,$N$90,$N$102,$N$114,$N$126,$N$138,$N$150,$N$162)</f>
        <v>9</v>
      </c>
    </row>
    <row r="144" spans="1:69" x14ac:dyDescent="0.25">
      <c r="A144" s="117">
        <v>40490</v>
      </c>
      <c r="B144" s="60">
        <v>11</v>
      </c>
      <c r="C144" s="60">
        <v>2010</v>
      </c>
      <c r="D144" s="61">
        <v>3</v>
      </c>
      <c r="E144" s="62">
        <v>12.4</v>
      </c>
      <c r="F144" s="92">
        <v>31</v>
      </c>
      <c r="G144" s="63">
        <v>234</v>
      </c>
      <c r="H144" s="64">
        <v>1E-3</v>
      </c>
      <c r="I144" s="64">
        <v>1.4800000000000001E-2</v>
      </c>
      <c r="J144" s="64">
        <v>5.3199999999999997E-2</v>
      </c>
      <c r="K144" s="62">
        <v>8.6</v>
      </c>
      <c r="L144" s="63">
        <v>4</v>
      </c>
      <c r="M144" s="63">
        <v>510</v>
      </c>
      <c r="N144" s="63">
        <v>18</v>
      </c>
      <c r="O144" s="63">
        <v>20</v>
      </c>
      <c r="P144" s="92">
        <v>100</v>
      </c>
      <c r="Q144" s="92">
        <v>52</v>
      </c>
      <c r="R144" s="92">
        <v>36</v>
      </c>
      <c r="S144" s="92">
        <v>990</v>
      </c>
      <c r="T144" s="92">
        <v>3</v>
      </c>
      <c r="U144" s="92">
        <v>152</v>
      </c>
      <c r="V144" s="63"/>
      <c r="W144" s="83">
        <v>41098</v>
      </c>
      <c r="X144" s="92" t="s">
        <v>110</v>
      </c>
      <c r="Y144" s="63"/>
      <c r="Z144" s="92">
        <v>20</v>
      </c>
      <c r="AA144" s="92">
        <v>514</v>
      </c>
      <c r="AB144" s="63"/>
      <c r="AE144" s="3">
        <v>2004</v>
      </c>
      <c r="AF144" s="2">
        <f>COUNT($N$62:$N$73)</f>
        <v>0</v>
      </c>
      <c r="AG144" s="4"/>
      <c r="AH144" s="2"/>
      <c r="AI144" s="4"/>
      <c r="AJ144" s="2"/>
      <c r="AK144" s="4"/>
      <c r="BK144">
        <v>6</v>
      </c>
      <c r="BL144">
        <f>COUNT($N$7,$N$19,$N$31,$N$43,$N$55,$N$67,$N$79,$N$91,$N$103,$N$115,$N$127,$N$139,$N$151,$N$163)</f>
        <v>10</v>
      </c>
      <c r="BM144" s="6">
        <f>MAX($N$7,$N$19,$N$31,$N$43,$N$55,$N$67,$N$79,$N$91,$N$103,$N$115,$N$127,$N$139,$N$151,$N$163)</f>
        <v>26</v>
      </c>
      <c r="BN144">
        <f>PERCENTILE(($N$7,$N$19,$N$31,$N$43,$N$55,$N$67,$N$79,$N$91,$N$103,$N$115,$N$127,$N$139,$N$151,$N$163),75%)</f>
        <v>21.5</v>
      </c>
      <c r="BO144" s="6">
        <f>MEDIAN($N$7,$N$19,$N$31,$N$43,$N$55,$N$67,$N$79,$N$91,$N$103,$N$115,$N$127,$N$139,$N$151,$N$163)</f>
        <v>16</v>
      </c>
      <c r="BP144">
        <f>PERCENTILE(($N$7,$N$19,$N$31,$N$43,$N$55,$N$67,$N$79,$N$91,$N$103,$N$115,$N$127,$N$139,$N$151,$N$163),25%)</f>
        <v>11.5</v>
      </c>
      <c r="BQ144" s="6">
        <f>MIN($N$7,$N$19,$N$31,$N$43,$N$55,$N$67,$N$79,$N$91,$N$103,$N$115,$N$127,$N$139,$N$151,$N$163)</f>
        <v>6</v>
      </c>
    </row>
    <row r="145" spans="1:69" x14ac:dyDescent="0.25">
      <c r="A145" s="117">
        <v>40513</v>
      </c>
      <c r="B145" s="60">
        <v>12</v>
      </c>
      <c r="C145" s="60">
        <v>2010</v>
      </c>
      <c r="D145" s="61">
        <v>1</v>
      </c>
      <c r="E145" s="62">
        <v>7.8</v>
      </c>
      <c r="F145" s="92">
        <v>27</v>
      </c>
      <c r="G145" s="63">
        <v>249</v>
      </c>
      <c r="H145" s="64">
        <v>1.34E-2</v>
      </c>
      <c r="I145" s="64">
        <v>2.8299999999999999E-2</v>
      </c>
      <c r="J145" s="64">
        <v>0.10580000000000001</v>
      </c>
      <c r="K145" s="62">
        <v>7.5</v>
      </c>
      <c r="L145" s="63">
        <v>18</v>
      </c>
      <c r="M145" s="63">
        <v>585</v>
      </c>
      <c r="N145" s="63">
        <v>12</v>
      </c>
      <c r="O145" s="63">
        <v>80</v>
      </c>
      <c r="P145" s="92">
        <v>92</v>
      </c>
      <c r="Q145" s="92">
        <v>56</v>
      </c>
      <c r="R145" s="92">
        <v>28</v>
      </c>
      <c r="S145" s="92">
        <v>1019</v>
      </c>
      <c r="T145" s="92">
        <v>2</v>
      </c>
      <c r="U145" s="92">
        <v>144</v>
      </c>
      <c r="V145" s="63"/>
      <c r="W145" s="83">
        <v>11344</v>
      </c>
      <c r="X145" s="92" t="s">
        <v>110</v>
      </c>
      <c r="Y145" s="63"/>
      <c r="Z145" s="92">
        <v>1100</v>
      </c>
      <c r="AA145" s="92">
        <v>603</v>
      </c>
      <c r="AB145" s="63"/>
      <c r="AE145" s="3">
        <v>2005</v>
      </c>
      <c r="AF145" s="2">
        <f>COUNT($N$74:$N$85)</f>
        <v>11</v>
      </c>
      <c r="AG145" s="4">
        <f>MAX($N$74:$N$85)</f>
        <v>81</v>
      </c>
      <c r="AH145" s="2">
        <f>PERCENTILE($N$74:$N$85,75%)</f>
        <v>40.5</v>
      </c>
      <c r="AI145" s="4">
        <f>MEDIAN($N$74:$N$85)</f>
        <v>25</v>
      </c>
      <c r="AJ145" s="2">
        <f>PERCENTILE($N$74:$N$85,25%)</f>
        <v>22</v>
      </c>
      <c r="AK145" s="4">
        <f>MIN($N$74:$N$85)</f>
        <v>16</v>
      </c>
      <c r="BK145">
        <v>7</v>
      </c>
      <c r="BL145">
        <f>COUNT($N$8,$N$20,$N$32,$N$44,$N$56,$N$68,$N$80,$N$92,$N$104,$N$116,$N$128,$N$140,$N$152,$N$164)</f>
        <v>9</v>
      </c>
      <c r="BM145" s="6">
        <f>MAX($N$8,$N$20,$N$32,$N$44,$N$56,$N$68,$N$80,$N$92,$N$104,$N$116,$N$128,$N$140,$N$152,$N$164)</f>
        <v>205</v>
      </c>
      <c r="BN145">
        <f>PERCENTILE(($N$8,$N$20,$N$32,$N$44,$N$56,$N$68,$N$80,$N$92,$N$104,$N$116,$N$128,$N$140,$N$152,$N$164),75%)</f>
        <v>24</v>
      </c>
      <c r="BO145" s="6">
        <f>MEDIAN($N$8,$N$20,$N$32,$N$44,$N$56,$N$68,$N$80,$N$92,$N$104,$N$116,$N$128,$N$140,$N$152,$N$164)</f>
        <v>16</v>
      </c>
      <c r="BP145">
        <f>PERCENTILE(($N$8,$N$20,$N$32,$N$44,$N$56,$N$68,$N$80,$N$92,$N$104,$N$116,$N$128,$N$140,$N$152,$N$164),25%)</f>
        <v>14</v>
      </c>
      <c r="BQ145" s="6">
        <f>MIN($N$8,$N$20,$N$32,$N$44,$N$56,$N$68,$N$80,$N$92,$N$104,$N$116,$N$128,$N$140,$N$152,$N$164)</f>
        <v>7</v>
      </c>
    </row>
    <row r="146" spans="1:69" x14ac:dyDescent="0.25">
      <c r="A146" s="117">
        <v>40547</v>
      </c>
      <c r="B146" s="60">
        <v>1</v>
      </c>
      <c r="C146" s="60">
        <v>2011</v>
      </c>
      <c r="D146" s="61">
        <v>1.6</v>
      </c>
      <c r="E146" s="62">
        <v>7.2</v>
      </c>
      <c r="F146" s="92">
        <v>25.4</v>
      </c>
      <c r="G146" s="63">
        <v>212</v>
      </c>
      <c r="H146" s="64">
        <v>0.1003</v>
      </c>
      <c r="I146" s="64">
        <v>3.2899999999999999E-2</v>
      </c>
      <c r="J146" s="64">
        <v>0.13830000000000001</v>
      </c>
      <c r="K146" s="62">
        <v>7.2</v>
      </c>
      <c r="L146" s="63">
        <v>58</v>
      </c>
      <c r="M146" s="63">
        <v>500</v>
      </c>
      <c r="N146" s="63">
        <v>45</v>
      </c>
      <c r="O146" s="63">
        <v>20</v>
      </c>
      <c r="P146" s="92">
        <v>88</v>
      </c>
      <c r="Q146" s="92">
        <v>48</v>
      </c>
      <c r="R146" s="92">
        <v>33</v>
      </c>
      <c r="S146" s="92">
        <v>894</v>
      </c>
      <c r="T146" s="92">
        <v>2</v>
      </c>
      <c r="U146" s="92">
        <v>120</v>
      </c>
      <c r="V146" s="63"/>
      <c r="W146" s="83">
        <v>13882</v>
      </c>
      <c r="X146" s="92" t="s">
        <v>110</v>
      </c>
      <c r="Y146" s="63"/>
      <c r="Z146" s="92">
        <v>20</v>
      </c>
      <c r="AA146" s="92">
        <v>558</v>
      </c>
      <c r="AB146" s="83">
        <v>108.59</v>
      </c>
      <c r="AE146" s="3">
        <v>2006</v>
      </c>
      <c r="AF146" s="2">
        <f>COUNT($N$86:$N$97)</f>
        <v>12</v>
      </c>
      <c r="AG146" s="4">
        <f>MAX($N$86:$N$97)</f>
        <v>83</v>
      </c>
      <c r="AH146" s="2">
        <f>PERCENTILE($N$86:$N$97,75%)</f>
        <v>52</v>
      </c>
      <c r="AI146" s="4">
        <f>MEDIAN($N$86:$N$97)</f>
        <v>32</v>
      </c>
      <c r="AJ146" s="2">
        <f>PERCENTILE($N$86:$N$97,25%)</f>
        <v>19.25</v>
      </c>
      <c r="AK146" s="4">
        <f>MIN($N$86:$N$97)</f>
        <v>14</v>
      </c>
      <c r="BK146">
        <v>8</v>
      </c>
      <c r="BL146">
        <f>COUNT($N$9,$N$21,$N$33,$N$45,$N$57,$N$69,$N$81,$N$93,$N$105,$N$117,$N$129,$N$141,$N$153,$N$165)</f>
        <v>11</v>
      </c>
      <c r="BM146" s="6">
        <f>MAX($N$9,$N$21,$N$33,$N$45,$N$57,$N$69,$N$81,$N$93,$N$105,$N$117,$N$129,$N$141,$N$153,$N$165)</f>
        <v>81</v>
      </c>
      <c r="BN146">
        <f>PERCENTILE(($N$9,$N$21,$N$33,$N$45,$N$57,$N$69,$N$81,$N$93,$N$105,$N$117,$N$129,$N$141,$N$153,$N$165),75%)</f>
        <v>22</v>
      </c>
      <c r="BO146" s="6">
        <f>MEDIAN($N$9,$N$21,$N$33,$N$45,$N$57,$N$69,$N$81,$N$93,$N$105,$N$117,$N$129,$N$141,$N$153,$N$165)</f>
        <v>16</v>
      </c>
      <c r="BP146">
        <f>PERCENTILE(($N$9,$N$21,$N$33,$N$45,$N$57,$N$69,$N$81,$N$93,$N$105,$N$117,$N$129,$N$141,$N$153,$N$165),25%)</f>
        <v>12</v>
      </c>
      <c r="BQ146" s="6">
        <f>MIN($N$9,$N$21,$N$33,$N$45,$N$57,$N$69,$N$81,$N$93,$N$105,$N$117,$N$129,$N$141,$N$153,$N$165)</f>
        <v>7</v>
      </c>
    </row>
    <row r="147" spans="1:69" x14ac:dyDescent="0.25">
      <c r="A147" s="117">
        <v>40581</v>
      </c>
      <c r="B147" s="60">
        <v>2</v>
      </c>
      <c r="C147" s="60">
        <v>2011</v>
      </c>
      <c r="D147" s="61">
        <v>1</v>
      </c>
      <c r="E147" s="62">
        <v>8.1999999999999993</v>
      </c>
      <c r="F147" s="92">
        <v>25</v>
      </c>
      <c r="G147" s="63">
        <v>201</v>
      </c>
      <c r="H147" s="64">
        <v>0.15590000000000001</v>
      </c>
      <c r="I147" s="64">
        <v>2.76E-2</v>
      </c>
      <c r="J147" s="64">
        <v>1.9099999999999999E-2</v>
      </c>
      <c r="K147" s="62">
        <v>7.2</v>
      </c>
      <c r="L147" s="63">
        <v>12</v>
      </c>
      <c r="M147" s="63">
        <v>492</v>
      </c>
      <c r="N147" s="63">
        <v>19</v>
      </c>
      <c r="O147" s="63">
        <v>1300</v>
      </c>
      <c r="P147" s="92">
        <v>88</v>
      </c>
      <c r="Q147" s="92">
        <v>44</v>
      </c>
      <c r="R147" s="92">
        <v>16</v>
      </c>
      <c r="S147" s="92">
        <v>956</v>
      </c>
      <c r="T147" s="92">
        <v>0.5</v>
      </c>
      <c r="U147" s="92">
        <v>124</v>
      </c>
      <c r="V147" s="63"/>
      <c r="W147" s="83">
        <v>17384</v>
      </c>
      <c r="X147" s="92" t="s">
        <v>110</v>
      </c>
      <c r="Y147" s="63"/>
      <c r="Z147" s="92">
        <v>230</v>
      </c>
      <c r="AA147" s="92">
        <v>504</v>
      </c>
      <c r="AB147" s="83">
        <v>32.14</v>
      </c>
      <c r="AE147" s="3">
        <v>2007</v>
      </c>
      <c r="AF147" s="2">
        <f>COUNT($N$98:$N$109)</f>
        <v>9</v>
      </c>
      <c r="AG147" s="4">
        <f>MAX($N$98:$N$109)</f>
        <v>103</v>
      </c>
      <c r="AH147" s="2">
        <f>PERCENTILE($N$98:$N$109,75%)</f>
        <v>29</v>
      </c>
      <c r="AI147" s="4">
        <f>MEDIAN($N$98:$N$109)</f>
        <v>21</v>
      </c>
      <c r="AJ147" s="2">
        <f>PERCENTILE($N$98:$N$109,25%)</f>
        <v>18</v>
      </c>
      <c r="AK147" s="4">
        <f>MIN($N$98:$N$109)</f>
        <v>14</v>
      </c>
      <c r="BK147">
        <v>9</v>
      </c>
      <c r="BL147">
        <f>COUNT($N$10,$N$22,$N$34,$N$46,$N$58,$N$70,$N$82,$N$94,$N$106,$N$118,$N$130,$N$142,$N$154,$N$166)</f>
        <v>10</v>
      </c>
      <c r="BM147" s="6">
        <f>MAX($N$10,$N$22,$N$34,$N$46,$N$58,$N$70,$N$82,$N$94,$N$106,$N$118,$N$130,$N$142,$N$154,$N$166)</f>
        <v>31</v>
      </c>
      <c r="BN147">
        <f>PERCENTILE(($N$10,$N$22,$N$34,$N$46,$N$58,$N$70,$N$82,$N$94,$N$106,$N$118,$N$130,$N$142,$N$154,$N$166),75%)</f>
        <v>19.5</v>
      </c>
      <c r="BO147" s="6">
        <f>MEDIAN($N$10,$N$22,$N$34,$N$46,$N$58,$N$70,$N$82,$N$94,$N$106,$N$118,$N$130,$N$142,$N$154,$N$166)</f>
        <v>18</v>
      </c>
      <c r="BP147">
        <f>PERCENTILE(($N$10,$N$22,$N$34,$N$46,$N$58,$N$70,$N$82,$N$94,$N$106,$N$118,$N$130,$N$142,$N$154,$N$166),25%)</f>
        <v>14.25</v>
      </c>
      <c r="BQ147" s="6">
        <f>MIN($N$10,$N$22,$N$34,$N$46,$N$58,$N$70,$N$82,$N$94,$N$106,$N$118,$N$130,$N$142,$N$154,$N$166)</f>
        <v>8</v>
      </c>
    </row>
    <row r="148" spans="1:69" x14ac:dyDescent="0.25">
      <c r="A148" s="117">
        <v>40609</v>
      </c>
      <c r="B148" s="60">
        <v>3</v>
      </c>
      <c r="C148" s="60">
        <v>2011</v>
      </c>
      <c r="D148" s="61">
        <v>3</v>
      </c>
      <c r="E148" s="62">
        <v>10.199999999999999</v>
      </c>
      <c r="F148" s="92">
        <v>31</v>
      </c>
      <c r="G148" s="63">
        <v>190</v>
      </c>
      <c r="H148" s="64">
        <v>7.8200000000000006E-2</v>
      </c>
      <c r="I148" s="64">
        <v>1.04E-2</v>
      </c>
      <c r="J148" s="64">
        <v>3.0499999999999999E-2</v>
      </c>
      <c r="K148" s="62">
        <v>7.8</v>
      </c>
      <c r="L148" s="63">
        <v>33</v>
      </c>
      <c r="M148" s="63">
        <v>463</v>
      </c>
      <c r="N148" s="63">
        <v>36</v>
      </c>
      <c r="O148" s="63">
        <v>20</v>
      </c>
      <c r="P148" s="92">
        <v>84</v>
      </c>
      <c r="Q148" s="92">
        <v>40</v>
      </c>
      <c r="R148" s="92">
        <v>54</v>
      </c>
      <c r="S148" s="92">
        <v>813</v>
      </c>
      <c r="T148" s="92">
        <v>1</v>
      </c>
      <c r="U148" s="92">
        <v>120</v>
      </c>
      <c r="V148" s="63"/>
      <c r="W148" s="83">
        <v>77791</v>
      </c>
      <c r="X148" s="92" t="s">
        <v>110</v>
      </c>
      <c r="Y148" s="63"/>
      <c r="Z148" s="92">
        <v>20</v>
      </c>
      <c r="AA148" s="92">
        <v>496</v>
      </c>
      <c r="AB148" s="83">
        <v>131.18</v>
      </c>
      <c r="AE148" s="3">
        <v>2008</v>
      </c>
      <c r="AF148" s="2">
        <f>COUNT($N$110:$N$121)</f>
        <v>11</v>
      </c>
      <c r="AG148" s="4">
        <f>MAX($N$110:$N$121)</f>
        <v>205</v>
      </c>
      <c r="AH148" s="2">
        <f>PERCENTILE($N$110:$N$121,75%)</f>
        <v>23.5</v>
      </c>
      <c r="AI148" s="4">
        <f>MEDIAN($N$110:$N$121)</f>
        <v>19</v>
      </c>
      <c r="AJ148" s="2">
        <f>PERCENTILE($N$110:$N$121,25%)</f>
        <v>10.5</v>
      </c>
      <c r="AK148" s="4">
        <f>MIN($N$110:$N$121)</f>
        <v>7</v>
      </c>
      <c r="BK148">
        <v>10</v>
      </c>
      <c r="BL148">
        <f>COUNT($N$11,$N$23,$N$35,$N$47,$N$59,$N$71,$N$83,$N$95,$N$107,$N$119,$N$131,$N$143,$N$155,$N$167)</f>
        <v>10</v>
      </c>
      <c r="BM148" s="6">
        <f>MAX($N$11,$N$23,$N$35,$N$47,$N$59,$N$71,$N$83,$N$95,$N$107,$N$119,$N$131,$N$143,$N$155,$N$167)</f>
        <v>83</v>
      </c>
      <c r="BN148">
        <f>PERCENTILE(($N$11,$N$23,$N$35,$N$47,$N$59,$N$71,$N$83,$N$95,$N$107,$N$119,$N$131,$N$143,$N$155,$N$167),75%)</f>
        <v>21</v>
      </c>
      <c r="BO148" s="6">
        <f>MEDIAN($N$11,$N$23,$N$35,$N$47,$N$59,$N$71,$N$83,$N$95,$N$107,$N$119,$N$131,$N$143,$N$155,$N$167)</f>
        <v>18</v>
      </c>
      <c r="BP148">
        <f>PERCENTILE(($N$11,$N$23,$N$35,$N$47,$N$59,$N$71,$N$83,$N$95,$N$107,$N$119,$N$131,$N$143,$N$155,$N$167),25%)</f>
        <v>12.25</v>
      </c>
      <c r="BQ148" s="6">
        <f>MIN($N$11,$N$23,$N$35,$N$47,$N$59,$N$71,$N$83,$N$95,$N$107,$N$119,$N$131,$N$143,$N$155,$N$167)</f>
        <v>0.5</v>
      </c>
    </row>
    <row r="149" spans="1:69" x14ac:dyDescent="0.25">
      <c r="A149" s="117">
        <v>40637</v>
      </c>
      <c r="B149" s="60">
        <v>4</v>
      </c>
      <c r="C149" s="60">
        <v>2011</v>
      </c>
      <c r="D149" s="61">
        <v>2</v>
      </c>
      <c r="E149" s="62">
        <v>8.4</v>
      </c>
      <c r="F149" s="92">
        <v>25</v>
      </c>
      <c r="G149" s="63">
        <v>190</v>
      </c>
      <c r="H149" s="64">
        <v>4.8099999999999997E-2</v>
      </c>
      <c r="I149" s="64">
        <v>3.49E-2</v>
      </c>
      <c r="J149" s="64">
        <v>2.3300000000000001E-2</v>
      </c>
      <c r="K149" s="62">
        <v>7.9</v>
      </c>
      <c r="L149" s="63">
        <v>41</v>
      </c>
      <c r="M149" s="63">
        <v>451</v>
      </c>
      <c r="N149" s="63">
        <v>38</v>
      </c>
      <c r="O149" s="63">
        <v>10</v>
      </c>
      <c r="P149" s="92">
        <v>84</v>
      </c>
      <c r="Q149" s="92">
        <v>44</v>
      </c>
      <c r="R149" s="92">
        <v>22</v>
      </c>
      <c r="S149" s="92">
        <v>825</v>
      </c>
      <c r="T149" s="92">
        <v>0.5</v>
      </c>
      <c r="U149" s="92">
        <v>124</v>
      </c>
      <c r="V149" s="63"/>
      <c r="W149" s="83">
        <v>99688</v>
      </c>
      <c r="X149" s="92" t="s">
        <v>110</v>
      </c>
      <c r="Y149" s="63"/>
      <c r="Z149" s="92">
        <v>10</v>
      </c>
      <c r="AA149" s="92">
        <v>492</v>
      </c>
      <c r="AB149" s="83">
        <v>128.58000000000001</v>
      </c>
      <c r="AE149" s="3">
        <v>2009</v>
      </c>
      <c r="AF149" s="2">
        <f>COUNT($N$122:$N$133)</f>
        <v>6</v>
      </c>
      <c r="AG149" s="4">
        <f>MAX($N$122:$N$133)</f>
        <v>63</v>
      </c>
      <c r="AH149" s="2">
        <f>PERCENTILE($N$122:$N$133,75%)</f>
        <v>59.75</v>
      </c>
      <c r="AI149" s="4">
        <f>MEDIAN($N$122:$N$133)</f>
        <v>39</v>
      </c>
      <c r="AJ149" s="2">
        <f>PERCENTILE($N$122:$N$133,25%)</f>
        <v>16</v>
      </c>
      <c r="AK149" s="4">
        <f>MIN($N$122:$N$133)</f>
        <v>10</v>
      </c>
      <c r="BK149">
        <v>11</v>
      </c>
      <c r="BL149">
        <f>COUNT($N$12,$N$24,$N$36,$N$48,$N$60,$N$72,$N$84,$N$96,$N$108,$N$120,$N$132,$N$144,$N$156,$N$168)</f>
        <v>11</v>
      </c>
      <c r="BM149" s="6">
        <f>MAX($N$12,$N$24,$N$36,$N$48,$N$60,$N$72,$N$84,$N$96,$N$108,$N$120,$N$132,$N$144,$N$156,$N$168)</f>
        <v>90</v>
      </c>
      <c r="BN149">
        <f>PERCENTILE(($N$12,$N$24,$N$36,$N$48,$N$60,$N$72,$N$84,$N$96,$N$108,$N$120,$N$132,$N$144,$N$156,$N$168),75%)</f>
        <v>37</v>
      </c>
      <c r="BO149" s="6">
        <f>MEDIAN($N$12,$N$24,$N$36,$N$48,$N$60,$N$72,$N$84,$N$96,$N$108,$N$120,$N$132,$N$144,$N$156,$N$168)</f>
        <v>21</v>
      </c>
      <c r="BP149">
        <f>PERCENTILE(($N$12,$N$24,$N$36,$N$48,$N$60,$N$72,$N$84,$N$96,$N$108,$N$120,$N$132,$N$144,$N$156,$N$168),25%)</f>
        <v>16</v>
      </c>
      <c r="BQ149" s="6">
        <f>MIN($N$12,$N$24,$N$36,$N$48,$N$60,$N$72,$N$84,$N$96,$N$108,$N$120,$N$132,$N$144,$N$156,$N$168)</f>
        <v>10</v>
      </c>
    </row>
    <row r="150" spans="1:69" x14ac:dyDescent="0.25">
      <c r="A150" s="117">
        <v>40665</v>
      </c>
      <c r="B150" s="60">
        <v>5</v>
      </c>
      <c r="C150" s="60">
        <v>2011</v>
      </c>
      <c r="D150" s="61">
        <v>2</v>
      </c>
      <c r="E150" s="62">
        <v>7.2</v>
      </c>
      <c r="F150" s="92">
        <v>30.1</v>
      </c>
      <c r="G150" s="63">
        <v>193</v>
      </c>
      <c r="H150" s="64">
        <v>4.5100000000000001E-2</v>
      </c>
      <c r="I150" s="64">
        <v>3.2899999999999999E-2</v>
      </c>
      <c r="J150" s="64">
        <v>1.8700000000000001E-2</v>
      </c>
      <c r="K150" s="62">
        <v>7.6</v>
      </c>
      <c r="L150" s="63">
        <v>32</v>
      </c>
      <c r="M150" s="63">
        <v>419</v>
      </c>
      <c r="N150" s="63">
        <v>27</v>
      </c>
      <c r="O150" s="63">
        <v>40</v>
      </c>
      <c r="P150" s="92">
        <v>92</v>
      </c>
      <c r="Q150" s="92">
        <v>40</v>
      </c>
      <c r="R150" s="92">
        <v>39</v>
      </c>
      <c r="S150" s="92">
        <v>911</v>
      </c>
      <c r="T150" s="92">
        <v>2</v>
      </c>
      <c r="U150" s="92">
        <v>124</v>
      </c>
      <c r="V150" s="63"/>
      <c r="W150" s="83">
        <v>21397</v>
      </c>
      <c r="X150" s="92" t="s">
        <v>110</v>
      </c>
      <c r="Y150" s="63"/>
      <c r="Z150" s="92">
        <v>10</v>
      </c>
      <c r="AA150" s="92">
        <v>451</v>
      </c>
      <c r="AB150" s="83">
        <v>104.51</v>
      </c>
      <c r="AE150" s="3">
        <v>2010</v>
      </c>
      <c r="AF150" s="2">
        <f>COUNT($N$134:$N$145)</f>
        <v>10</v>
      </c>
      <c r="AG150" s="4">
        <f>MAX($N$134:$N$145)</f>
        <v>18</v>
      </c>
      <c r="AH150" s="2">
        <f>PERCENTILE($N$134:$N$145,75%)</f>
        <v>15</v>
      </c>
      <c r="AI150" s="4">
        <f>MEDIAN($N$134:$N$145)</f>
        <v>11.5</v>
      </c>
      <c r="AJ150" s="2">
        <f>PERCENTILE($N$134:$N$145,25%)</f>
        <v>7.75</v>
      </c>
      <c r="AK150" s="4">
        <f>MIN($N$134:$N$145)</f>
        <v>6</v>
      </c>
      <c r="BK150">
        <v>12</v>
      </c>
      <c r="BL150">
        <f>COUNT($N$13,$N$25,$N$37,$N$49,$N$61,$N$73,$N$85,$N$97,$N$109,$N$121,$N$133,$N$145,$N$157,$N$169)</f>
        <v>10</v>
      </c>
      <c r="BM150" s="6">
        <f>MAX($N$13,$N$25,$N$37,$N$49,$N$61,$N$73,$N$85,$N$97,$N$109,$N$121,$N$133,$N$145,$N$157,$N$169)</f>
        <v>79</v>
      </c>
      <c r="BN150">
        <f>PERCENTILE(($N$13,$N$25,$N$37,$N$49,$N$61,$N$73,$N$85,$N$97,$N$109,$N$121,$N$133,$N$145,$N$157,$N$169),75%)</f>
        <v>48.25</v>
      </c>
      <c r="BO150" s="6">
        <f>MEDIAN($N$13,$N$25,$N$37,$N$49,$N$61,$N$73,$N$85,$N$97,$N$109,$N$121,$N$133,$N$145,$N$157,$N$169)</f>
        <v>38.5</v>
      </c>
      <c r="BP150">
        <f>PERCENTILE(($N$13,$N$25,$N$37,$N$49,$N$61,$N$73,$N$85,$N$97,$N$109,$N$121,$N$133,$N$145,$N$157,$N$169),25%)</f>
        <v>18.75</v>
      </c>
      <c r="BQ150" s="6">
        <f>MIN($N$13,$N$25,$N$37,$N$49,$N$61,$N$73,$N$85,$N$97,$N$109,$N$121,$N$133,$N$145,$N$157,$N$169)</f>
        <v>12</v>
      </c>
    </row>
    <row r="151" spans="1:69" x14ac:dyDescent="0.25">
      <c r="A151" s="117">
        <v>40700</v>
      </c>
      <c r="B151" s="60">
        <v>6</v>
      </c>
      <c r="C151" s="60">
        <v>2011</v>
      </c>
      <c r="D151" s="61">
        <v>2</v>
      </c>
      <c r="E151" s="62">
        <v>8.6999999999999993</v>
      </c>
      <c r="F151" s="92">
        <v>31</v>
      </c>
      <c r="G151" s="63">
        <v>193</v>
      </c>
      <c r="H151" s="64">
        <v>1.8200000000000001E-2</v>
      </c>
      <c r="I151" s="64">
        <v>5.6099999999999997E-2</v>
      </c>
      <c r="J151" s="64">
        <v>1.95E-2</v>
      </c>
      <c r="K151" s="62">
        <v>8.1</v>
      </c>
      <c r="L151" s="63">
        <v>16</v>
      </c>
      <c r="M151" s="63">
        <v>425</v>
      </c>
      <c r="N151" s="63">
        <v>16</v>
      </c>
      <c r="O151" s="66" t="s">
        <v>3</v>
      </c>
      <c r="P151" s="92">
        <v>92</v>
      </c>
      <c r="Q151" s="92">
        <v>40</v>
      </c>
      <c r="R151" s="92">
        <v>18</v>
      </c>
      <c r="S151" s="92">
        <v>956</v>
      </c>
      <c r="T151" s="92">
        <v>2</v>
      </c>
      <c r="U151" s="92">
        <v>124</v>
      </c>
      <c r="V151" s="66"/>
      <c r="W151" s="83">
        <v>42220</v>
      </c>
      <c r="X151" s="92" t="s">
        <v>110</v>
      </c>
      <c r="Y151" s="66"/>
      <c r="Z151" s="92">
        <v>1000</v>
      </c>
      <c r="AA151" s="92">
        <v>441</v>
      </c>
      <c r="AB151" s="83">
        <v>55.25</v>
      </c>
      <c r="AE151" s="3">
        <v>2011</v>
      </c>
      <c r="AF151" s="2">
        <f>COUNT($N$146:$N$157)</f>
        <v>10</v>
      </c>
      <c r="AG151" s="4">
        <f>MAX($N$146:$N$157)</f>
        <v>45</v>
      </c>
      <c r="AH151" s="2">
        <f>PERCENTILE($N$146:$N$157,75%)</f>
        <v>37.5</v>
      </c>
      <c r="AI151" s="4">
        <f>MEDIAN($N$146:$N$157)</f>
        <v>28.5</v>
      </c>
      <c r="AJ151" s="2">
        <f>PERCENTILE($N$146:$N$157,25%)</f>
        <v>19.5</v>
      </c>
      <c r="AK151" s="4">
        <f>MIN($N$146:$N$157)</f>
        <v>16</v>
      </c>
    </row>
    <row r="152" spans="1:69" x14ac:dyDescent="0.25">
      <c r="A152" s="117">
        <v>40728</v>
      </c>
      <c r="B152" s="60">
        <v>7</v>
      </c>
      <c r="C152" s="60">
        <v>2011</v>
      </c>
      <c r="D152" s="61">
        <v>2</v>
      </c>
      <c r="E152" s="62">
        <v>8.5</v>
      </c>
      <c r="F152" s="92">
        <v>29</v>
      </c>
      <c r="G152" s="63">
        <v>175</v>
      </c>
      <c r="H152" s="64">
        <v>2.5499999999999998E-2</v>
      </c>
      <c r="I152" s="64">
        <v>3.6200000000000003E-2</v>
      </c>
      <c r="J152" s="64">
        <v>1.4999999999999999E-2</v>
      </c>
      <c r="K152" s="62">
        <v>7.7</v>
      </c>
      <c r="L152" s="63">
        <v>19</v>
      </c>
      <c r="M152" s="63">
        <v>418</v>
      </c>
      <c r="N152" s="63">
        <v>30</v>
      </c>
      <c r="O152" s="66" t="s">
        <v>3</v>
      </c>
      <c r="P152" s="92">
        <v>88</v>
      </c>
      <c r="Q152" s="92">
        <v>48</v>
      </c>
      <c r="R152" s="92">
        <v>12</v>
      </c>
      <c r="S152" s="92">
        <v>844</v>
      </c>
      <c r="T152" s="92">
        <v>0.5</v>
      </c>
      <c r="U152" s="92">
        <v>120</v>
      </c>
      <c r="V152" s="66"/>
      <c r="W152" s="83">
        <v>73667</v>
      </c>
      <c r="X152" s="92" t="s">
        <v>110</v>
      </c>
      <c r="Y152" s="66"/>
      <c r="Z152" s="92" t="s">
        <v>110</v>
      </c>
      <c r="AA152" s="92">
        <v>437</v>
      </c>
      <c r="AB152" s="83">
        <v>87.66</v>
      </c>
      <c r="AE152" s="3">
        <v>2012</v>
      </c>
      <c r="AF152" s="2">
        <f>COUNT($N$158:$N$169)</f>
        <v>11</v>
      </c>
      <c r="AG152" s="4">
        <f>MAX($N$158:$N$169)</f>
        <v>85</v>
      </c>
      <c r="AH152" s="2">
        <f>PERCENTILE($N$158:$N$169,75%)</f>
        <v>68</v>
      </c>
      <c r="AI152" s="4">
        <f>MEDIAN($N$158:$N$169)</f>
        <v>27</v>
      </c>
      <c r="AJ152" s="2">
        <f>PERCENTILE($N$158:$N$169,25%)</f>
        <v>18.5</v>
      </c>
      <c r="AK152" s="4">
        <f>MIN($N$158:$N$169)</f>
        <v>15.5</v>
      </c>
    </row>
    <row r="153" spans="1:69" x14ac:dyDescent="0.25">
      <c r="A153" s="117">
        <v>40756</v>
      </c>
      <c r="B153" s="60">
        <v>8</v>
      </c>
      <c r="C153" s="60">
        <v>2011</v>
      </c>
      <c r="D153" s="61">
        <v>3</v>
      </c>
      <c r="E153" s="62">
        <v>6.6</v>
      </c>
      <c r="F153" s="92">
        <v>27</v>
      </c>
      <c r="G153" s="63">
        <v>130</v>
      </c>
      <c r="H153" s="64">
        <v>0.5524</v>
      </c>
      <c r="I153" s="64">
        <v>4.7199999999999999E-2</v>
      </c>
      <c r="J153" s="64">
        <v>2.5899999999999999E-2</v>
      </c>
      <c r="K153" s="62">
        <v>7.7</v>
      </c>
      <c r="L153" s="63">
        <v>13</v>
      </c>
      <c r="M153" s="63">
        <v>348</v>
      </c>
      <c r="N153" s="63">
        <v>17</v>
      </c>
      <c r="O153" s="63">
        <v>1400</v>
      </c>
      <c r="P153" s="92">
        <v>76</v>
      </c>
      <c r="Q153" s="92">
        <v>32</v>
      </c>
      <c r="R153" s="92">
        <v>23</v>
      </c>
      <c r="S153" s="92">
        <v>623</v>
      </c>
      <c r="T153" s="92">
        <v>0.5</v>
      </c>
      <c r="U153" s="92">
        <v>108</v>
      </c>
      <c r="V153" s="63"/>
      <c r="W153" s="83">
        <v>10450</v>
      </c>
      <c r="X153" s="92" t="s">
        <v>110</v>
      </c>
      <c r="Y153" s="63"/>
      <c r="Z153" s="92">
        <v>45</v>
      </c>
      <c r="AA153" s="92">
        <v>361</v>
      </c>
      <c r="AB153" s="83">
        <v>42.39</v>
      </c>
      <c r="AE153" s="1"/>
      <c r="AF153" s="1"/>
      <c r="AG153" s="2"/>
      <c r="AH153" s="2"/>
      <c r="AI153" s="2"/>
    </row>
    <row r="154" spans="1:69" x14ac:dyDescent="0.25">
      <c r="A154" s="117">
        <v>40791</v>
      </c>
      <c r="B154" s="60">
        <v>9</v>
      </c>
      <c r="C154" s="60">
        <v>2011</v>
      </c>
      <c r="D154" s="61">
        <v>2</v>
      </c>
      <c r="E154" s="62">
        <v>11.4</v>
      </c>
      <c r="F154" s="92">
        <v>30</v>
      </c>
      <c r="G154" s="63">
        <v>115</v>
      </c>
      <c r="H154" s="64">
        <v>5.4399999999999997E-2</v>
      </c>
      <c r="I154" s="64">
        <v>0.1114</v>
      </c>
      <c r="J154" s="64">
        <v>0.13250000000000001</v>
      </c>
      <c r="K154" s="62">
        <v>9</v>
      </c>
      <c r="L154" s="63">
        <v>11</v>
      </c>
      <c r="M154" s="63">
        <v>293</v>
      </c>
      <c r="N154" s="66" t="s">
        <v>3</v>
      </c>
      <c r="O154" s="63">
        <v>22</v>
      </c>
      <c r="P154" s="92">
        <v>84</v>
      </c>
      <c r="Q154" s="92">
        <v>28</v>
      </c>
      <c r="R154" s="92">
        <v>8</v>
      </c>
      <c r="S154" s="92">
        <v>603</v>
      </c>
      <c r="T154" s="92">
        <v>0.5</v>
      </c>
      <c r="U154" s="92">
        <v>100</v>
      </c>
      <c r="V154" s="63"/>
      <c r="W154" s="83">
        <v>1224</v>
      </c>
      <c r="X154" s="92" t="s">
        <v>110</v>
      </c>
      <c r="Y154" s="63"/>
      <c r="Z154" s="92">
        <v>7.8</v>
      </c>
      <c r="AA154" s="92">
        <v>304</v>
      </c>
      <c r="AB154" s="83">
        <v>77.66</v>
      </c>
    </row>
    <row r="155" spans="1:69" x14ac:dyDescent="0.25">
      <c r="A155" s="117">
        <v>40819</v>
      </c>
      <c r="B155" s="60">
        <v>10</v>
      </c>
      <c r="C155" s="60">
        <v>2011</v>
      </c>
      <c r="D155" s="61">
        <v>1</v>
      </c>
      <c r="E155" s="62">
        <v>8.6999999999999993</v>
      </c>
      <c r="F155" s="92">
        <v>30</v>
      </c>
      <c r="G155" s="63">
        <v>97</v>
      </c>
      <c r="H155" s="67" t="s">
        <v>3</v>
      </c>
      <c r="I155" s="67" t="s">
        <v>3</v>
      </c>
      <c r="J155" s="67" t="s">
        <v>3</v>
      </c>
      <c r="K155" s="62">
        <v>8.6</v>
      </c>
      <c r="L155" s="63">
        <v>22</v>
      </c>
      <c r="M155" s="63">
        <v>292</v>
      </c>
      <c r="N155" s="66" t="s">
        <v>3</v>
      </c>
      <c r="O155" s="63">
        <v>49</v>
      </c>
      <c r="P155" s="92">
        <v>80</v>
      </c>
      <c r="Q155" s="92">
        <v>24</v>
      </c>
      <c r="R155" s="92">
        <v>2</v>
      </c>
      <c r="S155" s="92">
        <v>525</v>
      </c>
      <c r="T155" s="92">
        <v>2</v>
      </c>
      <c r="U155" s="92">
        <v>100</v>
      </c>
      <c r="V155" s="63"/>
      <c r="W155" s="83">
        <v>166459</v>
      </c>
      <c r="X155" s="92" t="s">
        <v>110</v>
      </c>
      <c r="Y155" s="63"/>
      <c r="Z155" s="92">
        <v>9.3000000000000007</v>
      </c>
      <c r="AA155" s="92">
        <v>314</v>
      </c>
      <c r="AB155" s="83">
        <v>37.26</v>
      </c>
    </row>
    <row r="156" spans="1:69" x14ac:dyDescent="0.25">
      <c r="A156" s="117">
        <v>40855</v>
      </c>
      <c r="B156" s="60">
        <v>11</v>
      </c>
      <c r="C156" s="60">
        <v>2011</v>
      </c>
      <c r="D156" s="61">
        <v>2</v>
      </c>
      <c r="E156" s="62">
        <v>9.5</v>
      </c>
      <c r="F156" s="92">
        <v>31</v>
      </c>
      <c r="G156" s="63">
        <v>82</v>
      </c>
      <c r="H156" s="64">
        <v>0.30759999999999998</v>
      </c>
      <c r="I156" s="64">
        <v>6.1100000000000002E-2</v>
      </c>
      <c r="J156" s="64">
        <v>5.9400000000000001E-2</v>
      </c>
      <c r="K156" s="62">
        <v>8.5</v>
      </c>
      <c r="L156" s="63">
        <v>2</v>
      </c>
      <c r="M156" s="63">
        <v>229</v>
      </c>
      <c r="N156" s="63">
        <v>21</v>
      </c>
      <c r="O156" s="63">
        <v>23</v>
      </c>
      <c r="P156" s="92">
        <v>76</v>
      </c>
      <c r="Q156" s="92">
        <v>40</v>
      </c>
      <c r="R156" s="92">
        <v>16</v>
      </c>
      <c r="S156" s="92">
        <v>445</v>
      </c>
      <c r="T156" s="92">
        <v>2</v>
      </c>
      <c r="U156" s="92">
        <v>88</v>
      </c>
      <c r="V156" s="63"/>
      <c r="W156" s="83">
        <v>86</v>
      </c>
      <c r="X156" s="92" t="s">
        <v>110</v>
      </c>
      <c r="Y156" s="63"/>
      <c r="Z156" s="92">
        <v>7.8</v>
      </c>
      <c r="AA156" s="92">
        <v>231</v>
      </c>
      <c r="AB156" s="83">
        <v>72.19</v>
      </c>
    </row>
    <row r="157" spans="1:69" x14ac:dyDescent="0.25">
      <c r="A157" s="117">
        <v>40882</v>
      </c>
      <c r="B157" s="60">
        <v>12</v>
      </c>
      <c r="C157" s="60">
        <v>2011</v>
      </c>
      <c r="D157" s="61">
        <v>2</v>
      </c>
      <c r="E157" s="62">
        <v>7.2</v>
      </c>
      <c r="F157" s="92">
        <v>27.7</v>
      </c>
      <c r="G157" s="63">
        <v>78</v>
      </c>
      <c r="H157" s="64">
        <v>0.8579</v>
      </c>
      <c r="I157" s="64">
        <v>4.1200000000000001E-2</v>
      </c>
      <c r="J157" s="64">
        <v>0.17430000000000001</v>
      </c>
      <c r="K157" s="62">
        <v>8.1999999999999993</v>
      </c>
      <c r="L157" s="63">
        <v>23</v>
      </c>
      <c r="M157" s="63">
        <v>237</v>
      </c>
      <c r="N157" s="63">
        <v>41</v>
      </c>
      <c r="O157" s="63">
        <v>540</v>
      </c>
      <c r="P157" s="92">
        <v>80</v>
      </c>
      <c r="Q157" s="92">
        <v>44</v>
      </c>
      <c r="R157" s="92">
        <v>16</v>
      </c>
      <c r="S157" s="92">
        <v>413</v>
      </c>
      <c r="T157" s="92">
        <v>2</v>
      </c>
      <c r="U157" s="92">
        <v>80</v>
      </c>
      <c r="V157" s="63"/>
      <c r="W157" s="83">
        <v>2953</v>
      </c>
      <c r="X157" s="92" t="s">
        <v>110</v>
      </c>
      <c r="Y157" s="63"/>
      <c r="Z157" s="92">
        <v>4</v>
      </c>
      <c r="AA157" s="92">
        <v>260</v>
      </c>
      <c r="AB157" s="83">
        <v>100.5</v>
      </c>
    </row>
    <row r="158" spans="1:69" x14ac:dyDescent="0.25">
      <c r="A158" s="117">
        <v>40917</v>
      </c>
      <c r="B158" s="60">
        <v>1</v>
      </c>
      <c r="C158" s="60">
        <v>2012</v>
      </c>
      <c r="D158" s="61">
        <v>1</v>
      </c>
      <c r="E158" s="62">
        <v>7.3</v>
      </c>
      <c r="F158" s="92">
        <v>25</v>
      </c>
      <c r="G158" s="63">
        <v>56</v>
      </c>
      <c r="H158" s="64">
        <v>0.58599999999999997</v>
      </c>
      <c r="I158" s="64">
        <v>0.186</v>
      </c>
      <c r="J158" s="64">
        <v>9.4E-2</v>
      </c>
      <c r="K158" s="62">
        <v>8.1999999999999993</v>
      </c>
      <c r="L158" s="63">
        <v>45</v>
      </c>
      <c r="M158" s="63">
        <v>276</v>
      </c>
      <c r="N158" s="66" t="s">
        <v>3</v>
      </c>
      <c r="O158" s="63">
        <v>540</v>
      </c>
      <c r="P158" s="92">
        <v>80</v>
      </c>
      <c r="Q158" s="92">
        <v>48</v>
      </c>
      <c r="R158" s="92">
        <v>27</v>
      </c>
      <c r="S158" s="92">
        <v>379</v>
      </c>
      <c r="T158" s="92">
        <v>3</v>
      </c>
      <c r="U158" s="92">
        <v>80</v>
      </c>
      <c r="V158" s="63"/>
      <c r="W158" s="108">
        <v>1720</v>
      </c>
      <c r="X158" s="92" t="s">
        <v>110</v>
      </c>
      <c r="Y158" s="63"/>
      <c r="Z158" s="92">
        <v>33</v>
      </c>
      <c r="AA158" s="92">
        <v>321</v>
      </c>
      <c r="AB158" s="63"/>
    </row>
    <row r="159" spans="1:69" x14ac:dyDescent="0.25">
      <c r="A159" s="117">
        <v>40945</v>
      </c>
      <c r="B159" s="60">
        <v>2</v>
      </c>
      <c r="C159" s="60">
        <v>2012</v>
      </c>
      <c r="D159" s="61">
        <v>1</v>
      </c>
      <c r="E159" s="62">
        <v>8</v>
      </c>
      <c r="F159" s="92">
        <v>24</v>
      </c>
      <c r="G159" s="63">
        <v>63</v>
      </c>
      <c r="H159" s="64">
        <v>0.38300000000000001</v>
      </c>
      <c r="I159" s="64">
        <v>9.9000000000000005E-2</v>
      </c>
      <c r="J159" s="64">
        <v>6.6000000000000003E-2</v>
      </c>
      <c r="K159" s="62">
        <v>8.3000000000000007</v>
      </c>
      <c r="L159" s="63">
        <v>67</v>
      </c>
      <c r="M159" s="63">
        <v>228</v>
      </c>
      <c r="N159" s="63">
        <v>76</v>
      </c>
      <c r="O159" s="63">
        <v>350</v>
      </c>
      <c r="P159" s="92">
        <v>84</v>
      </c>
      <c r="Q159" s="92">
        <v>20</v>
      </c>
      <c r="R159" s="92">
        <v>32</v>
      </c>
      <c r="S159" s="92">
        <v>390</v>
      </c>
      <c r="T159" s="92">
        <v>0.5</v>
      </c>
      <c r="U159" s="92">
        <v>152</v>
      </c>
      <c r="V159" s="63"/>
      <c r="W159" s="108">
        <v>4559</v>
      </c>
      <c r="X159" s="92" t="s">
        <v>110</v>
      </c>
      <c r="Y159" s="63"/>
      <c r="Z159" s="92">
        <v>7.8</v>
      </c>
      <c r="AA159" s="92">
        <v>295</v>
      </c>
      <c r="AB159" s="63"/>
    </row>
    <row r="160" spans="1:69" x14ac:dyDescent="0.25">
      <c r="A160" s="117">
        <v>40973</v>
      </c>
      <c r="B160" s="60">
        <v>3</v>
      </c>
      <c r="C160" s="60">
        <v>2012</v>
      </c>
      <c r="D160" s="61">
        <v>1</v>
      </c>
      <c r="E160" s="62">
        <v>8.4</v>
      </c>
      <c r="F160" s="92">
        <v>26</v>
      </c>
      <c r="G160" s="63">
        <v>67</v>
      </c>
      <c r="H160" s="64">
        <v>0.14000000000000001</v>
      </c>
      <c r="I160" s="64">
        <v>0.129</v>
      </c>
      <c r="J160" s="64">
        <v>1.7999999999999999E-2</v>
      </c>
      <c r="K160" s="62">
        <v>8.6999999999999993</v>
      </c>
      <c r="L160" s="63">
        <v>142</v>
      </c>
      <c r="M160" s="63">
        <v>176</v>
      </c>
      <c r="N160" s="63">
        <v>66</v>
      </c>
      <c r="O160" s="63">
        <v>34</v>
      </c>
      <c r="P160" s="92">
        <v>108</v>
      </c>
      <c r="Q160" s="92">
        <v>32</v>
      </c>
      <c r="R160" s="92"/>
      <c r="S160" s="92">
        <v>409</v>
      </c>
      <c r="T160" s="92">
        <v>2</v>
      </c>
      <c r="U160" s="92">
        <v>152</v>
      </c>
      <c r="V160" s="63"/>
      <c r="W160" s="108">
        <v>9983</v>
      </c>
      <c r="X160" s="92" t="s">
        <v>110</v>
      </c>
      <c r="Y160" s="63"/>
      <c r="Z160" s="92">
        <v>11</v>
      </c>
      <c r="AA160" s="92">
        <v>318</v>
      </c>
      <c r="AB160" s="63"/>
    </row>
    <row r="161" spans="1:28" x14ac:dyDescent="0.25">
      <c r="A161" s="117">
        <v>41009</v>
      </c>
      <c r="B161" s="60">
        <v>4</v>
      </c>
      <c r="C161" s="60">
        <v>2012</v>
      </c>
      <c r="D161" s="61">
        <v>1</v>
      </c>
      <c r="E161" s="62">
        <v>7.9</v>
      </c>
      <c r="F161" s="92">
        <v>28.5</v>
      </c>
      <c r="G161" s="63">
        <v>60</v>
      </c>
      <c r="H161" s="64">
        <v>0.112</v>
      </c>
      <c r="I161" s="64">
        <v>8.5999999999999993E-2</v>
      </c>
      <c r="J161" s="64">
        <v>1E-3</v>
      </c>
      <c r="K161" s="62">
        <v>8.1</v>
      </c>
      <c r="L161" s="63">
        <v>78</v>
      </c>
      <c r="M161" s="63">
        <v>239</v>
      </c>
      <c r="N161" s="63">
        <v>85</v>
      </c>
      <c r="O161" s="63">
        <v>3500</v>
      </c>
      <c r="P161" s="92">
        <v>92</v>
      </c>
      <c r="Q161" s="92">
        <v>40</v>
      </c>
      <c r="R161" s="92">
        <v>31</v>
      </c>
      <c r="S161" s="92">
        <v>377</v>
      </c>
      <c r="T161" s="92">
        <v>0.5</v>
      </c>
      <c r="U161" s="92">
        <v>208</v>
      </c>
      <c r="V161" s="63"/>
      <c r="W161" s="108">
        <v>1233</v>
      </c>
      <c r="X161" s="92" t="s">
        <v>110</v>
      </c>
      <c r="Y161" s="63"/>
      <c r="Z161" s="92">
        <v>4.5</v>
      </c>
      <c r="AA161" s="92">
        <v>317</v>
      </c>
      <c r="AB161" s="63"/>
    </row>
    <row r="162" spans="1:28" x14ac:dyDescent="0.25">
      <c r="A162" s="117">
        <v>41036</v>
      </c>
      <c r="B162" s="60">
        <v>5</v>
      </c>
      <c r="C162" s="60">
        <v>2012</v>
      </c>
      <c r="D162" s="61">
        <v>1</v>
      </c>
      <c r="E162" s="62">
        <v>7.8</v>
      </c>
      <c r="F162" s="92">
        <v>33.299999999999997</v>
      </c>
      <c r="G162" s="63">
        <v>56</v>
      </c>
      <c r="H162" s="64">
        <v>2.1000000000000001E-2</v>
      </c>
      <c r="I162" s="64">
        <v>0.11</v>
      </c>
      <c r="J162" s="64">
        <v>0.05</v>
      </c>
      <c r="K162" s="62">
        <v>8.6</v>
      </c>
      <c r="L162" s="63">
        <v>14</v>
      </c>
      <c r="M162" s="63">
        <v>212</v>
      </c>
      <c r="N162" s="63">
        <v>15.5</v>
      </c>
      <c r="O162" s="63">
        <v>5400</v>
      </c>
      <c r="P162" s="92">
        <v>120</v>
      </c>
      <c r="Q162" s="92">
        <v>24</v>
      </c>
      <c r="R162" s="92">
        <v>4</v>
      </c>
      <c r="S162" s="92">
        <v>413</v>
      </c>
      <c r="T162" s="92">
        <v>2</v>
      </c>
      <c r="U162" s="92">
        <v>148</v>
      </c>
      <c r="V162" s="63"/>
      <c r="W162" s="86">
        <v>42894</v>
      </c>
      <c r="X162" s="92" t="s">
        <v>110</v>
      </c>
      <c r="Y162" s="63"/>
      <c r="Z162" s="92">
        <v>2</v>
      </c>
      <c r="AA162" s="92">
        <v>226</v>
      </c>
      <c r="AB162" s="63"/>
    </row>
    <row r="163" spans="1:28" x14ac:dyDescent="0.25">
      <c r="A163" s="117">
        <v>41064</v>
      </c>
      <c r="B163" s="60">
        <v>6</v>
      </c>
      <c r="C163" s="60">
        <v>2012</v>
      </c>
      <c r="D163" s="61">
        <v>2</v>
      </c>
      <c r="E163" s="62">
        <v>7.5</v>
      </c>
      <c r="F163" s="92">
        <v>29.8</v>
      </c>
      <c r="G163" s="63">
        <v>63</v>
      </c>
      <c r="H163" s="64">
        <v>3.5000000000000003E-2</v>
      </c>
      <c r="I163" s="64">
        <v>0.10299999999999999</v>
      </c>
      <c r="J163" s="64">
        <v>6.3E-2</v>
      </c>
      <c r="K163" s="62">
        <v>8.5</v>
      </c>
      <c r="L163" s="63">
        <v>26</v>
      </c>
      <c r="M163" s="63">
        <v>227</v>
      </c>
      <c r="N163" s="63">
        <v>23</v>
      </c>
      <c r="O163" s="63">
        <v>70</v>
      </c>
      <c r="P163" s="92">
        <v>92</v>
      </c>
      <c r="Q163" s="92">
        <v>36</v>
      </c>
      <c r="R163" s="92">
        <v>32</v>
      </c>
      <c r="S163" s="92">
        <v>404</v>
      </c>
      <c r="T163" s="92">
        <v>1</v>
      </c>
      <c r="U163" s="92">
        <v>100</v>
      </c>
      <c r="V163" s="63"/>
      <c r="W163" s="108">
        <v>3106</v>
      </c>
      <c r="X163" s="92" t="s">
        <v>110</v>
      </c>
      <c r="Y163" s="63"/>
      <c r="Z163" s="92">
        <v>1.8</v>
      </c>
      <c r="AA163" s="92">
        <v>253</v>
      </c>
      <c r="AB163" s="63"/>
    </row>
    <row r="164" spans="1:28" x14ac:dyDescent="0.25">
      <c r="A164" s="117">
        <v>41092</v>
      </c>
      <c r="B164" s="60">
        <v>7</v>
      </c>
      <c r="C164" s="60">
        <v>2012</v>
      </c>
      <c r="D164" s="61">
        <v>3</v>
      </c>
      <c r="E164" s="62">
        <v>8.6</v>
      </c>
      <c r="F164" s="92">
        <v>29.9</v>
      </c>
      <c r="G164" s="63">
        <v>63</v>
      </c>
      <c r="H164" s="64">
        <v>2E-3</v>
      </c>
      <c r="I164" s="64">
        <v>0.124</v>
      </c>
      <c r="J164" s="64">
        <v>8.8999999999999996E-2</v>
      </c>
      <c r="K164" s="62">
        <v>9.1999999999999993</v>
      </c>
      <c r="L164" s="63">
        <v>24</v>
      </c>
      <c r="M164" s="63">
        <v>215</v>
      </c>
      <c r="N164" s="63">
        <v>20</v>
      </c>
      <c r="O164" s="63">
        <v>130</v>
      </c>
      <c r="P164" s="92">
        <v>104</v>
      </c>
      <c r="Q164" s="92">
        <v>44</v>
      </c>
      <c r="R164" s="92">
        <v>2</v>
      </c>
      <c r="S164" s="92">
        <v>371</v>
      </c>
      <c r="T164" s="92">
        <v>4</v>
      </c>
      <c r="U164" s="92">
        <v>160</v>
      </c>
      <c r="V164" s="63"/>
      <c r="W164" s="86">
        <v>38641</v>
      </c>
      <c r="X164" s="92" t="s">
        <v>110</v>
      </c>
      <c r="Y164" s="63"/>
      <c r="Z164" s="92">
        <v>13</v>
      </c>
      <c r="AA164" s="92">
        <v>239</v>
      </c>
      <c r="AB164" s="63"/>
    </row>
    <row r="165" spans="1:28" x14ac:dyDescent="0.25">
      <c r="A165" s="117">
        <v>41127</v>
      </c>
      <c r="B165" s="60">
        <v>8</v>
      </c>
      <c r="C165" s="60">
        <v>2012</v>
      </c>
      <c r="D165" s="61">
        <v>1</v>
      </c>
      <c r="E165" s="62">
        <v>5.9</v>
      </c>
      <c r="F165" s="92">
        <v>27</v>
      </c>
      <c r="G165" s="63">
        <v>52</v>
      </c>
      <c r="H165" s="64">
        <v>0.27</v>
      </c>
      <c r="I165" s="64">
        <v>0.125</v>
      </c>
      <c r="J165" s="64">
        <v>1.2E-2</v>
      </c>
      <c r="K165" s="62">
        <v>8</v>
      </c>
      <c r="L165" s="63">
        <v>35</v>
      </c>
      <c r="M165" s="63">
        <v>239</v>
      </c>
      <c r="N165" s="63">
        <v>70</v>
      </c>
      <c r="O165" s="63">
        <v>3500</v>
      </c>
      <c r="P165" s="92">
        <v>100</v>
      </c>
      <c r="Q165" s="92">
        <v>32</v>
      </c>
      <c r="R165" s="92">
        <v>20</v>
      </c>
      <c r="S165" s="92">
        <v>323</v>
      </c>
      <c r="T165" s="92">
        <v>4</v>
      </c>
      <c r="U165" s="92">
        <v>116</v>
      </c>
      <c r="V165" s="63"/>
      <c r="W165" s="86">
        <v>37602</v>
      </c>
      <c r="X165" s="92" t="s">
        <v>110</v>
      </c>
      <c r="Y165" s="63"/>
      <c r="Z165" s="92">
        <v>1700</v>
      </c>
      <c r="AA165" s="92">
        <v>274</v>
      </c>
      <c r="AB165" s="63"/>
    </row>
    <row r="166" spans="1:28" x14ac:dyDescent="0.25">
      <c r="A166" s="117">
        <v>41155</v>
      </c>
      <c r="B166" s="60">
        <v>9</v>
      </c>
      <c r="C166" s="60">
        <v>2012</v>
      </c>
      <c r="D166" s="61">
        <v>1</v>
      </c>
      <c r="E166" s="62">
        <v>7.5</v>
      </c>
      <c r="F166" s="92">
        <v>29.8</v>
      </c>
      <c r="G166" s="63">
        <v>37</v>
      </c>
      <c r="H166" s="64">
        <v>0.36599999999999999</v>
      </c>
      <c r="I166" s="64">
        <v>0.11799999999999999</v>
      </c>
      <c r="J166" s="64">
        <v>5.8000000000000003E-2</v>
      </c>
      <c r="K166" s="62">
        <v>8.4</v>
      </c>
      <c r="L166" s="63">
        <v>13</v>
      </c>
      <c r="M166" s="63">
        <v>147</v>
      </c>
      <c r="N166" s="63">
        <v>31</v>
      </c>
      <c r="O166" s="63">
        <v>79</v>
      </c>
      <c r="P166" s="92">
        <v>80</v>
      </c>
      <c r="Q166" s="92">
        <v>48</v>
      </c>
      <c r="R166" s="92">
        <v>12</v>
      </c>
      <c r="S166" s="92">
        <v>256</v>
      </c>
      <c r="T166" s="92">
        <v>1</v>
      </c>
      <c r="U166" s="92">
        <v>76</v>
      </c>
      <c r="V166" s="63"/>
      <c r="W166" s="86">
        <v>32778</v>
      </c>
      <c r="X166" s="92" t="s">
        <v>110</v>
      </c>
      <c r="Y166" s="63"/>
      <c r="Z166" s="92">
        <v>4.5</v>
      </c>
      <c r="AA166" s="92">
        <v>160</v>
      </c>
      <c r="AB166" s="63"/>
    </row>
    <row r="167" spans="1:28" x14ac:dyDescent="0.25">
      <c r="A167" s="117">
        <v>41183</v>
      </c>
      <c r="B167" s="60">
        <v>10</v>
      </c>
      <c r="C167" s="60">
        <v>2012</v>
      </c>
      <c r="D167" s="61">
        <v>2</v>
      </c>
      <c r="E167" s="62">
        <v>10.6</v>
      </c>
      <c r="F167" s="92">
        <v>30</v>
      </c>
      <c r="G167" s="63">
        <v>37</v>
      </c>
      <c r="H167" s="64">
        <v>1.6E-2</v>
      </c>
      <c r="I167" s="64">
        <v>0.09</v>
      </c>
      <c r="J167" s="64">
        <v>6.0000000000000001E-3</v>
      </c>
      <c r="K167" s="62">
        <v>9.1999999999999993</v>
      </c>
      <c r="L167" s="63">
        <v>23</v>
      </c>
      <c r="M167" s="63">
        <v>110</v>
      </c>
      <c r="N167" s="63">
        <v>27</v>
      </c>
      <c r="O167" s="63">
        <v>23</v>
      </c>
      <c r="P167" s="92">
        <v>80</v>
      </c>
      <c r="Q167" s="92">
        <v>40</v>
      </c>
      <c r="R167" s="92">
        <v>4</v>
      </c>
      <c r="S167" s="92">
        <v>247</v>
      </c>
      <c r="T167" s="92">
        <v>0.5</v>
      </c>
      <c r="U167" s="92">
        <v>120</v>
      </c>
      <c r="V167" s="63"/>
      <c r="W167" s="86">
        <v>89240</v>
      </c>
      <c r="X167" s="92" t="s">
        <v>110</v>
      </c>
      <c r="Y167" s="63"/>
      <c r="Z167" s="92">
        <v>7.8</v>
      </c>
      <c r="AA167" s="92">
        <v>133</v>
      </c>
      <c r="AB167" s="63"/>
    </row>
    <row r="168" spans="1:28" x14ac:dyDescent="0.25">
      <c r="A168" s="117">
        <v>41219</v>
      </c>
      <c r="B168" s="60">
        <v>11</v>
      </c>
      <c r="C168" s="60">
        <v>2012</v>
      </c>
      <c r="D168" s="61">
        <v>2</v>
      </c>
      <c r="E168" s="62">
        <v>8.5</v>
      </c>
      <c r="F168" s="92">
        <v>29</v>
      </c>
      <c r="G168" s="63">
        <v>33</v>
      </c>
      <c r="H168" s="64">
        <v>2.1000000000000001E-2</v>
      </c>
      <c r="I168" s="64">
        <v>9.8000000000000004E-2</v>
      </c>
      <c r="J168" s="64">
        <v>3.4000000000000002E-2</v>
      </c>
      <c r="K168" s="62">
        <v>8.6999999999999993</v>
      </c>
      <c r="L168" s="63">
        <v>8</v>
      </c>
      <c r="M168" s="63">
        <v>175</v>
      </c>
      <c r="N168" s="63">
        <v>16</v>
      </c>
      <c r="O168" s="63">
        <v>49</v>
      </c>
      <c r="P168" s="92">
        <v>100</v>
      </c>
      <c r="Q168" s="92">
        <v>32</v>
      </c>
      <c r="R168" s="92">
        <v>8</v>
      </c>
      <c r="S168" s="92">
        <v>266</v>
      </c>
      <c r="T168" s="92">
        <v>1</v>
      </c>
      <c r="U168" s="92">
        <v>88</v>
      </c>
      <c r="V168" s="63"/>
      <c r="W168" s="86">
        <v>27290</v>
      </c>
      <c r="X168" s="92" t="s">
        <v>110</v>
      </c>
      <c r="Y168" s="63"/>
      <c r="Z168" s="92" t="s">
        <v>110</v>
      </c>
      <c r="AA168" s="92">
        <v>183</v>
      </c>
      <c r="AB168" s="63"/>
    </row>
    <row r="169" spans="1:28" x14ac:dyDescent="0.25">
      <c r="A169" s="117">
        <v>41246</v>
      </c>
      <c r="B169" s="60">
        <v>12</v>
      </c>
      <c r="C169" s="60">
        <v>2012</v>
      </c>
      <c r="D169" s="61">
        <v>2</v>
      </c>
      <c r="E169" s="62">
        <v>8.5</v>
      </c>
      <c r="F169" s="92">
        <v>28.8</v>
      </c>
      <c r="G169" s="63">
        <v>37</v>
      </c>
      <c r="H169" s="64">
        <v>2.3E-2</v>
      </c>
      <c r="I169" s="64">
        <v>5.6000000000000001E-2</v>
      </c>
      <c r="J169" s="64">
        <v>2.4E-2</v>
      </c>
      <c r="K169" s="62">
        <v>8.8000000000000007</v>
      </c>
      <c r="L169" s="63">
        <v>16</v>
      </c>
      <c r="M169" s="63">
        <v>176</v>
      </c>
      <c r="N169" s="63">
        <v>17</v>
      </c>
      <c r="O169" s="63">
        <v>1300</v>
      </c>
      <c r="P169" s="92">
        <v>80</v>
      </c>
      <c r="Q169" s="92">
        <v>44</v>
      </c>
      <c r="R169" s="92">
        <v>8</v>
      </c>
      <c r="S169" s="92">
        <v>259</v>
      </c>
      <c r="T169" s="92">
        <v>0.5</v>
      </c>
      <c r="U169" s="92">
        <v>112</v>
      </c>
      <c r="V169" s="63"/>
      <c r="W169" s="86">
        <v>14536</v>
      </c>
      <c r="X169" s="92" t="s">
        <v>110</v>
      </c>
      <c r="Y169" s="63"/>
      <c r="Z169" s="92" t="s">
        <v>110</v>
      </c>
      <c r="AA169" s="92">
        <v>192</v>
      </c>
      <c r="AB169" s="63"/>
    </row>
    <row r="170" spans="1:28" x14ac:dyDescent="0.25">
      <c r="A170" s="117">
        <v>41283</v>
      </c>
      <c r="B170" s="60">
        <v>1</v>
      </c>
      <c r="C170" s="60">
        <f t="shared" ref="C170:C217" si="0">YEAR(A170)</f>
        <v>2013</v>
      </c>
      <c r="D170" s="36">
        <v>2</v>
      </c>
      <c r="E170" s="38">
        <v>7.4</v>
      </c>
      <c r="F170" s="47">
        <v>26.6</v>
      </c>
      <c r="G170" s="36">
        <v>31</v>
      </c>
      <c r="H170" s="48">
        <v>2.4E-2</v>
      </c>
      <c r="I170" s="39">
        <v>6.2E-2</v>
      </c>
      <c r="J170" s="39">
        <v>2.1999999999999999E-2</v>
      </c>
      <c r="K170" s="38">
        <v>8.3000000000000007</v>
      </c>
      <c r="L170" s="36">
        <v>26</v>
      </c>
      <c r="M170" s="36">
        <v>148</v>
      </c>
      <c r="N170" s="36">
        <v>22</v>
      </c>
      <c r="O170" s="34">
        <v>281</v>
      </c>
      <c r="P170" s="36">
        <v>88</v>
      </c>
      <c r="Q170" s="36">
        <v>44</v>
      </c>
      <c r="R170" s="36">
        <v>2</v>
      </c>
      <c r="S170" s="36">
        <v>225</v>
      </c>
      <c r="T170" s="38">
        <v>1</v>
      </c>
      <c r="U170" s="36">
        <v>76</v>
      </c>
      <c r="V170" s="37">
        <v>40</v>
      </c>
      <c r="W170" s="49">
        <v>5222</v>
      </c>
      <c r="X170" s="63"/>
      <c r="Y170" s="63"/>
      <c r="Z170" s="34">
        <v>10</v>
      </c>
      <c r="AA170" s="34"/>
      <c r="AB170" s="34"/>
    </row>
    <row r="171" spans="1:28" x14ac:dyDescent="0.25">
      <c r="A171" s="117">
        <v>41311</v>
      </c>
      <c r="B171" s="60">
        <v>2</v>
      </c>
      <c r="C171" s="60">
        <f t="shared" si="0"/>
        <v>2013</v>
      </c>
      <c r="D171" s="36">
        <v>2</v>
      </c>
      <c r="E171" s="38">
        <v>8.5</v>
      </c>
      <c r="F171" s="47">
        <v>25.69</v>
      </c>
      <c r="G171" s="36">
        <v>38</v>
      </c>
      <c r="H171" s="48">
        <v>1.9E-2</v>
      </c>
      <c r="I171" s="39">
        <v>5.8999999999999997E-2</v>
      </c>
      <c r="J171" s="39">
        <v>5.3999999999999999E-2</v>
      </c>
      <c r="K171" s="38">
        <v>8.6</v>
      </c>
      <c r="L171" s="36">
        <v>20</v>
      </c>
      <c r="M171" s="36">
        <v>126</v>
      </c>
      <c r="N171" s="36">
        <v>34</v>
      </c>
      <c r="O171" s="34">
        <v>181</v>
      </c>
      <c r="P171" s="36">
        <v>92</v>
      </c>
      <c r="Q171" s="36">
        <v>48</v>
      </c>
      <c r="R171" s="36">
        <v>12</v>
      </c>
      <c r="S171" s="36">
        <v>217</v>
      </c>
      <c r="T171" s="38">
        <v>2</v>
      </c>
      <c r="U171" s="36">
        <v>208</v>
      </c>
      <c r="V171" s="37">
        <v>40</v>
      </c>
      <c r="W171" s="49">
        <v>2952</v>
      </c>
      <c r="Z171" s="34">
        <v>11</v>
      </c>
      <c r="AA171" s="34"/>
      <c r="AB171" s="34"/>
    </row>
    <row r="172" spans="1:28" x14ac:dyDescent="0.25">
      <c r="A172" s="117">
        <v>41339</v>
      </c>
      <c r="B172" s="60">
        <v>3</v>
      </c>
      <c r="C172" s="60">
        <f t="shared" si="0"/>
        <v>2013</v>
      </c>
      <c r="D172" s="36">
        <v>2</v>
      </c>
      <c r="E172" s="38">
        <v>7.6</v>
      </c>
      <c r="F172" s="47">
        <v>26.45</v>
      </c>
      <c r="G172" s="36">
        <v>23</v>
      </c>
      <c r="H172" s="48">
        <v>3.9E-2</v>
      </c>
      <c r="I172" s="39">
        <v>5.3999999999999999E-2</v>
      </c>
      <c r="J172" s="39">
        <v>6.2E-2</v>
      </c>
      <c r="K172" s="38">
        <v>6.8</v>
      </c>
      <c r="L172" s="36">
        <v>29</v>
      </c>
      <c r="M172" s="36">
        <v>171</v>
      </c>
      <c r="N172" s="36">
        <v>46</v>
      </c>
      <c r="O172" s="34">
        <v>43</v>
      </c>
      <c r="P172" s="36">
        <v>76</v>
      </c>
      <c r="Q172" s="36">
        <v>32</v>
      </c>
      <c r="R172" s="36">
        <v>2</v>
      </c>
      <c r="S172" s="36">
        <v>224</v>
      </c>
      <c r="T172" s="38">
        <v>2</v>
      </c>
      <c r="U172" s="36">
        <v>84</v>
      </c>
      <c r="V172" s="37">
        <v>40</v>
      </c>
      <c r="W172" s="49">
        <v>25587</v>
      </c>
      <c r="Z172" s="34">
        <v>5</v>
      </c>
      <c r="AA172" s="34"/>
      <c r="AB172" s="34"/>
    </row>
    <row r="173" spans="1:28" x14ac:dyDescent="0.25">
      <c r="A173" s="117">
        <v>41367</v>
      </c>
      <c r="B173" s="60">
        <v>4</v>
      </c>
      <c r="C173" s="60">
        <f t="shared" si="0"/>
        <v>2013</v>
      </c>
      <c r="D173" s="36">
        <v>2</v>
      </c>
      <c r="E173" s="38">
        <v>8</v>
      </c>
      <c r="F173" s="47">
        <v>29.14</v>
      </c>
      <c r="G173" s="36">
        <v>23</v>
      </c>
      <c r="H173" s="48">
        <v>1.7999999999999999E-2</v>
      </c>
      <c r="I173" s="39">
        <v>5.6000000000000001E-2</v>
      </c>
      <c r="J173" s="39">
        <v>5.0999999999999997E-2</v>
      </c>
      <c r="K173" s="38">
        <v>8.5</v>
      </c>
      <c r="L173" s="36">
        <v>10</v>
      </c>
      <c r="M173" s="36">
        <v>172</v>
      </c>
      <c r="N173" s="36">
        <v>22</v>
      </c>
      <c r="O173" s="34">
        <v>49</v>
      </c>
      <c r="P173" s="36">
        <v>96</v>
      </c>
      <c r="Q173" s="36">
        <v>44</v>
      </c>
      <c r="R173" s="36">
        <v>12</v>
      </c>
      <c r="S173" s="36">
        <v>231</v>
      </c>
      <c r="T173" s="38">
        <v>1</v>
      </c>
      <c r="U173" s="36">
        <v>124</v>
      </c>
      <c r="V173" s="37">
        <v>60</v>
      </c>
      <c r="W173" s="49">
        <v>15513</v>
      </c>
      <c r="Z173" s="34">
        <v>3</v>
      </c>
      <c r="AA173" s="34"/>
      <c r="AB173" s="34"/>
    </row>
    <row r="174" spans="1:28" x14ac:dyDescent="0.25">
      <c r="A174" s="117">
        <v>41395</v>
      </c>
      <c r="B174" s="60">
        <v>5</v>
      </c>
      <c r="C174" s="60">
        <f t="shared" si="0"/>
        <v>2013</v>
      </c>
      <c r="D174" s="36">
        <v>2</v>
      </c>
      <c r="E174" s="38">
        <v>7.4</v>
      </c>
      <c r="F174" s="47">
        <v>30</v>
      </c>
      <c r="G174" s="36">
        <v>27</v>
      </c>
      <c r="H174" s="48">
        <v>4.3999999999999997E-2</v>
      </c>
      <c r="I174" s="39">
        <v>7.0999999999999994E-2</v>
      </c>
      <c r="J174" s="39">
        <v>2.4E-2</v>
      </c>
      <c r="K174" s="38">
        <v>8.9</v>
      </c>
      <c r="L174" s="36">
        <v>10</v>
      </c>
      <c r="M174" s="36">
        <v>151</v>
      </c>
      <c r="N174" s="36">
        <v>12</v>
      </c>
      <c r="O174" s="34">
        <v>35</v>
      </c>
      <c r="P174" s="36">
        <v>104</v>
      </c>
      <c r="Q174" s="36">
        <v>36</v>
      </c>
      <c r="R174" s="36">
        <v>32</v>
      </c>
      <c r="S174" s="36">
        <v>267</v>
      </c>
      <c r="T174" s="38">
        <v>2</v>
      </c>
      <c r="U174" s="36">
        <v>104</v>
      </c>
      <c r="V174" s="37">
        <v>60</v>
      </c>
      <c r="W174" s="49">
        <v>89329</v>
      </c>
      <c r="Z174" s="34">
        <v>3</v>
      </c>
      <c r="AA174" s="34"/>
      <c r="AB174" s="34"/>
    </row>
    <row r="175" spans="1:28" x14ac:dyDescent="0.25">
      <c r="A175" s="117">
        <v>41451</v>
      </c>
      <c r="B175" s="60">
        <v>6</v>
      </c>
      <c r="C175" s="60">
        <f t="shared" si="0"/>
        <v>2013</v>
      </c>
      <c r="D175" s="36">
        <v>4</v>
      </c>
      <c r="E175" s="38">
        <v>11.8</v>
      </c>
      <c r="F175" s="47">
        <v>32.159999999999997</v>
      </c>
      <c r="G175" s="36">
        <v>31</v>
      </c>
      <c r="H175" s="48">
        <v>8.0000000000000002E-3</v>
      </c>
      <c r="I175" s="39">
        <v>5.8000000000000003E-2</v>
      </c>
      <c r="J175" s="39">
        <v>3.5000000000000003E-2</v>
      </c>
      <c r="K175" s="38">
        <v>9.4</v>
      </c>
      <c r="L175" s="36">
        <v>12</v>
      </c>
      <c r="M175" s="36">
        <v>180</v>
      </c>
      <c r="N175" s="36">
        <v>12</v>
      </c>
      <c r="O175" s="34">
        <v>17</v>
      </c>
      <c r="P175" s="36">
        <v>116</v>
      </c>
      <c r="Q175" s="36">
        <v>36</v>
      </c>
      <c r="R175" s="36">
        <v>20</v>
      </c>
      <c r="S175" s="36">
        <v>288</v>
      </c>
      <c r="T175" s="38">
        <v>1</v>
      </c>
      <c r="U175" s="36">
        <v>96</v>
      </c>
      <c r="V175" s="37">
        <v>120</v>
      </c>
      <c r="W175" s="49">
        <v>18846</v>
      </c>
      <c r="Z175" s="34">
        <v>3</v>
      </c>
      <c r="AA175" s="34"/>
      <c r="AB175" s="34"/>
    </row>
    <row r="176" spans="1:28" x14ac:dyDescent="0.25">
      <c r="A176" s="117">
        <v>41479</v>
      </c>
      <c r="B176" s="60">
        <v>7</v>
      </c>
      <c r="C176" s="60">
        <f t="shared" si="0"/>
        <v>2013</v>
      </c>
      <c r="D176" s="36">
        <v>3</v>
      </c>
      <c r="E176" s="38">
        <v>7.3</v>
      </c>
      <c r="F176" s="47">
        <v>30.1</v>
      </c>
      <c r="G176" s="36">
        <v>113</v>
      </c>
      <c r="H176" s="48">
        <v>2E-3</v>
      </c>
      <c r="I176" s="39">
        <v>2E-3</v>
      </c>
      <c r="J176" s="39">
        <v>7.3999999999999996E-2</v>
      </c>
      <c r="K176" s="38">
        <v>8.8000000000000007</v>
      </c>
      <c r="L176" s="36">
        <v>18</v>
      </c>
      <c r="M176" s="36">
        <v>294</v>
      </c>
      <c r="N176" s="36">
        <v>24</v>
      </c>
      <c r="O176" s="34">
        <v>6</v>
      </c>
      <c r="P176" s="36">
        <v>92</v>
      </c>
      <c r="Q176" s="36">
        <v>44</v>
      </c>
      <c r="R176" s="36">
        <v>43</v>
      </c>
      <c r="S176" s="36">
        <v>522</v>
      </c>
      <c r="T176" s="38">
        <v>1</v>
      </c>
      <c r="U176" s="36">
        <v>104</v>
      </c>
      <c r="V176" s="37">
        <v>60</v>
      </c>
      <c r="W176" s="49">
        <v>60814</v>
      </c>
      <c r="Z176" s="34">
        <v>3</v>
      </c>
      <c r="AA176" s="34"/>
      <c r="AB176" s="34"/>
    </row>
    <row r="177" spans="1:28" x14ac:dyDescent="0.25">
      <c r="A177" s="117">
        <v>41507</v>
      </c>
      <c r="B177" s="60">
        <v>8</v>
      </c>
      <c r="C177" s="60">
        <f t="shared" si="0"/>
        <v>2013</v>
      </c>
      <c r="D177" s="36">
        <v>2</v>
      </c>
      <c r="E177" s="38">
        <v>7.2</v>
      </c>
      <c r="F177" s="47">
        <v>28.7</v>
      </c>
      <c r="G177" s="36">
        <v>47</v>
      </c>
      <c r="H177" s="48">
        <v>7.6999999999999999E-2</v>
      </c>
      <c r="I177" s="39">
        <v>5.8999999999999997E-2</v>
      </c>
      <c r="J177" s="39">
        <v>0.11</v>
      </c>
      <c r="K177" s="38">
        <v>8.1</v>
      </c>
      <c r="L177" s="36">
        <v>49</v>
      </c>
      <c r="M177" s="36">
        <v>219</v>
      </c>
      <c r="N177" s="36">
        <v>32</v>
      </c>
      <c r="O177" s="34">
        <v>22</v>
      </c>
      <c r="P177" s="36">
        <v>96</v>
      </c>
      <c r="Q177" s="36">
        <v>40</v>
      </c>
      <c r="R177" s="36">
        <v>43</v>
      </c>
      <c r="S177" s="36">
        <v>418</v>
      </c>
      <c r="T177" s="38">
        <v>0.5</v>
      </c>
      <c r="U177" s="36">
        <v>84</v>
      </c>
      <c r="V177" s="37" t="s">
        <v>70</v>
      </c>
      <c r="W177" s="49">
        <v>106506</v>
      </c>
      <c r="Z177" s="34">
        <v>12</v>
      </c>
      <c r="AA177" s="34"/>
      <c r="AB177" s="34"/>
    </row>
    <row r="178" spans="1:28" x14ac:dyDescent="0.25">
      <c r="A178" s="117">
        <v>41535</v>
      </c>
      <c r="B178" s="60">
        <v>9</v>
      </c>
      <c r="C178" s="60">
        <f t="shared" si="0"/>
        <v>2013</v>
      </c>
      <c r="D178" s="36">
        <v>1</v>
      </c>
      <c r="E178" s="38">
        <v>7.8</v>
      </c>
      <c r="F178" s="47">
        <v>30.81</v>
      </c>
      <c r="G178" s="36">
        <v>59</v>
      </c>
      <c r="H178" s="48">
        <v>1.9E-2</v>
      </c>
      <c r="I178" s="39">
        <v>6.4000000000000001E-2</v>
      </c>
      <c r="J178" s="39">
        <v>5.5E-2</v>
      </c>
      <c r="K178" s="38">
        <v>9.8000000000000007</v>
      </c>
      <c r="L178" s="36">
        <v>19</v>
      </c>
      <c r="M178" s="36">
        <v>199</v>
      </c>
      <c r="N178" s="36">
        <v>33</v>
      </c>
      <c r="O178" s="34">
        <v>49</v>
      </c>
      <c r="P178" s="36">
        <v>88</v>
      </c>
      <c r="Q178" s="36">
        <v>36</v>
      </c>
      <c r="R178" s="36">
        <v>40</v>
      </c>
      <c r="S178" s="36">
        <v>402</v>
      </c>
      <c r="T178" s="38">
        <v>0.5</v>
      </c>
      <c r="U178" s="36">
        <v>84</v>
      </c>
      <c r="V178" s="37">
        <v>80</v>
      </c>
      <c r="W178" s="49">
        <v>105624</v>
      </c>
      <c r="Z178" s="34">
        <v>13</v>
      </c>
      <c r="AA178" s="34"/>
      <c r="AB178" s="34"/>
    </row>
    <row r="179" spans="1:28" x14ac:dyDescent="0.25">
      <c r="A179" s="117">
        <v>41563</v>
      </c>
      <c r="B179" s="60">
        <v>10</v>
      </c>
      <c r="C179" s="60">
        <f t="shared" si="0"/>
        <v>2013</v>
      </c>
      <c r="D179" s="36">
        <v>2</v>
      </c>
      <c r="E179" s="38">
        <v>8.9</v>
      </c>
      <c r="F179" s="47">
        <v>28.6</v>
      </c>
      <c r="G179" s="36">
        <v>32</v>
      </c>
      <c r="H179" s="48">
        <v>0.17399999999999999</v>
      </c>
      <c r="I179" s="39">
        <v>6.2E-2</v>
      </c>
      <c r="J179" s="39">
        <v>5.3999999999999999E-2</v>
      </c>
      <c r="K179" s="38">
        <v>8.6</v>
      </c>
      <c r="L179" s="36">
        <v>14</v>
      </c>
      <c r="M179" s="36">
        <v>167</v>
      </c>
      <c r="N179" s="36">
        <v>29</v>
      </c>
      <c r="O179" s="34">
        <v>268</v>
      </c>
      <c r="P179" s="36">
        <v>80</v>
      </c>
      <c r="Q179" s="36">
        <v>40</v>
      </c>
      <c r="R179" s="50" t="s">
        <v>70</v>
      </c>
      <c r="S179" s="36">
        <v>225</v>
      </c>
      <c r="T179" s="38">
        <v>0.5</v>
      </c>
      <c r="U179" s="36">
        <v>68</v>
      </c>
      <c r="V179" s="37">
        <v>60</v>
      </c>
      <c r="W179" s="49">
        <v>17056</v>
      </c>
      <c r="Z179" s="34">
        <v>37</v>
      </c>
      <c r="AA179" s="34"/>
      <c r="AB179" s="34"/>
    </row>
    <row r="180" spans="1:28" x14ac:dyDescent="0.25">
      <c r="A180" s="117">
        <v>41591</v>
      </c>
      <c r="B180" s="60">
        <v>11</v>
      </c>
      <c r="C180" s="60">
        <f t="shared" si="0"/>
        <v>2013</v>
      </c>
      <c r="D180" s="36">
        <v>3</v>
      </c>
      <c r="E180" s="38">
        <v>7</v>
      </c>
      <c r="F180" s="47">
        <v>28</v>
      </c>
      <c r="G180" s="36">
        <v>32</v>
      </c>
      <c r="H180" s="48">
        <v>6.0000000000000001E-3</v>
      </c>
      <c r="I180" s="39">
        <v>3.4000000000000002E-2</v>
      </c>
      <c r="J180" s="39">
        <v>3.3000000000000002E-2</v>
      </c>
      <c r="K180" s="38">
        <v>8.5</v>
      </c>
      <c r="L180" s="36">
        <v>11</v>
      </c>
      <c r="M180" s="36">
        <v>146</v>
      </c>
      <c r="N180" s="36">
        <v>17</v>
      </c>
      <c r="O180" s="34">
        <v>158</v>
      </c>
      <c r="P180" s="36">
        <v>80</v>
      </c>
      <c r="Q180" s="36">
        <v>40</v>
      </c>
      <c r="R180" s="50" t="s">
        <v>70</v>
      </c>
      <c r="S180" s="36">
        <v>270</v>
      </c>
      <c r="T180" s="38">
        <v>2</v>
      </c>
      <c r="U180" s="36">
        <v>68</v>
      </c>
      <c r="V180" s="37">
        <v>80</v>
      </c>
      <c r="W180" s="49">
        <v>975862</v>
      </c>
      <c r="Z180" s="34">
        <v>18</v>
      </c>
      <c r="AA180" s="34"/>
      <c r="AB180" s="34"/>
    </row>
    <row r="181" spans="1:28" x14ac:dyDescent="0.25">
      <c r="A181" s="117">
        <v>41619</v>
      </c>
      <c r="B181" s="60">
        <v>12</v>
      </c>
      <c r="C181" s="60">
        <f t="shared" si="0"/>
        <v>2013</v>
      </c>
      <c r="D181" s="36">
        <v>2</v>
      </c>
      <c r="E181" s="38">
        <v>7.7</v>
      </c>
      <c r="F181" s="47">
        <v>28</v>
      </c>
      <c r="G181" s="36">
        <v>36</v>
      </c>
      <c r="H181" s="48">
        <v>6.6000000000000003E-2</v>
      </c>
      <c r="I181" s="39">
        <v>4.5999999999999999E-2</v>
      </c>
      <c r="J181" s="39">
        <v>5.3999999999999999E-2</v>
      </c>
      <c r="K181" s="38">
        <v>8.1</v>
      </c>
      <c r="L181" s="36">
        <v>25</v>
      </c>
      <c r="M181" s="36">
        <v>194</v>
      </c>
      <c r="N181" s="36">
        <v>16</v>
      </c>
      <c r="O181" s="34">
        <v>203</v>
      </c>
      <c r="P181" s="36">
        <v>80</v>
      </c>
      <c r="Q181" s="36">
        <v>36</v>
      </c>
      <c r="R181" s="51" t="s">
        <v>70</v>
      </c>
      <c r="S181" s="36">
        <v>300</v>
      </c>
      <c r="T181" s="38">
        <v>0.5</v>
      </c>
      <c r="U181" s="36">
        <v>72</v>
      </c>
      <c r="V181" s="37">
        <v>100</v>
      </c>
      <c r="W181" s="49">
        <v>13893</v>
      </c>
      <c r="Z181" s="34">
        <v>18</v>
      </c>
      <c r="AA181" s="34"/>
      <c r="AB181" s="34"/>
    </row>
    <row r="182" spans="1:28" x14ac:dyDescent="0.25">
      <c r="A182" s="117">
        <v>41647</v>
      </c>
      <c r="B182" s="60">
        <v>1</v>
      </c>
      <c r="C182" s="60">
        <f t="shared" si="0"/>
        <v>2014</v>
      </c>
      <c r="D182" s="36">
        <v>1</v>
      </c>
      <c r="E182" s="38">
        <v>7.3</v>
      </c>
      <c r="F182" s="38">
        <v>23</v>
      </c>
      <c r="G182" s="36">
        <v>40</v>
      </c>
      <c r="H182" s="48" t="s">
        <v>70</v>
      </c>
      <c r="I182" s="39" t="s">
        <v>70</v>
      </c>
      <c r="J182" s="52" t="s">
        <v>70</v>
      </c>
      <c r="K182" s="38">
        <v>7.8</v>
      </c>
      <c r="L182" s="36" t="s">
        <v>70</v>
      </c>
      <c r="M182" s="44" t="s">
        <v>70</v>
      </c>
      <c r="N182" s="36">
        <v>14</v>
      </c>
      <c r="O182" s="35">
        <v>57</v>
      </c>
      <c r="P182" s="36">
        <v>124</v>
      </c>
      <c r="Q182" s="36">
        <v>36</v>
      </c>
      <c r="R182" s="36">
        <v>2</v>
      </c>
      <c r="S182" s="36">
        <v>238</v>
      </c>
      <c r="T182" s="38">
        <v>0.5</v>
      </c>
      <c r="U182" s="36">
        <v>76</v>
      </c>
      <c r="V182" s="37">
        <v>70</v>
      </c>
      <c r="W182" s="45">
        <v>3312</v>
      </c>
      <c r="Z182" s="35">
        <v>3</v>
      </c>
      <c r="AA182" s="35"/>
      <c r="AB182" s="35"/>
    </row>
    <row r="183" spans="1:28" x14ac:dyDescent="0.25">
      <c r="A183" s="117">
        <v>41675</v>
      </c>
      <c r="B183" s="60">
        <v>2</v>
      </c>
      <c r="C183" s="60">
        <f t="shared" si="0"/>
        <v>2014</v>
      </c>
      <c r="D183" s="36">
        <v>2</v>
      </c>
      <c r="E183" s="38">
        <v>8.4</v>
      </c>
      <c r="F183" s="38">
        <v>24</v>
      </c>
      <c r="G183" s="36">
        <v>28</v>
      </c>
      <c r="H183" s="48">
        <v>0.38900000000000001</v>
      </c>
      <c r="I183" s="39">
        <v>3.5999999999999997E-2</v>
      </c>
      <c r="J183" s="52" t="s">
        <v>70</v>
      </c>
      <c r="K183" s="38">
        <v>7.9</v>
      </c>
      <c r="L183" s="36">
        <v>12</v>
      </c>
      <c r="M183" s="44" t="s">
        <v>70</v>
      </c>
      <c r="N183" s="36">
        <v>40</v>
      </c>
      <c r="O183" s="35">
        <v>80</v>
      </c>
      <c r="P183" s="36" t="s">
        <v>70</v>
      </c>
      <c r="Q183" s="36" t="s">
        <v>70</v>
      </c>
      <c r="R183" s="36" t="s">
        <v>70</v>
      </c>
      <c r="S183" s="36" t="s">
        <v>70</v>
      </c>
      <c r="T183" s="38">
        <v>0.5</v>
      </c>
      <c r="U183" s="36" t="s">
        <v>70</v>
      </c>
      <c r="V183" s="37">
        <v>30</v>
      </c>
      <c r="W183" s="45">
        <v>12544</v>
      </c>
      <c r="Z183" s="35">
        <v>2</v>
      </c>
      <c r="AA183" s="35"/>
      <c r="AB183" s="35"/>
    </row>
    <row r="184" spans="1:28" x14ac:dyDescent="0.25">
      <c r="A184" s="117">
        <v>41703</v>
      </c>
      <c r="B184" s="60">
        <v>3</v>
      </c>
      <c r="C184" s="60">
        <f t="shared" si="0"/>
        <v>2014</v>
      </c>
      <c r="D184" s="36">
        <v>5</v>
      </c>
      <c r="E184" s="38">
        <v>8.5</v>
      </c>
      <c r="F184" s="38">
        <v>25</v>
      </c>
      <c r="G184" s="36">
        <v>32</v>
      </c>
      <c r="H184" s="48">
        <v>0.104</v>
      </c>
      <c r="I184" s="39">
        <v>4.7E-2</v>
      </c>
      <c r="J184" s="52" t="s">
        <v>70</v>
      </c>
      <c r="K184" s="38">
        <v>8.1</v>
      </c>
      <c r="L184" s="36">
        <v>35</v>
      </c>
      <c r="M184" s="44" t="s">
        <v>70</v>
      </c>
      <c r="N184" s="36">
        <v>40</v>
      </c>
      <c r="O184" s="35">
        <v>135</v>
      </c>
      <c r="P184" s="36" t="s">
        <v>70</v>
      </c>
      <c r="Q184" s="36" t="s">
        <v>70</v>
      </c>
      <c r="R184" s="36" t="s">
        <v>70</v>
      </c>
      <c r="S184" s="36" t="s">
        <v>70</v>
      </c>
      <c r="T184" s="38">
        <v>2</v>
      </c>
      <c r="U184" s="36" t="s">
        <v>70</v>
      </c>
      <c r="V184" s="37">
        <v>60</v>
      </c>
      <c r="W184" s="45">
        <v>5603</v>
      </c>
      <c r="Z184" s="35">
        <v>2</v>
      </c>
      <c r="AA184" s="35"/>
      <c r="AB184" s="35"/>
    </row>
    <row r="185" spans="1:28" x14ac:dyDescent="0.25">
      <c r="A185" s="117">
        <v>41731</v>
      </c>
      <c r="B185" s="60">
        <v>4</v>
      </c>
      <c r="C185" s="60">
        <f t="shared" si="0"/>
        <v>2014</v>
      </c>
      <c r="D185" s="36">
        <v>2</v>
      </c>
      <c r="E185" s="38">
        <v>9.6999999999999993</v>
      </c>
      <c r="F185" s="38">
        <v>30</v>
      </c>
      <c r="G185" s="36">
        <v>40</v>
      </c>
      <c r="H185" s="48">
        <v>0.39200000000000002</v>
      </c>
      <c r="I185" s="39">
        <v>2.7E-2</v>
      </c>
      <c r="J185" s="39">
        <v>4.7E-2</v>
      </c>
      <c r="K185" s="38">
        <v>8.9</v>
      </c>
      <c r="L185" s="36">
        <v>62</v>
      </c>
      <c r="M185" s="36">
        <v>152</v>
      </c>
      <c r="N185" s="36">
        <v>52</v>
      </c>
      <c r="O185" s="35">
        <v>101</v>
      </c>
      <c r="P185" s="36">
        <v>80</v>
      </c>
      <c r="Q185" s="36">
        <v>40</v>
      </c>
      <c r="R185" s="36" t="s">
        <v>70</v>
      </c>
      <c r="S185" s="36">
        <v>263</v>
      </c>
      <c r="T185" s="38">
        <v>0.5</v>
      </c>
      <c r="U185" s="36">
        <v>76</v>
      </c>
      <c r="V185" s="37">
        <v>40</v>
      </c>
      <c r="W185" s="45">
        <v>2486</v>
      </c>
      <c r="Z185" s="35">
        <v>3</v>
      </c>
      <c r="AA185" s="35"/>
      <c r="AB185" s="35"/>
    </row>
    <row r="186" spans="1:28" x14ac:dyDescent="0.25">
      <c r="A186" s="117">
        <v>41787</v>
      </c>
      <c r="B186" s="60">
        <v>5</v>
      </c>
      <c r="C186" s="60">
        <f t="shared" si="0"/>
        <v>2014</v>
      </c>
      <c r="D186" s="36">
        <v>2</v>
      </c>
      <c r="E186" s="38">
        <v>7.9</v>
      </c>
      <c r="F186" s="38">
        <v>30.1</v>
      </c>
      <c r="G186" s="36">
        <v>48</v>
      </c>
      <c r="H186" s="48">
        <v>0.05</v>
      </c>
      <c r="I186" s="39">
        <v>7.0999999999999994E-2</v>
      </c>
      <c r="J186" s="52" t="s">
        <v>70</v>
      </c>
      <c r="K186" s="38">
        <v>8.5</v>
      </c>
      <c r="L186" s="36">
        <v>30</v>
      </c>
      <c r="M186" s="44" t="s">
        <v>70</v>
      </c>
      <c r="N186" s="36">
        <v>39</v>
      </c>
      <c r="O186" s="35">
        <v>57</v>
      </c>
      <c r="P186" s="36" t="s">
        <v>70</v>
      </c>
      <c r="Q186" s="36" t="s">
        <v>70</v>
      </c>
      <c r="R186" s="36" t="s">
        <v>70</v>
      </c>
      <c r="S186" s="36" t="s">
        <v>70</v>
      </c>
      <c r="T186" s="38">
        <v>0.5</v>
      </c>
      <c r="U186" s="36" t="s">
        <v>70</v>
      </c>
      <c r="V186" s="37">
        <v>60</v>
      </c>
      <c r="W186" s="45">
        <v>1850</v>
      </c>
      <c r="Z186" s="35">
        <v>2</v>
      </c>
      <c r="AA186" s="35"/>
      <c r="AB186" s="35"/>
    </row>
    <row r="187" spans="1:28" x14ac:dyDescent="0.25">
      <c r="A187" s="117">
        <v>41815</v>
      </c>
      <c r="B187" s="60">
        <v>6</v>
      </c>
      <c r="C187" s="60">
        <f t="shared" si="0"/>
        <v>2014</v>
      </c>
      <c r="D187" s="36">
        <v>3</v>
      </c>
      <c r="E187" s="38">
        <v>7.9</v>
      </c>
      <c r="F187" s="38">
        <v>33.6</v>
      </c>
      <c r="G187" s="36">
        <v>234</v>
      </c>
      <c r="H187" s="48">
        <v>4.7E-2</v>
      </c>
      <c r="I187" s="39">
        <v>0.114</v>
      </c>
      <c r="J187" s="52" t="s">
        <v>70</v>
      </c>
      <c r="K187" s="38">
        <v>9.1999999999999993</v>
      </c>
      <c r="L187" s="36">
        <v>25</v>
      </c>
      <c r="M187" s="44" t="s">
        <v>70</v>
      </c>
      <c r="N187" s="36">
        <v>11</v>
      </c>
      <c r="O187" s="35">
        <v>64</v>
      </c>
      <c r="P187" s="36" t="s">
        <v>70</v>
      </c>
      <c r="Q187" s="36" t="s">
        <v>70</v>
      </c>
      <c r="R187" s="36" t="s">
        <v>70</v>
      </c>
      <c r="S187" s="36" t="s">
        <v>70</v>
      </c>
      <c r="T187" s="38">
        <v>1</v>
      </c>
      <c r="U187" s="36" t="s">
        <v>70</v>
      </c>
      <c r="V187" s="37">
        <v>120</v>
      </c>
      <c r="W187" s="45">
        <v>21246</v>
      </c>
      <c r="Z187" s="35">
        <v>2</v>
      </c>
      <c r="AA187" s="35"/>
      <c r="AB187" s="35"/>
    </row>
    <row r="188" spans="1:28" x14ac:dyDescent="0.25">
      <c r="A188" s="117">
        <v>41843</v>
      </c>
      <c r="B188" s="60">
        <v>7</v>
      </c>
      <c r="C188" s="60">
        <f t="shared" si="0"/>
        <v>2014</v>
      </c>
      <c r="D188" s="50" t="s">
        <v>70</v>
      </c>
      <c r="E188" s="38">
        <v>7.2</v>
      </c>
      <c r="F188" s="38">
        <v>28.7</v>
      </c>
      <c r="G188" s="36">
        <v>811</v>
      </c>
      <c r="H188" s="48" t="s">
        <v>70</v>
      </c>
      <c r="I188" s="39" t="s">
        <v>70</v>
      </c>
      <c r="J188" s="52" t="s">
        <v>70</v>
      </c>
      <c r="K188" s="38">
        <v>8.1</v>
      </c>
      <c r="L188" s="36" t="s">
        <v>70</v>
      </c>
      <c r="M188" s="44" t="s">
        <v>70</v>
      </c>
      <c r="N188" s="36" t="s">
        <v>70</v>
      </c>
      <c r="O188" s="34" t="s">
        <v>103</v>
      </c>
      <c r="P188" s="36" t="s">
        <v>70</v>
      </c>
      <c r="Q188" s="36" t="s">
        <v>70</v>
      </c>
      <c r="R188" s="36" t="s">
        <v>70</v>
      </c>
      <c r="S188" s="36" t="s">
        <v>70</v>
      </c>
      <c r="T188" s="38" t="s">
        <v>70</v>
      </c>
      <c r="U188" s="36" t="s">
        <v>70</v>
      </c>
      <c r="V188" s="37">
        <v>60</v>
      </c>
      <c r="W188" s="45">
        <v>8654</v>
      </c>
      <c r="Z188" s="34" t="s">
        <v>103</v>
      </c>
      <c r="AA188" s="34"/>
      <c r="AB188" s="34"/>
    </row>
    <row r="189" spans="1:28" x14ac:dyDescent="0.25">
      <c r="A189" s="117">
        <v>41871</v>
      </c>
      <c r="B189" s="60">
        <v>8</v>
      </c>
      <c r="C189" s="60">
        <f t="shared" si="0"/>
        <v>2014</v>
      </c>
      <c r="D189" s="50" t="s">
        <v>70</v>
      </c>
      <c r="E189" s="38">
        <v>9.5</v>
      </c>
      <c r="F189" s="38">
        <v>28.1</v>
      </c>
      <c r="G189" s="36">
        <v>513</v>
      </c>
      <c r="H189" s="48" t="s">
        <v>70</v>
      </c>
      <c r="I189" s="39" t="s">
        <v>70</v>
      </c>
      <c r="J189" s="52" t="s">
        <v>70</v>
      </c>
      <c r="K189" s="38">
        <v>7.9</v>
      </c>
      <c r="L189" s="36" t="s">
        <v>70</v>
      </c>
      <c r="M189" s="44" t="s">
        <v>70</v>
      </c>
      <c r="N189" s="36" t="s">
        <v>70</v>
      </c>
      <c r="O189" s="34" t="s">
        <v>103</v>
      </c>
      <c r="P189" s="36" t="s">
        <v>70</v>
      </c>
      <c r="Q189" s="36" t="s">
        <v>70</v>
      </c>
      <c r="R189" s="36" t="s">
        <v>70</v>
      </c>
      <c r="S189" s="36" t="s">
        <v>70</v>
      </c>
      <c r="T189" s="38" t="s">
        <v>70</v>
      </c>
      <c r="U189" s="36" t="s">
        <v>70</v>
      </c>
      <c r="V189" s="37">
        <v>80</v>
      </c>
      <c r="W189" s="45">
        <v>4335</v>
      </c>
      <c r="Z189" s="34" t="s">
        <v>103</v>
      </c>
      <c r="AA189" s="34"/>
      <c r="AB189" s="34"/>
    </row>
    <row r="190" spans="1:28" x14ac:dyDescent="0.25">
      <c r="A190" s="117">
        <v>41899</v>
      </c>
      <c r="B190" s="60">
        <v>9</v>
      </c>
      <c r="C190" s="60">
        <f t="shared" si="0"/>
        <v>2014</v>
      </c>
      <c r="D190" s="50" t="s">
        <v>70</v>
      </c>
      <c r="E190" s="38">
        <v>9.5</v>
      </c>
      <c r="F190" s="38">
        <v>29.7</v>
      </c>
      <c r="G190" s="36">
        <v>428</v>
      </c>
      <c r="H190" s="48" t="s">
        <v>70</v>
      </c>
      <c r="I190" s="39" t="s">
        <v>70</v>
      </c>
      <c r="J190" s="52" t="s">
        <v>70</v>
      </c>
      <c r="K190" s="38">
        <v>6.8</v>
      </c>
      <c r="L190" s="36" t="s">
        <v>70</v>
      </c>
      <c r="M190" s="44" t="s">
        <v>70</v>
      </c>
      <c r="N190" s="36" t="s">
        <v>70</v>
      </c>
      <c r="O190" s="34" t="s">
        <v>103</v>
      </c>
      <c r="P190" s="36" t="s">
        <v>70</v>
      </c>
      <c r="Q190" s="36" t="s">
        <v>70</v>
      </c>
      <c r="R190" s="36" t="s">
        <v>70</v>
      </c>
      <c r="S190" s="36" t="s">
        <v>70</v>
      </c>
      <c r="T190" s="38" t="s">
        <v>70</v>
      </c>
      <c r="U190" s="36" t="s">
        <v>70</v>
      </c>
      <c r="V190" s="37">
        <v>80</v>
      </c>
      <c r="W190" s="45">
        <v>58314</v>
      </c>
      <c r="Z190" s="34" t="s">
        <v>103</v>
      </c>
      <c r="AA190" s="34"/>
      <c r="AB190" s="34"/>
    </row>
    <row r="191" spans="1:28" x14ac:dyDescent="0.25">
      <c r="A191" s="117">
        <v>41927</v>
      </c>
      <c r="B191" s="60">
        <v>10</v>
      </c>
      <c r="C191" s="60">
        <f t="shared" si="0"/>
        <v>2014</v>
      </c>
      <c r="D191" s="50" t="s">
        <v>70</v>
      </c>
      <c r="E191" s="38">
        <v>8.3000000000000007</v>
      </c>
      <c r="F191" s="38">
        <v>29.5</v>
      </c>
      <c r="G191" s="36">
        <v>223</v>
      </c>
      <c r="H191" s="48" t="s">
        <v>70</v>
      </c>
      <c r="I191" s="39" t="s">
        <v>70</v>
      </c>
      <c r="J191" s="52" t="s">
        <v>70</v>
      </c>
      <c r="K191" s="38">
        <v>7.7</v>
      </c>
      <c r="L191" s="36" t="s">
        <v>70</v>
      </c>
      <c r="M191" s="44" t="s">
        <v>70</v>
      </c>
      <c r="N191" s="36" t="s">
        <v>70</v>
      </c>
      <c r="O191" s="34" t="s">
        <v>103</v>
      </c>
      <c r="P191" s="36" t="s">
        <v>70</v>
      </c>
      <c r="Q191" s="36" t="s">
        <v>70</v>
      </c>
      <c r="R191" s="36" t="s">
        <v>70</v>
      </c>
      <c r="S191" s="36" t="s">
        <v>70</v>
      </c>
      <c r="T191" s="38" t="s">
        <v>70</v>
      </c>
      <c r="U191" s="36" t="s">
        <v>70</v>
      </c>
      <c r="V191" s="37">
        <v>120</v>
      </c>
      <c r="W191" s="45">
        <v>54045</v>
      </c>
      <c r="Z191" s="34" t="s">
        <v>103</v>
      </c>
      <c r="AA191" s="34"/>
      <c r="AB191" s="34"/>
    </row>
    <row r="192" spans="1:28" x14ac:dyDescent="0.25">
      <c r="A192" s="117">
        <v>41955</v>
      </c>
      <c r="B192" s="60">
        <v>11</v>
      </c>
      <c r="C192" s="60">
        <f t="shared" si="0"/>
        <v>2014</v>
      </c>
      <c r="D192" s="50" t="s">
        <v>70</v>
      </c>
      <c r="E192" s="38">
        <v>7.5</v>
      </c>
      <c r="F192" s="38">
        <v>27.7</v>
      </c>
      <c r="G192" s="36">
        <v>193</v>
      </c>
      <c r="H192" s="48" t="s">
        <v>70</v>
      </c>
      <c r="I192" s="39" t="s">
        <v>70</v>
      </c>
      <c r="J192" s="52" t="s">
        <v>70</v>
      </c>
      <c r="K192" s="38">
        <v>8.5</v>
      </c>
      <c r="L192" s="36" t="s">
        <v>70</v>
      </c>
      <c r="M192" s="44" t="s">
        <v>70</v>
      </c>
      <c r="N192" s="36" t="s">
        <v>70</v>
      </c>
      <c r="O192" s="34" t="s">
        <v>103</v>
      </c>
      <c r="P192" s="36" t="s">
        <v>70</v>
      </c>
      <c r="Q192" s="36" t="s">
        <v>70</v>
      </c>
      <c r="R192" s="36" t="s">
        <v>70</v>
      </c>
      <c r="S192" s="36" t="s">
        <v>70</v>
      </c>
      <c r="T192" s="38" t="s">
        <v>70</v>
      </c>
      <c r="U192" s="36" t="s">
        <v>70</v>
      </c>
      <c r="V192" s="37">
        <v>160</v>
      </c>
      <c r="W192" s="45">
        <v>65717</v>
      </c>
      <c r="Z192" s="34" t="s">
        <v>103</v>
      </c>
      <c r="AA192" s="34"/>
      <c r="AB192" s="34"/>
    </row>
    <row r="193" spans="1:28" x14ac:dyDescent="0.25">
      <c r="A193" s="117">
        <v>41983</v>
      </c>
      <c r="B193" s="60">
        <v>12</v>
      </c>
      <c r="C193" s="60">
        <f t="shared" si="0"/>
        <v>2014</v>
      </c>
      <c r="D193" s="50" t="s">
        <v>70</v>
      </c>
      <c r="E193" s="38">
        <v>7.6</v>
      </c>
      <c r="F193" s="38">
        <v>27</v>
      </c>
      <c r="G193" s="36">
        <v>216</v>
      </c>
      <c r="H193" s="48" t="s">
        <v>70</v>
      </c>
      <c r="I193" s="39" t="s">
        <v>70</v>
      </c>
      <c r="J193" s="52" t="s">
        <v>70</v>
      </c>
      <c r="K193" s="38">
        <v>7.6</v>
      </c>
      <c r="L193" s="36" t="s">
        <v>70</v>
      </c>
      <c r="M193" s="44" t="s">
        <v>70</v>
      </c>
      <c r="N193" s="36" t="s">
        <v>70</v>
      </c>
      <c r="O193" s="34" t="s">
        <v>103</v>
      </c>
      <c r="P193" s="36" t="s">
        <v>70</v>
      </c>
      <c r="Q193" s="36" t="s">
        <v>70</v>
      </c>
      <c r="R193" s="36" t="s">
        <v>70</v>
      </c>
      <c r="S193" s="36" t="s">
        <v>70</v>
      </c>
      <c r="T193" s="38" t="s">
        <v>70</v>
      </c>
      <c r="U193" s="36" t="s">
        <v>70</v>
      </c>
      <c r="V193" s="37">
        <v>80</v>
      </c>
      <c r="W193" s="45">
        <v>5720</v>
      </c>
      <c r="Z193" s="34" t="s">
        <v>103</v>
      </c>
      <c r="AA193" s="34"/>
      <c r="AB193" s="34"/>
    </row>
    <row r="194" spans="1:28" x14ac:dyDescent="0.25">
      <c r="A194" s="117">
        <v>42011</v>
      </c>
      <c r="B194" s="60">
        <v>1</v>
      </c>
      <c r="C194" s="60">
        <f t="shared" si="0"/>
        <v>2015</v>
      </c>
      <c r="D194" s="40" t="s">
        <v>70</v>
      </c>
      <c r="E194" s="38">
        <v>8.3000000000000007</v>
      </c>
      <c r="F194" s="38">
        <v>25.5</v>
      </c>
      <c r="G194" s="36">
        <v>197</v>
      </c>
      <c r="H194" s="41">
        <v>0.18099999999999999</v>
      </c>
      <c r="I194" s="41">
        <v>0.08</v>
      </c>
      <c r="J194" s="40" t="s">
        <v>70</v>
      </c>
      <c r="K194" s="38">
        <v>8.4</v>
      </c>
      <c r="L194" s="40" t="s">
        <v>70</v>
      </c>
      <c r="M194" s="40" t="s">
        <v>70</v>
      </c>
      <c r="N194" s="40" t="s">
        <v>70</v>
      </c>
      <c r="P194" s="40" t="s">
        <v>70</v>
      </c>
      <c r="Q194" s="40" t="s">
        <v>70</v>
      </c>
      <c r="S194" s="40" t="s">
        <v>70</v>
      </c>
      <c r="T194" s="40" t="s">
        <v>70</v>
      </c>
      <c r="U194" s="40" t="s">
        <v>70</v>
      </c>
      <c r="V194" s="37">
        <v>60</v>
      </c>
      <c r="W194" s="45">
        <v>14941</v>
      </c>
      <c r="X194" s="47">
        <v>175</v>
      </c>
      <c r="Y194" s="36">
        <v>666</v>
      </c>
    </row>
    <row r="195" spans="1:28" x14ac:dyDescent="0.25">
      <c r="A195" s="117">
        <v>42039</v>
      </c>
      <c r="B195" s="60">
        <v>2</v>
      </c>
      <c r="C195" s="60">
        <f t="shared" si="0"/>
        <v>2015</v>
      </c>
      <c r="D195" s="40" t="s">
        <v>70</v>
      </c>
      <c r="E195" s="38">
        <v>8.6999999999999993</v>
      </c>
      <c r="F195" s="38">
        <v>24.1</v>
      </c>
      <c r="G195" s="36">
        <v>156</v>
      </c>
      <c r="H195" s="41" t="s">
        <v>70</v>
      </c>
      <c r="I195" s="41" t="s">
        <v>70</v>
      </c>
      <c r="J195" s="40" t="s">
        <v>70</v>
      </c>
      <c r="K195" s="38">
        <v>8.1999999999999993</v>
      </c>
      <c r="L195" s="40" t="s">
        <v>70</v>
      </c>
      <c r="M195" s="40" t="s">
        <v>70</v>
      </c>
      <c r="N195" s="40" t="s">
        <v>70</v>
      </c>
      <c r="P195" s="40" t="s">
        <v>70</v>
      </c>
      <c r="Q195" s="40" t="s">
        <v>70</v>
      </c>
      <c r="S195" s="40" t="s">
        <v>70</v>
      </c>
      <c r="T195" s="40" t="s">
        <v>70</v>
      </c>
      <c r="U195" s="40" t="s">
        <v>70</v>
      </c>
      <c r="V195" s="37">
        <v>20</v>
      </c>
      <c r="W195" s="45">
        <v>726</v>
      </c>
      <c r="X195" s="47">
        <v>108</v>
      </c>
      <c r="Y195" s="36">
        <v>239</v>
      </c>
    </row>
    <row r="196" spans="1:28" x14ac:dyDescent="0.25">
      <c r="A196" s="117">
        <v>42067</v>
      </c>
      <c r="B196" s="60">
        <v>3</v>
      </c>
      <c r="C196" s="60">
        <f t="shared" si="0"/>
        <v>2015</v>
      </c>
      <c r="D196" s="40" t="s">
        <v>70</v>
      </c>
      <c r="E196" s="38">
        <v>8.1999999999999993</v>
      </c>
      <c r="F196" s="38">
        <v>26.4</v>
      </c>
      <c r="G196" s="36">
        <v>156</v>
      </c>
      <c r="H196" s="41" t="s">
        <v>70</v>
      </c>
      <c r="I196" s="41" t="s">
        <v>70</v>
      </c>
      <c r="J196" s="40" t="s">
        <v>70</v>
      </c>
      <c r="K196" s="38">
        <v>7.9</v>
      </c>
      <c r="L196" s="40" t="s">
        <v>70</v>
      </c>
      <c r="M196" s="40" t="s">
        <v>70</v>
      </c>
      <c r="N196" s="40" t="s">
        <v>70</v>
      </c>
      <c r="P196" s="40" t="s">
        <v>70</v>
      </c>
      <c r="Q196" s="40" t="s">
        <v>70</v>
      </c>
      <c r="S196" s="40" t="s">
        <v>70</v>
      </c>
      <c r="T196" s="40" t="s">
        <v>70</v>
      </c>
      <c r="U196" s="40" t="s">
        <v>70</v>
      </c>
      <c r="V196" s="37">
        <v>60</v>
      </c>
      <c r="W196" s="45">
        <v>36200</v>
      </c>
      <c r="X196" s="47">
        <v>145</v>
      </c>
      <c r="Y196" s="36">
        <v>571</v>
      </c>
    </row>
    <row r="197" spans="1:28" x14ac:dyDescent="0.25">
      <c r="A197" s="117">
        <v>42095</v>
      </c>
      <c r="B197" s="60">
        <v>4</v>
      </c>
      <c r="C197" s="60">
        <f t="shared" si="0"/>
        <v>2015</v>
      </c>
      <c r="D197" s="40" t="s">
        <v>70</v>
      </c>
      <c r="E197" s="38">
        <v>7.1</v>
      </c>
      <c r="F197" s="38">
        <v>28.5</v>
      </c>
      <c r="G197" s="36">
        <v>160</v>
      </c>
      <c r="H197" s="39">
        <v>2.0539999999999998</v>
      </c>
      <c r="I197" s="39">
        <v>0.18</v>
      </c>
      <c r="J197" s="40" t="s">
        <v>70</v>
      </c>
      <c r="K197" s="38">
        <v>7.8</v>
      </c>
      <c r="L197" s="40" t="s">
        <v>70</v>
      </c>
      <c r="M197" s="40" t="s">
        <v>70</v>
      </c>
      <c r="N197" s="40" t="s">
        <v>70</v>
      </c>
      <c r="P197" s="40" t="s">
        <v>70</v>
      </c>
      <c r="Q197" s="40" t="s">
        <v>70</v>
      </c>
      <c r="S197" s="40" t="s">
        <v>70</v>
      </c>
      <c r="T197" s="40" t="s">
        <v>70</v>
      </c>
      <c r="U197" s="40" t="s">
        <v>70</v>
      </c>
      <c r="V197" s="37">
        <v>80</v>
      </c>
      <c r="W197" s="45">
        <v>15089</v>
      </c>
      <c r="X197" s="47">
        <v>246</v>
      </c>
      <c r="Y197" s="36">
        <v>428</v>
      </c>
    </row>
    <row r="198" spans="1:28" x14ac:dyDescent="0.25">
      <c r="A198" s="117">
        <v>42151</v>
      </c>
      <c r="B198" s="60">
        <v>5</v>
      </c>
      <c r="C198" s="60">
        <f t="shared" si="0"/>
        <v>2015</v>
      </c>
      <c r="D198" s="40" t="s">
        <v>70</v>
      </c>
      <c r="E198" s="38">
        <v>9.1999999999999993</v>
      </c>
      <c r="F198" s="38">
        <v>30</v>
      </c>
      <c r="G198" s="36">
        <v>167</v>
      </c>
      <c r="H198" s="41" t="s">
        <v>70</v>
      </c>
      <c r="I198" s="41" t="s">
        <v>70</v>
      </c>
      <c r="J198" s="40" t="s">
        <v>70</v>
      </c>
      <c r="K198" s="38">
        <v>7.9</v>
      </c>
      <c r="L198" s="40" t="s">
        <v>70</v>
      </c>
      <c r="M198" s="40" t="s">
        <v>70</v>
      </c>
      <c r="N198" s="40" t="s">
        <v>70</v>
      </c>
      <c r="P198" s="40" t="s">
        <v>70</v>
      </c>
      <c r="Q198" s="40" t="s">
        <v>70</v>
      </c>
      <c r="S198" s="40" t="s">
        <v>70</v>
      </c>
      <c r="T198" s="40" t="s">
        <v>70</v>
      </c>
      <c r="U198" s="40" t="s">
        <v>70</v>
      </c>
      <c r="V198" s="37">
        <v>60</v>
      </c>
      <c r="W198" s="45">
        <v>38832</v>
      </c>
      <c r="X198" s="47">
        <v>119</v>
      </c>
      <c r="Y198" s="36">
        <v>380</v>
      </c>
    </row>
    <row r="199" spans="1:28" x14ac:dyDescent="0.25">
      <c r="A199" s="117">
        <v>42179</v>
      </c>
      <c r="B199" s="60">
        <v>6</v>
      </c>
      <c r="C199" s="60">
        <f t="shared" si="0"/>
        <v>2015</v>
      </c>
      <c r="D199" s="40" t="s">
        <v>70</v>
      </c>
      <c r="E199" s="38">
        <v>7.9</v>
      </c>
      <c r="F199" s="38">
        <v>31</v>
      </c>
      <c r="G199" s="36">
        <v>558</v>
      </c>
      <c r="H199" s="41" t="s">
        <v>70</v>
      </c>
      <c r="I199" s="41" t="s">
        <v>70</v>
      </c>
      <c r="J199" s="40" t="s">
        <v>70</v>
      </c>
      <c r="K199" s="38">
        <v>8.6999999999999993</v>
      </c>
      <c r="L199" s="40" t="s">
        <v>70</v>
      </c>
      <c r="M199" s="40" t="s">
        <v>70</v>
      </c>
      <c r="N199" s="40" t="s">
        <v>70</v>
      </c>
      <c r="P199" s="40" t="s">
        <v>70</v>
      </c>
      <c r="Q199" s="40" t="s">
        <v>70</v>
      </c>
      <c r="S199" s="40" t="s">
        <v>70</v>
      </c>
      <c r="T199" s="40" t="s">
        <v>70</v>
      </c>
      <c r="U199" s="40" t="s">
        <v>70</v>
      </c>
      <c r="V199" s="37">
        <v>80</v>
      </c>
      <c r="W199" s="45">
        <v>54043</v>
      </c>
      <c r="X199" s="47">
        <v>73</v>
      </c>
      <c r="Y199" s="36">
        <v>1404</v>
      </c>
    </row>
    <row r="200" spans="1:28" x14ac:dyDescent="0.25">
      <c r="A200" s="117">
        <v>42207</v>
      </c>
      <c r="B200" s="60">
        <v>7</v>
      </c>
      <c r="C200" s="60">
        <f t="shared" si="0"/>
        <v>2015</v>
      </c>
      <c r="D200" s="53">
        <v>7</v>
      </c>
      <c r="E200" s="38">
        <v>11.7</v>
      </c>
      <c r="F200" s="38">
        <v>27.3</v>
      </c>
      <c r="G200" s="36">
        <v>498</v>
      </c>
      <c r="H200" s="41">
        <v>0.37</v>
      </c>
      <c r="I200" s="41">
        <v>8.7999999999999995E-2</v>
      </c>
      <c r="J200" s="40" t="s">
        <v>70</v>
      </c>
      <c r="K200" s="38">
        <v>9.3000000000000007</v>
      </c>
      <c r="L200" s="40" t="s">
        <v>70</v>
      </c>
      <c r="M200" s="40" t="s">
        <v>70</v>
      </c>
      <c r="N200" s="40" t="s">
        <v>70</v>
      </c>
      <c r="P200" s="40" t="s">
        <v>70</v>
      </c>
      <c r="Q200" s="40" t="s">
        <v>70</v>
      </c>
      <c r="S200" s="40" t="s">
        <v>70</v>
      </c>
      <c r="T200" s="40" t="s">
        <v>70</v>
      </c>
      <c r="U200" s="40" t="s">
        <v>70</v>
      </c>
      <c r="V200" s="37">
        <v>60</v>
      </c>
      <c r="W200" s="45">
        <v>18570</v>
      </c>
      <c r="X200" s="47">
        <v>25</v>
      </c>
      <c r="Y200" s="36">
        <v>808</v>
      </c>
    </row>
    <row r="201" spans="1:28" x14ac:dyDescent="0.25">
      <c r="A201" s="117">
        <v>42235</v>
      </c>
      <c r="B201" s="60">
        <v>8</v>
      </c>
      <c r="C201" s="60">
        <f t="shared" si="0"/>
        <v>2015</v>
      </c>
      <c r="D201" s="40" t="s">
        <v>70</v>
      </c>
      <c r="E201" s="38">
        <v>11.3</v>
      </c>
      <c r="F201" s="38">
        <v>28</v>
      </c>
      <c r="G201" s="36">
        <v>506</v>
      </c>
      <c r="H201" s="41" t="s">
        <v>70</v>
      </c>
      <c r="I201" s="41" t="s">
        <v>70</v>
      </c>
      <c r="J201" s="40" t="s">
        <v>70</v>
      </c>
      <c r="K201" s="38">
        <v>9</v>
      </c>
      <c r="L201" s="40" t="s">
        <v>70</v>
      </c>
      <c r="M201" s="40" t="s">
        <v>70</v>
      </c>
      <c r="N201" s="40" t="s">
        <v>70</v>
      </c>
      <c r="P201" s="40" t="s">
        <v>70</v>
      </c>
      <c r="Q201" s="40" t="s">
        <v>70</v>
      </c>
      <c r="S201" s="40" t="s">
        <v>70</v>
      </c>
      <c r="T201" s="40" t="s">
        <v>70</v>
      </c>
      <c r="U201" s="40" t="s">
        <v>70</v>
      </c>
      <c r="V201" s="37">
        <v>20</v>
      </c>
      <c r="W201" s="45">
        <v>36745</v>
      </c>
      <c r="X201" s="47">
        <v>60</v>
      </c>
      <c r="Y201" s="36">
        <v>381</v>
      </c>
    </row>
    <row r="202" spans="1:28" x14ac:dyDescent="0.25">
      <c r="A202" s="117">
        <v>42263</v>
      </c>
      <c r="B202" s="60">
        <v>9</v>
      </c>
      <c r="C202" s="60">
        <f t="shared" si="0"/>
        <v>2015</v>
      </c>
      <c r="D202" s="40" t="s">
        <v>70</v>
      </c>
      <c r="E202" s="38">
        <v>7.1</v>
      </c>
      <c r="F202" s="38">
        <v>30</v>
      </c>
      <c r="G202" s="36">
        <v>331</v>
      </c>
      <c r="H202" s="41" t="s">
        <v>70</v>
      </c>
      <c r="I202" s="41" t="s">
        <v>70</v>
      </c>
      <c r="J202" s="40" t="s">
        <v>70</v>
      </c>
      <c r="K202" s="38">
        <v>8.4</v>
      </c>
      <c r="L202" s="40" t="s">
        <v>70</v>
      </c>
      <c r="M202" s="40" t="s">
        <v>70</v>
      </c>
      <c r="N202" s="40" t="s">
        <v>70</v>
      </c>
      <c r="P202" s="40" t="s">
        <v>70</v>
      </c>
      <c r="Q202" s="40" t="s">
        <v>70</v>
      </c>
      <c r="S202" s="40" t="s">
        <v>70</v>
      </c>
      <c r="T202" s="40" t="s">
        <v>70</v>
      </c>
      <c r="U202" s="40" t="s">
        <v>70</v>
      </c>
      <c r="V202" s="37">
        <v>40</v>
      </c>
      <c r="W202" s="45">
        <v>15312</v>
      </c>
      <c r="X202" s="47">
        <v>82</v>
      </c>
      <c r="Y202" s="36">
        <v>761</v>
      </c>
    </row>
    <row r="203" spans="1:28" x14ac:dyDescent="0.25">
      <c r="A203" s="117">
        <v>42291</v>
      </c>
      <c r="B203" s="60">
        <v>10</v>
      </c>
      <c r="C203" s="60">
        <f t="shared" si="0"/>
        <v>2015</v>
      </c>
      <c r="D203" s="42">
        <v>2.5</v>
      </c>
      <c r="E203" s="38">
        <v>7.4</v>
      </c>
      <c r="F203" s="38">
        <v>30</v>
      </c>
      <c r="G203" s="36">
        <v>256</v>
      </c>
      <c r="H203" s="41" t="s">
        <v>70</v>
      </c>
      <c r="I203" s="41" t="s">
        <v>70</v>
      </c>
      <c r="J203" s="40" t="s">
        <v>70</v>
      </c>
      <c r="K203" s="38">
        <v>8.1999999999999993</v>
      </c>
      <c r="L203" s="40">
        <v>51</v>
      </c>
      <c r="M203" s="40">
        <v>625</v>
      </c>
      <c r="N203" s="40">
        <v>27</v>
      </c>
      <c r="P203" s="40">
        <v>12</v>
      </c>
      <c r="Q203" s="40">
        <v>60</v>
      </c>
      <c r="S203" s="40">
        <v>1070</v>
      </c>
      <c r="T203" s="40">
        <v>1</v>
      </c>
      <c r="U203" s="40">
        <v>160</v>
      </c>
      <c r="V203" s="37">
        <v>60</v>
      </c>
      <c r="W203" s="45">
        <v>702</v>
      </c>
      <c r="X203" s="47">
        <v>66</v>
      </c>
      <c r="Y203" s="36">
        <v>762</v>
      </c>
    </row>
    <row r="204" spans="1:28" x14ac:dyDescent="0.25">
      <c r="A204" s="117">
        <v>42319</v>
      </c>
      <c r="B204" s="60">
        <v>11</v>
      </c>
      <c r="C204" s="60">
        <f t="shared" si="0"/>
        <v>2015</v>
      </c>
      <c r="D204" s="42">
        <v>2</v>
      </c>
      <c r="E204" s="38">
        <v>6.7</v>
      </c>
      <c r="F204" s="38">
        <v>26</v>
      </c>
      <c r="G204" s="36">
        <v>210</v>
      </c>
      <c r="H204" s="41">
        <v>0.78400000000000003</v>
      </c>
      <c r="I204" s="41">
        <v>0.14399999999999999</v>
      </c>
      <c r="J204" s="40" t="s">
        <v>70</v>
      </c>
      <c r="K204" s="38">
        <v>7.8</v>
      </c>
      <c r="L204" s="40">
        <v>226</v>
      </c>
      <c r="M204" s="40">
        <v>515</v>
      </c>
      <c r="N204" s="40">
        <v>137</v>
      </c>
      <c r="P204" s="40">
        <v>12</v>
      </c>
      <c r="Q204" s="40">
        <v>124</v>
      </c>
      <c r="S204" s="40">
        <v>943</v>
      </c>
      <c r="T204" s="40">
        <v>3</v>
      </c>
      <c r="U204" s="40">
        <v>144</v>
      </c>
      <c r="V204" s="37">
        <v>40</v>
      </c>
      <c r="W204" s="45">
        <v>4134</v>
      </c>
      <c r="X204" s="47">
        <v>365</v>
      </c>
      <c r="Y204" s="36">
        <v>904</v>
      </c>
    </row>
    <row r="205" spans="1:28" x14ac:dyDescent="0.25">
      <c r="A205" s="117">
        <v>42347</v>
      </c>
      <c r="B205" s="60">
        <v>12</v>
      </c>
      <c r="C205" s="60">
        <f t="shared" si="0"/>
        <v>2015</v>
      </c>
      <c r="D205" s="42">
        <v>3</v>
      </c>
      <c r="E205" s="38">
        <v>7.2</v>
      </c>
      <c r="F205" s="38">
        <v>28</v>
      </c>
      <c r="G205" s="36">
        <v>238</v>
      </c>
      <c r="H205" s="41">
        <v>0.45700000000000002</v>
      </c>
      <c r="I205" s="41">
        <v>8.4000000000000005E-2</v>
      </c>
      <c r="J205" s="40" t="s">
        <v>70</v>
      </c>
      <c r="K205" s="38">
        <v>8.4</v>
      </c>
      <c r="L205" s="40">
        <v>22</v>
      </c>
      <c r="M205" s="40">
        <v>544</v>
      </c>
      <c r="N205" s="40">
        <v>24</v>
      </c>
      <c r="P205" s="40">
        <v>20</v>
      </c>
      <c r="Q205" s="40">
        <v>48</v>
      </c>
      <c r="S205" s="40">
        <v>1027</v>
      </c>
      <c r="T205" s="40">
        <v>2</v>
      </c>
      <c r="U205" s="40">
        <v>140</v>
      </c>
      <c r="V205" s="37">
        <v>30</v>
      </c>
      <c r="W205" s="45">
        <v>3400</v>
      </c>
      <c r="X205" s="47">
        <v>131</v>
      </c>
      <c r="Y205" s="36">
        <v>666</v>
      </c>
    </row>
    <row r="206" spans="1:28" x14ac:dyDescent="0.25">
      <c r="A206" s="117">
        <v>42375</v>
      </c>
      <c r="B206" s="60">
        <v>1</v>
      </c>
      <c r="C206" s="60">
        <f t="shared" si="0"/>
        <v>2016</v>
      </c>
      <c r="D206" s="36">
        <v>2</v>
      </c>
      <c r="E206" s="38">
        <v>7.2</v>
      </c>
      <c r="F206" s="38">
        <v>28</v>
      </c>
      <c r="G206" s="49">
        <v>197</v>
      </c>
      <c r="H206" s="39" t="s">
        <v>70</v>
      </c>
      <c r="I206" s="39" t="s">
        <v>70</v>
      </c>
      <c r="J206" s="52" t="s">
        <v>70</v>
      </c>
      <c r="K206" s="38">
        <v>7.8</v>
      </c>
      <c r="L206" s="40">
        <v>117</v>
      </c>
      <c r="M206" s="54">
        <v>423</v>
      </c>
      <c r="N206" s="36">
        <v>20</v>
      </c>
      <c r="O206" s="54">
        <v>1599.9999999999998</v>
      </c>
      <c r="P206" s="43">
        <v>16</v>
      </c>
      <c r="Q206" s="36">
        <v>24</v>
      </c>
      <c r="R206" s="44" t="s">
        <v>70</v>
      </c>
      <c r="S206" s="49">
        <v>835</v>
      </c>
      <c r="T206" s="38">
        <v>0.5</v>
      </c>
      <c r="U206" s="36">
        <v>136</v>
      </c>
      <c r="V206" s="37">
        <v>60</v>
      </c>
      <c r="W206" s="45">
        <v>4702</v>
      </c>
      <c r="X206" s="47">
        <v>261</v>
      </c>
      <c r="Y206" s="36">
        <v>286</v>
      </c>
      <c r="Z206" s="35">
        <v>2</v>
      </c>
      <c r="AA206" s="54">
        <v>540</v>
      </c>
      <c r="AB206" s="53">
        <v>15.72</v>
      </c>
    </row>
    <row r="207" spans="1:28" x14ac:dyDescent="0.25">
      <c r="A207" s="117">
        <v>42403</v>
      </c>
      <c r="B207" s="60">
        <v>2</v>
      </c>
      <c r="C207" s="60">
        <f t="shared" si="0"/>
        <v>2016</v>
      </c>
      <c r="D207" s="36">
        <v>1</v>
      </c>
      <c r="E207" s="38">
        <v>7.8</v>
      </c>
      <c r="F207" s="38">
        <v>27</v>
      </c>
      <c r="G207" s="49">
        <v>186</v>
      </c>
      <c r="H207" s="55">
        <v>0.33500000000000002</v>
      </c>
      <c r="I207" s="39">
        <v>6.3E-2</v>
      </c>
      <c r="J207" s="52">
        <v>3.5999999999999997E-2</v>
      </c>
      <c r="K207" s="38">
        <v>7.8</v>
      </c>
      <c r="L207" s="36">
        <v>48</v>
      </c>
      <c r="M207" s="54">
        <v>465</v>
      </c>
      <c r="N207" s="36">
        <v>62</v>
      </c>
      <c r="O207" s="54">
        <v>522</v>
      </c>
      <c r="P207" s="43">
        <v>48</v>
      </c>
      <c r="Q207" s="40">
        <v>32</v>
      </c>
      <c r="R207" s="44" t="s">
        <v>70</v>
      </c>
      <c r="S207" s="54">
        <v>752</v>
      </c>
      <c r="T207" s="38">
        <v>4</v>
      </c>
      <c r="U207" s="40">
        <v>116</v>
      </c>
      <c r="V207" s="37">
        <v>40</v>
      </c>
      <c r="W207" s="45">
        <v>2649</v>
      </c>
      <c r="X207" s="47">
        <v>230</v>
      </c>
      <c r="Y207" s="36">
        <v>428</v>
      </c>
      <c r="Z207" s="35">
        <v>3</v>
      </c>
      <c r="AA207" s="54">
        <v>513</v>
      </c>
      <c r="AB207" s="53">
        <v>93.82</v>
      </c>
    </row>
    <row r="208" spans="1:28" x14ac:dyDescent="0.25">
      <c r="A208" s="117">
        <v>42431</v>
      </c>
      <c r="B208" s="60">
        <v>3</v>
      </c>
      <c r="C208" s="60">
        <f t="shared" si="0"/>
        <v>2016</v>
      </c>
      <c r="D208" s="36">
        <v>1</v>
      </c>
      <c r="E208" s="38">
        <v>8.3000000000000007</v>
      </c>
      <c r="F208" s="38">
        <v>26</v>
      </c>
      <c r="G208" s="49">
        <v>171</v>
      </c>
      <c r="H208" s="55">
        <v>0.35499999999999998</v>
      </c>
      <c r="I208" s="39">
        <v>6.0000000000000001E-3</v>
      </c>
      <c r="J208" s="52">
        <v>1.9E-2</v>
      </c>
      <c r="K208" s="38">
        <v>8.1</v>
      </c>
      <c r="L208" s="36">
        <v>63</v>
      </c>
      <c r="M208" s="54">
        <v>365</v>
      </c>
      <c r="N208" s="36">
        <v>25</v>
      </c>
      <c r="O208" s="54">
        <v>457</v>
      </c>
      <c r="P208" s="43">
        <v>20</v>
      </c>
      <c r="Q208" s="40">
        <v>40</v>
      </c>
      <c r="R208" s="44" t="s">
        <v>70</v>
      </c>
      <c r="S208" s="54">
        <v>732</v>
      </c>
      <c r="T208" s="38">
        <v>0.5</v>
      </c>
      <c r="U208" s="40">
        <v>236</v>
      </c>
      <c r="V208" s="37">
        <v>40</v>
      </c>
      <c r="W208" s="45">
        <v>10680</v>
      </c>
      <c r="X208" s="47">
        <v>225</v>
      </c>
      <c r="Y208" s="36">
        <v>525</v>
      </c>
      <c r="Z208" s="35">
        <v>3</v>
      </c>
      <c r="AA208" s="54">
        <v>428</v>
      </c>
      <c r="AB208" s="53">
        <v>74.709999999999994</v>
      </c>
    </row>
    <row r="209" spans="1:28" x14ac:dyDescent="0.25">
      <c r="A209" s="117">
        <v>42487</v>
      </c>
      <c r="B209" s="60">
        <v>4</v>
      </c>
      <c r="C209" s="60">
        <f t="shared" si="0"/>
        <v>2016</v>
      </c>
      <c r="D209" s="36">
        <v>1</v>
      </c>
      <c r="E209" s="38">
        <v>8.6</v>
      </c>
      <c r="F209" s="38">
        <v>29.5</v>
      </c>
      <c r="G209" s="49">
        <v>175</v>
      </c>
      <c r="H209" s="39">
        <v>3.9E-2</v>
      </c>
      <c r="I209" s="39">
        <v>0.104</v>
      </c>
      <c r="J209" s="39">
        <v>0.129</v>
      </c>
      <c r="K209" s="38">
        <v>8.6999999999999993</v>
      </c>
      <c r="L209" s="36">
        <v>33</v>
      </c>
      <c r="M209" s="49">
        <v>450</v>
      </c>
      <c r="N209" s="36">
        <v>27</v>
      </c>
      <c r="O209" s="54">
        <v>125</v>
      </c>
      <c r="P209" s="43">
        <v>24</v>
      </c>
      <c r="Q209" s="36">
        <v>40</v>
      </c>
      <c r="R209" s="36">
        <v>20</v>
      </c>
      <c r="S209" s="49">
        <v>811</v>
      </c>
      <c r="T209" s="38">
        <v>0.5</v>
      </c>
      <c r="U209" s="36">
        <v>124</v>
      </c>
      <c r="V209" s="37">
        <v>40</v>
      </c>
      <c r="W209" s="45">
        <v>63490</v>
      </c>
      <c r="X209" s="47">
        <v>130</v>
      </c>
      <c r="Y209" s="36">
        <v>335</v>
      </c>
      <c r="Z209" s="35">
        <v>2</v>
      </c>
      <c r="AA209" s="49">
        <v>483</v>
      </c>
      <c r="AB209" s="53">
        <v>39.96</v>
      </c>
    </row>
    <row r="210" spans="1:28" x14ac:dyDescent="0.25">
      <c r="A210" s="117">
        <v>42515</v>
      </c>
      <c r="B210" s="60">
        <v>5</v>
      </c>
      <c r="C210" s="60">
        <f t="shared" si="0"/>
        <v>2016</v>
      </c>
      <c r="D210" s="36">
        <v>1</v>
      </c>
      <c r="E210" s="38">
        <v>6.8</v>
      </c>
      <c r="F210" s="38">
        <v>31.5</v>
      </c>
      <c r="G210" s="49">
        <v>179</v>
      </c>
      <c r="H210" s="55">
        <v>2E-3</v>
      </c>
      <c r="I210" s="39">
        <v>0.10299999999999999</v>
      </c>
      <c r="J210" s="52">
        <v>0.05</v>
      </c>
      <c r="K210" s="38">
        <v>8.3000000000000007</v>
      </c>
      <c r="L210" s="36">
        <v>30</v>
      </c>
      <c r="M210" s="54">
        <v>459</v>
      </c>
      <c r="N210" s="36">
        <v>12</v>
      </c>
      <c r="O210" s="54">
        <v>117</v>
      </c>
      <c r="P210" s="43">
        <v>24</v>
      </c>
      <c r="Q210" s="40">
        <v>60</v>
      </c>
      <c r="R210" s="36">
        <v>12</v>
      </c>
      <c r="S210" s="54">
        <v>813</v>
      </c>
      <c r="T210" s="38">
        <v>0.5</v>
      </c>
      <c r="U210" s="40">
        <v>192</v>
      </c>
      <c r="V210" s="37">
        <v>50</v>
      </c>
      <c r="W210" s="45">
        <v>28158</v>
      </c>
      <c r="X210" s="47">
        <v>261</v>
      </c>
      <c r="Y210" s="36">
        <v>809</v>
      </c>
      <c r="Z210" s="35">
        <v>2</v>
      </c>
      <c r="AA210" s="54">
        <v>489</v>
      </c>
      <c r="AB210" s="53">
        <v>53.86</v>
      </c>
    </row>
    <row r="211" spans="1:28" x14ac:dyDescent="0.25">
      <c r="A211" s="117">
        <v>42543</v>
      </c>
      <c r="B211" s="60">
        <v>6</v>
      </c>
      <c r="C211" s="60">
        <f t="shared" si="0"/>
        <v>2016</v>
      </c>
      <c r="D211" s="36">
        <v>3</v>
      </c>
      <c r="E211" s="38">
        <v>9.5</v>
      </c>
      <c r="F211" s="38">
        <v>31</v>
      </c>
      <c r="G211" s="49">
        <v>480</v>
      </c>
      <c r="H211" s="55">
        <v>5.0999999999999997E-2</v>
      </c>
      <c r="I211" s="39">
        <v>0.14899999999999999</v>
      </c>
      <c r="J211" s="52">
        <v>5.0999999999999997E-2</v>
      </c>
      <c r="K211" s="38">
        <v>9.6</v>
      </c>
      <c r="L211" s="36">
        <v>22</v>
      </c>
      <c r="M211" s="54">
        <v>790</v>
      </c>
      <c r="N211" s="36" t="s">
        <v>70</v>
      </c>
      <c r="O211" s="54">
        <v>117</v>
      </c>
      <c r="P211" s="43">
        <v>12</v>
      </c>
      <c r="Q211" s="40">
        <v>88</v>
      </c>
      <c r="R211" s="36">
        <v>35</v>
      </c>
      <c r="S211" s="54">
        <v>1651</v>
      </c>
      <c r="T211" s="38">
        <v>2</v>
      </c>
      <c r="U211" s="40">
        <v>232</v>
      </c>
      <c r="V211" s="37">
        <v>80</v>
      </c>
      <c r="W211" s="45">
        <v>90969</v>
      </c>
      <c r="X211" s="47">
        <v>503</v>
      </c>
      <c r="Y211" s="36">
        <v>523</v>
      </c>
      <c r="Z211" s="35">
        <v>2</v>
      </c>
      <c r="AA211" s="54">
        <v>812</v>
      </c>
      <c r="AB211" s="53">
        <v>82.36</v>
      </c>
    </row>
    <row r="212" spans="1:28" x14ac:dyDescent="0.25">
      <c r="A212" s="117">
        <v>42571</v>
      </c>
      <c r="B212" s="60">
        <v>7</v>
      </c>
      <c r="C212" s="60">
        <f t="shared" si="0"/>
        <v>2016</v>
      </c>
      <c r="D212" s="42">
        <v>6</v>
      </c>
      <c r="E212" s="38">
        <v>15.9</v>
      </c>
      <c r="F212" s="38">
        <v>32</v>
      </c>
      <c r="G212" s="49">
        <v>722</v>
      </c>
      <c r="H212" s="41">
        <v>3.1E-2</v>
      </c>
      <c r="I212" s="41">
        <v>0.14699999999999999</v>
      </c>
      <c r="J212" s="52">
        <v>3.4000000000000002E-2</v>
      </c>
      <c r="K212" s="38">
        <v>9.8000000000000007</v>
      </c>
      <c r="L212" s="36" t="s">
        <v>70</v>
      </c>
      <c r="M212" s="49" t="s">
        <v>70</v>
      </c>
      <c r="N212" s="40">
        <v>21</v>
      </c>
      <c r="O212" s="49">
        <v>104</v>
      </c>
      <c r="P212" s="43">
        <v>16</v>
      </c>
      <c r="Q212" s="40">
        <v>80</v>
      </c>
      <c r="R212" s="36">
        <v>55</v>
      </c>
      <c r="S212" s="54">
        <v>2500</v>
      </c>
      <c r="T212" s="56">
        <v>8</v>
      </c>
      <c r="U212" s="40">
        <v>288</v>
      </c>
      <c r="V212" s="37">
        <v>80</v>
      </c>
      <c r="W212" s="45">
        <v>66686</v>
      </c>
      <c r="X212" s="47">
        <v>179</v>
      </c>
      <c r="Y212" s="36">
        <v>428</v>
      </c>
      <c r="Z212" s="34">
        <v>2</v>
      </c>
      <c r="AA212" s="49">
        <v>1695</v>
      </c>
      <c r="AB212" s="53">
        <v>94.08</v>
      </c>
    </row>
    <row r="213" spans="1:28" x14ac:dyDescent="0.25">
      <c r="A213" s="117">
        <v>42599</v>
      </c>
      <c r="B213" s="60">
        <v>8</v>
      </c>
      <c r="C213" s="60">
        <f t="shared" si="0"/>
        <v>2016</v>
      </c>
      <c r="D213" s="42">
        <v>2</v>
      </c>
      <c r="E213" s="38">
        <v>7.3</v>
      </c>
      <c r="F213" s="38">
        <v>28</v>
      </c>
      <c r="G213" s="49">
        <v>530</v>
      </c>
      <c r="H213" s="55">
        <v>0.14199999999999999</v>
      </c>
      <c r="I213" s="41">
        <v>1.4E-2</v>
      </c>
      <c r="J213" s="52">
        <v>0.183</v>
      </c>
      <c r="K213" s="38">
        <v>8.6</v>
      </c>
      <c r="L213" s="40">
        <v>80</v>
      </c>
      <c r="M213" s="54">
        <v>1184</v>
      </c>
      <c r="N213" s="36" t="s">
        <v>70</v>
      </c>
      <c r="O213" s="49">
        <v>121</v>
      </c>
      <c r="P213" s="43">
        <v>12</v>
      </c>
      <c r="Q213" s="40">
        <v>84</v>
      </c>
      <c r="R213" s="36">
        <v>31</v>
      </c>
      <c r="S213" s="54">
        <v>1981</v>
      </c>
      <c r="T213" s="56">
        <v>5</v>
      </c>
      <c r="U213" s="40">
        <v>200</v>
      </c>
      <c r="V213" s="37">
        <v>60</v>
      </c>
      <c r="W213" s="45">
        <v>95082</v>
      </c>
      <c r="X213" s="47">
        <v>39</v>
      </c>
      <c r="Y213" s="36">
        <v>666</v>
      </c>
      <c r="Z213" s="34">
        <v>4</v>
      </c>
      <c r="AA213" s="54">
        <v>1264</v>
      </c>
      <c r="AB213" s="53">
        <v>76.45</v>
      </c>
    </row>
    <row r="214" spans="1:28" x14ac:dyDescent="0.25">
      <c r="A214" s="117">
        <v>42627</v>
      </c>
      <c r="B214" s="60">
        <v>9</v>
      </c>
      <c r="C214" s="60">
        <f t="shared" si="0"/>
        <v>2016</v>
      </c>
      <c r="D214" s="42">
        <v>3</v>
      </c>
      <c r="E214" s="38">
        <v>13.5</v>
      </c>
      <c r="F214" s="38">
        <v>27</v>
      </c>
      <c r="G214" s="49">
        <v>457</v>
      </c>
      <c r="H214" s="55">
        <v>5.8000000000000003E-2</v>
      </c>
      <c r="I214" s="41">
        <v>3.9E-2</v>
      </c>
      <c r="J214" s="52">
        <v>7.2999999999999995E-2</v>
      </c>
      <c r="K214" s="38">
        <v>9.6</v>
      </c>
      <c r="L214" s="40">
        <v>30</v>
      </c>
      <c r="M214" s="54">
        <v>1040</v>
      </c>
      <c r="N214" s="36" t="s">
        <v>70</v>
      </c>
      <c r="O214" s="49">
        <v>49</v>
      </c>
      <c r="P214" s="43">
        <v>12</v>
      </c>
      <c r="Q214" s="40">
        <v>72</v>
      </c>
      <c r="R214" s="36">
        <v>40</v>
      </c>
      <c r="S214" s="36" t="s">
        <v>70</v>
      </c>
      <c r="T214" s="56">
        <v>0.05</v>
      </c>
      <c r="U214" s="40">
        <v>196</v>
      </c>
      <c r="V214" s="37">
        <v>60</v>
      </c>
      <c r="W214" s="45">
        <v>38893</v>
      </c>
      <c r="X214" s="47">
        <v>360</v>
      </c>
      <c r="Y214" s="36">
        <v>476</v>
      </c>
      <c r="Z214" s="34">
        <v>4</v>
      </c>
      <c r="AA214" s="54">
        <v>1070</v>
      </c>
      <c r="AB214" s="46">
        <v>251.94</v>
      </c>
    </row>
    <row r="215" spans="1:28" x14ac:dyDescent="0.25">
      <c r="A215" s="117">
        <v>42655</v>
      </c>
      <c r="B215" s="60">
        <v>10</v>
      </c>
      <c r="C215" s="60">
        <f t="shared" si="0"/>
        <v>2016</v>
      </c>
      <c r="D215" s="42">
        <v>2</v>
      </c>
      <c r="E215" s="38">
        <v>8.9</v>
      </c>
      <c r="F215" s="38">
        <v>27</v>
      </c>
      <c r="G215" s="49">
        <v>344</v>
      </c>
      <c r="H215" s="55">
        <v>4.5999999999999999E-2</v>
      </c>
      <c r="I215" s="41">
        <v>7.0000000000000007E-2</v>
      </c>
      <c r="J215" s="52">
        <v>3.4000000000000002E-2</v>
      </c>
      <c r="K215" s="38">
        <v>8.9</v>
      </c>
      <c r="L215" s="40">
        <v>17</v>
      </c>
      <c r="M215" s="54">
        <v>856</v>
      </c>
      <c r="N215" s="36" t="s">
        <v>70</v>
      </c>
      <c r="O215" s="49">
        <v>49</v>
      </c>
      <c r="P215" s="40">
        <v>12</v>
      </c>
      <c r="Q215" s="40">
        <v>44</v>
      </c>
      <c r="R215" s="36">
        <v>16</v>
      </c>
      <c r="S215" s="36" t="s">
        <v>70</v>
      </c>
      <c r="T215" s="56">
        <v>0.5</v>
      </c>
      <c r="U215" s="40">
        <v>172</v>
      </c>
      <c r="V215" s="37">
        <v>60</v>
      </c>
      <c r="W215" s="45">
        <v>4751</v>
      </c>
      <c r="X215" s="47">
        <v>121</v>
      </c>
      <c r="Y215" s="36">
        <v>952</v>
      </c>
      <c r="Z215" s="34">
        <v>4</v>
      </c>
      <c r="AA215" s="54">
        <v>873</v>
      </c>
      <c r="AB215" s="46">
        <v>110.24</v>
      </c>
    </row>
    <row r="216" spans="1:28" x14ac:dyDescent="0.25">
      <c r="A216" s="117">
        <v>42683</v>
      </c>
      <c r="B216" s="60">
        <v>11</v>
      </c>
      <c r="C216" s="60">
        <f t="shared" si="0"/>
        <v>2016</v>
      </c>
      <c r="D216" s="43">
        <v>1</v>
      </c>
      <c r="E216" s="38">
        <v>7.4</v>
      </c>
      <c r="F216" s="38">
        <v>26</v>
      </c>
      <c r="G216" s="49">
        <v>238</v>
      </c>
      <c r="H216" s="41">
        <v>0.54500000000000004</v>
      </c>
      <c r="I216" s="41">
        <v>0.251</v>
      </c>
      <c r="J216" s="52">
        <v>5.1999999999999998E-2</v>
      </c>
      <c r="K216" s="57" t="s">
        <v>70</v>
      </c>
      <c r="L216" s="40">
        <v>18</v>
      </c>
      <c r="M216" s="54">
        <v>558</v>
      </c>
      <c r="N216" s="36" t="s">
        <v>70</v>
      </c>
      <c r="O216" s="49">
        <v>26</v>
      </c>
      <c r="P216" s="43">
        <v>8</v>
      </c>
      <c r="Q216" s="40">
        <v>48</v>
      </c>
      <c r="R216" s="36">
        <v>16</v>
      </c>
      <c r="S216" s="36" t="s">
        <v>70</v>
      </c>
      <c r="T216" s="56">
        <v>2</v>
      </c>
      <c r="U216" s="40">
        <v>128</v>
      </c>
      <c r="V216" s="37">
        <v>40</v>
      </c>
      <c r="W216" s="45">
        <v>83431</v>
      </c>
      <c r="X216" s="47">
        <v>131</v>
      </c>
      <c r="Y216" s="36">
        <v>809</v>
      </c>
      <c r="Z216" s="34">
        <v>3</v>
      </c>
      <c r="AA216" s="54">
        <v>576</v>
      </c>
      <c r="AB216" s="46">
        <v>238</v>
      </c>
    </row>
    <row r="217" spans="1:28" x14ac:dyDescent="0.25">
      <c r="A217" s="117">
        <v>42711</v>
      </c>
      <c r="B217" s="60">
        <v>12</v>
      </c>
      <c r="C217" s="60">
        <f t="shared" si="0"/>
        <v>2016</v>
      </c>
      <c r="D217" s="42">
        <v>1</v>
      </c>
      <c r="E217" s="38">
        <v>7.7</v>
      </c>
      <c r="F217" s="38">
        <v>28</v>
      </c>
      <c r="G217" s="49">
        <v>281</v>
      </c>
      <c r="H217" s="41">
        <v>1E-3</v>
      </c>
      <c r="I217" s="41">
        <v>0.16500000000000001</v>
      </c>
      <c r="J217" s="52">
        <v>2.7E-2</v>
      </c>
      <c r="K217" s="38">
        <v>8.4</v>
      </c>
      <c r="L217" s="40">
        <v>8</v>
      </c>
      <c r="M217" s="54">
        <v>581</v>
      </c>
      <c r="N217" s="36" t="s">
        <v>70</v>
      </c>
      <c r="O217" s="49">
        <v>21</v>
      </c>
      <c r="P217" s="40">
        <v>8</v>
      </c>
      <c r="Q217" s="40">
        <v>44</v>
      </c>
      <c r="R217" s="36">
        <v>20</v>
      </c>
      <c r="S217" s="36" t="s">
        <v>70</v>
      </c>
      <c r="T217" s="56">
        <v>4</v>
      </c>
      <c r="U217" s="40">
        <v>136</v>
      </c>
      <c r="V217" s="37">
        <v>40</v>
      </c>
      <c r="W217" s="45">
        <v>42253</v>
      </c>
      <c r="X217" s="47">
        <v>105</v>
      </c>
      <c r="Y217" s="36">
        <v>951</v>
      </c>
      <c r="Z217" s="34">
        <v>2</v>
      </c>
      <c r="AA217" s="54">
        <v>589</v>
      </c>
      <c r="AB217" s="46">
        <v>50.39</v>
      </c>
    </row>
  </sheetData>
  <conditionalFormatting sqref="AB102">
    <cfRule type="cellIs" dxfId="2" priority="1" stopIfTrue="1" operator="equal">
      <formula>""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7"/>
  <sheetViews>
    <sheetView zoomScale="55" zoomScaleNormal="55" workbookViewId="0">
      <pane ySplit="1" topLeftCell="A27" activePane="bottomLeft" state="frozen"/>
      <selection activeCell="S27" sqref="S27"/>
      <selection pane="bottomLeft" activeCell="S27" sqref="S27"/>
    </sheetView>
  </sheetViews>
  <sheetFormatPr defaultRowHeight="15.75" x14ac:dyDescent="0.25"/>
  <cols>
    <col min="1" max="1" width="12.28515625" style="118" bestFit="1" customWidth="1"/>
    <col min="2" max="3" width="9.7109375" style="53" customWidth="1"/>
    <col min="4" max="6" width="8.85546875" style="53"/>
    <col min="7" max="7" width="15.5703125" style="53" bestFit="1" customWidth="1"/>
    <col min="8" max="8" width="11.7109375" style="53" bestFit="1" customWidth="1"/>
    <col min="9" max="9" width="14.7109375" style="53" bestFit="1" customWidth="1"/>
    <col min="10" max="10" width="14.28515625" style="53" bestFit="1" customWidth="1"/>
    <col min="11" max="13" width="9.140625" style="53"/>
    <col min="14" max="14" width="8.85546875" style="53"/>
    <col min="15" max="28" width="15.140625" style="53" customWidth="1"/>
    <col min="31" max="32" width="19.85546875" customWidth="1"/>
    <col min="33" max="33" width="19.140625" customWidth="1"/>
    <col min="34" max="34" width="16.7109375" customWidth="1"/>
    <col min="35" max="35" width="23.5703125" bestFit="1" customWidth="1"/>
    <col min="36" max="36" width="13.85546875" bestFit="1" customWidth="1"/>
  </cols>
  <sheetData>
    <row r="1" spans="1:69" s="72" customFormat="1" x14ac:dyDescent="0.25">
      <c r="A1" s="116" t="s">
        <v>13</v>
      </c>
      <c r="B1" s="70" t="s">
        <v>14</v>
      </c>
      <c r="C1" s="70" t="s">
        <v>15</v>
      </c>
      <c r="D1" s="70" t="s">
        <v>0</v>
      </c>
      <c r="E1" s="70" t="s">
        <v>1</v>
      </c>
      <c r="F1" s="70" t="s">
        <v>2</v>
      </c>
      <c r="G1" s="70" t="s">
        <v>4</v>
      </c>
      <c r="H1" s="70" t="s">
        <v>10</v>
      </c>
      <c r="I1" s="70" t="s">
        <v>8</v>
      </c>
      <c r="J1" s="70" t="s">
        <v>9</v>
      </c>
      <c r="K1" s="58" t="s">
        <v>5</v>
      </c>
      <c r="L1" s="59" t="s">
        <v>6</v>
      </c>
      <c r="M1" s="59" t="s">
        <v>7</v>
      </c>
      <c r="N1" s="59" t="s">
        <v>11</v>
      </c>
      <c r="O1" s="59" t="s">
        <v>12</v>
      </c>
      <c r="P1" s="59" t="s">
        <v>71</v>
      </c>
      <c r="Q1" s="59" t="s">
        <v>72</v>
      </c>
      <c r="R1" s="59" t="s">
        <v>73</v>
      </c>
      <c r="S1" s="59" t="s">
        <v>74</v>
      </c>
      <c r="T1" s="59" t="s">
        <v>75</v>
      </c>
      <c r="U1" s="59" t="s">
        <v>76</v>
      </c>
      <c r="V1" s="59" t="s">
        <v>77</v>
      </c>
      <c r="W1" s="59" t="s">
        <v>78</v>
      </c>
      <c r="X1" s="59" t="s">
        <v>79</v>
      </c>
      <c r="Y1" s="59" t="s">
        <v>80</v>
      </c>
      <c r="Z1" s="59" t="s">
        <v>81</v>
      </c>
      <c r="AA1" s="59" t="s">
        <v>104</v>
      </c>
      <c r="AB1" s="59" t="s">
        <v>105</v>
      </c>
    </row>
    <row r="2" spans="1:69" x14ac:dyDescent="0.25">
      <c r="A2" s="117">
        <v>36172</v>
      </c>
      <c r="B2" s="60">
        <v>1</v>
      </c>
      <c r="C2" s="60">
        <v>1999</v>
      </c>
      <c r="D2" s="61">
        <v>0.3</v>
      </c>
      <c r="E2" s="62">
        <v>7.9</v>
      </c>
      <c r="F2" s="93">
        <v>25.5</v>
      </c>
      <c r="G2" s="63">
        <v>357</v>
      </c>
      <c r="H2" s="64">
        <v>1.9E-2</v>
      </c>
      <c r="I2" s="64">
        <v>1.6E-2</v>
      </c>
      <c r="J2" s="64">
        <v>2E-3</v>
      </c>
      <c r="K2" s="62">
        <v>7.6</v>
      </c>
      <c r="L2" s="63">
        <v>55</v>
      </c>
      <c r="M2" s="63">
        <v>800</v>
      </c>
      <c r="N2" s="63">
        <v>45</v>
      </c>
      <c r="O2" s="63">
        <v>79</v>
      </c>
      <c r="P2" s="93">
        <v>18</v>
      </c>
      <c r="Q2" s="93">
        <v>4</v>
      </c>
      <c r="R2" s="93">
        <v>4</v>
      </c>
      <c r="S2" s="93" t="s">
        <v>110</v>
      </c>
      <c r="T2" s="93">
        <v>0.44</v>
      </c>
      <c r="U2" s="93">
        <v>148</v>
      </c>
      <c r="V2" s="63"/>
      <c r="W2" s="63"/>
      <c r="X2" s="63"/>
      <c r="Y2" s="63"/>
      <c r="Z2" s="93"/>
      <c r="AA2" s="93" t="s">
        <v>110</v>
      </c>
      <c r="AB2" s="93">
        <v>121.62</v>
      </c>
      <c r="AE2" t="s">
        <v>15</v>
      </c>
      <c r="AF2" t="s">
        <v>21</v>
      </c>
      <c r="AG2" t="s">
        <v>16</v>
      </c>
      <c r="AH2" t="s">
        <v>18</v>
      </c>
      <c r="AI2" t="s">
        <v>17</v>
      </c>
      <c r="AJ2" t="s">
        <v>19</v>
      </c>
      <c r="AK2" t="s">
        <v>20</v>
      </c>
      <c r="BK2" t="s">
        <v>14</v>
      </c>
      <c r="BL2" t="s">
        <v>21</v>
      </c>
      <c r="BM2" t="s">
        <v>16</v>
      </c>
      <c r="BN2" t="s">
        <v>18</v>
      </c>
      <c r="BO2" t="s">
        <v>17</v>
      </c>
      <c r="BP2" t="s">
        <v>19</v>
      </c>
      <c r="BQ2" t="s">
        <v>20</v>
      </c>
    </row>
    <row r="3" spans="1:69" x14ac:dyDescent="0.25">
      <c r="A3" s="117">
        <v>36200</v>
      </c>
      <c r="B3" s="60">
        <v>2</v>
      </c>
      <c r="C3" s="60">
        <v>1999</v>
      </c>
      <c r="D3" s="61">
        <v>1</v>
      </c>
      <c r="E3" s="62">
        <v>7.8</v>
      </c>
      <c r="F3" s="93">
        <v>25</v>
      </c>
      <c r="G3" s="63">
        <v>372</v>
      </c>
      <c r="H3" s="64">
        <v>6.7900000000000002E-2</v>
      </c>
      <c r="I3" s="64">
        <v>2E-3</v>
      </c>
      <c r="J3" s="64">
        <v>2E-3</v>
      </c>
      <c r="K3" s="62">
        <v>7.7</v>
      </c>
      <c r="L3" s="63">
        <v>68</v>
      </c>
      <c r="M3" s="63">
        <v>791</v>
      </c>
      <c r="N3" s="63">
        <v>39</v>
      </c>
      <c r="O3" s="63">
        <v>150</v>
      </c>
      <c r="P3" s="93">
        <v>20</v>
      </c>
      <c r="Q3" s="93">
        <v>24</v>
      </c>
      <c r="R3" s="93">
        <v>68</v>
      </c>
      <c r="S3" s="93" t="s">
        <v>110</v>
      </c>
      <c r="T3" s="93">
        <v>6</v>
      </c>
      <c r="U3" s="93">
        <v>196</v>
      </c>
      <c r="V3" s="63"/>
      <c r="W3" s="63"/>
      <c r="X3" s="63"/>
      <c r="Y3" s="63"/>
      <c r="Z3" s="93"/>
      <c r="AA3" s="93" t="s">
        <v>110</v>
      </c>
      <c r="AB3" s="93">
        <v>15.64</v>
      </c>
      <c r="AE3" s="3">
        <v>1999</v>
      </c>
      <c r="AF3">
        <f>COUNT($D$2:$D$13)</f>
        <v>12</v>
      </c>
      <c r="AG3">
        <f>MAX($D$2:$D$13)</f>
        <v>2</v>
      </c>
      <c r="AH3">
        <f>PERCENTILE($D$2:$D$13,75%)</f>
        <v>2</v>
      </c>
      <c r="AI3">
        <f>MEDIAN($D$2:$D$13)</f>
        <v>1</v>
      </c>
      <c r="AJ3">
        <f>PERCENTILE($D$2:$D$13,25%)</f>
        <v>1</v>
      </c>
      <c r="AK3">
        <f>MIN($D$2:$D$13)</f>
        <v>0.2</v>
      </c>
      <c r="BK3">
        <v>1</v>
      </c>
      <c r="BL3">
        <f>COUNT($D$2,$D$14,$D$26,$D$38,$D$50,$D$62,$D$74,$D$86,$D$98,$D$110,$D$122,$D$134,$D$146,$D$158)</f>
        <v>13</v>
      </c>
      <c r="BM3">
        <f>MAX($D$2,$D$14,$D$26,$D$38,$D$50,$D$62,$D$74,$D$86,$D$98,$D$110,$D$122,$D$134,$D$146,$D$158)</f>
        <v>5</v>
      </c>
      <c r="BN3">
        <f>PERCENTILE(($D$2,$D$14,$D$26,$D$38,$D$50,$D$62,$D$74,$D$86,$D$98,$D$110,$D$122,$D$134,$D$146,$D$158),75%)</f>
        <v>2</v>
      </c>
      <c r="BO3">
        <f>MEDIAN($D$2,$D$14,$D$26,$D$38,$D$50,$D$62,$D$74,$D$86,$D$98,$D$110,$D$122,$D$134,$D$146,$D$158)</f>
        <v>1</v>
      </c>
      <c r="BP3">
        <f>PERCENTILE(($D$2,$D$14,$D$26,$D$38,$D$50,$D$62,$D$74,$D$86,$D$98,$D$110,$D$122,$D$134,$D$146,$D$158),25%)</f>
        <v>0.9</v>
      </c>
      <c r="BQ3">
        <f>MIN($D$2,$D$14,$D$26,$D$38,$D$50,$D$62,$D$74,$D$86,$D$98,$D$110,$D$122,$D$134,$D$146,$D$158)</f>
        <v>0.3</v>
      </c>
    </row>
    <row r="4" spans="1:69" x14ac:dyDescent="0.25">
      <c r="A4" s="117">
        <v>36228</v>
      </c>
      <c r="B4" s="60">
        <v>3</v>
      </c>
      <c r="C4" s="60">
        <v>1999</v>
      </c>
      <c r="D4" s="61">
        <v>2</v>
      </c>
      <c r="E4" s="62">
        <v>8</v>
      </c>
      <c r="F4" s="93">
        <v>27</v>
      </c>
      <c r="G4" s="63">
        <v>353</v>
      </c>
      <c r="H4" s="64">
        <v>1.9E-2</v>
      </c>
      <c r="I4" s="64">
        <v>2E-3</v>
      </c>
      <c r="J4" s="64">
        <v>2E-3</v>
      </c>
      <c r="K4" s="62">
        <v>7.8</v>
      </c>
      <c r="L4" s="63">
        <v>26</v>
      </c>
      <c r="M4" s="63">
        <v>782</v>
      </c>
      <c r="N4" s="63">
        <v>26</v>
      </c>
      <c r="O4" s="63">
        <v>23</v>
      </c>
      <c r="P4" s="93">
        <v>22</v>
      </c>
      <c r="Q4" s="93">
        <v>12</v>
      </c>
      <c r="R4" s="93">
        <v>52</v>
      </c>
      <c r="S4" s="93" t="s">
        <v>110</v>
      </c>
      <c r="T4" s="93">
        <v>2</v>
      </c>
      <c r="U4" s="93">
        <v>152</v>
      </c>
      <c r="V4" s="63"/>
      <c r="W4" s="63"/>
      <c r="X4" s="63"/>
      <c r="Y4" s="63"/>
      <c r="Z4" s="93"/>
      <c r="AA4" s="93" t="s">
        <v>110</v>
      </c>
      <c r="AB4" s="93">
        <v>17.37</v>
      </c>
      <c r="AE4" s="3">
        <v>2000</v>
      </c>
      <c r="AF4">
        <f>COUNT($D$14:$D$25)</f>
        <v>12</v>
      </c>
      <c r="AG4">
        <f>MAX($D$14:$D$25)</f>
        <v>3</v>
      </c>
      <c r="AH4">
        <f>PERCENTILE($D$14:$D$25,75%)</f>
        <v>1.25</v>
      </c>
      <c r="AI4">
        <f>MEDIAN($D$14:$D$25)</f>
        <v>0.95</v>
      </c>
      <c r="AJ4">
        <f>PERCENTILE($D$14:$D$25,25%)</f>
        <v>0.75</v>
      </c>
      <c r="AK4">
        <f>MIN($D$14:$D$25)</f>
        <v>0.45</v>
      </c>
      <c r="BK4">
        <v>2</v>
      </c>
      <c r="BL4">
        <f>COUNT($D$3,$D$15,$D$27,$D$39,$D$51,$D$63,$D$75,$D$87,$D$99,$D$111,$D$123,$D$135,$D$147,$D$159)</f>
        <v>13</v>
      </c>
      <c r="BM4">
        <f>MAX($D$3,$D$15,$D$27,$D$39,$D$51,$D$63,$D$75,$D$87,$D$99,$D$111,$D$123,$D$135,$D$147,$D$159)</f>
        <v>5</v>
      </c>
      <c r="BN4">
        <f>PERCENTILE(($D$3,$D$15,$D$27,$D$39,$D$51,$D$63,$D$75,$D$87,$D$99,$D$111,$D$123,$D$135,$D$147,$D$159),75%)</f>
        <v>1</v>
      </c>
      <c r="BO4">
        <f>MEDIAN($D$3,$D$15,$D$27,$D$39,$D$51,$D$63,$D$75,$D$87,$D$99,$D$111,$D$123,$D$135,$D$147,$D$159)</f>
        <v>1</v>
      </c>
      <c r="BP4">
        <f>PERCENTILE(($D$3,$D$15,$D$27,$D$39,$D$51,$D$63,$D$75,$D$87,$D$99,$D$111,$D$123,$D$135,$D$147,$D$159),25%)</f>
        <v>1</v>
      </c>
      <c r="BQ4">
        <f>MIN($D$3,$D$15,$D$27,$D$39,$D$51,$D$63,$D$75,$D$87,$D$99,$D$111,$D$123,$D$135,$D$147,$D$159)</f>
        <v>0.8</v>
      </c>
    </row>
    <row r="5" spans="1:69" x14ac:dyDescent="0.25">
      <c r="A5" s="117">
        <v>36256</v>
      </c>
      <c r="B5" s="60">
        <v>4</v>
      </c>
      <c r="C5" s="60">
        <v>1999</v>
      </c>
      <c r="D5" s="61">
        <v>1</v>
      </c>
      <c r="E5" s="62">
        <v>7.9</v>
      </c>
      <c r="F5" s="93">
        <v>30</v>
      </c>
      <c r="G5" s="63">
        <v>327</v>
      </c>
      <c r="H5" s="64">
        <v>8.0000000000000002E-3</v>
      </c>
      <c r="I5" s="64">
        <v>2E-3</v>
      </c>
      <c r="J5" s="64">
        <v>2E-3</v>
      </c>
      <c r="K5" s="62">
        <v>8</v>
      </c>
      <c r="L5" s="63">
        <v>34</v>
      </c>
      <c r="M5" s="63">
        <v>746</v>
      </c>
      <c r="N5" s="63">
        <v>22</v>
      </c>
      <c r="O5" s="63">
        <v>49</v>
      </c>
      <c r="P5" s="93">
        <v>22</v>
      </c>
      <c r="Q5" s="93">
        <v>28</v>
      </c>
      <c r="R5" s="93">
        <v>68</v>
      </c>
      <c r="S5" s="93" t="s">
        <v>110</v>
      </c>
      <c r="T5" s="93">
        <v>2</v>
      </c>
      <c r="U5" s="93">
        <v>138</v>
      </c>
      <c r="V5" s="63"/>
      <c r="W5" s="63"/>
      <c r="X5" s="63"/>
      <c r="Y5" s="63"/>
      <c r="Z5" s="93"/>
      <c r="AA5" s="93" t="s">
        <v>110</v>
      </c>
      <c r="AB5" s="93">
        <v>17.37</v>
      </c>
      <c r="AE5" s="3">
        <v>2001</v>
      </c>
      <c r="AF5" s="2">
        <f>COUNT($D$26:$D$37)</f>
        <v>5</v>
      </c>
      <c r="AG5" s="2">
        <f>MAX($D$26:$D$37)</f>
        <v>1</v>
      </c>
      <c r="AH5" s="2">
        <f>PERCENTILE($D$26:$D$37,75%)</f>
        <v>1</v>
      </c>
      <c r="AI5" s="2">
        <f>MEDIAN($D$26:$D$37)</f>
        <v>1</v>
      </c>
      <c r="AJ5" s="2">
        <f>PERCENTILE($D$26:$D$37,25%)</f>
        <v>0.9</v>
      </c>
      <c r="AK5" s="2">
        <f>MIN($D$26:$D$37)</f>
        <v>0.8</v>
      </c>
      <c r="BK5">
        <v>3</v>
      </c>
      <c r="BL5">
        <f>COUNT($D$4,$D$16,$D$28,$D$40,$D$52,$D$64,$D$76,$D$88,$D$100,$D$112,$D$124,$D$136,$D$148,$D$160)</f>
        <v>13</v>
      </c>
      <c r="BM5">
        <f>MAX($D$4,$D$16,$D$28,$D$40,$D$52,$D$64,$D$76,$D$88,$D$100,$D$112,$D$124,$D$136,$D$148,$D$160)</f>
        <v>5</v>
      </c>
      <c r="BN5">
        <f>PERCENTILE(($D$4,$D$16,$D$28,$D$40,$D$52,$D$64,$D$76,$D$88,$D$100,$D$112,$D$124,$D$136,$D$148,$D$160),75%)</f>
        <v>1</v>
      </c>
      <c r="BO5">
        <f>MEDIAN($D$4,$D$16,$D$28,$D$40,$D$52,$D$64,$D$76,$D$88,$D$100,$D$112,$D$124,$D$136,$D$148,$D$160)</f>
        <v>1</v>
      </c>
      <c r="BP5">
        <f>PERCENTILE(($D$4,$D$16,$D$28,$D$40,$D$52,$D$64,$D$76,$D$88,$D$100,$D$112,$D$124,$D$136,$D$148,$D$160),25%)</f>
        <v>1</v>
      </c>
      <c r="BQ5">
        <f>MIN($D$4,$D$16,$D$28,$D$40,$D$52,$D$64,$D$76,$D$88,$D$100,$D$112,$D$124,$D$136,$D$148,$D$160)</f>
        <v>0.05</v>
      </c>
    </row>
    <row r="6" spans="1:69" x14ac:dyDescent="0.25">
      <c r="A6" s="117">
        <v>36291</v>
      </c>
      <c r="B6" s="60">
        <v>5</v>
      </c>
      <c r="C6" s="60">
        <v>1999</v>
      </c>
      <c r="D6" s="61">
        <v>1</v>
      </c>
      <c r="E6" s="62">
        <v>8</v>
      </c>
      <c r="F6" s="93">
        <v>32</v>
      </c>
      <c r="G6" s="63">
        <v>205</v>
      </c>
      <c r="H6" s="64">
        <v>1.5800000000000002E-2</v>
      </c>
      <c r="I6" s="64">
        <v>2E-3</v>
      </c>
      <c r="J6" s="64">
        <v>1.6E-2</v>
      </c>
      <c r="K6" s="62">
        <v>8.6</v>
      </c>
      <c r="L6" s="63">
        <v>20</v>
      </c>
      <c r="M6" s="63">
        <v>420</v>
      </c>
      <c r="N6" s="63">
        <v>9</v>
      </c>
      <c r="O6" s="63">
        <v>24</v>
      </c>
      <c r="P6" s="93">
        <v>24</v>
      </c>
      <c r="Q6" s="93">
        <v>20</v>
      </c>
      <c r="R6" s="93">
        <v>4</v>
      </c>
      <c r="S6" s="93" t="s">
        <v>110</v>
      </c>
      <c r="T6" s="93">
        <v>1</v>
      </c>
      <c r="U6" s="93">
        <v>90</v>
      </c>
      <c r="V6" s="63"/>
      <c r="W6" s="63"/>
      <c r="X6" s="63"/>
      <c r="Y6" s="63"/>
      <c r="Z6" s="93">
        <v>11</v>
      </c>
      <c r="AA6" s="93" t="s">
        <v>110</v>
      </c>
      <c r="AB6" s="93">
        <v>17.37</v>
      </c>
      <c r="AE6" s="3">
        <v>2002</v>
      </c>
      <c r="AF6" s="2">
        <f>COUNT($D$38:$D$49)</f>
        <v>12</v>
      </c>
      <c r="AG6" s="2">
        <f>MAX($D$38:$D$49)</f>
        <v>3</v>
      </c>
      <c r="AH6" s="2">
        <f>PERCENTILE($D$38:$D$49,75%)</f>
        <v>2</v>
      </c>
      <c r="AI6" s="2">
        <f>MEDIAN($D$38:$D$49)</f>
        <v>1</v>
      </c>
      <c r="AJ6" s="2">
        <f>PERCENTILE($D$38:$D$49,25%)</f>
        <v>0.98750000000000004</v>
      </c>
      <c r="AK6" s="2">
        <f>MIN($D$38:$D$49)</f>
        <v>0.9</v>
      </c>
      <c r="BK6">
        <v>4</v>
      </c>
      <c r="BL6">
        <f>COUNT($D$5,$D$17,$D$29,$D$41,$D$53,$D$65,$D$77,$D$89,$D$101,$D$113,$D$125,$D$137,$D$149,$D$161)</f>
        <v>13</v>
      </c>
      <c r="BM6">
        <f>MAX($D$5,$D$17,$D$29,$D$41,$D$53,$D$65,$D$77,$D$89,$D$101,$D$113,$D$125,$D$137,$D$149,$D$161)</f>
        <v>11</v>
      </c>
      <c r="BN6">
        <f>PERCENTILE(($D$5,$D$17,$D$29,$D$41,$D$53,$D$65,$D$77,$D$89,$D$101,$D$113,$D$125,$D$137,$D$149,$D$161),75%)</f>
        <v>2</v>
      </c>
      <c r="BO6">
        <f>MEDIAN($D$5,$D$17,$D$29,$D$41,$D$53,$D$65,$D$77,$D$89,$D$101,$D$113,$D$125,$D$137,$D$149,$D$161)</f>
        <v>1</v>
      </c>
      <c r="BP6">
        <f>PERCENTILE(($D$5,$D$17,$D$29,$D$41,$D$53,$D$65,$D$77,$D$89,$D$101,$D$113,$D$125,$D$137,$D$149,$D$161),25%)</f>
        <v>1</v>
      </c>
      <c r="BQ6">
        <f>MIN($D$5,$D$17,$D$29,$D$41,$D$53,$D$65,$D$77,$D$89,$D$101,$D$113,$D$125,$D$137,$D$149,$D$161)</f>
        <v>0.6</v>
      </c>
    </row>
    <row r="7" spans="1:69" x14ac:dyDescent="0.25">
      <c r="A7" s="117">
        <v>36333</v>
      </c>
      <c r="B7" s="60">
        <v>6</v>
      </c>
      <c r="C7" s="60">
        <v>1999</v>
      </c>
      <c r="D7" s="61">
        <v>1.05</v>
      </c>
      <c r="E7" s="62">
        <v>8.1999999999999993</v>
      </c>
      <c r="F7" s="93">
        <v>31</v>
      </c>
      <c r="G7" s="63">
        <v>365</v>
      </c>
      <c r="H7" s="64">
        <v>1.0999999999999999E-2</v>
      </c>
      <c r="I7" s="64">
        <v>2E-3</v>
      </c>
      <c r="J7" s="64">
        <v>2E-3</v>
      </c>
      <c r="K7" s="62">
        <v>8.8000000000000007</v>
      </c>
      <c r="L7" s="63">
        <v>33</v>
      </c>
      <c r="M7" s="63">
        <v>790</v>
      </c>
      <c r="N7" s="63">
        <v>14</v>
      </c>
      <c r="O7" s="63">
        <v>2400</v>
      </c>
      <c r="P7" s="93">
        <v>37</v>
      </c>
      <c r="Q7" s="93">
        <v>32</v>
      </c>
      <c r="R7" s="93">
        <v>34</v>
      </c>
      <c r="S7" s="93" t="s">
        <v>110</v>
      </c>
      <c r="T7" s="93">
        <v>4.5</v>
      </c>
      <c r="U7" s="93">
        <v>142</v>
      </c>
      <c r="V7" s="63"/>
      <c r="W7" s="63"/>
      <c r="X7" s="63"/>
      <c r="Y7" s="63"/>
      <c r="Z7" s="93">
        <v>19</v>
      </c>
      <c r="AA7" s="93" t="s">
        <v>110</v>
      </c>
      <c r="AB7" s="93">
        <v>17.37</v>
      </c>
      <c r="AE7" s="3">
        <v>2003</v>
      </c>
      <c r="AF7" s="2">
        <f>COUNT($D$50:$D$61)</f>
        <v>11</v>
      </c>
      <c r="AG7" s="2">
        <f>MAX($D$50:$D$61)</f>
        <v>3</v>
      </c>
      <c r="AH7" s="2">
        <f>PERCENTILE($D$50:$D$61,75%)</f>
        <v>2</v>
      </c>
      <c r="AI7" s="2">
        <f>MEDIAN($D$50:$D$61)</f>
        <v>1</v>
      </c>
      <c r="AJ7" s="2">
        <f>PERCENTILE($D$50:$D$61,25%)</f>
        <v>1</v>
      </c>
      <c r="AK7" s="2">
        <f>MIN($D$50:$D$61)</f>
        <v>0.6</v>
      </c>
      <c r="BK7">
        <v>5</v>
      </c>
      <c r="BL7">
        <f>COUNT($D$6,$D$18,$D$30,$D$42,$D$54,$D$66,$D$78,$D$90,$D$102,$D$114,$D$126,$D$138,$D$150,$D$162)</f>
        <v>13</v>
      </c>
      <c r="BM7">
        <f>MAX($D$6,$D$18,$D$30,$D$42,$D$54,$D$66,$D$78,$D$90,$D$102,$D$114,$D$126,$D$138,$D$150,$D$162)</f>
        <v>6</v>
      </c>
      <c r="BN7">
        <f>PERCENTILE(($D$6,$D$18,$D$30,$D$42,$D$54,$D$66,$D$78,$D$90,$D$102,$D$114,$D$126,$D$138,$D$150,$D$162),75%)</f>
        <v>2</v>
      </c>
      <c r="BO7">
        <f>MEDIAN($D$6,$D$18,$D$30,$D$42,$D$54,$D$66,$D$78,$D$90,$D$102,$D$114,$D$126,$D$138,$D$150,$D$162)</f>
        <v>2</v>
      </c>
      <c r="BP7">
        <f>PERCENTILE(($D$6,$D$18,$D$30,$D$42,$D$54,$D$66,$D$78,$D$90,$D$102,$D$114,$D$126,$D$138,$D$150,$D$162),25%)</f>
        <v>1</v>
      </c>
      <c r="BQ7">
        <f>MIN($D$6,$D$18,$D$30,$D$42,$D$54,$D$66,$D$78,$D$90,$D$102,$D$114,$D$126,$D$138,$D$150,$D$162)</f>
        <v>1</v>
      </c>
    </row>
    <row r="8" spans="1:69" x14ac:dyDescent="0.25">
      <c r="A8" s="117">
        <v>36354</v>
      </c>
      <c r="B8" s="60">
        <v>7</v>
      </c>
      <c r="C8" s="60">
        <v>1999</v>
      </c>
      <c r="D8" s="61">
        <v>2</v>
      </c>
      <c r="E8" s="62">
        <v>7.2</v>
      </c>
      <c r="F8" s="93">
        <v>29</v>
      </c>
      <c r="G8" s="63">
        <v>394</v>
      </c>
      <c r="H8" s="64">
        <v>2E-3</v>
      </c>
      <c r="I8" s="64">
        <v>2E-3</v>
      </c>
      <c r="J8" s="64">
        <v>2E-3</v>
      </c>
      <c r="K8" s="62">
        <v>8</v>
      </c>
      <c r="L8" s="63">
        <v>57</v>
      </c>
      <c r="M8" s="63">
        <v>926</v>
      </c>
      <c r="N8" s="63">
        <v>25</v>
      </c>
      <c r="O8" s="63">
        <v>110</v>
      </c>
      <c r="P8" s="93">
        <v>29</v>
      </c>
      <c r="Q8" s="93">
        <v>20</v>
      </c>
      <c r="R8" s="93">
        <v>52</v>
      </c>
      <c r="S8" s="93" t="s">
        <v>110</v>
      </c>
      <c r="T8" s="93">
        <v>1</v>
      </c>
      <c r="U8" s="93">
        <v>168</v>
      </c>
      <c r="V8" s="63"/>
      <c r="W8" s="63"/>
      <c r="X8" s="63"/>
      <c r="Y8" s="63"/>
      <c r="Z8" s="93">
        <v>79</v>
      </c>
      <c r="AA8" s="93" t="s">
        <v>110</v>
      </c>
      <c r="AB8" s="93">
        <v>24.32</v>
      </c>
      <c r="AE8" s="3">
        <v>2004</v>
      </c>
      <c r="AF8" s="2">
        <f>COUNT($D$62:$D$73)</f>
        <v>12</v>
      </c>
      <c r="AG8" s="2">
        <f>MAX($D$62:$D$73)</f>
        <v>3</v>
      </c>
      <c r="AH8" s="2">
        <f>PERCENTILE($D$62:$D$73,75%)</f>
        <v>2</v>
      </c>
      <c r="AI8" s="2">
        <f>MEDIAN($D$62:$D$73)</f>
        <v>2</v>
      </c>
      <c r="AJ8" s="2">
        <f>PERCENTILE($D$62:$D$73,25%)</f>
        <v>1</v>
      </c>
      <c r="AK8" s="2">
        <f>MIN($D$62:$D$73)</f>
        <v>0.05</v>
      </c>
      <c r="BK8">
        <v>6</v>
      </c>
      <c r="BL8">
        <f>COUNT($D$7,$D$19,$D$31,$D$43,$D$55,$D$67,$D$79,$D$91,$D$103,$D$115,$D$127,$D$139,$D$151,$D$163)</f>
        <v>12</v>
      </c>
      <c r="BM8">
        <f>MAX($D$7,$D$19,$D$31,$D$43,$D$55,$D$67,$D$79,$D$91,$D$103,$D$115,$D$127,$D$139,$D$151,$D$163)</f>
        <v>6</v>
      </c>
      <c r="BN8">
        <f>PERCENTILE(($D$7,$D$19,$D$31,$D$43,$D$55,$D$67,$D$79,$D$91,$D$103,$D$115,$D$127,$D$139,$D$151,$D$163),75%)</f>
        <v>2.25</v>
      </c>
      <c r="BO8">
        <f>MEDIAN($D$7,$D$19,$D$31,$D$43,$D$55,$D$67,$D$79,$D$91,$D$103,$D$115,$D$127,$D$139,$D$151,$D$163)</f>
        <v>2</v>
      </c>
      <c r="BP8">
        <f>PERCENTILE(($D$7,$D$19,$D$31,$D$43,$D$55,$D$67,$D$79,$D$91,$D$103,$D$115,$D$127,$D$139,$D$151,$D$163),25%)</f>
        <v>1</v>
      </c>
      <c r="BQ8">
        <f>MIN($D$7,$D$19,$D$31,$D$43,$D$55,$D$67,$D$79,$D$91,$D$103,$D$115,$D$127,$D$139,$D$151,$D$163)</f>
        <v>1</v>
      </c>
    </row>
    <row r="9" spans="1:69" x14ac:dyDescent="0.25">
      <c r="A9" s="117">
        <v>36382</v>
      </c>
      <c r="B9" s="60">
        <v>8</v>
      </c>
      <c r="C9" s="60">
        <v>1999</v>
      </c>
      <c r="D9" s="61">
        <v>2</v>
      </c>
      <c r="E9" s="62">
        <v>7.5</v>
      </c>
      <c r="F9" s="93">
        <v>29</v>
      </c>
      <c r="G9" s="63">
        <v>175</v>
      </c>
      <c r="H9" s="64">
        <v>0.1288</v>
      </c>
      <c r="I9" s="64">
        <v>2E-3</v>
      </c>
      <c r="J9" s="64">
        <v>2E-3</v>
      </c>
      <c r="K9" s="62">
        <v>7.8</v>
      </c>
      <c r="L9" s="63">
        <v>59</v>
      </c>
      <c r="M9" s="63">
        <v>422</v>
      </c>
      <c r="N9" s="63">
        <v>51</v>
      </c>
      <c r="O9" s="63">
        <v>130</v>
      </c>
      <c r="P9" s="93">
        <v>22</v>
      </c>
      <c r="Q9" s="93">
        <v>32</v>
      </c>
      <c r="R9" s="93">
        <v>60</v>
      </c>
      <c r="S9" s="93" t="s">
        <v>110</v>
      </c>
      <c r="T9" s="93">
        <v>0.6</v>
      </c>
      <c r="U9" s="93">
        <v>88</v>
      </c>
      <c r="V9" s="63"/>
      <c r="W9" s="63"/>
      <c r="X9" s="63"/>
      <c r="Y9" s="63"/>
      <c r="Z9" s="93">
        <v>23</v>
      </c>
      <c r="AA9" s="93" t="s">
        <v>110</v>
      </c>
      <c r="AB9" s="93">
        <v>31.75</v>
      </c>
      <c r="AE9" s="3">
        <v>2005</v>
      </c>
      <c r="AF9" s="2">
        <f>COUNT($D$74:$D$85)</f>
        <v>12</v>
      </c>
      <c r="AG9" s="2">
        <f>MAX($D$74:$D$85)</f>
        <v>5</v>
      </c>
      <c r="AH9" s="2">
        <f>PERCENTILE($D$74:$D$85,75%)</f>
        <v>2</v>
      </c>
      <c r="AI9" s="2">
        <f>MEDIAN($D$74:$D$85)</f>
        <v>1.5</v>
      </c>
      <c r="AJ9" s="2">
        <f>PERCENTILE($D$74:$D$85,25%)</f>
        <v>1</v>
      </c>
      <c r="AK9" s="2">
        <f>MIN($D$74:$D$85)</f>
        <v>1</v>
      </c>
      <c r="BK9">
        <v>7</v>
      </c>
      <c r="BL9">
        <f>COUNT($D$8,$D$20,$D$32,$D$44,$D$56,$D$68,$D$80,$D$92,$D$104,$D$116,$D$128,$D$140,$D$152,$D$164)</f>
        <v>12</v>
      </c>
      <c r="BM9">
        <f>MAX($D$8,$D$20,$D$32,$D$44,$D$56,$D$68,$D$80,$D$92,$D$104,$D$116,$D$128,$D$140,$D$152,$D$164)</f>
        <v>12</v>
      </c>
      <c r="BN9">
        <f>PERCENTILE(($D$8,$D$20,$D$32,$D$44,$D$56,$D$68,$D$80,$D$92,$D$104,$D$116,$D$128,$D$140,$D$152,$D$164),75%)</f>
        <v>3.25</v>
      </c>
      <c r="BO9">
        <f>MEDIAN($D$8,$D$20,$D$32,$D$44,$D$56,$D$68,$D$80,$D$92,$D$104,$D$116,$D$128,$D$140,$D$152,$D$164)</f>
        <v>2.5</v>
      </c>
      <c r="BP9">
        <f>PERCENTILE(($D$8,$D$20,$D$32,$D$44,$D$56,$D$68,$D$80,$D$92,$D$104,$D$116,$D$128,$D$140,$D$152,$D$164),25%)</f>
        <v>2</v>
      </c>
      <c r="BQ9">
        <f>MIN($D$8,$D$20,$D$32,$D$44,$D$56,$D$68,$D$80,$D$92,$D$104,$D$116,$D$128,$D$140,$D$152,$D$164)</f>
        <v>2</v>
      </c>
    </row>
    <row r="10" spans="1:69" x14ac:dyDescent="0.25">
      <c r="A10" s="117">
        <v>36416</v>
      </c>
      <c r="B10" s="60">
        <v>9</v>
      </c>
      <c r="C10" s="60">
        <v>1999</v>
      </c>
      <c r="D10" s="61">
        <v>2</v>
      </c>
      <c r="E10" s="62">
        <v>7.2</v>
      </c>
      <c r="F10" s="93">
        <v>30</v>
      </c>
      <c r="G10" s="63">
        <v>245</v>
      </c>
      <c r="H10" s="64">
        <v>2E-3</v>
      </c>
      <c r="I10" s="64">
        <v>2E-3</v>
      </c>
      <c r="J10" s="64">
        <v>2E-3</v>
      </c>
      <c r="K10" s="62">
        <v>7.9</v>
      </c>
      <c r="L10" s="63">
        <v>20</v>
      </c>
      <c r="M10" s="63">
        <v>617</v>
      </c>
      <c r="N10" s="63">
        <v>25</v>
      </c>
      <c r="O10" s="63">
        <v>188</v>
      </c>
      <c r="P10" s="93">
        <v>32</v>
      </c>
      <c r="Q10" s="93">
        <v>28</v>
      </c>
      <c r="R10" s="93">
        <v>24</v>
      </c>
      <c r="S10" s="93" t="s">
        <v>110</v>
      </c>
      <c r="T10" s="93">
        <v>3</v>
      </c>
      <c r="U10" s="93">
        <v>120</v>
      </c>
      <c r="V10" s="63"/>
      <c r="W10" s="63"/>
      <c r="X10" s="63"/>
      <c r="Y10" s="63"/>
      <c r="Z10" s="93">
        <v>33</v>
      </c>
      <c r="AA10" s="93" t="s">
        <v>110</v>
      </c>
      <c r="AB10" s="93">
        <v>31.27</v>
      </c>
      <c r="AE10" s="3">
        <v>2006</v>
      </c>
      <c r="AF10" s="2">
        <f>COUNT($D$86:$D$97)</f>
        <v>12</v>
      </c>
      <c r="AG10" s="2">
        <f>MAX($D$86:$D$97)</f>
        <v>4</v>
      </c>
      <c r="AH10" s="2">
        <f>PERCENTILE($D$86:$D$97,75%)</f>
        <v>2.25</v>
      </c>
      <c r="AI10" s="2">
        <f>MEDIAN($D$86:$D$97)</f>
        <v>2</v>
      </c>
      <c r="AJ10" s="2">
        <f>PERCENTILE($D$86:$D$97,25%)</f>
        <v>1</v>
      </c>
      <c r="AK10" s="2">
        <f>MIN($D$86:$D$97)</f>
        <v>0.9</v>
      </c>
      <c r="BK10">
        <v>8</v>
      </c>
      <c r="BL10">
        <f>COUNT($D$9,$D$21,$D$33,$D$45,$D$57,$D$69,$D$81,$D$93,$D$105,$D$117,$D$129,$D$141,$D$153,$D$165)</f>
        <v>13</v>
      </c>
      <c r="BM10">
        <f>MAX($D$9,$D$21,$D$33,$D$45,$D$57,$D$69,$D$81,$D$93,$D$105,$D$117,$D$129,$D$141,$D$153,$D$165)</f>
        <v>8</v>
      </c>
      <c r="BN10">
        <f>PERCENTILE(($D$9,$D$21,$D$33,$D$45,$D$57,$D$69,$D$81,$D$93,$D$105,$D$117,$D$129,$D$141,$D$153,$D$165),75%)</f>
        <v>2</v>
      </c>
      <c r="BO10">
        <f>MEDIAN($D$9,$D$21,$D$33,$D$45,$D$57,$D$69,$D$81,$D$93,$D$105,$D$117,$D$129,$D$141,$D$153,$D$165)</f>
        <v>2</v>
      </c>
      <c r="BP10">
        <f>PERCENTILE(($D$9,$D$21,$D$33,$D$45,$D$57,$D$69,$D$81,$D$93,$D$105,$D$117,$D$129,$D$141,$D$153,$D$165),25%)</f>
        <v>2</v>
      </c>
      <c r="BQ10">
        <f>MIN($D$9,$D$21,$D$33,$D$45,$D$57,$D$69,$D$81,$D$93,$D$105,$D$117,$D$129,$D$141,$D$153,$D$165)</f>
        <v>1</v>
      </c>
    </row>
    <row r="11" spans="1:69" x14ac:dyDescent="0.25">
      <c r="A11" s="117">
        <v>36445</v>
      </c>
      <c r="B11" s="60">
        <v>10</v>
      </c>
      <c r="C11" s="60">
        <v>1999</v>
      </c>
      <c r="D11" s="61">
        <v>1</v>
      </c>
      <c r="E11" s="62">
        <v>7.6</v>
      </c>
      <c r="F11" s="93">
        <v>29</v>
      </c>
      <c r="G11" s="63">
        <v>186</v>
      </c>
      <c r="H11" s="64">
        <v>6.7000000000000002E-3</v>
      </c>
      <c r="I11" s="64">
        <v>2E-3</v>
      </c>
      <c r="J11" s="64">
        <v>5.0000000000000001E-3</v>
      </c>
      <c r="K11" s="62">
        <v>7.8</v>
      </c>
      <c r="L11" s="63">
        <v>17</v>
      </c>
      <c r="M11" s="63">
        <v>464</v>
      </c>
      <c r="N11" s="63">
        <v>23</v>
      </c>
      <c r="O11" s="63">
        <v>110</v>
      </c>
      <c r="P11" s="93">
        <v>32</v>
      </c>
      <c r="Q11" s="93">
        <v>44</v>
      </c>
      <c r="R11" s="93">
        <v>32</v>
      </c>
      <c r="S11" s="93" t="s">
        <v>110</v>
      </c>
      <c r="T11" s="93">
        <v>2</v>
      </c>
      <c r="U11" s="93">
        <v>120</v>
      </c>
      <c r="V11" s="63"/>
      <c r="W11" s="63"/>
      <c r="X11" s="63"/>
      <c r="Y11" s="63"/>
      <c r="Z11" s="93">
        <v>79</v>
      </c>
      <c r="AA11" s="93" t="s">
        <v>110</v>
      </c>
      <c r="AB11" s="93">
        <v>24.32</v>
      </c>
      <c r="AE11" s="3">
        <v>2007</v>
      </c>
      <c r="AF11" s="2">
        <f>COUNT($D$98:$D$109)</f>
        <v>12</v>
      </c>
      <c r="AG11" s="2">
        <f>MAX($D$98:$D$109)</f>
        <v>3</v>
      </c>
      <c r="AH11" s="2">
        <f>PERCENTILE($D$98:$D$109,75%)</f>
        <v>2</v>
      </c>
      <c r="AI11" s="2">
        <f>MEDIAN($D$98:$D$109)</f>
        <v>1</v>
      </c>
      <c r="AJ11" s="2">
        <f>PERCENTILE($D$98:$D$109,25%)</f>
        <v>1</v>
      </c>
      <c r="AK11" s="2">
        <f>MIN($D$98:$D$109)</f>
        <v>1</v>
      </c>
      <c r="BK11">
        <v>9</v>
      </c>
      <c r="BL11">
        <f>COUNT($D$10,$D$22,$D$34,$D$46,$D$58,$D$70,$D$82,$D$94,$D$106,$D$118,$D$130,$D$142,$D$154,$D$166)</f>
        <v>13</v>
      </c>
      <c r="BM11">
        <f>MAX($D$10,$D$22,$D$34,$D$46,$D$58,$D$70,$D$82,$D$94,$D$106,$D$118,$D$130,$D$142,$D$154,$D$166)</f>
        <v>3</v>
      </c>
      <c r="BN11">
        <f>PERCENTILE(($D$10,$D$22,$D$34,$D$46,$D$58,$D$70,$D$82,$D$94,$D$106,$D$118,$D$130,$D$142,$D$154,$D$166),75%)</f>
        <v>2</v>
      </c>
      <c r="BO11">
        <f>MEDIAN($D$10,$D$22,$D$34,$D$46,$D$58,$D$70,$D$82,$D$94,$D$106,$D$118,$D$130,$D$142,$D$154,$D$166)</f>
        <v>2</v>
      </c>
      <c r="BP11">
        <f>PERCENTILE(($D$10,$D$22,$D$34,$D$46,$D$58,$D$70,$D$82,$D$94,$D$106,$D$118,$D$130,$D$142,$D$154,$D$166),25%)</f>
        <v>1</v>
      </c>
      <c r="BQ11">
        <f>MIN($D$10,$D$22,$D$34,$D$46,$D$58,$D$70,$D$82,$D$94,$D$106,$D$118,$D$130,$D$142,$D$154,$D$166)</f>
        <v>0.9</v>
      </c>
    </row>
    <row r="12" spans="1:69" x14ac:dyDescent="0.25">
      <c r="A12" s="117">
        <v>36480</v>
      </c>
      <c r="B12" s="60">
        <v>11</v>
      </c>
      <c r="C12" s="60">
        <v>1999</v>
      </c>
      <c r="D12" s="61">
        <v>1</v>
      </c>
      <c r="E12" s="62">
        <v>6.9</v>
      </c>
      <c r="F12" s="93">
        <v>27</v>
      </c>
      <c r="G12" s="63">
        <v>116</v>
      </c>
      <c r="H12" s="64">
        <v>8.5800000000000001E-2</v>
      </c>
      <c r="I12" s="64">
        <v>2E-3</v>
      </c>
      <c r="J12" s="64">
        <v>2E-3</v>
      </c>
      <c r="K12" s="62">
        <v>7.4</v>
      </c>
      <c r="L12" s="63">
        <v>15</v>
      </c>
      <c r="M12" s="63">
        <v>440</v>
      </c>
      <c r="N12" s="63">
        <v>39</v>
      </c>
      <c r="O12" s="63">
        <v>130</v>
      </c>
      <c r="P12" s="93">
        <v>30</v>
      </c>
      <c r="Q12" s="93">
        <v>32</v>
      </c>
      <c r="R12" s="93">
        <v>38</v>
      </c>
      <c r="S12" s="93" t="s">
        <v>110</v>
      </c>
      <c r="T12" s="93">
        <v>3</v>
      </c>
      <c r="U12" s="93">
        <v>92</v>
      </c>
      <c r="V12" s="63"/>
      <c r="W12" s="63"/>
      <c r="X12" s="63"/>
      <c r="Y12" s="63"/>
      <c r="Z12" s="93">
        <v>79</v>
      </c>
      <c r="AA12" s="93" t="s">
        <v>110</v>
      </c>
      <c r="AB12" s="93">
        <v>31.27</v>
      </c>
      <c r="AE12" s="3">
        <v>2008</v>
      </c>
      <c r="AF12" s="2">
        <f>COUNT($D$110:$D$121)</f>
        <v>11</v>
      </c>
      <c r="AG12" s="2">
        <f>MAX($D$110:$D$121)</f>
        <v>2</v>
      </c>
      <c r="AH12" s="2">
        <f>PERCENTILE($D$110:$D$121,75%)</f>
        <v>1.5</v>
      </c>
      <c r="AI12" s="2">
        <f>MEDIAN($D$110:$D$121)</f>
        <v>1</v>
      </c>
      <c r="AJ12" s="2">
        <f>PERCENTILE($D$110:$D$121,25%)</f>
        <v>1</v>
      </c>
      <c r="AK12" s="2">
        <f>MIN($D$110:$D$121)</f>
        <v>1</v>
      </c>
      <c r="BK12">
        <v>10</v>
      </c>
      <c r="BL12">
        <f>COUNT($D$11,$D$23,$D$35,$D$47,$D$59,$D$71,$D$83,$D$95,$D$107,$D$119,$D$131,$D$143,$D$155,$D$167)</f>
        <v>14</v>
      </c>
      <c r="BM12">
        <f>MAX($D$11,$D$23,$D$35,$D$47,$D$59,$D$71,$D$83,$D$95,$D$107,$D$119,$D$131,$D$143,$D$155,$D$167)</f>
        <v>3</v>
      </c>
      <c r="BN12">
        <f>PERCENTILE(($D$11,$D$23,$D$35,$D$47,$D$59,$D$71,$D$83,$D$95,$D$107,$D$119,$D$131,$D$143,$D$155,$D$167),75%)</f>
        <v>2</v>
      </c>
      <c r="BO12">
        <f>MEDIAN($D$11,$D$23,$D$35,$D$47,$D$59,$D$71,$D$83,$D$95,$D$107,$D$119,$D$131,$D$143,$D$155,$D$167)</f>
        <v>1</v>
      </c>
      <c r="BP12">
        <f>PERCENTILE(($D$11,$D$23,$D$35,$D$47,$D$59,$D$71,$D$83,$D$95,$D$107,$D$119,$D$131,$D$143,$D$155,$D$167),25%)</f>
        <v>1</v>
      </c>
      <c r="BQ12">
        <f>MIN($D$11,$D$23,$D$35,$D$47,$D$59,$D$71,$D$83,$D$95,$D$107,$D$119,$D$131,$D$143,$D$155,$D$167)</f>
        <v>0.45</v>
      </c>
    </row>
    <row r="13" spans="1:69" x14ac:dyDescent="0.25">
      <c r="A13" s="117">
        <v>36501</v>
      </c>
      <c r="B13" s="60">
        <v>12</v>
      </c>
      <c r="C13" s="60">
        <v>1999</v>
      </c>
      <c r="D13" s="61">
        <v>0.2</v>
      </c>
      <c r="E13" s="62">
        <v>7.4</v>
      </c>
      <c r="F13" s="93">
        <v>25</v>
      </c>
      <c r="G13" s="63">
        <v>102</v>
      </c>
      <c r="H13" s="64">
        <v>0.13039999999999999</v>
      </c>
      <c r="I13" s="64">
        <v>2E-3</v>
      </c>
      <c r="J13" s="64">
        <v>1.6199999999999999E-2</v>
      </c>
      <c r="K13" s="62">
        <v>7.4</v>
      </c>
      <c r="L13" s="63">
        <v>47</v>
      </c>
      <c r="M13" s="63">
        <v>306</v>
      </c>
      <c r="N13" s="63">
        <v>60</v>
      </c>
      <c r="O13" s="63">
        <v>130</v>
      </c>
      <c r="P13" s="93">
        <v>28</v>
      </c>
      <c r="Q13" s="93">
        <v>24</v>
      </c>
      <c r="R13" s="93">
        <v>16</v>
      </c>
      <c r="S13" s="93" t="s">
        <v>110</v>
      </c>
      <c r="T13" s="93">
        <v>5</v>
      </c>
      <c r="U13" s="93">
        <v>102</v>
      </c>
      <c r="V13" s="63"/>
      <c r="W13" s="63"/>
      <c r="X13" s="63"/>
      <c r="Y13" s="63"/>
      <c r="Z13" s="93">
        <v>17</v>
      </c>
      <c r="AA13" s="93" t="s">
        <v>110</v>
      </c>
      <c r="AB13" s="93">
        <v>27.8</v>
      </c>
      <c r="AE13" s="3">
        <v>2009</v>
      </c>
      <c r="AF13" s="2">
        <f>COUNT($D$122:$D$133)</f>
        <v>9</v>
      </c>
      <c r="AG13" s="2">
        <f>MAX($D$122:$D$133)</f>
        <v>2</v>
      </c>
      <c r="AH13" s="2">
        <f>PERCENTILE($D$122:$D$133,75%)</f>
        <v>2</v>
      </c>
      <c r="AI13" s="2">
        <f>MEDIAN($D$122:$D$133)</f>
        <v>1</v>
      </c>
      <c r="AJ13" s="2">
        <f>PERCENTILE($D$122:$D$133,25%)</f>
        <v>1</v>
      </c>
      <c r="AK13" s="2">
        <f>MIN($D$122:$D$133)</f>
        <v>1</v>
      </c>
      <c r="BK13">
        <v>11</v>
      </c>
      <c r="BL13">
        <f>COUNT($D$12,$D$24,$D$36,$D$48,$D$60,$D$72,$D$84,$D$96,$D$108,$D$120,$D$132,$D$144,$D$156,$D$168)</f>
        <v>14</v>
      </c>
      <c r="BM13">
        <f>MAX($D$12,$D$24,$D$36,$D$48,$D$60,$D$72,$D$84,$D$96,$D$108,$D$120,$D$132,$D$144,$D$156,$D$168)</f>
        <v>2</v>
      </c>
      <c r="BN13">
        <f>PERCENTILE(($D$12,$D$24,$D$36,$D$48,$D$60,$D$72,$D$84,$D$96,$D$108,$D$120,$D$132,$D$144,$D$156,$D$168),75%)</f>
        <v>2</v>
      </c>
      <c r="BO13">
        <f>MEDIAN($D$12,$D$24,$D$36,$D$48,$D$60,$D$72,$D$84,$D$96,$D$108,$D$120,$D$132,$D$144,$D$156,$D$168)</f>
        <v>1</v>
      </c>
      <c r="BP13">
        <f>PERCENTILE(($D$12,$D$24,$D$36,$D$48,$D$60,$D$72,$D$84,$D$96,$D$108,$D$120,$D$132,$D$144,$D$156,$D$168),25%)</f>
        <v>1</v>
      </c>
      <c r="BQ13">
        <f>MIN($D$12,$D$24,$D$36,$D$48,$D$60,$D$72,$D$84,$D$96,$D$108,$D$120,$D$132,$D$144,$D$156,$D$168)</f>
        <v>0.5</v>
      </c>
    </row>
    <row r="14" spans="1:69" x14ac:dyDescent="0.25">
      <c r="A14" s="117">
        <v>36543</v>
      </c>
      <c r="B14" s="60">
        <v>1</v>
      </c>
      <c r="C14" s="60">
        <v>2000</v>
      </c>
      <c r="D14" s="61">
        <v>0.9</v>
      </c>
      <c r="E14" s="62">
        <v>7.35</v>
      </c>
      <c r="F14" s="93" t="s">
        <v>110</v>
      </c>
      <c r="G14" s="63">
        <v>130</v>
      </c>
      <c r="H14" s="64">
        <v>0.26579999999999998</v>
      </c>
      <c r="I14" s="64">
        <v>2.98E-2</v>
      </c>
      <c r="J14" s="64">
        <v>2E-3</v>
      </c>
      <c r="K14" s="62">
        <v>7.4</v>
      </c>
      <c r="L14" s="63">
        <v>40</v>
      </c>
      <c r="M14" s="63">
        <v>393</v>
      </c>
      <c r="N14" s="63">
        <v>74</v>
      </c>
      <c r="O14" s="63">
        <v>8</v>
      </c>
      <c r="P14" s="93">
        <v>30</v>
      </c>
      <c r="Q14" s="93">
        <v>24</v>
      </c>
      <c r="R14" s="93">
        <v>12</v>
      </c>
      <c r="S14" s="93">
        <v>453</v>
      </c>
      <c r="T14" s="93">
        <v>2</v>
      </c>
      <c r="U14" s="93">
        <v>100</v>
      </c>
      <c r="V14" s="63"/>
      <c r="W14" s="63"/>
      <c r="X14" s="63"/>
      <c r="Y14" s="63"/>
      <c r="Z14" s="93">
        <v>8</v>
      </c>
      <c r="AA14" s="93">
        <v>433</v>
      </c>
      <c r="AB14" s="93" t="s">
        <v>110</v>
      </c>
      <c r="AE14" s="3">
        <v>2010</v>
      </c>
      <c r="AF14" s="2">
        <f>COUNT($D$134:$D$145)</f>
        <v>12</v>
      </c>
      <c r="AG14" s="2">
        <f>MAX($D$134:$D$145)</f>
        <v>12</v>
      </c>
      <c r="AH14" s="2">
        <f>PERCENTILE($D$134:$D$145,75%)</f>
        <v>6.5</v>
      </c>
      <c r="AI14" s="2">
        <f>MEDIAN($D$134:$D$145)</f>
        <v>5</v>
      </c>
      <c r="AJ14" s="2">
        <f>PERCENTILE($D$134:$D$145,25%)</f>
        <v>2</v>
      </c>
      <c r="AK14" s="2">
        <f>MIN($D$134:$D$145)</f>
        <v>1</v>
      </c>
      <c r="BK14">
        <v>12</v>
      </c>
      <c r="BL14">
        <f>COUNT($D$13,$D$25,$D$37,$D$49,$D$61,$D$73,$D$85,$D$97,$D$109,$D$121,$D$133,$D$145,$D$157,$D$169)</f>
        <v>13</v>
      </c>
      <c r="BM14">
        <f>MAX($D$13,$D$25,$D$37,$D$49,$D$61,$D$73,$D$85,$D$97,$D$109,$D$121,$D$133,$D$145,$D$157,$D$169)</f>
        <v>4</v>
      </c>
      <c r="BN14">
        <f>PERCENTILE(($D$13,$D$25,$D$37,$D$49,$D$61,$D$73,$D$85,$D$97,$D$109,$D$121,$D$133,$D$145,$D$157,$D$169),75%)</f>
        <v>1</v>
      </c>
      <c r="BO14">
        <f>MEDIAN($D$13,$D$25,$D$37,$D$49,$D$61,$D$73,$D$85,$D$97,$D$109,$D$121,$D$133,$D$145,$D$157,$D$169)</f>
        <v>1</v>
      </c>
      <c r="BP14">
        <f>PERCENTILE(($D$13,$D$25,$D$37,$D$49,$D$61,$D$73,$D$85,$D$97,$D$109,$D$121,$D$133,$D$145,$D$157,$D$169),25%)</f>
        <v>0.9</v>
      </c>
      <c r="BQ14">
        <f>MIN($D$13,$D$25,$D$37,$D$49,$D$61,$D$73,$D$85,$D$97,$D$109,$D$121,$D$133,$D$145,$D$157,$D$169)</f>
        <v>0.2</v>
      </c>
    </row>
    <row r="15" spans="1:69" x14ac:dyDescent="0.25">
      <c r="A15" s="117">
        <v>36564</v>
      </c>
      <c r="B15" s="60">
        <v>2</v>
      </c>
      <c r="C15" s="60">
        <v>2000</v>
      </c>
      <c r="D15" s="61">
        <v>0.8</v>
      </c>
      <c r="E15" s="62">
        <v>7.96</v>
      </c>
      <c r="F15" s="93" t="s">
        <v>110</v>
      </c>
      <c r="G15" s="63">
        <v>97</v>
      </c>
      <c r="H15" s="64">
        <v>0.2233</v>
      </c>
      <c r="I15" s="64">
        <v>0.10680000000000001</v>
      </c>
      <c r="J15" s="64">
        <v>4.0000000000000001E-3</v>
      </c>
      <c r="K15" s="62">
        <v>7.6</v>
      </c>
      <c r="L15" s="63">
        <v>79</v>
      </c>
      <c r="M15" s="63">
        <v>301</v>
      </c>
      <c r="N15" s="63">
        <v>70</v>
      </c>
      <c r="O15" s="63">
        <v>27</v>
      </c>
      <c r="P15" s="93">
        <v>28</v>
      </c>
      <c r="Q15" s="93">
        <v>28</v>
      </c>
      <c r="R15" s="93">
        <v>4</v>
      </c>
      <c r="S15" s="93">
        <v>302</v>
      </c>
      <c r="T15" s="93">
        <v>0.43</v>
      </c>
      <c r="U15" s="93">
        <v>60</v>
      </c>
      <c r="V15" s="63"/>
      <c r="W15" s="63"/>
      <c r="X15" s="63"/>
      <c r="Y15" s="63"/>
      <c r="Z15" s="93">
        <v>21</v>
      </c>
      <c r="AA15" s="93">
        <v>380</v>
      </c>
      <c r="AB15" s="93" t="s">
        <v>110</v>
      </c>
      <c r="AE15" s="3">
        <v>2011</v>
      </c>
      <c r="AF15" s="2">
        <f>COUNT($D$146:$D$157)</f>
        <v>12</v>
      </c>
      <c r="AG15" s="2">
        <f>MAX($D$146:$D$157)</f>
        <v>4</v>
      </c>
      <c r="AH15" s="2">
        <f>PERCENTILE($D$146:$D$157,75%)</f>
        <v>2.4749999999999996</v>
      </c>
      <c r="AI15" s="2">
        <f>MEDIAN($D$146:$D$157)</f>
        <v>2</v>
      </c>
      <c r="AJ15" s="2">
        <f>PERCENTILE($D$146:$D$157,25%)</f>
        <v>2</v>
      </c>
      <c r="AK15" s="2">
        <f>MIN($D$146:$D$157)</f>
        <v>1</v>
      </c>
    </row>
    <row r="16" spans="1:69" x14ac:dyDescent="0.25">
      <c r="A16" s="117">
        <v>36599</v>
      </c>
      <c r="B16" s="60">
        <v>3</v>
      </c>
      <c r="C16" s="60">
        <v>2000</v>
      </c>
      <c r="D16" s="61">
        <v>0.8</v>
      </c>
      <c r="E16" s="62">
        <v>7.2</v>
      </c>
      <c r="F16" s="93" t="s">
        <v>110</v>
      </c>
      <c r="G16" s="63">
        <v>123</v>
      </c>
      <c r="H16" s="64">
        <v>0.59360000000000002</v>
      </c>
      <c r="I16" s="64">
        <v>0.13389999999999999</v>
      </c>
      <c r="J16" s="64">
        <v>7.1000000000000004E-3</v>
      </c>
      <c r="K16" s="62">
        <v>7.6</v>
      </c>
      <c r="L16" s="63">
        <v>35</v>
      </c>
      <c r="M16" s="63">
        <v>447</v>
      </c>
      <c r="N16" s="63">
        <v>78</v>
      </c>
      <c r="O16" s="63">
        <v>70</v>
      </c>
      <c r="P16" s="93">
        <v>30</v>
      </c>
      <c r="Q16" s="93">
        <v>16</v>
      </c>
      <c r="R16" s="93">
        <v>24</v>
      </c>
      <c r="S16" s="93">
        <v>442</v>
      </c>
      <c r="T16" s="93">
        <v>6</v>
      </c>
      <c r="U16" s="93">
        <v>84</v>
      </c>
      <c r="V16" s="63"/>
      <c r="W16" s="63"/>
      <c r="X16" s="63"/>
      <c r="Y16" s="63"/>
      <c r="Z16" s="93">
        <v>7</v>
      </c>
      <c r="AA16" s="93">
        <v>482</v>
      </c>
      <c r="AB16" s="93" t="s">
        <v>110</v>
      </c>
      <c r="AE16" s="3">
        <v>2012</v>
      </c>
      <c r="AF16" s="2">
        <f>COUNT($D$158:$D$169)</f>
        <v>12</v>
      </c>
      <c r="AG16" s="2">
        <f>MAX($D$158:$D$169)</f>
        <v>3</v>
      </c>
      <c r="AH16" s="2">
        <f>PERCENTILE($D$158:$D$169,75%)</f>
        <v>2</v>
      </c>
      <c r="AI16" s="2">
        <f>MEDIAN($D$158:$D$169)</f>
        <v>1</v>
      </c>
      <c r="AJ16" s="2">
        <f>PERCENTILE($D$158:$D$169,25%)</f>
        <v>1</v>
      </c>
      <c r="AK16" s="2">
        <f>MIN($D$158:$D$169)</f>
        <v>1</v>
      </c>
    </row>
    <row r="17" spans="1:69" x14ac:dyDescent="0.25">
      <c r="A17" s="117">
        <v>36627</v>
      </c>
      <c r="B17" s="60">
        <v>4</v>
      </c>
      <c r="C17" s="60">
        <v>2000</v>
      </c>
      <c r="D17" s="61">
        <v>0.6</v>
      </c>
      <c r="E17" s="62">
        <v>7.4</v>
      </c>
      <c r="F17" s="93" t="s">
        <v>110</v>
      </c>
      <c r="G17" s="63">
        <v>123</v>
      </c>
      <c r="H17" s="64">
        <v>0.4743</v>
      </c>
      <c r="I17" s="64">
        <v>0.2024</v>
      </c>
      <c r="J17" s="64">
        <v>4.4600000000000001E-2</v>
      </c>
      <c r="K17" s="62">
        <v>7.7</v>
      </c>
      <c r="L17" s="63">
        <v>89</v>
      </c>
      <c r="M17" s="63">
        <v>431</v>
      </c>
      <c r="N17" s="63">
        <v>82</v>
      </c>
      <c r="O17" s="63">
        <v>230</v>
      </c>
      <c r="P17" s="93">
        <v>32</v>
      </c>
      <c r="Q17" s="93">
        <v>8</v>
      </c>
      <c r="R17" s="93">
        <v>56</v>
      </c>
      <c r="S17" s="93">
        <v>496</v>
      </c>
      <c r="T17" s="93">
        <v>5</v>
      </c>
      <c r="U17" s="93">
        <v>86</v>
      </c>
      <c r="V17" s="63"/>
      <c r="W17" s="63"/>
      <c r="X17" s="63"/>
      <c r="Y17" s="63"/>
      <c r="Z17" s="93">
        <v>23</v>
      </c>
      <c r="AA17" s="93">
        <v>520</v>
      </c>
      <c r="AB17" s="93" t="s">
        <v>110</v>
      </c>
      <c r="AE17" s="1"/>
      <c r="AF17" s="1"/>
      <c r="AG17" s="2"/>
      <c r="AH17" s="2"/>
      <c r="AI17" s="2"/>
    </row>
    <row r="18" spans="1:69" x14ac:dyDescent="0.25">
      <c r="A18" s="117">
        <v>36655</v>
      </c>
      <c r="B18" s="60">
        <v>5</v>
      </c>
      <c r="C18" s="60">
        <v>2000</v>
      </c>
      <c r="D18" s="61">
        <v>1</v>
      </c>
      <c r="E18" s="62">
        <v>7.2</v>
      </c>
      <c r="F18" s="93" t="s">
        <v>110</v>
      </c>
      <c r="G18" s="63">
        <v>130</v>
      </c>
      <c r="H18" s="64">
        <v>0.1714</v>
      </c>
      <c r="I18" s="64">
        <v>0.2291</v>
      </c>
      <c r="J18" s="64">
        <v>2E-3</v>
      </c>
      <c r="K18" s="62">
        <v>8.1</v>
      </c>
      <c r="L18" s="63">
        <v>19</v>
      </c>
      <c r="M18" s="63">
        <v>461</v>
      </c>
      <c r="N18" s="63">
        <v>35</v>
      </c>
      <c r="O18" s="63">
        <v>2400</v>
      </c>
      <c r="P18" s="93">
        <v>36</v>
      </c>
      <c r="Q18" s="93">
        <v>20</v>
      </c>
      <c r="R18" s="93">
        <v>20</v>
      </c>
      <c r="S18" s="93">
        <v>528</v>
      </c>
      <c r="T18" s="93">
        <v>3.1</v>
      </c>
      <c r="U18" s="93">
        <v>92</v>
      </c>
      <c r="V18" s="63"/>
      <c r="W18" s="63"/>
      <c r="X18" s="63"/>
      <c r="Y18" s="63"/>
      <c r="Z18" s="93">
        <v>2</v>
      </c>
      <c r="AA18" s="93">
        <v>480</v>
      </c>
      <c r="AB18" s="93" t="s">
        <v>110</v>
      </c>
      <c r="AE18" s="1"/>
      <c r="AF18" s="1"/>
      <c r="AG18" s="2"/>
      <c r="AH18" s="2"/>
      <c r="AI18" s="2"/>
    </row>
    <row r="19" spans="1:69" x14ac:dyDescent="0.25">
      <c r="A19" s="117">
        <v>36690</v>
      </c>
      <c r="B19" s="60">
        <v>6</v>
      </c>
      <c r="C19" s="60">
        <v>2000</v>
      </c>
      <c r="D19" s="61">
        <v>1</v>
      </c>
      <c r="E19" s="62">
        <v>9.5</v>
      </c>
      <c r="F19" s="93" t="s">
        <v>110</v>
      </c>
      <c r="G19" s="63">
        <v>115</v>
      </c>
      <c r="H19" s="64">
        <v>2E-3</v>
      </c>
      <c r="I19" s="64">
        <v>8.9800000000000005E-2</v>
      </c>
      <c r="J19" s="64">
        <v>2E-3</v>
      </c>
      <c r="K19" s="62">
        <v>8.9</v>
      </c>
      <c r="L19" s="63">
        <v>21</v>
      </c>
      <c r="M19" s="63">
        <v>351</v>
      </c>
      <c r="N19" s="63">
        <v>16</v>
      </c>
      <c r="O19" s="63">
        <v>49</v>
      </c>
      <c r="P19" s="93">
        <v>40</v>
      </c>
      <c r="Q19" s="93">
        <v>24</v>
      </c>
      <c r="R19" s="93">
        <v>28</v>
      </c>
      <c r="S19" s="93">
        <v>474</v>
      </c>
      <c r="T19" s="93">
        <v>2</v>
      </c>
      <c r="U19" s="93">
        <v>96</v>
      </c>
      <c r="V19" s="63"/>
      <c r="W19" s="63"/>
      <c r="X19" s="63"/>
      <c r="Y19" s="63"/>
      <c r="Z19" s="93">
        <v>4</v>
      </c>
      <c r="AA19" s="93">
        <v>372</v>
      </c>
      <c r="AB19" s="93" t="s">
        <v>110</v>
      </c>
      <c r="AE19" t="s">
        <v>15</v>
      </c>
      <c r="AF19" t="s">
        <v>22</v>
      </c>
      <c r="AG19" t="s">
        <v>23</v>
      </c>
      <c r="AH19" t="s">
        <v>24</v>
      </c>
      <c r="AI19" t="s">
        <v>25</v>
      </c>
      <c r="AJ19" t="s">
        <v>26</v>
      </c>
      <c r="AK19" t="s">
        <v>27</v>
      </c>
      <c r="BK19" t="s">
        <v>14</v>
      </c>
      <c r="BL19" t="s">
        <v>22</v>
      </c>
      <c r="BM19" t="s">
        <v>23</v>
      </c>
      <c r="BN19" t="s">
        <v>24</v>
      </c>
      <c r="BO19" t="s">
        <v>25</v>
      </c>
      <c r="BP19" t="s">
        <v>26</v>
      </c>
      <c r="BQ19" t="s">
        <v>27</v>
      </c>
    </row>
    <row r="20" spans="1:69" x14ac:dyDescent="0.25">
      <c r="A20" s="117">
        <v>36719</v>
      </c>
      <c r="B20" s="60">
        <v>7</v>
      </c>
      <c r="C20" s="60">
        <v>2000</v>
      </c>
      <c r="D20" s="61">
        <v>3</v>
      </c>
      <c r="E20" s="62">
        <v>10.6</v>
      </c>
      <c r="F20" s="93" t="s">
        <v>110</v>
      </c>
      <c r="G20" s="63">
        <v>86</v>
      </c>
      <c r="H20" s="64">
        <v>2E-3</v>
      </c>
      <c r="I20" s="64">
        <v>3.4200000000000001E-2</v>
      </c>
      <c r="J20" s="64">
        <v>2E-3</v>
      </c>
      <c r="K20" s="62">
        <v>8.8000000000000007</v>
      </c>
      <c r="L20" s="63">
        <v>64</v>
      </c>
      <c r="M20" s="63">
        <v>254</v>
      </c>
      <c r="N20" s="63">
        <v>26</v>
      </c>
      <c r="O20" s="63">
        <v>3000</v>
      </c>
      <c r="P20" s="93">
        <v>32</v>
      </c>
      <c r="Q20" s="93">
        <v>24</v>
      </c>
      <c r="R20" s="93">
        <v>12</v>
      </c>
      <c r="S20" s="93">
        <v>345</v>
      </c>
      <c r="T20" s="93">
        <v>3</v>
      </c>
      <c r="U20" s="93">
        <v>72</v>
      </c>
      <c r="V20" s="63"/>
      <c r="W20" s="63"/>
      <c r="X20" s="63"/>
      <c r="Y20" s="63"/>
      <c r="Z20" s="93">
        <v>130</v>
      </c>
      <c r="AA20" s="93">
        <v>318</v>
      </c>
      <c r="AB20" s="93" t="s">
        <v>110</v>
      </c>
      <c r="AE20" s="3">
        <v>1999</v>
      </c>
      <c r="AF20">
        <f>COUNT($E$2:$E$13)</f>
        <v>12</v>
      </c>
      <c r="AG20" s="4">
        <f>MAX($E$2:$E$13)</f>
        <v>8.1999999999999993</v>
      </c>
      <c r="AH20">
        <f>PERCENTILE($E$2:$E$13,75%)</f>
        <v>7.9250000000000007</v>
      </c>
      <c r="AI20" s="4">
        <f>MEDIAN($E$2:$E$13)</f>
        <v>7.6999999999999993</v>
      </c>
      <c r="AJ20">
        <f>PERCENTILE($E$2:$E$13,25%)</f>
        <v>7.3500000000000005</v>
      </c>
      <c r="AK20" s="4">
        <f>MIN($E$2:$E$13)</f>
        <v>6.9</v>
      </c>
      <c r="BK20">
        <v>1</v>
      </c>
      <c r="BL20">
        <f>COUNT($E$2,$E$14,$E$26,$E$38,$E$50,$E$62,$E$74,$E$86,$E$98,$E$110,$E$122,$E$134,$E$146,$E$158)</f>
        <v>13</v>
      </c>
      <c r="BM20" s="4">
        <f>MAX($E$2,$E$14,$E$26,$E$38,$E$50,$E$62,$E$74,$E$86,$E$98,$E$110,$E$122,$E$134,$E$146,$E$158)</f>
        <v>9.5</v>
      </c>
      <c r="BN20">
        <f>PERCENTILE(($E$2,$E$14,$E$26,$E$38,$E$50,$E$62,$E$74,$E$86,$E$98,$E$110,$E$122,$E$134,$E$146,$E$158),75%)</f>
        <v>9</v>
      </c>
      <c r="BO20" s="4">
        <f>MEDIAN($E$2,$E$14,$E$26,$E$38,$E$50,$E$62,$E$74,$E$86,$E$98,$E$110,$E$122,$E$134,$E$146,$E$158)</f>
        <v>8.1999999999999993</v>
      </c>
      <c r="BP20">
        <f>PERCENTILE(($E$2,$E$14,$E$26,$E$38,$E$50,$E$62,$E$74,$E$86,$E$98,$E$110,$E$122,$E$134,$E$146,$E$158),25%)</f>
        <v>7.8</v>
      </c>
      <c r="BQ20" s="4">
        <f>MIN($E$2,$E$14,$E$26,$E$38,$E$50,$E$62,$E$74,$E$86,$E$98,$E$110,$E$122,$E$134,$E$146,$E$158)</f>
        <v>7.35</v>
      </c>
    </row>
    <row r="21" spans="1:69" x14ac:dyDescent="0.25">
      <c r="A21" s="117">
        <v>36747</v>
      </c>
      <c r="B21" s="60">
        <v>8</v>
      </c>
      <c r="C21" s="60">
        <v>2000</v>
      </c>
      <c r="D21" s="61">
        <v>2</v>
      </c>
      <c r="E21" s="62">
        <v>8</v>
      </c>
      <c r="F21" s="93" t="s">
        <v>110</v>
      </c>
      <c r="G21" s="63">
        <v>67</v>
      </c>
      <c r="H21" s="64">
        <v>2E-3</v>
      </c>
      <c r="I21" s="64">
        <v>3.2399999999999998E-2</v>
      </c>
      <c r="J21" s="64">
        <v>1.09E-2</v>
      </c>
      <c r="K21" s="62">
        <v>8.4</v>
      </c>
      <c r="L21" s="63">
        <v>26</v>
      </c>
      <c r="M21" s="63">
        <v>217</v>
      </c>
      <c r="N21" s="63">
        <v>8</v>
      </c>
      <c r="O21" s="63">
        <v>2400</v>
      </c>
      <c r="P21" s="93">
        <v>30</v>
      </c>
      <c r="Q21" s="93">
        <v>6</v>
      </c>
      <c r="R21" s="93">
        <v>20</v>
      </c>
      <c r="S21" s="93">
        <v>216</v>
      </c>
      <c r="T21" s="93">
        <v>3</v>
      </c>
      <c r="U21" s="93">
        <v>144</v>
      </c>
      <c r="V21" s="63"/>
      <c r="W21" s="63"/>
      <c r="X21" s="63"/>
      <c r="Y21" s="63"/>
      <c r="Z21" s="93">
        <v>22</v>
      </c>
      <c r="AA21" s="93">
        <v>243</v>
      </c>
      <c r="AB21" s="93" t="s">
        <v>110</v>
      </c>
      <c r="AE21" s="3">
        <v>2000</v>
      </c>
      <c r="AF21">
        <f>COUNT($E$14:$E$25)</f>
        <v>12</v>
      </c>
      <c r="AG21" s="4">
        <f>MAX($E$14:$E$25)</f>
        <v>10.6</v>
      </c>
      <c r="AH21">
        <f>PERCENTILE($E$14:$E$25,75%)</f>
        <v>7.97</v>
      </c>
      <c r="AI21" s="4">
        <f>MEDIAN($E$14:$E$25)</f>
        <v>7.75</v>
      </c>
      <c r="AJ21">
        <f>PERCENTILE($E$14:$E$25,25%)</f>
        <v>7.3875000000000002</v>
      </c>
      <c r="AK21" s="4">
        <f>MIN($E$14:$E$25)</f>
        <v>7.2</v>
      </c>
      <c r="BK21">
        <v>2</v>
      </c>
      <c r="BL21">
        <f>COUNT($E$3,$E$15,$E$27,$E$39,$E$51,$E$63,$E$75,$E$87,$E$99,$E$111,$E$123,$E$135,$E$147,$E$159)</f>
        <v>14</v>
      </c>
      <c r="BM21" s="4">
        <f>MAX($E$3,$E$15,$E$27,$E$39,$E$51,$E$63,$E$75,$E$87,$E$99,$E$111,$E$123,$E$135,$E$147,$E$159)</f>
        <v>8.1999999999999993</v>
      </c>
      <c r="BN21">
        <f>PERCENTILE(($E$3,$E$15,$E$27,$E$39,$E$51,$E$63,$E$75,$E$87,$E$99,$E$111,$E$123,$E$135,$E$147,$E$159),75%)</f>
        <v>8</v>
      </c>
      <c r="BO21" s="4">
        <f>MEDIAN($E$3,$E$15,$E$27,$E$39,$E$51,$E$63,$E$75,$E$87,$E$99,$E$111,$E$123,$E$135,$E$147,$E$159)</f>
        <v>8</v>
      </c>
      <c r="BP21">
        <f>PERCENTILE(($E$3,$E$15,$E$27,$E$39,$E$51,$E$63,$E$75,$E$87,$E$99,$E$111,$E$123,$E$135,$E$147,$E$159),25%)</f>
        <v>7.7249999999999996</v>
      </c>
      <c r="BQ21" s="4">
        <f>MIN($E$3,$E$15,$E$27,$E$39,$E$51,$E$63,$E$75,$E$87,$E$99,$E$111,$E$123,$E$135,$E$147,$E$159)</f>
        <v>7</v>
      </c>
    </row>
    <row r="22" spans="1:69" x14ac:dyDescent="0.25">
      <c r="A22" s="117">
        <v>36781</v>
      </c>
      <c r="B22" s="60">
        <v>9</v>
      </c>
      <c r="C22" s="60">
        <v>2000</v>
      </c>
      <c r="D22" s="61">
        <v>1</v>
      </c>
      <c r="E22" s="62">
        <v>7.6</v>
      </c>
      <c r="F22" s="93" t="s">
        <v>110</v>
      </c>
      <c r="G22" s="63">
        <v>48</v>
      </c>
      <c r="H22" s="64">
        <v>2.5999999999999999E-2</v>
      </c>
      <c r="I22" s="64">
        <v>2E-3</v>
      </c>
      <c r="J22" s="64">
        <v>4.24E-2</v>
      </c>
      <c r="K22" s="62">
        <v>8</v>
      </c>
      <c r="L22" s="63">
        <v>34</v>
      </c>
      <c r="M22" s="63">
        <v>252</v>
      </c>
      <c r="N22" s="63">
        <v>18</v>
      </c>
      <c r="O22" s="63">
        <v>2400</v>
      </c>
      <c r="P22" s="93">
        <v>30</v>
      </c>
      <c r="Q22" s="93">
        <v>20</v>
      </c>
      <c r="R22" s="93">
        <v>26</v>
      </c>
      <c r="S22" s="93">
        <v>292</v>
      </c>
      <c r="T22" s="93">
        <v>0.3</v>
      </c>
      <c r="U22" s="93">
        <v>64</v>
      </c>
      <c r="V22" s="63"/>
      <c r="W22" s="63"/>
      <c r="X22" s="63"/>
      <c r="Y22" s="63"/>
      <c r="Z22" s="93">
        <v>30</v>
      </c>
      <c r="AA22" s="93">
        <v>286</v>
      </c>
      <c r="AB22" s="93" t="s">
        <v>110</v>
      </c>
      <c r="AE22" s="3">
        <v>2001</v>
      </c>
      <c r="AF22" s="2">
        <f>COUNT($E$26:$E$37)</f>
        <v>11</v>
      </c>
      <c r="AG22" s="4">
        <f>MAX($E$26:$E$37)</f>
        <v>8.6</v>
      </c>
      <c r="AH22" s="2">
        <f>PERCENTILE($E$26:$E$37,75%)</f>
        <v>8.1</v>
      </c>
      <c r="AI22" s="4">
        <f>MEDIAN($E$26:$E$37)</f>
        <v>8</v>
      </c>
      <c r="AJ22" s="2">
        <f>PERCENTILE($E$26:$E$37,25%)</f>
        <v>7.6</v>
      </c>
      <c r="AK22" s="4">
        <f>MIN($E$26:$E$37)</f>
        <v>6.6</v>
      </c>
      <c r="BK22">
        <v>3</v>
      </c>
      <c r="BL22">
        <f>COUNT($E$4,$E$16,$E$28,$E$40,$E$52,$E$64,$E$76,$E$88,$E$100,$E$112,$E$124,$E$136,$E$148,$E$160)</f>
        <v>13</v>
      </c>
      <c r="BM22" s="4">
        <f>MAX($E$4,$E$16,$E$28,$E$40,$E$52,$E$64,$E$76,$E$88,$E$100,$E$112,$E$124,$E$136,$E$148,$E$160)</f>
        <v>9.1999999999999993</v>
      </c>
      <c r="BN22">
        <f>PERCENTILE(($E$4,$E$16,$E$28,$E$40,$E$52,$E$64,$E$76,$E$88,$E$100,$E$112,$E$124,$E$136,$E$148,$E$160),75%)</f>
        <v>8</v>
      </c>
      <c r="BO22" s="4">
        <f>MEDIAN($E$4,$E$16,$E$28,$E$40,$E$52,$E$64,$E$76,$E$88,$E$100,$E$112,$E$124,$E$136,$E$148,$E$160)</f>
        <v>7.8</v>
      </c>
      <c r="BP22">
        <f>PERCENTILE(($E$4,$E$16,$E$28,$E$40,$E$52,$E$64,$E$76,$E$88,$E$100,$E$112,$E$124,$E$136,$E$148,$E$160),25%)</f>
        <v>7.2</v>
      </c>
      <c r="BQ22" s="4">
        <f>MIN($E$4,$E$16,$E$28,$E$40,$E$52,$E$64,$E$76,$E$88,$E$100,$E$112,$E$124,$E$136,$E$148,$E$160)</f>
        <v>5.9</v>
      </c>
    </row>
    <row r="23" spans="1:69" x14ac:dyDescent="0.25">
      <c r="A23" s="117">
        <v>36809</v>
      </c>
      <c r="B23" s="60">
        <v>10</v>
      </c>
      <c r="C23" s="60">
        <v>2000</v>
      </c>
      <c r="D23" s="61">
        <v>0.45</v>
      </c>
      <c r="E23" s="62">
        <v>7.8</v>
      </c>
      <c r="F23" s="93" t="s">
        <v>110</v>
      </c>
      <c r="G23" s="63">
        <v>60</v>
      </c>
      <c r="H23" s="64">
        <v>4.4999999999999998E-2</v>
      </c>
      <c r="I23" s="64">
        <v>5.8999999999999999E-3</v>
      </c>
      <c r="J23" s="64">
        <v>3.8300000000000001E-2</v>
      </c>
      <c r="K23" s="62">
        <v>8.3000000000000007</v>
      </c>
      <c r="L23" s="63">
        <v>15</v>
      </c>
      <c r="M23" s="63">
        <v>198</v>
      </c>
      <c r="N23" s="63">
        <v>0.5</v>
      </c>
      <c r="O23" s="63">
        <v>2400</v>
      </c>
      <c r="P23" s="93">
        <v>36</v>
      </c>
      <c r="Q23" s="93">
        <v>24</v>
      </c>
      <c r="R23" s="93">
        <v>28</v>
      </c>
      <c r="S23" s="93">
        <v>355</v>
      </c>
      <c r="T23" s="93">
        <v>8</v>
      </c>
      <c r="U23" s="93">
        <v>80</v>
      </c>
      <c r="V23" s="63"/>
      <c r="W23" s="63"/>
      <c r="X23" s="63"/>
      <c r="Y23" s="63"/>
      <c r="Z23" s="93">
        <v>23</v>
      </c>
      <c r="AA23" s="93">
        <v>213</v>
      </c>
      <c r="AB23" s="93" t="s">
        <v>110</v>
      </c>
      <c r="AE23" s="3">
        <v>2002</v>
      </c>
      <c r="AF23" s="2">
        <f>COUNT($E$38:$E$49)</f>
        <v>12</v>
      </c>
      <c r="AG23" s="4">
        <f>MAX($E$38:$E$49)</f>
        <v>12.7</v>
      </c>
      <c r="AH23" s="2">
        <f>PERCENTILE($E$38:$E$49,75%)</f>
        <v>8.3249999999999993</v>
      </c>
      <c r="AI23" s="4">
        <f>MEDIAN($E$38:$E$49)</f>
        <v>8.1</v>
      </c>
      <c r="AJ23" s="2">
        <f>PERCENTILE($E$38:$E$49,25%)</f>
        <v>7.2</v>
      </c>
      <c r="AK23" s="4">
        <f>MIN($E$38:$E$49)</f>
        <v>6.2</v>
      </c>
      <c r="BK23">
        <v>4</v>
      </c>
      <c r="BL23">
        <f>COUNT($E$5,$E$17,$E$29,$E$41,$E$53,$E$65,$E$77,$E$89,$E$101,$E$113,$E$125,$E$137,$E$149,$E$161)</f>
        <v>13</v>
      </c>
      <c r="BM23" s="4">
        <f>MAX($E$5,$E$17,$E$29,$E$41,$E$53,$E$65,$E$77,$E$89,$E$101,$E$113,$E$125,$E$137,$E$149,$E$161)</f>
        <v>8.6</v>
      </c>
      <c r="BN23">
        <f>PERCENTILE(($E$5,$E$17,$E$29,$E$41,$E$53,$E$65,$E$77,$E$89,$E$101,$E$113,$E$125,$E$137,$E$149,$E$161),75%)</f>
        <v>7.9</v>
      </c>
      <c r="BO23" s="4">
        <f>MEDIAN($E$5,$E$17,$E$29,$E$41,$E$53,$E$65,$E$77,$E$89,$E$101,$E$113,$E$125,$E$137,$E$149,$E$161)</f>
        <v>7.7</v>
      </c>
      <c r="BP23">
        <f>PERCENTILE(($E$5,$E$17,$E$29,$E$41,$E$53,$E$65,$E$77,$E$89,$E$101,$E$113,$E$125,$E$137,$E$149,$E$161),25%)</f>
        <v>7.2</v>
      </c>
      <c r="BQ23" s="4">
        <f>MIN($E$5,$E$17,$E$29,$E$41,$E$53,$E$65,$E$77,$E$89,$E$101,$E$113,$E$125,$E$137,$E$149,$E$161)</f>
        <v>6.4</v>
      </c>
    </row>
    <row r="24" spans="1:69" x14ac:dyDescent="0.25">
      <c r="A24" s="117">
        <v>36844</v>
      </c>
      <c r="B24" s="60">
        <v>11</v>
      </c>
      <c r="C24" s="60">
        <v>2000</v>
      </c>
      <c r="D24" s="61">
        <v>0.5</v>
      </c>
      <c r="E24" s="62">
        <v>7.9</v>
      </c>
      <c r="F24" s="93" t="s">
        <v>110</v>
      </c>
      <c r="G24" s="63">
        <v>37</v>
      </c>
      <c r="H24" s="64">
        <v>0.14729999999999999</v>
      </c>
      <c r="I24" s="64">
        <v>4.1300000000000003E-2</v>
      </c>
      <c r="J24" s="64">
        <v>2E-3</v>
      </c>
      <c r="K24" s="62">
        <v>7.5</v>
      </c>
      <c r="L24" s="63">
        <v>109</v>
      </c>
      <c r="M24" s="63">
        <v>215</v>
      </c>
      <c r="N24" s="63">
        <v>68</v>
      </c>
      <c r="O24" s="63">
        <v>5000</v>
      </c>
      <c r="P24" s="93">
        <v>24</v>
      </c>
      <c r="Q24" s="93">
        <v>24</v>
      </c>
      <c r="R24" s="93">
        <v>4</v>
      </c>
      <c r="S24" s="93">
        <v>221</v>
      </c>
      <c r="T24" s="93">
        <v>3</v>
      </c>
      <c r="U24" s="93">
        <v>60</v>
      </c>
      <c r="V24" s="63"/>
      <c r="W24" s="63"/>
      <c r="X24" s="63"/>
      <c r="Y24" s="63"/>
      <c r="Z24" s="93">
        <v>30</v>
      </c>
      <c r="AA24" s="93">
        <v>324</v>
      </c>
      <c r="AB24" s="93" t="s">
        <v>110</v>
      </c>
      <c r="AE24" s="3">
        <v>2003</v>
      </c>
      <c r="AF24" s="2">
        <f>COUNT($E$50:$E$61)</f>
        <v>10</v>
      </c>
      <c r="AG24" s="4">
        <f>MAX($E$50:$E$61)</f>
        <v>9</v>
      </c>
      <c r="AH24" s="2">
        <f>PERCENTILE($E$50:$E$61,75%)</f>
        <v>7.95</v>
      </c>
      <c r="AI24" s="4">
        <f>MEDIAN($E$50:$E$61)</f>
        <v>7.55</v>
      </c>
      <c r="AJ24" s="2">
        <f>PERCENTILE($E$50:$E$61,25%)</f>
        <v>6.95</v>
      </c>
      <c r="AK24" s="4">
        <f>MIN($E$50:$E$61)</f>
        <v>6.7</v>
      </c>
      <c r="BK24">
        <v>5</v>
      </c>
      <c r="BL24">
        <f>COUNT($E$6,$E$18,$E$30,$E$42,$E$54,$E$66,$E$78,$E$90,$E$102,$E$114,$E$126,$E$138,$E$150,$E$162)</f>
        <v>14</v>
      </c>
      <c r="BM24" s="4">
        <f>MAX($E$6,$E$18,$E$30,$E$42,$E$54,$E$66,$E$78,$E$90,$E$102,$E$114,$E$126,$E$138,$E$150,$E$162)</f>
        <v>10.199999999999999</v>
      </c>
      <c r="BN24">
        <f>PERCENTILE(($E$6,$E$18,$E$30,$E$42,$E$54,$E$66,$E$78,$E$90,$E$102,$E$114,$E$126,$E$138,$E$150,$E$162),75%)</f>
        <v>8.0749999999999993</v>
      </c>
      <c r="BO24" s="4">
        <f>MEDIAN($E$6,$E$18,$E$30,$E$42,$E$54,$E$66,$E$78,$E$90,$E$102,$E$114,$E$126,$E$138,$E$150,$E$162)</f>
        <v>7.6</v>
      </c>
      <c r="BP24">
        <f>PERCENTILE(($E$6,$E$18,$E$30,$E$42,$E$54,$E$66,$E$78,$E$90,$E$102,$E$114,$E$126,$E$138,$E$150,$E$162),25%)</f>
        <v>6.9750000000000005</v>
      </c>
      <c r="BQ24" s="4">
        <f>MIN($E$6,$E$18,$E$30,$E$42,$E$54,$E$66,$E$78,$E$90,$E$102,$E$114,$E$126,$E$138,$E$150,$E$162)</f>
        <v>6</v>
      </c>
    </row>
    <row r="25" spans="1:69" x14ac:dyDescent="0.25">
      <c r="A25" s="117">
        <v>36872</v>
      </c>
      <c r="B25" s="60">
        <v>12</v>
      </c>
      <c r="C25" s="60">
        <v>2000</v>
      </c>
      <c r="D25" s="61">
        <v>2</v>
      </c>
      <c r="E25" s="62">
        <v>7.7</v>
      </c>
      <c r="F25" s="93" t="s">
        <v>110</v>
      </c>
      <c r="G25" s="63">
        <v>45</v>
      </c>
      <c r="H25" s="64">
        <v>0.24709999999999999</v>
      </c>
      <c r="I25" s="64">
        <v>5.8400000000000001E-2</v>
      </c>
      <c r="J25" s="64">
        <v>3.8899999999999997E-2</v>
      </c>
      <c r="K25" s="62">
        <v>8.1</v>
      </c>
      <c r="L25" s="63">
        <v>74</v>
      </c>
      <c r="M25" s="63">
        <v>224</v>
      </c>
      <c r="N25" s="63">
        <v>45</v>
      </c>
      <c r="O25" s="63">
        <v>2200</v>
      </c>
      <c r="P25" s="93">
        <v>26</v>
      </c>
      <c r="Q25" s="93">
        <v>48</v>
      </c>
      <c r="R25" s="93">
        <v>20</v>
      </c>
      <c r="S25" s="93">
        <v>264</v>
      </c>
      <c r="T25" s="93">
        <v>2</v>
      </c>
      <c r="U25" s="93">
        <v>60</v>
      </c>
      <c r="V25" s="63"/>
      <c r="W25" s="63"/>
      <c r="X25" s="63"/>
      <c r="Y25" s="63"/>
      <c r="Z25" s="93">
        <v>300</v>
      </c>
      <c r="AA25" s="93">
        <v>298</v>
      </c>
      <c r="AB25" s="93" t="s">
        <v>110</v>
      </c>
      <c r="AE25" s="3">
        <v>2004</v>
      </c>
      <c r="AF25" s="2">
        <f>COUNT($E$62:$E$73)</f>
        <v>12</v>
      </c>
      <c r="AG25" s="4">
        <f>MAX($E$62:$E$73)</f>
        <v>10.8</v>
      </c>
      <c r="AH25" s="2">
        <f>PERCENTILE($E$62:$E$73,75%)</f>
        <v>8</v>
      </c>
      <c r="AI25" s="4">
        <f>MEDIAN($E$62:$E$73)</f>
        <v>7.65</v>
      </c>
      <c r="AJ25" s="2">
        <f>PERCENTILE($E$62:$E$73,25%)</f>
        <v>7.05</v>
      </c>
      <c r="AK25" s="4">
        <f>MIN($E$62:$E$73)</f>
        <v>5.9</v>
      </c>
      <c r="BK25">
        <v>6</v>
      </c>
      <c r="BL25">
        <f>COUNT($E$7,$E$19,$E$31,$E$43,$E$55,$E$67,$E$79,$E$91,$E$103,$E$115,$E$127,$E$139,$E$151,$E$163)</f>
        <v>13</v>
      </c>
      <c r="BM25" s="4">
        <f>MAX($E$7,$E$19,$E$31,$E$43,$E$55,$E$67,$E$79,$E$91,$E$103,$E$115,$E$127,$E$139,$E$151,$E$163)</f>
        <v>10.1</v>
      </c>
      <c r="BN25">
        <f>PERCENTILE(($E$7,$E$19,$E$31,$E$43,$E$55,$E$67,$E$79,$E$91,$E$103,$E$115,$E$127,$E$139,$E$151,$E$163),75%)</f>
        <v>8.6999999999999993</v>
      </c>
      <c r="BO25" s="4">
        <f>MEDIAN($E$7,$E$19,$E$31,$E$43,$E$55,$E$67,$E$79,$E$91,$E$103,$E$115,$E$127,$E$139,$E$151,$E$163)</f>
        <v>8.1</v>
      </c>
      <c r="BP25">
        <f>PERCENTILE(($E$7,$E$19,$E$31,$E$43,$E$55,$E$67,$E$79,$E$91,$E$103,$E$115,$E$127,$E$139,$E$151,$E$163),25%)</f>
        <v>7.7</v>
      </c>
      <c r="BQ25" s="4">
        <f>MIN($E$7,$E$19,$E$31,$E$43,$E$55,$E$67,$E$79,$E$91,$E$103,$E$115,$E$127,$E$139,$E$151,$E$163)</f>
        <v>6.6</v>
      </c>
    </row>
    <row r="26" spans="1:69" x14ac:dyDescent="0.25">
      <c r="A26" s="117"/>
      <c r="B26" s="60">
        <v>1</v>
      </c>
      <c r="C26" s="60"/>
      <c r="D26" s="61"/>
      <c r="E26" s="62"/>
      <c r="F26" s="93"/>
      <c r="G26" s="63"/>
      <c r="H26" s="64"/>
      <c r="I26" s="64"/>
      <c r="J26" s="64"/>
      <c r="K26" s="62"/>
      <c r="L26" s="63"/>
      <c r="M26" s="63"/>
      <c r="N26" s="63"/>
      <c r="O26" s="63"/>
      <c r="P26" s="93"/>
      <c r="Q26" s="93"/>
      <c r="R26" s="93"/>
      <c r="S26" s="93"/>
      <c r="T26" s="93"/>
      <c r="U26" s="93"/>
      <c r="V26" s="63"/>
      <c r="W26" s="63"/>
      <c r="X26" s="63"/>
      <c r="Y26" s="63"/>
      <c r="Z26" s="93"/>
      <c r="AA26" s="93"/>
      <c r="AB26" s="63"/>
      <c r="AE26" s="3">
        <v>2005</v>
      </c>
      <c r="AF26" s="2">
        <f>COUNT($E$74:$E$85)</f>
        <v>12</v>
      </c>
      <c r="AG26" s="4">
        <f>MAX($E$74:$E$85)</f>
        <v>10</v>
      </c>
      <c r="AH26" s="2">
        <f>PERCENTILE($E$74:$E$85,75%)</f>
        <v>8.4</v>
      </c>
      <c r="AI26" s="4">
        <f>MEDIAN($E$74:$E$85)</f>
        <v>7.8</v>
      </c>
      <c r="AJ26" s="2">
        <f>PERCENTILE($E$74:$E$85,25%)</f>
        <v>7.15</v>
      </c>
      <c r="AK26" s="4">
        <f>MIN($E$74:$E$85)</f>
        <v>6</v>
      </c>
      <c r="BK26">
        <v>7</v>
      </c>
      <c r="BL26">
        <f>COUNT($E$8,$E$20,$E$32,$E$44,$E$56,$E$68,$E$80,$E$92,$E$104,$E$116,$E$128,$E$140,$E$152,$E$164)</f>
        <v>13</v>
      </c>
      <c r="BM26" s="4">
        <f>MAX($E$8,$E$20,$E$32,$E$44,$E$56,$E$68,$E$80,$E$92,$E$104,$E$116,$E$128,$E$140,$E$152,$E$164)</f>
        <v>12.7</v>
      </c>
      <c r="BN26">
        <f>PERCENTILE(($E$8,$E$20,$E$32,$E$44,$E$56,$E$68,$E$80,$E$92,$E$104,$E$116,$E$128,$E$140,$E$152,$E$164),75%)</f>
        <v>10</v>
      </c>
      <c r="BO26" s="4">
        <f>MEDIAN($E$8,$E$20,$E$32,$E$44,$E$56,$E$68,$E$80,$E$92,$E$104,$E$116,$E$128,$E$140,$E$152,$E$164)</f>
        <v>8.1999999999999993</v>
      </c>
      <c r="BP26">
        <f>PERCENTILE(($E$8,$E$20,$E$32,$E$44,$E$56,$E$68,$E$80,$E$92,$E$104,$E$116,$E$128,$E$140,$E$152,$E$164),25%)</f>
        <v>7.8</v>
      </c>
      <c r="BQ26" s="4">
        <f>MIN($E$8,$E$20,$E$32,$E$44,$E$56,$E$68,$E$80,$E$92,$E$104,$E$116,$E$128,$E$140,$E$152,$E$164)</f>
        <v>7.1</v>
      </c>
    </row>
    <row r="27" spans="1:69" x14ac:dyDescent="0.25">
      <c r="A27" s="117">
        <v>36935</v>
      </c>
      <c r="B27" s="60">
        <v>2</v>
      </c>
      <c r="C27" s="60">
        <v>2001</v>
      </c>
      <c r="D27" s="65"/>
      <c r="E27" s="62">
        <v>8</v>
      </c>
      <c r="F27" s="93" t="s">
        <v>110</v>
      </c>
      <c r="G27" s="66"/>
      <c r="H27" s="67"/>
      <c r="I27" s="67"/>
      <c r="J27" s="67"/>
      <c r="K27" s="68"/>
      <c r="L27" s="66"/>
      <c r="M27" s="66"/>
      <c r="N27" s="66"/>
      <c r="O27" s="66"/>
      <c r="P27" s="93"/>
      <c r="Q27" s="93"/>
      <c r="R27" s="93"/>
      <c r="S27" s="93"/>
      <c r="T27" s="93"/>
      <c r="U27" s="93"/>
      <c r="V27" s="66"/>
      <c r="W27" s="66"/>
      <c r="X27" s="66"/>
      <c r="Y27" s="66"/>
      <c r="Z27" s="93"/>
      <c r="AA27" s="93" t="s">
        <v>110</v>
      </c>
      <c r="AB27" s="66"/>
      <c r="AE27" s="3">
        <v>2006</v>
      </c>
      <c r="AF27" s="2">
        <f>COUNT($E$86:$E$97)</f>
        <v>12</v>
      </c>
      <c r="AG27" s="4">
        <f>MAX($E$86:$E$97)</f>
        <v>9.3000000000000007</v>
      </c>
      <c r="AH27" s="2">
        <f>PERCENTILE($E$86:$E$97,75%)</f>
        <v>8.2249999999999996</v>
      </c>
      <c r="AI27" s="4">
        <f>MEDIAN($E$86:$E$97)</f>
        <v>7.8</v>
      </c>
      <c r="AJ27" s="2">
        <f>PERCENTILE($E$86:$E$97,25%)</f>
        <v>7.1</v>
      </c>
      <c r="AK27" s="4">
        <f>MIN($E$86:$E$97)</f>
        <v>6.9</v>
      </c>
      <c r="BK27">
        <v>8</v>
      </c>
      <c r="BL27">
        <f>COUNT($E$9,$E$21,$E$33,$E$45,$E$57,$E$69,$E$81,$E$93,$E$105,$E$117,$E$129,$E$141,$E$153,$E$165)</f>
        <v>13</v>
      </c>
      <c r="BM27" s="4">
        <f>MAX($E$9,$E$21,$E$33,$E$45,$E$57,$E$69,$E$81,$E$93,$E$105,$E$117,$E$129,$E$141,$E$153,$E$165)</f>
        <v>8.8000000000000007</v>
      </c>
      <c r="BN27">
        <f>PERCENTILE(($E$9,$E$21,$E$33,$E$45,$E$57,$E$69,$E$81,$E$93,$E$105,$E$117,$E$129,$E$141,$E$153,$E$165),75%)</f>
        <v>8</v>
      </c>
      <c r="BO27" s="4">
        <f>MEDIAN($E$9,$E$21,$E$33,$E$45,$E$57,$E$69,$E$81,$E$93,$E$105,$E$117,$E$129,$E$141,$E$153,$E$165)</f>
        <v>7.5</v>
      </c>
      <c r="BP27">
        <f>PERCENTILE(($E$9,$E$21,$E$33,$E$45,$E$57,$E$69,$E$81,$E$93,$E$105,$E$117,$E$129,$E$141,$E$153,$E$165),25%)</f>
        <v>6.9</v>
      </c>
      <c r="BQ27" s="4">
        <f>MIN($E$9,$E$21,$E$33,$E$45,$E$57,$E$69,$E$81,$E$93,$E$105,$E$117,$E$129,$E$141,$E$153,$E$165)</f>
        <v>6</v>
      </c>
    </row>
    <row r="28" spans="1:69" x14ac:dyDescent="0.25">
      <c r="A28" s="117">
        <v>36963</v>
      </c>
      <c r="B28" s="60">
        <v>3</v>
      </c>
      <c r="C28" s="60">
        <v>2001</v>
      </c>
      <c r="D28" s="65"/>
      <c r="E28" s="62">
        <v>7.8</v>
      </c>
      <c r="F28" s="93" t="s">
        <v>110</v>
      </c>
      <c r="G28" s="66"/>
      <c r="H28" s="67"/>
      <c r="I28" s="67"/>
      <c r="J28" s="67"/>
      <c r="K28" s="68"/>
      <c r="L28" s="66"/>
      <c r="M28" s="66"/>
      <c r="N28" s="66"/>
      <c r="O28" s="66"/>
      <c r="P28" s="93"/>
      <c r="Q28" s="93"/>
      <c r="R28" s="93"/>
      <c r="S28" s="93"/>
      <c r="T28" s="93"/>
      <c r="U28" s="93"/>
      <c r="V28" s="66"/>
      <c r="W28" s="66"/>
      <c r="X28" s="66"/>
      <c r="Y28" s="66"/>
      <c r="Z28" s="93"/>
      <c r="AA28" s="93" t="s">
        <v>110</v>
      </c>
      <c r="AB28" s="66"/>
      <c r="AE28" s="3">
        <v>2007</v>
      </c>
      <c r="AF28" s="2">
        <f>COUNT($E$98:$E$109)</f>
        <v>12</v>
      </c>
      <c r="AG28" s="4">
        <f>MAX($E$98:$E$109)</f>
        <v>10.199999999999999</v>
      </c>
      <c r="AH28" s="2">
        <f>PERCENTILE($E$98:$E$109,75%)</f>
        <v>8.7249999999999996</v>
      </c>
      <c r="AI28" s="4">
        <f>MEDIAN($E$98:$E$109)</f>
        <v>7.8</v>
      </c>
      <c r="AJ28" s="2">
        <f>PERCENTILE($E$98:$E$109,25%)</f>
        <v>7.625</v>
      </c>
      <c r="AK28" s="4">
        <f>MIN($E$98:$E$109)</f>
        <v>6</v>
      </c>
      <c r="BK28">
        <v>9</v>
      </c>
      <c r="BL28">
        <f>COUNT($E$10,$E$22,$E$34,$E$46,$E$58,$E$70,$E$82,$E$94,$E$106,$E$118,$E$130,$E$142,$E$154,$E$166)</f>
        <v>13</v>
      </c>
      <c r="BM28" s="4">
        <f>MAX($E$10,$E$22,$E$34,$E$46,$E$58,$E$70,$E$82,$E$94,$E$106,$E$118,$E$130,$E$142,$E$154,$E$166)</f>
        <v>10.8</v>
      </c>
      <c r="BN28">
        <f>PERCENTILE(($E$10,$E$22,$E$34,$E$46,$E$58,$E$70,$E$82,$E$94,$E$106,$E$118,$E$130,$E$142,$E$154,$E$166),75%)</f>
        <v>8.6</v>
      </c>
      <c r="BO28" s="4">
        <f>MEDIAN($E$10,$E$22,$E$34,$E$46,$E$58,$E$70,$E$82,$E$94,$E$106,$E$118,$E$130,$E$142,$E$154,$E$166)</f>
        <v>8.3000000000000007</v>
      </c>
      <c r="BP28">
        <f>PERCENTILE(($E$10,$E$22,$E$34,$E$46,$E$58,$E$70,$E$82,$E$94,$E$106,$E$118,$E$130,$E$142,$E$154,$E$166),25%)</f>
        <v>7.6</v>
      </c>
      <c r="BQ28" s="4">
        <f>MIN($E$10,$E$22,$E$34,$E$46,$E$58,$E$70,$E$82,$E$94,$E$106,$E$118,$E$130,$E$142,$E$154,$E$166)</f>
        <v>6</v>
      </c>
    </row>
    <row r="29" spans="1:69" x14ac:dyDescent="0.25">
      <c r="A29" s="117">
        <v>36998</v>
      </c>
      <c r="B29" s="60">
        <v>4</v>
      </c>
      <c r="C29" s="60">
        <v>2001</v>
      </c>
      <c r="D29" s="65"/>
      <c r="E29" s="62">
        <v>8</v>
      </c>
      <c r="F29" s="93" t="s">
        <v>110</v>
      </c>
      <c r="G29" s="66"/>
      <c r="H29" s="67"/>
      <c r="I29" s="67"/>
      <c r="J29" s="67"/>
      <c r="K29" s="68"/>
      <c r="L29" s="66"/>
      <c r="M29" s="66"/>
      <c r="N29" s="66"/>
      <c r="O29" s="66"/>
      <c r="P29" s="93"/>
      <c r="Q29" s="93"/>
      <c r="R29" s="93"/>
      <c r="S29" s="93"/>
      <c r="T29" s="93"/>
      <c r="U29" s="93"/>
      <c r="V29" s="66"/>
      <c r="W29" s="66"/>
      <c r="X29" s="66"/>
      <c r="Y29" s="66"/>
      <c r="Z29" s="93"/>
      <c r="AA29" s="93" t="s">
        <v>110</v>
      </c>
      <c r="AB29" s="66"/>
      <c r="AE29" s="3">
        <v>2008</v>
      </c>
      <c r="AF29" s="2">
        <f>COUNT($E$110:$E$121)</f>
        <v>11</v>
      </c>
      <c r="AG29" s="4">
        <f>MAX($E$110:$E$121)</f>
        <v>9.1999999999999993</v>
      </c>
      <c r="AH29" s="2">
        <f>PERCENTILE($E$110:$E$121,75%)</f>
        <v>8.1999999999999993</v>
      </c>
      <c r="AI29" s="4">
        <f>MEDIAN($E$110:$E$121)</f>
        <v>8</v>
      </c>
      <c r="AJ29" s="2">
        <f>PERCENTILE($E$110:$E$121,25%)</f>
        <v>7</v>
      </c>
      <c r="AK29" s="4">
        <f>MIN($E$110:$E$121)</f>
        <v>6.6</v>
      </c>
      <c r="BK29">
        <v>10</v>
      </c>
      <c r="BL29">
        <f>COUNT($E$11,$E$23,$E$35,$E$47,$E$59,$E$71,$E$83,$E$95,$E$107,$E$119,$E$131,$E$143,$E$155,$E$167)</f>
        <v>14</v>
      </c>
      <c r="BM29" s="4">
        <f>MAX($E$11,$E$23,$E$35,$E$47,$E$59,$E$71,$E$83,$E$95,$E$107,$E$119,$E$131,$E$143,$E$155,$E$167)</f>
        <v>10.199999999999999</v>
      </c>
      <c r="BN29">
        <f>PERCENTILE(($E$11,$E$23,$E$35,$E$47,$E$59,$E$71,$E$83,$E$95,$E$107,$E$119,$E$131,$E$143,$E$155,$E$167),75%)</f>
        <v>8.2250000000000014</v>
      </c>
      <c r="BO29" s="4">
        <f>MEDIAN($E$11,$E$23,$E$35,$E$47,$E$59,$E$71,$E$83,$E$95,$E$107,$E$119,$E$131,$E$143,$E$155,$E$167)</f>
        <v>7.6999999999999993</v>
      </c>
      <c r="BP29">
        <f>PERCENTILE(($E$11,$E$23,$E$35,$E$47,$E$59,$E$71,$E$83,$E$95,$E$107,$E$119,$E$131,$E$143,$E$155,$E$167),25%)</f>
        <v>7.4250000000000007</v>
      </c>
      <c r="BQ29" s="4">
        <f>MIN($E$11,$E$23,$E$35,$E$47,$E$59,$E$71,$E$83,$E$95,$E$107,$E$119,$E$131,$E$143,$E$155,$E$167)</f>
        <v>6.8</v>
      </c>
    </row>
    <row r="30" spans="1:69" x14ac:dyDescent="0.25">
      <c r="A30" s="117">
        <v>37018</v>
      </c>
      <c r="B30" s="60">
        <v>5</v>
      </c>
      <c r="C30" s="60">
        <v>2001</v>
      </c>
      <c r="D30" s="65"/>
      <c r="E30" s="62">
        <v>7.2</v>
      </c>
      <c r="F30" s="93" t="s">
        <v>110</v>
      </c>
      <c r="G30" s="66"/>
      <c r="H30" s="67"/>
      <c r="I30" s="67"/>
      <c r="J30" s="67"/>
      <c r="K30" s="68"/>
      <c r="L30" s="66"/>
      <c r="M30" s="66"/>
      <c r="N30" s="66"/>
      <c r="O30" s="66"/>
      <c r="P30" s="93"/>
      <c r="Q30" s="93"/>
      <c r="R30" s="93"/>
      <c r="S30" s="93"/>
      <c r="T30" s="93"/>
      <c r="U30" s="93"/>
      <c r="V30" s="66"/>
      <c r="W30" s="66"/>
      <c r="X30" s="66"/>
      <c r="Y30" s="66"/>
      <c r="Z30" s="93"/>
      <c r="AA30" s="93" t="s">
        <v>110</v>
      </c>
      <c r="AB30" s="66"/>
      <c r="AE30" s="3">
        <v>2009</v>
      </c>
      <c r="AF30" s="2">
        <f>COUNT($E$122:$E$133)</f>
        <v>9</v>
      </c>
      <c r="AG30" s="4">
        <f>MAX($E$122:$E$133)</f>
        <v>11.28</v>
      </c>
      <c r="AH30" s="2">
        <f>PERCENTILE($E$122:$E$133,75%)</f>
        <v>9</v>
      </c>
      <c r="AI30" s="4">
        <f>MEDIAN($E$122:$E$133)</f>
        <v>7.95</v>
      </c>
      <c r="AJ30" s="2">
        <f>PERCENTILE($E$122:$E$133,25%)</f>
        <v>7.8</v>
      </c>
      <c r="AK30" s="4">
        <f>MIN($E$122:$E$133)</f>
        <v>7.3</v>
      </c>
      <c r="BK30">
        <v>11</v>
      </c>
      <c r="BL30">
        <f>COUNT($E$12,$E$24,$E$36,$E$48,$E$60,$E$72,$E$84,$E$96,$E$108,$E$120,$E$132,$E$144,$E$156,$E$168)</f>
        <v>14</v>
      </c>
      <c r="BM30" s="4">
        <f>MAX($E$12,$E$24,$E$36,$E$48,$E$60,$E$72,$E$84,$E$96,$E$108,$E$120,$E$132,$E$144,$E$156,$E$168)</f>
        <v>11.28</v>
      </c>
      <c r="BN30">
        <f>PERCENTILE(($E$12,$E$24,$E$36,$E$48,$E$60,$E$72,$E$84,$E$96,$E$108,$E$120,$E$132,$E$144,$E$156,$E$168),75%)</f>
        <v>8.25</v>
      </c>
      <c r="BO30" s="4">
        <f>MEDIAN($E$12,$E$24,$E$36,$E$48,$E$60,$E$72,$E$84,$E$96,$E$108,$E$120,$E$132,$E$144,$E$156,$E$168)</f>
        <v>7.85</v>
      </c>
      <c r="BP30">
        <f>PERCENTILE(($E$12,$E$24,$E$36,$E$48,$E$60,$E$72,$E$84,$E$96,$E$108,$E$120,$E$132,$E$144,$E$156,$E$168),25%)</f>
        <v>7.6</v>
      </c>
      <c r="BQ30" s="4">
        <f>MIN($E$12,$E$24,$E$36,$E$48,$E$60,$E$72,$E$84,$E$96,$E$108,$E$120,$E$132,$E$144,$E$156,$E$168)</f>
        <v>6.7</v>
      </c>
    </row>
    <row r="31" spans="1:69" x14ac:dyDescent="0.25">
      <c r="A31" s="117">
        <v>37055</v>
      </c>
      <c r="B31" s="60">
        <v>6</v>
      </c>
      <c r="C31" s="60">
        <v>2001</v>
      </c>
      <c r="D31" s="65"/>
      <c r="E31" s="62">
        <v>6.6</v>
      </c>
      <c r="F31" s="93">
        <v>30.2</v>
      </c>
      <c r="G31" s="66"/>
      <c r="H31" s="67"/>
      <c r="I31" s="67"/>
      <c r="J31" s="67"/>
      <c r="K31" s="68"/>
      <c r="L31" s="66"/>
      <c r="M31" s="66"/>
      <c r="N31" s="66"/>
      <c r="O31" s="66"/>
      <c r="P31" s="93"/>
      <c r="Q31" s="93"/>
      <c r="R31" s="93"/>
      <c r="S31" s="93"/>
      <c r="T31" s="93"/>
      <c r="U31" s="93"/>
      <c r="V31" s="66"/>
      <c r="W31" s="66"/>
      <c r="X31" s="66"/>
      <c r="Y31" s="66"/>
      <c r="Z31" s="93"/>
      <c r="AA31" s="93" t="s">
        <v>110</v>
      </c>
      <c r="AB31" s="66"/>
      <c r="AE31" s="3">
        <v>2010</v>
      </c>
      <c r="AF31" s="2">
        <f>COUNT($E$134:$E$145)</f>
        <v>11</v>
      </c>
      <c r="AG31" s="4">
        <f>MAX($E$134:$E$145)</f>
        <v>9.3000000000000007</v>
      </c>
      <c r="AH31" s="2">
        <f>PERCENTILE($E$134:$E$145,75%)</f>
        <v>8.3999999999999986</v>
      </c>
      <c r="AI31" s="4">
        <f>MEDIAN($E$134:$E$145)</f>
        <v>8.1</v>
      </c>
      <c r="AJ31" s="2">
        <f>PERCENTILE($E$134:$E$145,25%)</f>
        <v>7.75</v>
      </c>
      <c r="AK31" s="4">
        <f>MIN($E$134:$E$145)</f>
        <v>6</v>
      </c>
      <c r="BK31">
        <v>12</v>
      </c>
      <c r="BL31">
        <f>COUNT($E$13,$E$25,$E$37,$E$49,$E$61,$E$73,$E$85,$E$97,$E$109,$E$121,$E$133,$E$145,$E$157,$E$169)</f>
        <v>13</v>
      </c>
      <c r="BM31" s="4">
        <f>MAX($E$13,$E$25,$E$37,$E$49,$E$61,$E$73,$E$85,$E$97,$E$109,$E$121,$E$133,$E$145,$E$157,$E$169)</f>
        <v>8.1999999999999993</v>
      </c>
      <c r="BN31">
        <f>PERCENTILE(($E$13,$E$25,$E$37,$E$49,$E$61,$E$73,$E$85,$E$97,$E$109,$E$121,$E$133,$E$145,$E$157,$E$169),75%)</f>
        <v>7.9</v>
      </c>
      <c r="BO31" s="4">
        <f>MEDIAN($E$13,$E$25,$E$37,$E$49,$E$61,$E$73,$E$85,$E$97,$E$109,$E$121,$E$133,$E$145,$E$157,$E$169)</f>
        <v>7.6</v>
      </c>
      <c r="BP31">
        <f>PERCENTILE(($E$13,$E$25,$E$37,$E$49,$E$61,$E$73,$E$85,$E$97,$E$109,$E$121,$E$133,$E$145,$E$157,$E$169),25%)</f>
        <v>7.4</v>
      </c>
      <c r="BQ31" s="4">
        <f>MIN($E$13,$E$25,$E$37,$E$49,$E$61,$E$73,$E$85,$E$97,$E$109,$E$121,$E$133,$E$145,$E$157,$E$169)</f>
        <v>6.8</v>
      </c>
    </row>
    <row r="32" spans="1:69" x14ac:dyDescent="0.25">
      <c r="A32" s="117">
        <v>37083</v>
      </c>
      <c r="B32" s="60">
        <v>7</v>
      </c>
      <c r="C32" s="60">
        <v>2001</v>
      </c>
      <c r="D32" s="65"/>
      <c r="E32" s="62">
        <v>7.6</v>
      </c>
      <c r="F32" s="93">
        <v>30</v>
      </c>
      <c r="G32" s="66"/>
      <c r="H32" s="67"/>
      <c r="I32" s="67"/>
      <c r="J32" s="67"/>
      <c r="K32" s="68"/>
      <c r="L32" s="66"/>
      <c r="M32" s="66"/>
      <c r="N32" s="66"/>
      <c r="O32" s="66"/>
      <c r="P32" s="93"/>
      <c r="Q32" s="93"/>
      <c r="R32" s="93"/>
      <c r="S32" s="93"/>
      <c r="T32" s="93"/>
      <c r="U32" s="93"/>
      <c r="V32" s="66"/>
      <c r="W32" s="66"/>
      <c r="X32" s="66"/>
      <c r="Y32" s="66"/>
      <c r="Z32" s="93"/>
      <c r="AA32" s="93" t="s">
        <v>110</v>
      </c>
      <c r="AB32" s="66"/>
      <c r="AE32" s="3">
        <v>2011</v>
      </c>
      <c r="AF32" s="2">
        <f>COUNT($E$146:$E$157)</f>
        <v>12</v>
      </c>
      <c r="AG32" s="4">
        <f>MAX($E$146:$E$157)</f>
        <v>10</v>
      </c>
      <c r="AH32" s="2">
        <f>PERCENTILE($E$146:$E$157,75%)</f>
        <v>8.2999999999999989</v>
      </c>
      <c r="AI32" s="4">
        <f>MEDIAN($E$146:$E$157)</f>
        <v>8.1499999999999986</v>
      </c>
      <c r="AJ32" s="2">
        <f>PERCENTILE($E$146:$E$157,25%)</f>
        <v>7.8250000000000002</v>
      </c>
      <c r="AK32" s="4">
        <f>MIN($E$146:$E$157)</f>
        <v>7.2</v>
      </c>
    </row>
    <row r="33" spans="1:69" x14ac:dyDescent="0.25">
      <c r="A33" s="117">
        <v>37117</v>
      </c>
      <c r="B33" s="60">
        <v>8</v>
      </c>
      <c r="C33" s="60">
        <v>2001</v>
      </c>
      <c r="D33" s="61">
        <v>1</v>
      </c>
      <c r="E33" s="62">
        <v>8.6</v>
      </c>
      <c r="F33" s="93" t="s">
        <v>110</v>
      </c>
      <c r="G33" s="63">
        <v>22.3</v>
      </c>
      <c r="H33" s="64">
        <v>2.8500000000000001E-2</v>
      </c>
      <c r="I33" s="64">
        <v>6.54E-2</v>
      </c>
      <c r="J33" s="64">
        <v>1E-3</v>
      </c>
      <c r="K33" s="62">
        <v>8.8000000000000007</v>
      </c>
      <c r="L33" s="63">
        <v>12</v>
      </c>
      <c r="M33" s="63">
        <v>169</v>
      </c>
      <c r="N33" s="63">
        <v>15</v>
      </c>
      <c r="O33" s="63">
        <v>1100</v>
      </c>
      <c r="P33" s="93">
        <v>96</v>
      </c>
      <c r="Q33" s="93">
        <v>24</v>
      </c>
      <c r="R33" s="93">
        <v>132</v>
      </c>
      <c r="S33" s="93"/>
      <c r="T33" s="93">
        <v>2</v>
      </c>
      <c r="U33" s="93">
        <v>96</v>
      </c>
      <c r="V33" s="63"/>
      <c r="W33" s="63"/>
      <c r="X33" s="63"/>
      <c r="Y33" s="63"/>
      <c r="Z33" s="93">
        <v>130</v>
      </c>
      <c r="AA33" s="93" t="s">
        <v>110</v>
      </c>
      <c r="AB33" s="63"/>
      <c r="AE33" s="3">
        <v>2012</v>
      </c>
      <c r="AF33" s="2">
        <f>COUNT($E$158:$E$169)</f>
        <v>12</v>
      </c>
      <c r="AG33" s="4">
        <f>MAX($E$158:$E$169)</f>
        <v>10.199999999999999</v>
      </c>
      <c r="AH33" s="2">
        <f>PERCENTILE($E$158:$E$169,75%)</f>
        <v>8.15</v>
      </c>
      <c r="AI33" s="4">
        <f>MEDIAN($E$158:$E$169)</f>
        <v>7.85</v>
      </c>
      <c r="AJ33" s="2">
        <f>PERCENTILE($E$158:$E$169,25%)</f>
        <v>7.55</v>
      </c>
      <c r="AK33" s="4">
        <f>MIN($E$158:$E$169)</f>
        <v>6.5</v>
      </c>
    </row>
    <row r="34" spans="1:69" x14ac:dyDescent="0.25">
      <c r="A34" s="117">
        <v>37145</v>
      </c>
      <c r="B34" s="60">
        <v>9</v>
      </c>
      <c r="C34" s="60">
        <v>2001</v>
      </c>
      <c r="D34" s="61">
        <v>0.9</v>
      </c>
      <c r="E34" s="62">
        <v>8</v>
      </c>
      <c r="F34" s="93" t="s">
        <v>110</v>
      </c>
      <c r="G34" s="63">
        <v>17</v>
      </c>
      <c r="H34" s="64">
        <v>4.5699999999999998E-2</v>
      </c>
      <c r="I34" s="64">
        <v>7.8E-2</v>
      </c>
      <c r="J34" s="64">
        <v>1E-3</v>
      </c>
      <c r="K34" s="62">
        <v>8.3000000000000007</v>
      </c>
      <c r="L34" s="63">
        <v>10</v>
      </c>
      <c r="M34" s="63">
        <v>137</v>
      </c>
      <c r="N34" s="63">
        <v>18</v>
      </c>
      <c r="O34" s="63">
        <v>170</v>
      </c>
      <c r="P34" s="93">
        <v>84</v>
      </c>
      <c r="Q34" s="93">
        <v>20</v>
      </c>
      <c r="R34" s="93">
        <v>20</v>
      </c>
      <c r="S34" s="93"/>
      <c r="T34" s="93">
        <v>3</v>
      </c>
      <c r="U34" s="93">
        <v>76</v>
      </c>
      <c r="V34" s="63"/>
      <c r="W34" s="63"/>
      <c r="X34" s="63"/>
      <c r="Y34" s="63"/>
      <c r="Z34" s="93">
        <v>23</v>
      </c>
      <c r="AA34" s="93" t="s">
        <v>110</v>
      </c>
      <c r="AB34" s="63"/>
      <c r="AE34" s="1"/>
      <c r="AF34" s="1"/>
      <c r="AG34" s="2"/>
      <c r="AH34" s="2"/>
      <c r="AI34" s="2"/>
    </row>
    <row r="35" spans="1:69" x14ac:dyDescent="0.25">
      <c r="A35" s="117">
        <v>37173</v>
      </c>
      <c r="B35" s="60">
        <v>10</v>
      </c>
      <c r="C35" s="60">
        <v>2001</v>
      </c>
      <c r="D35" s="61">
        <v>0.8</v>
      </c>
      <c r="E35" s="62">
        <v>8.3000000000000007</v>
      </c>
      <c r="F35" s="93" t="s">
        <v>110</v>
      </c>
      <c r="G35" s="63">
        <v>26</v>
      </c>
      <c r="H35" s="64">
        <v>5.1299999999999998E-2</v>
      </c>
      <c r="I35" s="64">
        <v>0.1016</v>
      </c>
      <c r="J35" s="64">
        <v>1E-3</v>
      </c>
      <c r="K35" s="62">
        <v>8.5</v>
      </c>
      <c r="L35" s="63">
        <v>13</v>
      </c>
      <c r="M35" s="63">
        <v>139</v>
      </c>
      <c r="N35" s="63">
        <v>11</v>
      </c>
      <c r="O35" s="63">
        <v>260</v>
      </c>
      <c r="P35" s="93">
        <v>96</v>
      </c>
      <c r="Q35" s="93">
        <v>32</v>
      </c>
      <c r="R35" s="93">
        <v>2</v>
      </c>
      <c r="S35" s="93">
        <v>237</v>
      </c>
      <c r="T35" s="93">
        <v>2</v>
      </c>
      <c r="U35" s="93">
        <v>104</v>
      </c>
      <c r="V35" s="63"/>
      <c r="W35" s="63"/>
      <c r="X35" s="63"/>
      <c r="Y35" s="63"/>
      <c r="Z35" s="93">
        <v>33</v>
      </c>
      <c r="AA35" s="93" t="s">
        <v>110</v>
      </c>
      <c r="AB35" s="63"/>
    </row>
    <row r="36" spans="1:69" x14ac:dyDescent="0.25">
      <c r="A36" s="117">
        <v>37208</v>
      </c>
      <c r="B36" s="60">
        <v>11</v>
      </c>
      <c r="C36" s="60">
        <v>2001</v>
      </c>
      <c r="D36" s="61">
        <v>1</v>
      </c>
      <c r="E36" s="62">
        <v>7.6</v>
      </c>
      <c r="F36" s="93" t="s">
        <v>110</v>
      </c>
      <c r="G36" s="63">
        <v>8</v>
      </c>
      <c r="H36" s="64">
        <v>1E-3</v>
      </c>
      <c r="I36" s="64">
        <v>0.114</v>
      </c>
      <c r="J36" s="64">
        <v>7.4000000000000003E-3</v>
      </c>
      <c r="K36" s="62">
        <v>8.1999999999999993</v>
      </c>
      <c r="L36" s="63">
        <v>8</v>
      </c>
      <c r="M36" s="63">
        <v>164</v>
      </c>
      <c r="N36" s="63">
        <v>20</v>
      </c>
      <c r="O36" s="63">
        <v>500</v>
      </c>
      <c r="P36" s="93">
        <v>20</v>
      </c>
      <c r="Q36" s="93">
        <v>30</v>
      </c>
      <c r="R36" s="93">
        <v>8</v>
      </c>
      <c r="S36" s="93">
        <v>228</v>
      </c>
      <c r="T36" s="93">
        <v>1</v>
      </c>
      <c r="U36" s="93">
        <v>92</v>
      </c>
      <c r="V36" s="63"/>
      <c r="W36" s="63"/>
      <c r="X36" s="63"/>
      <c r="Y36" s="63"/>
      <c r="Z36" s="93">
        <v>240</v>
      </c>
      <c r="AA36" s="93" t="s">
        <v>110</v>
      </c>
      <c r="AB36" s="63"/>
      <c r="AE36" t="s">
        <v>15</v>
      </c>
      <c r="AF36" t="s">
        <v>28</v>
      </c>
      <c r="AG36" t="s">
        <v>29</v>
      </c>
      <c r="AH36" t="s">
        <v>30</v>
      </c>
      <c r="AI36" t="s">
        <v>31</v>
      </c>
      <c r="AJ36" t="s">
        <v>32</v>
      </c>
      <c r="AK36" t="s">
        <v>33</v>
      </c>
      <c r="BK36" t="s">
        <v>14</v>
      </c>
      <c r="BL36" t="s">
        <v>28</v>
      </c>
      <c r="BM36" t="s">
        <v>29</v>
      </c>
      <c r="BN36" t="s">
        <v>30</v>
      </c>
      <c r="BO36" t="s">
        <v>31</v>
      </c>
      <c r="BP36" t="s">
        <v>32</v>
      </c>
      <c r="BQ36" t="s">
        <v>33</v>
      </c>
    </row>
    <row r="37" spans="1:69" x14ac:dyDescent="0.25">
      <c r="A37" s="117">
        <v>37236</v>
      </c>
      <c r="B37" s="60">
        <v>12</v>
      </c>
      <c r="C37" s="60">
        <v>2001</v>
      </c>
      <c r="D37" s="61">
        <v>1</v>
      </c>
      <c r="E37" s="62">
        <v>8.1999999999999993</v>
      </c>
      <c r="F37" s="93">
        <v>25</v>
      </c>
      <c r="G37" s="63">
        <v>14</v>
      </c>
      <c r="H37" s="64">
        <v>3.1399999999999997E-2</v>
      </c>
      <c r="I37" s="64">
        <v>8.3000000000000004E-2</v>
      </c>
      <c r="J37" s="64">
        <v>7.1000000000000004E-3</v>
      </c>
      <c r="K37" s="62">
        <v>7.8</v>
      </c>
      <c r="L37" s="63">
        <v>9</v>
      </c>
      <c r="M37" s="63">
        <v>156</v>
      </c>
      <c r="N37" s="63">
        <v>45</v>
      </c>
      <c r="O37" s="63">
        <v>280</v>
      </c>
      <c r="P37" s="93">
        <v>26</v>
      </c>
      <c r="Q37" s="93">
        <v>32</v>
      </c>
      <c r="R37" s="93">
        <v>2</v>
      </c>
      <c r="S37" s="93">
        <v>249</v>
      </c>
      <c r="T37" s="93">
        <v>2</v>
      </c>
      <c r="U37" s="93">
        <v>100</v>
      </c>
      <c r="V37" s="63"/>
      <c r="W37" s="63"/>
      <c r="X37" s="63"/>
      <c r="Y37" s="63"/>
      <c r="Z37" s="93">
        <v>110</v>
      </c>
      <c r="AA37" s="93" t="s">
        <v>110</v>
      </c>
      <c r="AB37" s="63"/>
      <c r="AE37" s="3">
        <v>1999</v>
      </c>
      <c r="AF37">
        <f>COUNT($G$2:$G$13)</f>
        <v>12</v>
      </c>
      <c r="AG37" s="4">
        <f>MAX($G$2:$G$13)</f>
        <v>394</v>
      </c>
      <c r="AH37">
        <f>PERCENTILE($G$2:$G$13,75%)</f>
        <v>359</v>
      </c>
      <c r="AI37" s="4">
        <f>MEDIAN($G$2:$G$13)</f>
        <v>286</v>
      </c>
      <c r="AJ37">
        <f>PERCENTILE($G$2:$G$13,25%)</f>
        <v>183.25</v>
      </c>
      <c r="AK37" s="4">
        <f>MIN($G$2:$G$13)</f>
        <v>102</v>
      </c>
      <c r="BK37">
        <v>1</v>
      </c>
      <c r="BL37">
        <f>COUNT($G$2,$G$14,$G$26,$G$38,$G$50,$G$62,$G$74,$G$86,$G$98,$G$110,$G$122,$G$134,$G$146,$G$158)</f>
        <v>13</v>
      </c>
      <c r="BM37" s="5">
        <f>MAX($G$2,$G$14,$G$26,$G$38,$G$50,$G$62,$G$74,$G$86,$G$98,$G$110,$G$122,$G$134,$G$146,$G$158)</f>
        <v>781</v>
      </c>
      <c r="BN37">
        <f>PERCENTILE(($G$2,$G$14,$G$26,$G$38,$G$50,$G$62,$G$74,$G$86,$G$98,$G$110,$G$122,$G$134,$G$146,$G$158),75%)</f>
        <v>216</v>
      </c>
      <c r="BO37" s="5">
        <f>MEDIAN($G$2,$G$14,$G$26,$G$38,$G$50,$G$62,$G$74,$G$86,$G$98,$G$110,$G$122,$G$134,$G$146,$G$158)</f>
        <v>175</v>
      </c>
      <c r="BP37">
        <f>PERCENTILE(($G$2,$G$14,$G$26,$G$38,$G$50,$G$62,$G$74,$G$86,$G$98,$G$110,$G$122,$G$134,$G$146,$G$158),25%)</f>
        <v>52</v>
      </c>
      <c r="BQ37" s="5">
        <f>MIN($G$2,$G$14,$G$26,$G$38,$G$50,$G$62,$G$74,$G$86,$G$98,$G$110,$G$122,$G$134,$G$146,$G$158)</f>
        <v>20.100000000000001</v>
      </c>
    </row>
    <row r="38" spans="1:69" x14ac:dyDescent="0.25">
      <c r="A38" s="117">
        <v>37271</v>
      </c>
      <c r="B38" s="60">
        <v>1</v>
      </c>
      <c r="C38" s="60">
        <v>2002</v>
      </c>
      <c r="D38" s="61">
        <v>0.9</v>
      </c>
      <c r="E38" s="62">
        <v>8.1999999999999993</v>
      </c>
      <c r="F38" s="93" t="s">
        <v>110</v>
      </c>
      <c r="G38" s="63">
        <v>24</v>
      </c>
      <c r="H38" s="64">
        <v>3.2800000000000003E-2</v>
      </c>
      <c r="I38" s="64">
        <v>6.25E-2</v>
      </c>
      <c r="J38" s="64">
        <v>2.2700000000000001E-2</v>
      </c>
      <c r="K38" s="62">
        <v>7.6</v>
      </c>
      <c r="L38" s="63">
        <v>30</v>
      </c>
      <c r="M38" s="63">
        <v>169</v>
      </c>
      <c r="N38" s="63">
        <v>57</v>
      </c>
      <c r="O38" s="63">
        <v>70</v>
      </c>
      <c r="P38" s="93">
        <v>72</v>
      </c>
      <c r="Q38" s="93">
        <v>20</v>
      </c>
      <c r="R38" s="93">
        <v>16</v>
      </c>
      <c r="S38" s="93">
        <v>230</v>
      </c>
      <c r="T38" s="93">
        <v>0.2</v>
      </c>
      <c r="U38" s="93">
        <v>60</v>
      </c>
      <c r="V38" s="63"/>
      <c r="W38" s="63"/>
      <c r="X38" s="63"/>
      <c r="Y38" s="63"/>
      <c r="Z38" s="93">
        <v>30</v>
      </c>
      <c r="AA38" s="93" t="s">
        <v>110</v>
      </c>
      <c r="AB38" s="63"/>
      <c r="AE38" s="3">
        <v>2000</v>
      </c>
      <c r="AF38">
        <f>COUNT($G$14:$G$25)</f>
        <v>12</v>
      </c>
      <c r="AG38" s="4">
        <f>MAX($G$14:$G$25)</f>
        <v>130</v>
      </c>
      <c r="AH38">
        <f>PERCENTILE($G$14:$G$25,75%)</f>
        <v>123</v>
      </c>
      <c r="AI38" s="4">
        <f>MEDIAN($G$14:$G$25)</f>
        <v>91.5</v>
      </c>
      <c r="AJ38">
        <f>PERCENTILE($G$14:$G$25,25%)</f>
        <v>57</v>
      </c>
      <c r="AK38" s="4">
        <f>MIN($G$14:$G$25)</f>
        <v>37</v>
      </c>
      <c r="BK38">
        <v>2</v>
      </c>
      <c r="BL38">
        <f>COUNT($G$3,$G$15,$G$27,$G$39,$G$51,$G$63,$G$75,$G$87,$G$99,$G$111,$G$123,$G$135,$G$147,$G$159)</f>
        <v>13</v>
      </c>
      <c r="BM38" s="5">
        <f>MAX($G$3,$G$15,$G$27,$G$39,$G$51,$G$63,$G$75,$G$87,$G$99,$G$111,$G$123,$G$135,$G$147,$G$159)</f>
        <v>722</v>
      </c>
      <c r="BN38">
        <f>PERCENTILE(($G$3,$G$15,$G$27,$G$39,$G$51,$G$63,$G$75,$G$87,$G$99,$G$111,$G$123,$G$135,$G$147,$G$159),75%)</f>
        <v>223</v>
      </c>
      <c r="BO38" s="5">
        <f>MEDIAN($G$3,$G$15,$G$27,$G$39,$G$51,$G$63,$G$75,$G$87,$G$99,$G$111,$G$123,$G$135,$G$147,$G$159)</f>
        <v>134</v>
      </c>
      <c r="BP38">
        <f>PERCENTILE(($G$3,$G$15,$G$27,$G$39,$G$51,$G$63,$G$75,$G$87,$G$99,$G$111,$G$123,$G$135,$G$147,$G$159),25%)</f>
        <v>56</v>
      </c>
      <c r="BQ38" s="5">
        <f>MIN($G$3,$G$15,$G$27,$G$39,$G$51,$G$63,$G$75,$G$87,$G$99,$G$111,$G$123,$G$135,$G$147,$G$159)</f>
        <v>13.9</v>
      </c>
    </row>
    <row r="39" spans="1:69" x14ac:dyDescent="0.25">
      <c r="A39" s="117">
        <v>37299</v>
      </c>
      <c r="B39" s="60">
        <v>2</v>
      </c>
      <c r="C39" s="60">
        <v>2002</v>
      </c>
      <c r="D39" s="61">
        <v>1</v>
      </c>
      <c r="E39" s="62">
        <v>8.1</v>
      </c>
      <c r="F39" s="93" t="s">
        <v>110</v>
      </c>
      <c r="G39" s="63">
        <v>28</v>
      </c>
      <c r="H39" s="64">
        <v>7.2099999999999997E-2</v>
      </c>
      <c r="I39" s="64">
        <v>8.6999999999999994E-3</v>
      </c>
      <c r="J39" s="64">
        <v>2.12E-2</v>
      </c>
      <c r="K39" s="62">
        <v>8.1999999999999993</v>
      </c>
      <c r="L39" s="63">
        <v>41</v>
      </c>
      <c r="M39" s="63">
        <v>175</v>
      </c>
      <c r="N39" s="63">
        <v>57</v>
      </c>
      <c r="O39" s="63">
        <v>1100</v>
      </c>
      <c r="P39" s="93">
        <v>80</v>
      </c>
      <c r="Q39" s="93">
        <v>24</v>
      </c>
      <c r="R39" s="93">
        <v>8</v>
      </c>
      <c r="S39" s="93">
        <v>251</v>
      </c>
      <c r="T39" s="93">
        <v>2</v>
      </c>
      <c r="U39" s="93">
        <v>68</v>
      </c>
      <c r="V39" s="63"/>
      <c r="W39" s="63"/>
      <c r="X39" s="63"/>
      <c r="Y39" s="63"/>
      <c r="Z39" s="93">
        <v>240</v>
      </c>
      <c r="AA39" s="93" t="s">
        <v>110</v>
      </c>
      <c r="AB39" s="63"/>
      <c r="AE39" s="3">
        <v>2001</v>
      </c>
      <c r="AF39" s="2">
        <f>COUNT($G$26:$G$37)</f>
        <v>5</v>
      </c>
      <c r="AG39" s="4">
        <f>MAX($G$26:$G$37)</f>
        <v>26</v>
      </c>
      <c r="AH39" s="2">
        <f>PERCENTILE($G$26:$G$37,75%)</f>
        <v>22.3</v>
      </c>
      <c r="AI39" s="4">
        <f>MEDIAN($G$26:$G$37)</f>
        <v>17</v>
      </c>
      <c r="AJ39" s="2">
        <f>PERCENTILE($G$26:$G$37,25%)</f>
        <v>14</v>
      </c>
      <c r="AK39" s="4">
        <f>MIN($G$26:$G$37)</f>
        <v>8</v>
      </c>
      <c r="BK39">
        <v>3</v>
      </c>
      <c r="BL39">
        <f>COUNT($G$4,$G$16,$G$28,$G$40,$G$52,$G$64,$G$76,$G$88,$G$100,$G$112,$G$124,$G$136,$G$148,$G$160)</f>
        <v>13</v>
      </c>
      <c r="BM39" s="5">
        <f>MAX($G$4,$G$16,$G$28,$G$40,$G$52,$G$64,$G$76,$G$88,$G$100,$G$112,$G$124,$G$136,$G$148,$G$160)</f>
        <v>921</v>
      </c>
      <c r="BN39">
        <f>PERCENTILE(($G$4,$G$16,$G$28,$G$40,$G$52,$G$64,$G$76,$G$88,$G$100,$G$112,$G$124,$G$136,$G$148,$G$160),75%)</f>
        <v>246</v>
      </c>
      <c r="BO39" s="5">
        <f>MEDIAN($G$4,$G$16,$G$28,$G$40,$G$52,$G$64,$G$76,$G$88,$G$100,$G$112,$G$124,$G$136,$G$148,$G$160)</f>
        <v>160</v>
      </c>
      <c r="BP39">
        <f>PERCENTILE(($G$4,$G$16,$G$28,$G$40,$G$52,$G$64,$G$76,$G$88,$G$100,$G$112,$G$124,$G$136,$G$148,$G$160),25%)</f>
        <v>56</v>
      </c>
      <c r="BQ39" s="5">
        <f>MIN($G$4,$G$16,$G$28,$G$40,$G$52,$G$64,$G$76,$G$88,$G$100,$G$112,$G$124,$G$136,$G$148,$G$160)</f>
        <v>29</v>
      </c>
    </row>
    <row r="40" spans="1:69" x14ac:dyDescent="0.25">
      <c r="A40" s="117">
        <v>37327</v>
      </c>
      <c r="B40" s="60">
        <v>3</v>
      </c>
      <c r="C40" s="60">
        <v>2002</v>
      </c>
      <c r="D40" s="61">
        <v>0.95</v>
      </c>
      <c r="E40" s="62">
        <v>8.1999999999999993</v>
      </c>
      <c r="F40" s="93" t="s">
        <v>110</v>
      </c>
      <c r="G40" s="63">
        <v>35</v>
      </c>
      <c r="H40" s="64">
        <v>1E-3</v>
      </c>
      <c r="I40" s="64">
        <v>7.2700000000000001E-2</v>
      </c>
      <c r="J40" s="64">
        <v>8.8700000000000001E-2</v>
      </c>
      <c r="K40" s="62">
        <v>8.1999999999999993</v>
      </c>
      <c r="L40" s="63">
        <v>38</v>
      </c>
      <c r="M40" s="63">
        <v>226</v>
      </c>
      <c r="N40" s="63">
        <v>78</v>
      </c>
      <c r="O40" s="63">
        <v>90</v>
      </c>
      <c r="P40" s="93">
        <v>88</v>
      </c>
      <c r="Q40" s="93">
        <v>32</v>
      </c>
      <c r="R40" s="93">
        <v>20</v>
      </c>
      <c r="S40" s="93">
        <v>282</v>
      </c>
      <c r="T40" s="93">
        <v>0.6</v>
      </c>
      <c r="U40" s="93">
        <v>76</v>
      </c>
      <c r="V40" s="63"/>
      <c r="W40" s="63"/>
      <c r="X40" s="63"/>
      <c r="Y40" s="63"/>
      <c r="Z40" s="93">
        <v>30</v>
      </c>
      <c r="AA40" s="93" t="s">
        <v>110</v>
      </c>
      <c r="AB40" s="63"/>
      <c r="AE40" s="3">
        <v>2002</v>
      </c>
      <c r="AF40" s="2">
        <f>COUNT($G$38:$G$49)</f>
        <v>12</v>
      </c>
      <c r="AG40" s="4">
        <f>MAX($G$38:$G$49)</f>
        <v>246</v>
      </c>
      <c r="AH40" s="2">
        <f>PERCENTILE($G$38:$G$49,75%)</f>
        <v>218.75</v>
      </c>
      <c r="AI40" s="4">
        <f>MEDIAN($G$38:$G$49)</f>
        <v>175.5</v>
      </c>
      <c r="AJ40" s="2">
        <f>PERCENTILE($G$38:$G$49,25%)</f>
        <v>36.5</v>
      </c>
      <c r="AK40" s="4">
        <f>MIN($G$38:$G$49)</f>
        <v>24</v>
      </c>
      <c r="BK40">
        <v>4</v>
      </c>
      <c r="BL40">
        <f>COUNT($G$5,$G$17,$G$29,$G$41,$G$53,$G$65,$G$77,$G$89,$G$101,$G$113,$G$125,$G$137,$G$149,$G$161)</f>
        <v>13</v>
      </c>
      <c r="BM40" s="5">
        <f>MAX($G$5,$G$17,$G$29,$G$41,$G$53,$G$65,$G$77,$G$89,$G$101,$G$113,$G$125,$G$137,$G$149,$G$161)</f>
        <v>930</v>
      </c>
      <c r="BN40">
        <f>PERCENTILE(($G$5,$G$17,$G$29,$G$41,$G$53,$G$65,$G$77,$G$89,$G$101,$G$113,$G$125,$G$137,$G$149,$G$161),75%)</f>
        <v>324</v>
      </c>
      <c r="BO40" s="5">
        <f>MEDIAN($G$5,$G$17,$G$29,$G$41,$G$53,$G$65,$G$77,$G$89,$G$101,$G$113,$G$125,$G$137,$G$149,$G$161)</f>
        <v>186</v>
      </c>
      <c r="BP40">
        <f>PERCENTILE(($G$5,$G$17,$G$29,$G$41,$G$53,$G$65,$G$77,$G$89,$G$101,$G$113,$G$125,$G$137,$G$149,$G$161),25%)</f>
        <v>56</v>
      </c>
      <c r="BQ40" s="5">
        <f>MIN($G$5,$G$17,$G$29,$G$41,$G$53,$G$65,$G$77,$G$89,$G$101,$G$113,$G$125,$G$137,$G$149,$G$161)</f>
        <v>29</v>
      </c>
    </row>
    <row r="41" spans="1:69" x14ac:dyDescent="0.25">
      <c r="A41" s="117">
        <v>37355</v>
      </c>
      <c r="B41" s="60">
        <v>4</v>
      </c>
      <c r="C41" s="60">
        <v>2002</v>
      </c>
      <c r="D41" s="61">
        <v>1</v>
      </c>
      <c r="E41" s="62">
        <v>7</v>
      </c>
      <c r="F41" s="93" t="s">
        <v>110</v>
      </c>
      <c r="G41" s="63">
        <v>37</v>
      </c>
      <c r="H41" s="64">
        <v>1E-3</v>
      </c>
      <c r="I41" s="64">
        <v>5.9299999999999999E-2</v>
      </c>
      <c r="J41" s="64">
        <v>3.32E-2</v>
      </c>
      <c r="K41" s="62">
        <v>8.1999999999999993</v>
      </c>
      <c r="L41" s="63">
        <v>252</v>
      </c>
      <c r="M41" s="63">
        <v>169</v>
      </c>
      <c r="N41" s="63">
        <v>165</v>
      </c>
      <c r="O41" s="63">
        <v>70</v>
      </c>
      <c r="P41" s="93">
        <v>88</v>
      </c>
      <c r="Q41" s="93">
        <v>32</v>
      </c>
      <c r="R41" s="93">
        <v>32</v>
      </c>
      <c r="S41" s="93">
        <v>282</v>
      </c>
      <c r="T41" s="93">
        <v>1</v>
      </c>
      <c r="U41" s="93">
        <v>76</v>
      </c>
      <c r="V41" s="63"/>
      <c r="W41" s="63"/>
      <c r="X41" s="63"/>
      <c r="Y41" s="63"/>
      <c r="Z41" s="93">
        <v>17</v>
      </c>
      <c r="AA41" s="93" t="s">
        <v>110</v>
      </c>
      <c r="AB41" s="63"/>
      <c r="AE41" s="3">
        <v>2003</v>
      </c>
      <c r="AF41" s="2">
        <f>COUNT($G$50:$G$61)</f>
        <v>11</v>
      </c>
      <c r="AG41" s="4">
        <f>MAX($G$50:$G$61)</f>
        <v>673</v>
      </c>
      <c r="AH41" s="2">
        <f>PERCENTILE($G$50:$G$61,75%)</f>
        <v>589.5</v>
      </c>
      <c r="AI41" s="4">
        <f>MEDIAN($G$50:$G$61)</f>
        <v>324</v>
      </c>
      <c r="AJ41" s="2">
        <f>PERCENTILE($G$50:$G$61,25%)</f>
        <v>219.5</v>
      </c>
      <c r="AK41" s="4">
        <f>MIN($G$50:$G$61)</f>
        <v>195</v>
      </c>
      <c r="BK41">
        <v>5</v>
      </c>
      <c r="BL41">
        <f>COUNT($G$6,$G$18,$G$30,$G$42,$G$54,$G$66,$G$78,$G$90,$G$102,$G$114,$G$126,$G$138,$G$150,$G$162)</f>
        <v>13</v>
      </c>
      <c r="BM41" s="5">
        <f>MAX($G$6,$G$18,$G$30,$G$42,$G$54,$G$66,$G$78,$G$90,$G$102,$G$114,$G$126,$G$138,$G$150,$G$162)</f>
        <v>2046</v>
      </c>
      <c r="BN41">
        <f>PERCENTILE(($G$6,$G$18,$G$30,$G$42,$G$54,$G$66,$G$78,$G$90,$G$102,$G$114,$G$126,$G$138,$G$150,$G$162),75%)</f>
        <v>283</v>
      </c>
      <c r="BO41" s="5">
        <f>MEDIAN($G$6,$G$18,$G$30,$G$42,$G$54,$G$66,$G$78,$G$90,$G$102,$G$114,$G$126,$G$138,$G$150,$G$162)</f>
        <v>175</v>
      </c>
      <c r="BP41">
        <f>PERCENTILE(($G$6,$G$18,$G$30,$G$42,$G$54,$G$66,$G$78,$G$90,$G$102,$G$114,$G$126,$G$138,$G$150,$G$162),25%)</f>
        <v>52</v>
      </c>
      <c r="BQ41" s="5">
        <f>MIN($G$6,$G$18,$G$30,$G$42,$G$54,$G$66,$G$78,$G$90,$G$102,$G$114,$G$126,$G$138,$G$150,$G$162)</f>
        <v>33</v>
      </c>
    </row>
    <row r="42" spans="1:69" x14ac:dyDescent="0.25">
      <c r="A42" s="117">
        <v>37383</v>
      </c>
      <c r="B42" s="60">
        <v>5</v>
      </c>
      <c r="C42" s="60">
        <v>2002</v>
      </c>
      <c r="D42" s="61">
        <v>1</v>
      </c>
      <c r="E42" s="62">
        <v>8.1</v>
      </c>
      <c r="F42" s="93" t="s">
        <v>110</v>
      </c>
      <c r="G42" s="63">
        <v>41</v>
      </c>
      <c r="H42" s="64">
        <v>0.15279999999999999</v>
      </c>
      <c r="I42" s="64">
        <v>6.6900000000000001E-2</v>
      </c>
      <c r="J42" s="64">
        <v>1E-3</v>
      </c>
      <c r="K42" s="62">
        <v>8.6</v>
      </c>
      <c r="L42" s="63">
        <v>25</v>
      </c>
      <c r="M42" s="63">
        <v>202</v>
      </c>
      <c r="N42" s="63">
        <v>33</v>
      </c>
      <c r="O42" s="63">
        <v>1700</v>
      </c>
      <c r="P42" s="93">
        <v>100</v>
      </c>
      <c r="Q42" s="93">
        <v>32</v>
      </c>
      <c r="R42" s="93">
        <v>20</v>
      </c>
      <c r="S42" s="93">
        <v>314</v>
      </c>
      <c r="T42" s="93">
        <v>3</v>
      </c>
      <c r="U42" s="93">
        <v>80</v>
      </c>
      <c r="V42" s="63"/>
      <c r="W42" s="63"/>
      <c r="X42" s="63"/>
      <c r="Y42" s="63"/>
      <c r="Z42" s="93">
        <v>50</v>
      </c>
      <c r="AA42" s="93" t="s">
        <v>110</v>
      </c>
      <c r="AB42" s="63"/>
      <c r="AE42" s="3">
        <v>2004</v>
      </c>
      <c r="AF42" s="2">
        <f>COUNT($G$62:$G$73)</f>
        <v>12</v>
      </c>
      <c r="AG42" s="4">
        <f>MAX($G$62:$G$73)</f>
        <v>2046</v>
      </c>
      <c r="AH42" s="2">
        <f>PERCENTILE($G$62:$G$73,75%)</f>
        <v>923.25</v>
      </c>
      <c r="AI42" s="4">
        <f>MEDIAN($G$62:$G$73)</f>
        <v>737</v>
      </c>
      <c r="AJ42" s="2">
        <f>PERCENTILE($G$62:$G$73,25%)</f>
        <v>531.75</v>
      </c>
      <c r="AK42" s="4">
        <f>MIN($G$62:$G$73)</f>
        <v>231</v>
      </c>
      <c r="BK42">
        <v>6</v>
      </c>
      <c r="BL42">
        <f>COUNT($G$7,$G$19,$G$31,$G$43,$G$55,$G$67,$G$79,$G$91,$G$103,$G$115,$G$127,$G$139,$G$151,$G$163)</f>
        <v>12</v>
      </c>
      <c r="BM42" s="5">
        <f>MAX($G$7,$G$19,$G$31,$G$43,$G$55,$G$67,$G$79,$G$91,$G$103,$G$115,$G$127,$G$139,$G$151,$G$163)</f>
        <v>1302</v>
      </c>
      <c r="BN42">
        <f>PERCENTILE(($G$7,$G$19,$G$31,$G$43,$G$55,$G$67,$G$79,$G$91,$G$103,$G$115,$G$127,$G$139,$G$151,$G$163),75%)</f>
        <v>328.25</v>
      </c>
      <c r="BO42" s="5">
        <f>MEDIAN($G$7,$G$19,$G$31,$G$43,$G$55,$G$67,$G$79,$G$91,$G$103,$G$115,$G$127,$G$139,$G$151,$G$163)</f>
        <v>178.5</v>
      </c>
      <c r="BP42">
        <f>PERCENTILE(($G$7,$G$19,$G$31,$G$43,$G$55,$G$67,$G$79,$G$91,$G$103,$G$115,$G$127,$G$139,$G$151,$G$163),25%)</f>
        <v>113.25</v>
      </c>
      <c r="BQ42" s="5">
        <f>MIN($G$7,$G$19,$G$31,$G$43,$G$55,$G$67,$G$79,$G$91,$G$103,$G$115,$G$127,$G$139,$G$151,$G$163)</f>
        <v>45</v>
      </c>
    </row>
    <row r="43" spans="1:69" x14ac:dyDescent="0.25">
      <c r="A43" s="117">
        <v>37425</v>
      </c>
      <c r="B43" s="60">
        <v>6</v>
      </c>
      <c r="C43" s="60">
        <v>2002</v>
      </c>
      <c r="D43" s="61">
        <v>2</v>
      </c>
      <c r="E43" s="62">
        <v>8.6999999999999993</v>
      </c>
      <c r="F43" s="93" t="s">
        <v>110</v>
      </c>
      <c r="G43" s="63">
        <v>201</v>
      </c>
      <c r="H43" s="64">
        <v>4.0399999999999998E-2</v>
      </c>
      <c r="I43" s="64">
        <v>6.83E-2</v>
      </c>
      <c r="J43" s="64">
        <v>1E-3</v>
      </c>
      <c r="K43" s="62">
        <v>9.6999999999999993</v>
      </c>
      <c r="L43" s="63">
        <v>21</v>
      </c>
      <c r="M43" s="63">
        <v>499</v>
      </c>
      <c r="N43" s="63">
        <v>15</v>
      </c>
      <c r="O43" s="63">
        <v>1300</v>
      </c>
      <c r="P43" s="93">
        <v>108</v>
      </c>
      <c r="Q43" s="93">
        <v>48</v>
      </c>
      <c r="R43" s="93">
        <v>2</v>
      </c>
      <c r="S43" s="93">
        <v>829</v>
      </c>
      <c r="T43" s="93">
        <v>2</v>
      </c>
      <c r="U43" s="93">
        <v>140</v>
      </c>
      <c r="V43" s="63"/>
      <c r="W43" s="63"/>
      <c r="X43" s="63"/>
      <c r="Y43" s="63"/>
      <c r="Z43" s="93">
        <v>50</v>
      </c>
      <c r="AA43" s="93" t="s">
        <v>110</v>
      </c>
      <c r="AB43" s="63"/>
      <c r="AE43" s="3">
        <v>2005</v>
      </c>
      <c r="AF43" s="2">
        <f>COUNT($G$74:$G$85)</f>
        <v>12</v>
      </c>
      <c r="AG43" s="4">
        <f>MAX($G$74:$G$85)</f>
        <v>1302</v>
      </c>
      <c r="AH43" s="2">
        <f>PERCENTILE($G$74:$G$85,75%)</f>
        <v>511.5</v>
      </c>
      <c r="AI43" s="4">
        <f>MEDIAN($G$74:$G$85)</f>
        <v>431.5</v>
      </c>
      <c r="AJ43" s="2">
        <f>PERCENTILE($G$74:$G$85,25%)</f>
        <v>318.25</v>
      </c>
      <c r="AK43" s="4">
        <f>MIN($G$74:$G$85)</f>
        <v>246</v>
      </c>
      <c r="BK43">
        <v>7</v>
      </c>
      <c r="BL43">
        <f>COUNT($G$8,$G$20,$G$32,$G$44,$G$56,$G$68,$G$80,$G$92,$G$104,$G$116,$G$128,$G$140,$G$152,$G$164)</f>
        <v>12</v>
      </c>
      <c r="BM43" s="5">
        <f>MAX($G$8,$G$20,$G$32,$G$44,$G$56,$G$68,$G$80,$G$92,$G$104,$G$116,$G$128,$G$140,$G$152,$G$164)</f>
        <v>837</v>
      </c>
      <c r="BN43">
        <f>PERCENTILE(($G$8,$G$20,$G$32,$G$44,$G$56,$G$68,$G$80,$G$92,$G$104,$G$116,$G$128,$G$140,$G$152,$G$164),75%)</f>
        <v>382.75</v>
      </c>
      <c r="BO43" s="5">
        <f>MEDIAN($G$8,$G$20,$G$32,$G$44,$G$56,$G$68,$G$80,$G$92,$G$104,$G$116,$G$128,$G$140,$G$152,$G$164)</f>
        <v>243.5</v>
      </c>
      <c r="BP43">
        <f>PERCENTILE(($G$8,$G$20,$G$32,$G$44,$G$56,$G$68,$G$80,$G$92,$G$104,$G$116,$G$128,$G$140,$G$152,$G$164),25%)</f>
        <v>110</v>
      </c>
      <c r="BQ43" s="5">
        <f>MIN($G$8,$G$20,$G$32,$G$44,$G$56,$G$68,$G$80,$G$92,$G$104,$G$116,$G$128,$G$140,$G$152,$G$164)</f>
        <v>52</v>
      </c>
    </row>
    <row r="44" spans="1:69" x14ac:dyDescent="0.25">
      <c r="A44" s="117">
        <v>37454</v>
      </c>
      <c r="B44" s="60">
        <v>7</v>
      </c>
      <c r="C44" s="60">
        <v>2002</v>
      </c>
      <c r="D44" s="61">
        <v>2</v>
      </c>
      <c r="E44" s="62">
        <v>12.7</v>
      </c>
      <c r="F44" s="93" t="s">
        <v>110</v>
      </c>
      <c r="G44" s="63">
        <v>227</v>
      </c>
      <c r="H44" s="64">
        <v>1E-3</v>
      </c>
      <c r="I44" s="64">
        <v>8.9499999999999996E-2</v>
      </c>
      <c r="J44" s="64">
        <v>1E-3</v>
      </c>
      <c r="K44" s="62">
        <v>9.1</v>
      </c>
      <c r="L44" s="63">
        <v>15</v>
      </c>
      <c r="M44" s="63">
        <v>565</v>
      </c>
      <c r="N44" s="63">
        <v>27</v>
      </c>
      <c r="O44" s="63">
        <v>5000</v>
      </c>
      <c r="P44" s="93">
        <v>92</v>
      </c>
      <c r="Q44" s="93">
        <v>44</v>
      </c>
      <c r="R44" s="93">
        <v>40</v>
      </c>
      <c r="S44" s="93">
        <v>989</v>
      </c>
      <c r="T44" s="93">
        <v>1</v>
      </c>
      <c r="U44" s="93">
        <v>136</v>
      </c>
      <c r="V44" s="63"/>
      <c r="W44" s="63"/>
      <c r="X44" s="63"/>
      <c r="Y44" s="63"/>
      <c r="Z44" s="93">
        <v>300</v>
      </c>
      <c r="AA44" s="93" t="s">
        <v>110</v>
      </c>
      <c r="AB44" s="63"/>
      <c r="AE44" s="3">
        <v>2006</v>
      </c>
      <c r="AF44" s="2">
        <f>COUNT($G$86:$G$97)</f>
        <v>12</v>
      </c>
      <c r="AG44" s="4">
        <f>MAX($G$86:$G$97)</f>
        <v>379</v>
      </c>
      <c r="AH44" s="2">
        <f>PERCENTILE($G$86:$G$97,75%)</f>
        <v>264.75</v>
      </c>
      <c r="AI44" s="4">
        <f>MEDIAN($G$86:$G$97)</f>
        <v>214</v>
      </c>
      <c r="AJ44" s="2">
        <f>PERCENTILE($G$86:$G$97,25%)</f>
        <v>186.25</v>
      </c>
      <c r="AK44" s="4">
        <f>MIN($G$86:$G$97)</f>
        <v>134</v>
      </c>
      <c r="BK44">
        <v>8</v>
      </c>
      <c r="BL44">
        <f>COUNT($G$9,$G$21,$G$33,$G$45,$G$57,$G$69,$G$81,$G$93,$G$105,$G$117,$G$129,$G$141,$G$153,$G$165)</f>
        <v>13</v>
      </c>
      <c r="BM44" s="5">
        <f>MAX($G$9,$G$21,$G$33,$G$45,$G$57,$G$69,$G$81,$G$93,$G$105,$G$117,$G$129,$G$141,$G$153,$G$165)</f>
        <v>1160</v>
      </c>
      <c r="BN44">
        <f>PERCENTILE(($G$9,$G$21,$G$33,$G$45,$G$57,$G$69,$G$81,$G$93,$G$105,$G$117,$G$129,$G$141,$G$153,$G$165),75%)</f>
        <v>257</v>
      </c>
      <c r="BO44" s="5">
        <f>MEDIAN($G$9,$G$21,$G$33,$G$45,$G$57,$G$69,$G$81,$G$93,$G$105,$G$117,$G$129,$G$141,$G$153,$G$165)</f>
        <v>175</v>
      </c>
      <c r="BP44">
        <f>PERCENTILE(($G$9,$G$21,$G$33,$G$45,$G$57,$G$69,$G$81,$G$93,$G$105,$G$117,$G$129,$G$141,$G$153,$G$165),25%)</f>
        <v>74</v>
      </c>
      <c r="BQ44" s="5">
        <f>MIN($G$9,$G$21,$G$33,$G$45,$G$57,$G$69,$G$81,$G$93,$G$105,$G$117,$G$129,$G$141,$G$153,$G$165)</f>
        <v>22.3</v>
      </c>
    </row>
    <row r="45" spans="1:69" x14ac:dyDescent="0.25">
      <c r="A45" s="117">
        <v>37483</v>
      </c>
      <c r="B45" s="60">
        <v>8</v>
      </c>
      <c r="C45" s="60">
        <v>2002</v>
      </c>
      <c r="D45" s="61">
        <v>2</v>
      </c>
      <c r="E45" s="62">
        <v>6.2</v>
      </c>
      <c r="F45" s="93" t="s">
        <v>110</v>
      </c>
      <c r="G45" s="63">
        <v>156</v>
      </c>
      <c r="H45" s="64">
        <v>4.3999999999999997E-2</v>
      </c>
      <c r="I45" s="64">
        <v>6.4500000000000002E-2</v>
      </c>
      <c r="J45" s="64">
        <v>0.19980000000000001</v>
      </c>
      <c r="K45" s="62">
        <v>9.1</v>
      </c>
      <c r="L45" s="63">
        <v>6</v>
      </c>
      <c r="M45" s="63">
        <v>397</v>
      </c>
      <c r="N45" s="63">
        <v>21</v>
      </c>
      <c r="O45" s="63">
        <v>1400</v>
      </c>
      <c r="P45" s="93">
        <v>68</v>
      </c>
      <c r="Q45" s="93">
        <v>36</v>
      </c>
      <c r="R45" s="93">
        <v>8</v>
      </c>
      <c r="S45" s="93">
        <v>661</v>
      </c>
      <c r="T45" s="93">
        <v>2</v>
      </c>
      <c r="U45" s="93">
        <v>92</v>
      </c>
      <c r="V45" s="63"/>
      <c r="W45" s="63"/>
      <c r="X45" s="63"/>
      <c r="Y45" s="63"/>
      <c r="Z45" s="93">
        <v>90</v>
      </c>
      <c r="AA45" s="93" t="s">
        <v>110</v>
      </c>
      <c r="AB45" s="63"/>
      <c r="AE45" s="3">
        <v>2007</v>
      </c>
      <c r="AF45" s="2">
        <f>COUNT($G$98:$G$109)</f>
        <v>12</v>
      </c>
      <c r="AG45" s="4">
        <f>MAX($G$98:$G$109)</f>
        <v>350</v>
      </c>
      <c r="AH45" s="2">
        <f>PERCENTILE($G$98:$G$109,75%)</f>
        <v>218.75</v>
      </c>
      <c r="AI45" s="4">
        <f>MEDIAN($G$98:$G$109)</f>
        <v>182.5</v>
      </c>
      <c r="AJ45" s="2">
        <f>PERCENTILE($G$98:$G$109,25%)</f>
        <v>163</v>
      </c>
      <c r="AK45" s="4">
        <f>MIN($G$98:$G$109)</f>
        <v>112</v>
      </c>
      <c r="BK45">
        <v>9</v>
      </c>
      <c r="BL45">
        <f>COUNT($G$10,$G$22,$G$34,$G$46,$G$58,$G$70,$G$82,$G$94,$G$106,$G$118,$G$130,$G$142,$G$154,$G$166)</f>
        <v>13</v>
      </c>
      <c r="BM45" s="5">
        <f>MAX($G$10,$G$22,$G$34,$G$46,$G$58,$G$70,$G$82,$G$94,$G$106,$G$118,$G$130,$G$142,$G$154,$G$166)</f>
        <v>591</v>
      </c>
      <c r="BN45">
        <f>PERCENTILE(($G$10,$G$22,$G$34,$G$46,$G$58,$G$70,$G$82,$G$94,$G$106,$G$118,$G$130,$G$142,$G$154,$G$166),75%)</f>
        <v>245</v>
      </c>
      <c r="BO45" s="5">
        <f>MEDIAN($G$10,$G$22,$G$34,$G$46,$G$58,$G$70,$G$82,$G$94,$G$106,$G$118,$G$130,$G$142,$G$154,$G$166)</f>
        <v>190</v>
      </c>
      <c r="BP45">
        <f>PERCENTILE(($G$10,$G$22,$G$34,$G$46,$G$58,$G$70,$G$82,$G$94,$G$106,$G$118,$G$130,$G$142,$G$154,$G$166),25%)</f>
        <v>67</v>
      </c>
      <c r="BQ45" s="5">
        <f>MIN($G$10,$G$22,$G$34,$G$46,$G$58,$G$70,$G$82,$G$94,$G$106,$G$118,$G$130,$G$142,$G$154,$G$166)</f>
        <v>17</v>
      </c>
    </row>
    <row r="46" spans="1:69" x14ac:dyDescent="0.25">
      <c r="A46" s="117">
        <v>37502</v>
      </c>
      <c r="B46" s="60">
        <v>9</v>
      </c>
      <c r="C46" s="60">
        <v>2002</v>
      </c>
      <c r="D46" s="61">
        <v>3</v>
      </c>
      <c r="E46" s="62">
        <v>8.9</v>
      </c>
      <c r="F46" s="93" t="s">
        <v>110</v>
      </c>
      <c r="G46" s="63">
        <v>195</v>
      </c>
      <c r="H46" s="64">
        <v>0.10730000000000001</v>
      </c>
      <c r="I46" s="64">
        <v>2.4500000000000001E-2</v>
      </c>
      <c r="J46" s="64">
        <v>1.6400000000000001E-2</v>
      </c>
      <c r="K46" s="62">
        <v>8.6</v>
      </c>
      <c r="L46" s="63">
        <v>3</v>
      </c>
      <c r="M46" s="63">
        <v>466</v>
      </c>
      <c r="N46" s="63">
        <v>15</v>
      </c>
      <c r="O46" s="63">
        <v>500</v>
      </c>
      <c r="P46" s="93">
        <v>64</v>
      </c>
      <c r="Q46" s="93">
        <v>44</v>
      </c>
      <c r="R46" s="93">
        <v>20</v>
      </c>
      <c r="S46" s="93">
        <v>793</v>
      </c>
      <c r="T46" s="93">
        <v>3</v>
      </c>
      <c r="U46" s="93">
        <v>108</v>
      </c>
      <c r="V46" s="63"/>
      <c r="W46" s="63"/>
      <c r="X46" s="63"/>
      <c r="Y46" s="63"/>
      <c r="Z46" s="93">
        <v>30</v>
      </c>
      <c r="AA46" s="93" t="s">
        <v>110</v>
      </c>
      <c r="AB46" s="63"/>
      <c r="AE46" s="3">
        <v>2008</v>
      </c>
      <c r="AF46" s="2">
        <f>COUNT($G$110:$G$121)</f>
        <v>11</v>
      </c>
      <c r="AG46" s="4">
        <f>MAX($G$110:$G$121)</f>
        <v>140</v>
      </c>
      <c r="AH46" s="2">
        <f>PERCENTILE($G$110:$G$121,75%)</f>
        <v>133</v>
      </c>
      <c r="AI46" s="4">
        <f>MEDIAN($G$110:$G$121)</f>
        <v>113</v>
      </c>
      <c r="AJ46" s="2">
        <f>PERCENTILE($G$110:$G$121,25%)</f>
        <v>80</v>
      </c>
      <c r="AK46" s="4">
        <f>MIN($G$110:$G$121)</f>
        <v>52</v>
      </c>
      <c r="BK46">
        <v>10</v>
      </c>
      <c r="BL46">
        <f>COUNT($G$11,$G$23,$G$35,$G$47,$G$59,$G$71,$G$83,$G$95,$G$107,$G$119,$G$131,$G$143,$G$155,$G$167)</f>
        <v>14</v>
      </c>
      <c r="BM46" s="5">
        <f>MAX($G$11,$G$23,$G$35,$G$47,$G$59,$G$71,$G$83,$G$95,$G$107,$G$119,$G$131,$G$143,$G$155,$G$167)</f>
        <v>543</v>
      </c>
      <c r="BN46">
        <f>PERCENTILE(($G$11,$G$23,$G$35,$G$47,$G$59,$G$71,$G$83,$G$95,$G$107,$G$119,$G$131,$G$143,$G$155,$G$167),75%)</f>
        <v>226</v>
      </c>
      <c r="BO46" s="5">
        <f>MEDIAN($G$11,$G$23,$G$35,$G$47,$G$59,$G$71,$G$83,$G$95,$G$107,$G$119,$G$131,$G$143,$G$155,$G$167)</f>
        <v>162</v>
      </c>
      <c r="BP46">
        <f>PERCENTILE(($G$11,$G$23,$G$35,$G$47,$G$59,$G$71,$G$83,$G$95,$G$107,$G$119,$G$131,$G$143,$G$155,$G$167),25%)</f>
        <v>60</v>
      </c>
      <c r="BQ46" s="5">
        <f>MIN($G$11,$G$23,$G$35,$G$47,$G$59,$G$71,$G$83,$G$95,$G$107,$G$119,$G$131,$G$143,$G$155,$G$167)</f>
        <v>7.0000000000000007E-2</v>
      </c>
    </row>
    <row r="47" spans="1:69" x14ac:dyDescent="0.25">
      <c r="A47" s="117">
        <v>37530</v>
      </c>
      <c r="B47" s="60">
        <v>10</v>
      </c>
      <c r="C47" s="60">
        <v>2002</v>
      </c>
      <c r="D47" s="61">
        <v>1</v>
      </c>
      <c r="E47" s="62">
        <v>7.5</v>
      </c>
      <c r="F47" s="93" t="s">
        <v>110</v>
      </c>
      <c r="G47" s="63">
        <v>234</v>
      </c>
      <c r="H47" s="64">
        <v>3.04E-2</v>
      </c>
      <c r="I47" s="64">
        <v>1.9900000000000001E-2</v>
      </c>
      <c r="J47" s="64">
        <v>2.2800000000000001E-2</v>
      </c>
      <c r="K47" s="62">
        <v>8</v>
      </c>
      <c r="L47" s="63">
        <v>6</v>
      </c>
      <c r="M47" s="63">
        <v>539</v>
      </c>
      <c r="N47" s="63">
        <v>15</v>
      </c>
      <c r="O47" s="63">
        <v>220</v>
      </c>
      <c r="P47" s="93">
        <v>68</v>
      </c>
      <c r="Q47" s="93">
        <v>40</v>
      </c>
      <c r="R47" s="93">
        <v>2</v>
      </c>
      <c r="S47" s="93">
        <v>1655</v>
      </c>
      <c r="T47" s="93">
        <v>0.91</v>
      </c>
      <c r="U47" s="93">
        <v>120</v>
      </c>
      <c r="V47" s="63"/>
      <c r="W47" s="63"/>
      <c r="X47" s="63"/>
      <c r="Y47" s="63"/>
      <c r="Z47" s="93">
        <v>30</v>
      </c>
      <c r="AA47" s="93" t="s">
        <v>110</v>
      </c>
      <c r="AB47" s="63"/>
      <c r="AE47" s="3">
        <v>2009</v>
      </c>
      <c r="AF47" s="2">
        <f>COUNT($G$122:$G$133)</f>
        <v>9</v>
      </c>
      <c r="AG47" s="4">
        <f>MAX($G$122:$G$133)</f>
        <v>56</v>
      </c>
      <c r="AH47" s="2">
        <f>PERCENTILE($G$122:$G$133,75%)</f>
        <v>52</v>
      </c>
      <c r="AI47" s="4">
        <f>MEDIAN($G$122:$G$133)</f>
        <v>50</v>
      </c>
      <c r="AJ47" s="2">
        <f>PERCENTILE($G$122:$G$133,25%)</f>
        <v>15</v>
      </c>
      <c r="AK47" s="4">
        <f>MIN($G$122:$G$133)</f>
        <v>7.0000000000000007E-2</v>
      </c>
      <c r="BK47">
        <v>11</v>
      </c>
      <c r="BL47">
        <f>COUNT($G$12,$G$24,$G$36,$G$48,$G$60,$G$72,$G$84,$G$96,$G$108,$G$120,$G$132,$G$144,$G$156,$G$168)</f>
        <v>14</v>
      </c>
      <c r="BM47" s="5">
        <f>MAX($G$12,$G$24,$G$36,$G$48,$G$60,$G$72,$G$84,$G$96,$G$108,$G$120,$G$132,$G$144,$G$156,$G$168)</f>
        <v>539</v>
      </c>
      <c r="BN47">
        <f>PERCENTILE(($G$12,$G$24,$G$36,$G$48,$G$60,$G$72,$G$84,$G$96,$G$108,$G$120,$G$132,$G$144,$G$156,$G$168),75%)</f>
        <v>209.5</v>
      </c>
      <c r="BO47" s="5">
        <f>MEDIAN($G$12,$G$24,$G$36,$G$48,$G$60,$G$72,$G$84,$G$96,$G$108,$G$120,$G$132,$G$144,$G$156,$G$168)</f>
        <v>112</v>
      </c>
      <c r="BP47">
        <f>PERCENTILE(($G$12,$G$24,$G$36,$G$48,$G$60,$G$72,$G$84,$G$96,$G$108,$G$120,$G$132,$G$144,$G$156,$G$168),25%)</f>
        <v>31.75</v>
      </c>
      <c r="BQ47" s="5">
        <f>MIN($G$12,$G$24,$G$36,$G$48,$G$60,$G$72,$G$84,$G$96,$G$108,$G$120,$G$132,$G$144,$G$156,$G$168)</f>
        <v>8</v>
      </c>
    </row>
    <row r="48" spans="1:69" x14ac:dyDescent="0.25">
      <c r="A48" s="117">
        <v>37564</v>
      </c>
      <c r="B48" s="60">
        <v>11</v>
      </c>
      <c r="C48" s="60">
        <v>2002</v>
      </c>
      <c r="D48" s="61">
        <v>1</v>
      </c>
      <c r="E48" s="62">
        <v>7.2</v>
      </c>
      <c r="F48" s="93" t="s">
        <v>110</v>
      </c>
      <c r="G48" s="63">
        <v>216</v>
      </c>
      <c r="H48" s="64">
        <v>2.53E-2</v>
      </c>
      <c r="I48" s="64">
        <v>5.3699999999999998E-2</v>
      </c>
      <c r="J48" s="64">
        <v>0.1946</v>
      </c>
      <c r="K48" s="62">
        <v>7.6</v>
      </c>
      <c r="L48" s="63">
        <v>5</v>
      </c>
      <c r="M48" s="63">
        <v>513</v>
      </c>
      <c r="N48" s="63">
        <v>28</v>
      </c>
      <c r="O48" s="63">
        <v>17</v>
      </c>
      <c r="P48" s="93">
        <v>68</v>
      </c>
      <c r="Q48" s="93">
        <v>28</v>
      </c>
      <c r="R48" s="93">
        <v>2</v>
      </c>
      <c r="S48" s="93">
        <v>901</v>
      </c>
      <c r="T48" s="93">
        <v>1</v>
      </c>
      <c r="U48" s="93">
        <v>116</v>
      </c>
      <c r="V48" s="63"/>
      <c r="W48" s="63"/>
      <c r="X48" s="63"/>
      <c r="Y48" s="63"/>
      <c r="Z48" s="93">
        <v>23</v>
      </c>
      <c r="AA48" s="93" t="s">
        <v>110</v>
      </c>
      <c r="AB48" s="63"/>
      <c r="AE48" s="3">
        <v>2010</v>
      </c>
      <c r="AF48" s="2">
        <f>COUNT($G$134:$G$145)</f>
        <v>12</v>
      </c>
      <c r="AG48" s="4">
        <f>MAX($G$134:$G$145)</f>
        <v>257</v>
      </c>
      <c r="AH48" s="2">
        <f>PERCENTILE($G$134:$G$145,75%)</f>
        <v>154.5</v>
      </c>
      <c r="AI48" s="4">
        <f>MEDIAN($G$134:$G$145)</f>
        <v>108</v>
      </c>
      <c r="AJ48" s="2">
        <f>PERCENTILE($G$134:$G$145,25%)</f>
        <v>29</v>
      </c>
      <c r="AK48" s="4">
        <f>MIN($G$134:$G$145)</f>
        <v>13.9</v>
      </c>
      <c r="BK48">
        <v>12</v>
      </c>
      <c r="BL48">
        <f>COUNT($G$13,$G$25,$G$37,$G$49,$G$61,$G$73,$G$85,$G$97,$G$109,$G$121,$G$133,$G$145,$G$157,$G$169)</f>
        <v>13</v>
      </c>
      <c r="BM48" s="5">
        <f>MAX($G$13,$G$25,$G$37,$G$49,$G$61,$G$73,$G$85,$G$97,$G$109,$G$121,$G$133,$G$145,$G$157,$G$169)</f>
        <v>673</v>
      </c>
      <c r="BN48">
        <f>PERCENTILE(($G$13,$G$25,$G$37,$G$49,$G$61,$G$73,$G$85,$G$97,$G$109,$G$121,$G$133,$G$145,$G$157,$G$169),75%)</f>
        <v>231</v>
      </c>
      <c r="BO48" s="5">
        <f>MEDIAN($G$13,$G$25,$G$37,$G$49,$G$61,$G$73,$G$85,$G$97,$G$109,$G$121,$G$133,$G$145,$G$157,$G$169)</f>
        <v>164</v>
      </c>
      <c r="BP48">
        <f>PERCENTILE(($G$13,$G$25,$G$37,$G$49,$G$61,$G$73,$G$85,$G$97,$G$109,$G$121,$G$133,$G$145,$G$157,$G$169),25%)</f>
        <v>33</v>
      </c>
      <c r="BQ48" s="5">
        <f>MIN($G$13,$G$25,$G$37,$G$49,$G$61,$G$73,$G$85,$G$97,$G$109,$G$121,$G$133,$G$145,$G$157,$G$169)</f>
        <v>14</v>
      </c>
    </row>
    <row r="49" spans="1:69" x14ac:dyDescent="0.25">
      <c r="A49" s="117">
        <v>37592</v>
      </c>
      <c r="B49" s="60">
        <v>12</v>
      </c>
      <c r="C49" s="60">
        <v>2002</v>
      </c>
      <c r="D49" s="61">
        <v>0.9</v>
      </c>
      <c r="E49" s="62">
        <v>7.2</v>
      </c>
      <c r="F49" s="93" t="s">
        <v>110</v>
      </c>
      <c r="G49" s="63">
        <v>246</v>
      </c>
      <c r="H49" s="64">
        <v>0.20910000000000001</v>
      </c>
      <c r="I49" s="64">
        <v>2.1999999999999999E-2</v>
      </c>
      <c r="J49" s="64">
        <v>0.1013</v>
      </c>
      <c r="K49" s="62">
        <v>8</v>
      </c>
      <c r="L49" s="63">
        <v>22</v>
      </c>
      <c r="M49" s="63">
        <v>568</v>
      </c>
      <c r="N49" s="63">
        <v>29</v>
      </c>
      <c r="O49" s="63">
        <v>30</v>
      </c>
      <c r="P49" s="93">
        <v>68</v>
      </c>
      <c r="Q49" s="93">
        <v>40</v>
      </c>
      <c r="R49" s="93">
        <v>2</v>
      </c>
      <c r="S49" s="93">
        <v>941</v>
      </c>
      <c r="T49" s="93">
        <v>2</v>
      </c>
      <c r="U49" s="93">
        <v>124</v>
      </c>
      <c r="V49" s="63"/>
      <c r="W49" s="63"/>
      <c r="X49" s="63"/>
      <c r="Y49" s="63"/>
      <c r="Z49" s="93">
        <v>23</v>
      </c>
      <c r="AA49" s="93" t="s">
        <v>110</v>
      </c>
      <c r="AB49" s="63"/>
      <c r="AE49" s="3">
        <v>2011</v>
      </c>
      <c r="AF49" s="2">
        <f>COUNT($G$146:$G$157)</f>
        <v>12</v>
      </c>
      <c r="AG49" s="4">
        <f>MAX($G$146:$G$157)</f>
        <v>208</v>
      </c>
      <c r="AH49" s="2">
        <f>PERCENTILE($G$146:$G$157,75%)</f>
        <v>176.75</v>
      </c>
      <c r="AI49" s="4">
        <f>MEDIAN($G$146:$G$157)</f>
        <v>141</v>
      </c>
      <c r="AJ49" s="2">
        <f>PERCENTILE($G$146:$G$157,25%)</f>
        <v>66</v>
      </c>
      <c r="AK49" s="4">
        <f>MIN($G$146:$G$157)</f>
        <v>30</v>
      </c>
    </row>
    <row r="50" spans="1:69" x14ac:dyDescent="0.25">
      <c r="A50" s="117">
        <v>37629</v>
      </c>
      <c r="B50" s="60">
        <v>1</v>
      </c>
      <c r="C50" s="60">
        <v>2003</v>
      </c>
      <c r="D50" s="61">
        <v>2</v>
      </c>
      <c r="E50" s="62">
        <v>7.8</v>
      </c>
      <c r="F50" s="93">
        <v>26</v>
      </c>
      <c r="G50" s="63">
        <v>216</v>
      </c>
      <c r="H50" s="64">
        <v>2.64E-2</v>
      </c>
      <c r="I50" s="64">
        <v>7.8399999999999997E-2</v>
      </c>
      <c r="J50" s="64">
        <v>3.2899999999999999E-2</v>
      </c>
      <c r="K50" s="62">
        <v>7.8</v>
      </c>
      <c r="L50" s="63">
        <v>15</v>
      </c>
      <c r="M50" s="63">
        <v>522</v>
      </c>
      <c r="N50" s="63">
        <v>23</v>
      </c>
      <c r="O50" s="63">
        <v>350</v>
      </c>
      <c r="P50" s="93">
        <v>60</v>
      </c>
      <c r="Q50" s="93">
        <v>34</v>
      </c>
      <c r="R50" s="93">
        <v>44</v>
      </c>
      <c r="S50" s="93">
        <v>890</v>
      </c>
      <c r="T50" s="93">
        <v>5</v>
      </c>
      <c r="U50" s="93">
        <v>106</v>
      </c>
      <c r="V50" s="63"/>
      <c r="W50" s="63"/>
      <c r="X50" s="63"/>
      <c r="Y50" s="63"/>
      <c r="Z50" s="93">
        <v>30</v>
      </c>
      <c r="AA50" s="93" t="s">
        <v>110</v>
      </c>
      <c r="AB50" s="63"/>
      <c r="AE50" s="3">
        <v>2012</v>
      </c>
      <c r="AF50" s="2">
        <f>COUNT($G$158:$G$169)</f>
        <v>12</v>
      </c>
      <c r="AG50" s="4">
        <f>MAX($G$158:$G$169)</f>
        <v>56</v>
      </c>
      <c r="AH50" s="2">
        <f>PERCENTILE($G$158:$G$169,75%)</f>
        <v>52</v>
      </c>
      <c r="AI50" s="4">
        <f>MEDIAN($G$158:$G$169)</f>
        <v>45</v>
      </c>
      <c r="AJ50" s="2">
        <f>PERCENTILE($G$158:$G$169,25%)</f>
        <v>30</v>
      </c>
      <c r="AK50" s="4">
        <f>MIN($G$158:$G$169)</f>
        <v>22</v>
      </c>
    </row>
    <row r="51" spans="1:69" x14ac:dyDescent="0.25">
      <c r="A51" s="117">
        <v>37655</v>
      </c>
      <c r="B51" s="60">
        <v>2</v>
      </c>
      <c r="C51" s="60">
        <v>2003</v>
      </c>
      <c r="D51" s="61">
        <v>0.9</v>
      </c>
      <c r="E51" s="62">
        <v>8</v>
      </c>
      <c r="F51" s="93">
        <v>27</v>
      </c>
      <c r="G51" s="63">
        <v>223</v>
      </c>
      <c r="H51" s="64">
        <v>2.63E-2</v>
      </c>
      <c r="I51" s="64">
        <v>5.2299999999999999E-2</v>
      </c>
      <c r="J51" s="64">
        <v>0.1099</v>
      </c>
      <c r="K51" s="62">
        <v>8</v>
      </c>
      <c r="L51" s="63">
        <v>34</v>
      </c>
      <c r="M51" s="63">
        <v>556</v>
      </c>
      <c r="N51" s="63">
        <v>83</v>
      </c>
      <c r="O51" s="63">
        <v>70</v>
      </c>
      <c r="P51" s="93">
        <v>60</v>
      </c>
      <c r="Q51" s="93">
        <v>28</v>
      </c>
      <c r="R51" s="93">
        <v>15</v>
      </c>
      <c r="S51" s="93">
        <v>974</v>
      </c>
      <c r="T51" s="93">
        <v>3</v>
      </c>
      <c r="U51" s="93">
        <v>120</v>
      </c>
      <c r="V51" s="63"/>
      <c r="W51" s="63"/>
      <c r="X51" s="63"/>
      <c r="Y51" s="63"/>
      <c r="Z51" s="93">
        <v>30</v>
      </c>
      <c r="AA51" s="93" t="s">
        <v>110</v>
      </c>
      <c r="AB51" s="63"/>
      <c r="AE51" s="1"/>
      <c r="AF51" s="1"/>
      <c r="AG51" s="2"/>
      <c r="AH51" s="2"/>
      <c r="AI51" s="2"/>
    </row>
    <row r="52" spans="1:69" x14ac:dyDescent="0.25">
      <c r="A52" s="117">
        <v>37683</v>
      </c>
      <c r="B52" s="60">
        <v>3</v>
      </c>
      <c r="C52" s="60">
        <v>2003</v>
      </c>
      <c r="D52" s="61">
        <v>2</v>
      </c>
      <c r="E52" s="62">
        <v>7.5</v>
      </c>
      <c r="F52" s="93">
        <v>30</v>
      </c>
      <c r="G52" s="63">
        <v>195</v>
      </c>
      <c r="H52" s="64">
        <v>5.74E-2</v>
      </c>
      <c r="I52" s="64">
        <v>3.32E-2</v>
      </c>
      <c r="J52" s="64">
        <v>8.0299999999999996E-2</v>
      </c>
      <c r="K52" s="62">
        <v>7.7</v>
      </c>
      <c r="L52" s="63">
        <v>20</v>
      </c>
      <c r="M52" s="63">
        <v>493</v>
      </c>
      <c r="N52" s="63">
        <v>44</v>
      </c>
      <c r="O52" s="63">
        <v>3000</v>
      </c>
      <c r="P52" s="93">
        <v>52</v>
      </c>
      <c r="Q52" s="93">
        <v>24</v>
      </c>
      <c r="R52" s="93">
        <v>38</v>
      </c>
      <c r="S52" s="93">
        <v>864</v>
      </c>
      <c r="T52" s="93">
        <v>2</v>
      </c>
      <c r="U52" s="93">
        <v>108</v>
      </c>
      <c r="V52" s="63"/>
      <c r="W52" s="63"/>
      <c r="X52" s="63"/>
      <c r="Y52" s="63"/>
      <c r="Z52" s="93">
        <v>22</v>
      </c>
      <c r="AA52" s="93" t="s">
        <v>110</v>
      </c>
      <c r="AB52" s="63"/>
    </row>
    <row r="53" spans="1:69" x14ac:dyDescent="0.25">
      <c r="A53" s="117">
        <v>37712</v>
      </c>
      <c r="B53" s="60">
        <v>4</v>
      </c>
      <c r="C53" s="60">
        <v>2003</v>
      </c>
      <c r="D53" s="61">
        <v>1</v>
      </c>
      <c r="E53" s="68"/>
      <c r="F53" s="93">
        <v>29</v>
      </c>
      <c r="G53" s="63">
        <v>208</v>
      </c>
      <c r="H53" s="64">
        <v>1E-3</v>
      </c>
      <c r="I53" s="64">
        <v>3.6999999999999998E-2</v>
      </c>
      <c r="J53" s="64">
        <v>3.4599999999999999E-2</v>
      </c>
      <c r="K53" s="62">
        <v>7.4</v>
      </c>
      <c r="L53" s="63">
        <v>31</v>
      </c>
      <c r="M53" s="63">
        <v>492</v>
      </c>
      <c r="N53" s="63">
        <v>66</v>
      </c>
      <c r="O53" s="63">
        <v>600</v>
      </c>
      <c r="P53" s="93">
        <v>52</v>
      </c>
      <c r="Q53" s="93">
        <v>28</v>
      </c>
      <c r="R53" s="93">
        <v>12</v>
      </c>
      <c r="S53" s="93">
        <v>862</v>
      </c>
      <c r="T53" s="93">
        <v>3</v>
      </c>
      <c r="U53" s="93">
        <v>112</v>
      </c>
      <c r="V53" s="63"/>
      <c r="W53" s="63"/>
      <c r="X53" s="63"/>
      <c r="Y53" s="63"/>
      <c r="Z53" s="93">
        <v>13</v>
      </c>
      <c r="AA53" s="93">
        <v>523</v>
      </c>
      <c r="AB53" s="63"/>
      <c r="AE53" t="s">
        <v>15</v>
      </c>
      <c r="AF53" t="s">
        <v>34</v>
      </c>
      <c r="AG53" t="s">
        <v>35</v>
      </c>
      <c r="AH53" t="s">
        <v>36</v>
      </c>
      <c r="AI53" t="s">
        <v>37</v>
      </c>
      <c r="AJ53" t="s">
        <v>38</v>
      </c>
      <c r="AK53" t="s">
        <v>39</v>
      </c>
      <c r="BK53" t="s">
        <v>14</v>
      </c>
      <c r="BL53" t="s">
        <v>34</v>
      </c>
      <c r="BM53" t="s">
        <v>35</v>
      </c>
      <c r="BN53" t="s">
        <v>36</v>
      </c>
      <c r="BO53" t="s">
        <v>37</v>
      </c>
      <c r="BP53" t="s">
        <v>38</v>
      </c>
      <c r="BQ53" t="s">
        <v>39</v>
      </c>
    </row>
    <row r="54" spans="1:69" x14ac:dyDescent="0.25">
      <c r="A54" s="117">
        <v>37746</v>
      </c>
      <c r="B54" s="60">
        <v>5</v>
      </c>
      <c r="C54" s="60">
        <v>2003</v>
      </c>
      <c r="D54" s="61">
        <v>1</v>
      </c>
      <c r="E54" s="62">
        <v>6.9</v>
      </c>
      <c r="F54" s="93">
        <v>31</v>
      </c>
      <c r="G54" s="63">
        <v>283</v>
      </c>
      <c r="H54" s="64">
        <v>1E-3</v>
      </c>
      <c r="I54" s="64">
        <v>7.9899999999999999E-2</v>
      </c>
      <c r="J54" s="64">
        <v>9.6000000000000002E-2</v>
      </c>
      <c r="K54" s="62">
        <v>7.3</v>
      </c>
      <c r="L54" s="63">
        <v>15</v>
      </c>
      <c r="M54" s="63">
        <v>601</v>
      </c>
      <c r="N54" s="63">
        <v>38</v>
      </c>
      <c r="O54" s="63">
        <v>2400</v>
      </c>
      <c r="P54" s="93">
        <v>76</v>
      </c>
      <c r="Q54" s="93">
        <v>20</v>
      </c>
      <c r="R54" s="93">
        <v>23</v>
      </c>
      <c r="S54" s="93">
        <v>1023</v>
      </c>
      <c r="T54" s="93">
        <v>3</v>
      </c>
      <c r="U54" s="93">
        <v>144</v>
      </c>
      <c r="V54" s="63"/>
      <c r="W54" s="63"/>
      <c r="X54" s="63"/>
      <c r="Y54" s="63"/>
      <c r="Z54" s="93">
        <v>1600</v>
      </c>
      <c r="AA54" s="93">
        <v>616</v>
      </c>
      <c r="AB54" s="63"/>
      <c r="AE54" s="3">
        <v>1999</v>
      </c>
      <c r="AF54">
        <f>COUNT($H$2:$H$13)</f>
        <v>12</v>
      </c>
      <c r="AG54" s="4">
        <f>MAX($H$2:$H$13)</f>
        <v>0.13039999999999999</v>
      </c>
      <c r="AH54">
        <f>PERCENTILE($H$2:$H$13,75%)</f>
        <v>7.2374999999999995E-2</v>
      </c>
      <c r="AI54" s="4">
        <f>MEDIAN($H$2:$H$13)</f>
        <v>1.7399999999999999E-2</v>
      </c>
      <c r="AJ54">
        <f>PERCENTILE($H$2:$H$13,25%)</f>
        <v>7.6750000000000004E-3</v>
      </c>
      <c r="AK54" s="4">
        <f>MIN($H$2:$H$13)</f>
        <v>2E-3</v>
      </c>
      <c r="BK54">
        <v>1</v>
      </c>
      <c r="BL54">
        <f>COUNT($H$2,$H$14,$H$26,$H$38,$H$50,$H$62,$H$74,$H$86,$H$98,$H$110,$H$122,$H$134,$H$146,$H$158)</f>
        <v>13</v>
      </c>
      <c r="BM54" s="6">
        <f>MAX($H$2,$H$14,$H$26,$H$38,$H$50,$H$62,$H$74,$H$86,$H$98,$H$110,$H$122,$H$134,$H$146,$H$158)</f>
        <v>0.6</v>
      </c>
      <c r="BN54">
        <f>PERCENTILE(($H$2,$H$14,$H$26,$H$38,$H$50,$H$62,$H$74,$H$86,$H$98,$H$110,$H$122,$H$134,$H$146,$H$158),75%)</f>
        <v>0.1096</v>
      </c>
      <c r="BO54" s="6">
        <f>MEDIAN($H$2,$H$14,$H$26,$H$38,$H$50,$H$62,$H$74,$H$86,$H$98,$H$110,$H$122,$H$134,$H$146,$H$158)</f>
        <v>3.9E-2</v>
      </c>
      <c r="BP54">
        <f>PERCENTILE(($H$2,$H$14,$H$26,$H$38,$H$50,$H$62,$H$74,$H$86,$H$98,$H$110,$H$122,$H$134,$H$146,$H$158),25%)</f>
        <v>1.9E-2</v>
      </c>
      <c r="BQ54" s="6">
        <f>MIN($H$2,$H$14,$H$26,$H$38,$H$50,$H$62,$H$74,$H$86,$H$98,$H$110,$H$122,$H$134,$H$146,$H$158)</f>
        <v>1E-3</v>
      </c>
    </row>
    <row r="55" spans="1:69" x14ac:dyDescent="0.25">
      <c r="A55" s="117"/>
      <c r="B55" s="60">
        <v>6</v>
      </c>
      <c r="C55" s="60"/>
      <c r="D55" s="61"/>
      <c r="E55" s="62"/>
      <c r="F55" s="93"/>
      <c r="G55" s="63"/>
      <c r="H55" s="64"/>
      <c r="I55" s="64"/>
      <c r="J55" s="64"/>
      <c r="K55" s="62"/>
      <c r="L55" s="63"/>
      <c r="M55" s="63"/>
      <c r="N55" s="63"/>
      <c r="O55" s="63"/>
      <c r="P55" s="93"/>
      <c r="Q55" s="93"/>
      <c r="R55" s="93"/>
      <c r="S55" s="93"/>
      <c r="T55" s="93"/>
      <c r="U55" s="93"/>
      <c r="V55" s="63"/>
      <c r="W55" s="63"/>
      <c r="X55" s="63"/>
      <c r="Y55" s="63"/>
      <c r="Z55" s="93"/>
      <c r="AA55" s="93"/>
      <c r="AB55" s="63"/>
      <c r="AE55" s="3">
        <v>2000</v>
      </c>
      <c r="AF55">
        <f>COUNT($H$14:$H$25)</f>
        <v>12</v>
      </c>
      <c r="AG55" s="4">
        <f>MAX($H$14:$H$25)</f>
        <v>0.59360000000000002</v>
      </c>
      <c r="AH55">
        <f>PERCENTILE($H$14:$H$25,75%)</f>
        <v>0.25177499999999997</v>
      </c>
      <c r="AI55" s="4">
        <f>MEDIAN($H$14:$H$25)</f>
        <v>0.15934999999999999</v>
      </c>
      <c r="AJ55">
        <f>PERCENTILE($H$14:$H$25,25%)</f>
        <v>2.0000000000000004E-2</v>
      </c>
      <c r="AK55" s="4">
        <f>MIN($H$14:$H$25)</f>
        <v>2E-3</v>
      </c>
      <c r="BK55">
        <v>2</v>
      </c>
      <c r="BL55">
        <f>COUNT($H$3,$H$15,$H$27,$H$39,$H$51,$H$63,$H$75,$H$87,$H$99,$H$111,$H$123,$H$135,$H$147,$H$159)</f>
        <v>13</v>
      </c>
      <c r="BM55" s="6">
        <f>MAX($H$3,$H$15,$H$27,$H$39,$H$51,$H$63,$H$75,$H$87,$H$99,$H$111,$H$123,$H$135,$H$147,$H$159)</f>
        <v>0.39500000000000002</v>
      </c>
      <c r="BN55">
        <f>PERCENTILE(($H$3,$H$15,$H$27,$H$39,$H$51,$H$63,$H$75,$H$87,$H$99,$H$111,$H$123,$H$135,$H$147,$H$159),75%)</f>
        <v>0.17019999999999999</v>
      </c>
      <c r="BO55" s="6">
        <f>MEDIAN($H$3,$H$15,$H$27,$H$39,$H$51,$H$63,$H$75,$H$87,$H$99,$H$111,$H$123,$H$135,$H$147,$H$159)</f>
        <v>8.5999999999999993E-2</v>
      </c>
      <c r="BP55">
        <f>PERCENTILE(($H$3,$H$15,$H$27,$H$39,$H$51,$H$63,$H$75,$H$87,$H$99,$H$111,$H$123,$H$135,$H$147,$H$159),25%)</f>
        <v>7.2099999999999997E-2</v>
      </c>
      <c r="BQ55" s="6">
        <f>MIN($H$3,$H$15,$H$27,$H$39,$H$51,$H$63,$H$75,$H$87,$H$99,$H$111,$H$123,$H$135,$H$147,$H$159)</f>
        <v>2.63E-2</v>
      </c>
    </row>
    <row r="56" spans="1:69" x14ac:dyDescent="0.25">
      <c r="A56" s="117">
        <v>37818</v>
      </c>
      <c r="B56" s="60">
        <v>7</v>
      </c>
      <c r="C56" s="60">
        <v>2003</v>
      </c>
      <c r="D56" s="61">
        <v>3</v>
      </c>
      <c r="E56" s="62">
        <v>8.1999999999999993</v>
      </c>
      <c r="F56" s="93">
        <v>32</v>
      </c>
      <c r="G56" s="63">
        <v>588</v>
      </c>
      <c r="H56" s="64">
        <v>2.5700000000000001E-2</v>
      </c>
      <c r="I56" s="64">
        <v>4.3E-3</v>
      </c>
      <c r="J56" s="64">
        <v>2.1499999999999998E-2</v>
      </c>
      <c r="K56" s="62">
        <v>8.1999999999999993</v>
      </c>
      <c r="L56" s="63">
        <v>0.5</v>
      </c>
      <c r="M56" s="63">
        <v>1329</v>
      </c>
      <c r="N56" s="66"/>
      <c r="O56" s="63">
        <v>23</v>
      </c>
      <c r="P56" s="93">
        <v>44</v>
      </c>
      <c r="Q56" s="93">
        <v>36</v>
      </c>
      <c r="R56" s="93">
        <v>16</v>
      </c>
      <c r="S56" s="93">
        <v>2090</v>
      </c>
      <c r="T56" s="93">
        <v>0.6</v>
      </c>
      <c r="U56" s="93">
        <v>224</v>
      </c>
      <c r="V56" s="63"/>
      <c r="W56" s="63"/>
      <c r="X56" s="63"/>
      <c r="Y56" s="63"/>
      <c r="Z56" s="93">
        <v>23</v>
      </c>
      <c r="AA56" s="93">
        <v>1329</v>
      </c>
      <c r="AB56" s="63"/>
      <c r="AE56" s="3">
        <v>2001</v>
      </c>
      <c r="AF56" s="2">
        <f>COUNT($H$26:$H$37)</f>
        <v>5</v>
      </c>
      <c r="AG56" s="4">
        <f>MAX($H$26:$H$37)</f>
        <v>5.1299999999999998E-2</v>
      </c>
      <c r="AH56" s="2">
        <f>PERCENTILE($H$26:$H$37,75%)</f>
        <v>4.5699999999999998E-2</v>
      </c>
      <c r="AI56" s="4">
        <f>MEDIAN($H$26:$H$37)</f>
        <v>3.1399999999999997E-2</v>
      </c>
      <c r="AJ56" s="2">
        <f>PERCENTILE($H$26:$H$37,25%)</f>
        <v>2.8500000000000001E-2</v>
      </c>
      <c r="AK56" s="4">
        <f>MIN($H$26:$H$37)</f>
        <v>1E-3</v>
      </c>
      <c r="BK56">
        <v>3</v>
      </c>
      <c r="BL56">
        <f>COUNT($H$4,$H$16,$H$28,$H$40,$H$52,$H$64,$H$76,$H$88,$H$100,$H$112,$H$124,$H$136,$H$148,$H$160)</f>
        <v>13</v>
      </c>
      <c r="BM56" s="6">
        <f>MAX($H$4,$H$16,$H$28,$H$40,$H$52,$H$64,$H$76,$H$88,$H$100,$H$112,$H$124,$H$136,$H$148,$H$160)</f>
        <v>0.59360000000000002</v>
      </c>
      <c r="BN56">
        <f>PERCENTILE(($H$4,$H$16,$H$28,$H$40,$H$52,$H$64,$H$76,$H$88,$H$100,$H$112,$H$124,$H$136,$H$148,$H$160),75%)</f>
        <v>7.2800000000000004E-2</v>
      </c>
      <c r="BO56" s="6">
        <f>MEDIAN($H$4,$H$16,$H$28,$H$40,$H$52,$H$64,$H$76,$H$88,$H$100,$H$112,$H$124,$H$136,$H$148,$H$160)</f>
        <v>5.5100000000000003E-2</v>
      </c>
      <c r="BP56">
        <f>PERCENTILE(($H$4,$H$16,$H$28,$H$40,$H$52,$H$64,$H$76,$H$88,$H$100,$H$112,$H$124,$H$136,$H$148,$H$160),25%)</f>
        <v>1.9E-2</v>
      </c>
      <c r="BQ56" s="6">
        <f>MIN($H$4,$H$16,$H$28,$H$40,$H$52,$H$64,$H$76,$H$88,$H$100,$H$112,$H$124,$H$136,$H$148,$H$160)</f>
        <v>1E-3</v>
      </c>
    </row>
    <row r="57" spans="1:69" x14ac:dyDescent="0.25">
      <c r="A57" s="117">
        <v>37837</v>
      </c>
      <c r="B57" s="60">
        <v>8</v>
      </c>
      <c r="C57" s="60">
        <v>2003</v>
      </c>
      <c r="D57" s="61">
        <v>2</v>
      </c>
      <c r="E57" s="62">
        <v>7.6</v>
      </c>
      <c r="F57" s="93">
        <v>30</v>
      </c>
      <c r="G57" s="63">
        <v>604</v>
      </c>
      <c r="H57" s="64">
        <v>2.1299999999999999E-2</v>
      </c>
      <c r="I57" s="64">
        <v>5.7000000000000002E-3</v>
      </c>
      <c r="J57" s="64">
        <v>1.3899999999999999E-2</v>
      </c>
      <c r="K57" s="62">
        <v>7.9</v>
      </c>
      <c r="L57" s="63">
        <v>14</v>
      </c>
      <c r="M57" s="63">
        <v>1328</v>
      </c>
      <c r="N57" s="66"/>
      <c r="O57" s="63">
        <v>50</v>
      </c>
      <c r="P57" s="93">
        <v>40</v>
      </c>
      <c r="Q57" s="93">
        <v>44</v>
      </c>
      <c r="R57" s="93">
        <v>47</v>
      </c>
      <c r="S57" s="93">
        <v>2070</v>
      </c>
      <c r="T57" s="93">
        <v>4</v>
      </c>
      <c r="U57" s="93">
        <v>232</v>
      </c>
      <c r="V57" s="63"/>
      <c r="W57" s="63"/>
      <c r="X57" s="63"/>
      <c r="Y57" s="63"/>
      <c r="Z57" s="93">
        <v>50</v>
      </c>
      <c r="AA57" s="93">
        <v>1342</v>
      </c>
      <c r="AB57" s="63"/>
      <c r="AE57" s="3">
        <v>2002</v>
      </c>
      <c r="AF57" s="2">
        <f>COUNT($H$38:$H$49)</f>
        <v>12</v>
      </c>
      <c r="AG57" s="4">
        <f>MAX($H$38:$H$49)</f>
        <v>0.20910000000000001</v>
      </c>
      <c r="AH57" s="2">
        <f>PERCENTILE($H$38:$H$49,75%)</f>
        <v>8.09E-2</v>
      </c>
      <c r="AI57" s="4">
        <f>MEDIAN($H$38:$H$49)</f>
        <v>3.6600000000000001E-2</v>
      </c>
      <c r="AJ57" s="2">
        <f>PERCENTILE($H$38:$H$49,25%)</f>
        <v>1.9224999999999999E-2</v>
      </c>
      <c r="AK57" s="4">
        <f>MIN($H$38:$H$49)</f>
        <v>1E-3</v>
      </c>
      <c r="BK57">
        <v>4</v>
      </c>
      <c r="BL57">
        <f>COUNT($H$5,$H$17,$H$29,$H$41,$H$53,$H$65,$H$77,$H$89,$H$101,$H$113,$H$125,$H$137,$H$149,$H$161)</f>
        <v>13</v>
      </c>
      <c r="BM57" s="6">
        <f>MAX($H$5,$H$17,$H$29,$H$41,$H$53,$H$65,$H$77,$H$89,$H$101,$H$113,$H$125,$H$137,$H$149,$H$161)</f>
        <v>0.68</v>
      </c>
      <c r="BN57">
        <f>PERCENTILE(($H$5,$H$17,$H$29,$H$41,$H$53,$H$65,$H$77,$H$89,$H$101,$H$113,$H$125,$H$137,$H$149,$H$161),75%)</f>
        <v>9.2999999999999999E-2</v>
      </c>
      <c r="BO57" s="6">
        <f>MEDIAN($H$5,$H$17,$H$29,$H$41,$H$53,$H$65,$H$77,$H$89,$H$101,$H$113,$H$125,$H$137,$H$149,$H$161)</f>
        <v>3.4700000000000002E-2</v>
      </c>
      <c r="BP57">
        <f>PERCENTILE(($H$5,$H$17,$H$29,$H$41,$H$53,$H$65,$H$77,$H$89,$H$101,$H$113,$H$125,$H$137,$H$149,$H$161),25%)</f>
        <v>8.0000000000000002E-3</v>
      </c>
      <c r="BQ57" s="6">
        <f>MIN($H$5,$H$17,$H$29,$H$41,$H$53,$H$65,$H$77,$H$89,$H$101,$H$113,$H$125,$H$137,$H$149,$H$161)</f>
        <v>1E-3</v>
      </c>
    </row>
    <row r="58" spans="1:69" x14ac:dyDescent="0.25">
      <c r="A58" s="117">
        <v>37872</v>
      </c>
      <c r="B58" s="60">
        <v>9</v>
      </c>
      <c r="C58" s="60">
        <v>2003</v>
      </c>
      <c r="D58" s="61">
        <v>1</v>
      </c>
      <c r="E58" s="62">
        <v>9</v>
      </c>
      <c r="F58" s="93">
        <v>30</v>
      </c>
      <c r="G58" s="63">
        <v>591</v>
      </c>
      <c r="H58" s="64">
        <v>8.0199999999999994E-2</v>
      </c>
      <c r="I58" s="64">
        <v>5.4999999999999997E-3</v>
      </c>
      <c r="J58" s="64">
        <v>2.41E-2</v>
      </c>
      <c r="K58" s="62">
        <v>8.1999999999999993</v>
      </c>
      <c r="L58" s="63">
        <v>27</v>
      </c>
      <c r="M58" s="63">
        <v>1218</v>
      </c>
      <c r="N58" s="66"/>
      <c r="O58" s="63">
        <v>230</v>
      </c>
      <c r="P58" s="93">
        <v>36</v>
      </c>
      <c r="Q58" s="93">
        <v>36</v>
      </c>
      <c r="R58" s="93">
        <v>27</v>
      </c>
      <c r="S58" s="93">
        <v>2110</v>
      </c>
      <c r="T58" s="93">
        <v>0.8</v>
      </c>
      <c r="U58" s="93">
        <v>220</v>
      </c>
      <c r="V58" s="63"/>
      <c r="W58" s="63"/>
      <c r="X58" s="63"/>
      <c r="Y58" s="63"/>
      <c r="Z58" s="93">
        <v>230</v>
      </c>
      <c r="AA58" s="93">
        <v>1245</v>
      </c>
      <c r="AB58" s="63"/>
      <c r="AE58" s="3">
        <v>2003</v>
      </c>
      <c r="AF58" s="2">
        <f>COUNT($H$50:$H$61)</f>
        <v>11</v>
      </c>
      <c r="AG58" s="4">
        <f>MAX($H$50:$H$61)</f>
        <v>0.24030000000000001</v>
      </c>
      <c r="AH58" s="2">
        <f>PERCENTILE($H$50:$H$61,75%)</f>
        <v>7.644999999999999E-2</v>
      </c>
      <c r="AI58" s="4">
        <f>MEDIAN($H$50:$H$61)</f>
        <v>2.64E-2</v>
      </c>
      <c r="AJ58" s="2">
        <f>PERCENTILE($H$50:$H$61,25%)</f>
        <v>2.35E-2</v>
      </c>
      <c r="AK58" s="4">
        <f>MIN($H$50:$H$61)</f>
        <v>1E-3</v>
      </c>
      <c r="BK58">
        <v>5</v>
      </c>
      <c r="BL58">
        <f>COUNT($H$6,$H$18,$H$30,$H$42,$H$54,$H$66,$H$78,$H$90,$H$102,$H$114,$H$126,$H$138,$H$150,$H$162)</f>
        <v>13</v>
      </c>
      <c r="BM58" s="6">
        <f>MAX($H$6,$H$18,$H$30,$H$42,$H$54,$H$66,$H$78,$H$90,$H$102,$H$114,$H$126,$H$138,$H$150,$H$162)</f>
        <v>0.1714</v>
      </c>
      <c r="BN58">
        <f>PERCENTILE(($H$6,$H$18,$H$30,$H$42,$H$54,$H$66,$H$78,$H$90,$H$102,$H$114,$H$126,$H$138,$H$150,$H$162),75%)</f>
        <v>6.5799999999999997E-2</v>
      </c>
      <c r="BO58" s="6">
        <f>MEDIAN($H$6,$H$18,$H$30,$H$42,$H$54,$H$66,$H$78,$H$90,$H$102,$H$114,$H$126,$H$138,$H$150,$H$162)</f>
        <v>3.49E-2</v>
      </c>
      <c r="BP58">
        <f>PERCENTILE(($H$6,$H$18,$H$30,$H$42,$H$54,$H$66,$H$78,$H$90,$H$102,$H$114,$H$126,$H$138,$H$150,$H$162),25%)</f>
        <v>0.01</v>
      </c>
      <c r="BQ58" s="6">
        <f>MIN($H$6,$H$18,$H$30,$H$42,$H$54,$H$66,$H$78,$H$90,$H$102,$H$114,$H$126,$H$138,$H$150,$H$162)</f>
        <v>1E-3</v>
      </c>
    </row>
    <row r="59" spans="1:69" x14ac:dyDescent="0.25">
      <c r="A59" s="117">
        <v>37900</v>
      </c>
      <c r="B59" s="60">
        <v>10</v>
      </c>
      <c r="C59" s="60">
        <v>2003</v>
      </c>
      <c r="D59" s="61">
        <v>1</v>
      </c>
      <c r="E59" s="62">
        <v>7.1</v>
      </c>
      <c r="F59" s="93">
        <v>27</v>
      </c>
      <c r="G59" s="63">
        <v>379</v>
      </c>
      <c r="H59" s="64">
        <v>7.2700000000000001E-2</v>
      </c>
      <c r="I59" s="64">
        <v>3.6799999999999999E-2</v>
      </c>
      <c r="J59" s="64">
        <v>0.13250000000000001</v>
      </c>
      <c r="K59" s="62">
        <v>7</v>
      </c>
      <c r="L59" s="63">
        <v>8</v>
      </c>
      <c r="M59" s="63">
        <v>786</v>
      </c>
      <c r="N59" s="66"/>
      <c r="O59" s="63">
        <v>23</v>
      </c>
      <c r="P59" s="93">
        <v>40</v>
      </c>
      <c r="Q59" s="93">
        <v>20</v>
      </c>
      <c r="R59" s="93">
        <v>19</v>
      </c>
      <c r="S59" s="93">
        <v>1456</v>
      </c>
      <c r="T59" s="93">
        <v>0.6</v>
      </c>
      <c r="U59" s="93">
        <v>144</v>
      </c>
      <c r="V59" s="63"/>
      <c r="W59" s="63"/>
      <c r="X59" s="63"/>
      <c r="Y59" s="63"/>
      <c r="Z59" s="93">
        <v>8</v>
      </c>
      <c r="AA59" s="93">
        <v>794</v>
      </c>
      <c r="AB59" s="63"/>
      <c r="AE59" s="3">
        <v>2004</v>
      </c>
      <c r="AF59" s="2">
        <f>COUNT($H$62:$H$73)</f>
        <v>12</v>
      </c>
      <c r="AG59" s="4">
        <f>MAX($H$62:$H$73)</f>
        <v>0.31809999999999999</v>
      </c>
      <c r="AH59" s="2">
        <f>PERCENTILE($H$62:$H$73,75%)</f>
        <v>0.15024999999999999</v>
      </c>
      <c r="AI59" s="4">
        <f>MEDIAN($H$62:$H$73)</f>
        <v>8.8249999999999995E-2</v>
      </c>
      <c r="AJ59" s="2">
        <f>PERCENTILE($H$62:$H$73,25%)</f>
        <v>4.3075000000000002E-2</v>
      </c>
      <c r="AK59" s="4">
        <f>MIN($H$62:$H$73)</f>
        <v>1E-3</v>
      </c>
      <c r="BK59">
        <v>6</v>
      </c>
      <c r="BL59">
        <f>COUNT($H$7,$H$19,$H$31,$H$43,$H$55,$H$67,$H$79,$H$91,$H$103,$H$115,$H$127,$H$139,$H$151,$H$163)</f>
        <v>12</v>
      </c>
      <c r="BM59" s="6">
        <f>MAX($H$7,$H$19,$H$31,$H$43,$H$55,$H$67,$H$79,$H$91,$H$103,$H$115,$H$127,$H$139,$H$151,$H$163)</f>
        <v>0.20169999999999999</v>
      </c>
      <c r="BN59">
        <f>PERCENTILE(($H$7,$H$19,$H$31,$H$43,$H$55,$H$67,$H$79,$H$91,$H$103,$H$115,$H$127,$H$139,$H$151,$H$163),75%)</f>
        <v>8.8624999999999995E-2</v>
      </c>
      <c r="BO59" s="6">
        <f>MEDIAN($H$7,$H$19,$H$31,$H$43,$H$55,$H$67,$H$79,$H$91,$H$103,$H$115,$H$127,$H$139,$H$151,$H$163)</f>
        <v>4.2549999999999998E-2</v>
      </c>
      <c r="BP59">
        <f>PERCENTILE(($H$7,$H$19,$H$31,$H$43,$H$55,$H$67,$H$79,$H$91,$H$103,$H$115,$H$127,$H$139,$H$151,$H$163),25%)</f>
        <v>9.4999999999999998E-3</v>
      </c>
      <c r="BQ59" s="6">
        <f>MIN($H$7,$H$19,$H$31,$H$43,$H$55,$H$67,$H$79,$H$91,$H$103,$H$115,$H$127,$H$139,$H$151,$H$163)</f>
        <v>1E-3</v>
      </c>
    </row>
    <row r="60" spans="1:69" x14ac:dyDescent="0.25">
      <c r="A60" s="117">
        <v>37930</v>
      </c>
      <c r="B60" s="60">
        <v>11</v>
      </c>
      <c r="C60" s="60">
        <v>2003</v>
      </c>
      <c r="D60" s="61">
        <v>2</v>
      </c>
      <c r="E60" s="62">
        <v>6.7</v>
      </c>
      <c r="F60" s="93">
        <v>27</v>
      </c>
      <c r="G60" s="63">
        <v>324</v>
      </c>
      <c r="H60" s="64">
        <v>0.10290000000000001</v>
      </c>
      <c r="I60" s="64">
        <v>4.58E-2</v>
      </c>
      <c r="J60" s="64">
        <v>0.1016</v>
      </c>
      <c r="K60" s="62">
        <v>7.2</v>
      </c>
      <c r="L60" s="63">
        <v>4</v>
      </c>
      <c r="M60" s="63">
        <v>700</v>
      </c>
      <c r="N60" s="66"/>
      <c r="O60" s="63">
        <v>70</v>
      </c>
      <c r="P60" s="93">
        <v>40</v>
      </c>
      <c r="Q60" s="93">
        <v>24</v>
      </c>
      <c r="R60" s="93">
        <v>31</v>
      </c>
      <c r="S60" s="93">
        <v>1238</v>
      </c>
      <c r="T60" s="93">
        <v>0.3</v>
      </c>
      <c r="U60" s="93">
        <v>128</v>
      </c>
      <c r="V60" s="63"/>
      <c r="W60" s="63"/>
      <c r="X60" s="63"/>
      <c r="Y60" s="63"/>
      <c r="Z60" s="93">
        <v>30</v>
      </c>
      <c r="AA60" s="93">
        <v>704</v>
      </c>
      <c r="AB60" s="63"/>
      <c r="AE60" s="3">
        <v>2005</v>
      </c>
      <c r="AF60" s="2">
        <f>COUNT($H$74:$H$85)</f>
        <v>12</v>
      </c>
      <c r="AG60" s="4">
        <f>MAX($H$74:$H$85)</f>
        <v>0.2092</v>
      </c>
      <c r="AH60" s="2">
        <f>PERCENTILE($H$74:$H$85,75%)</f>
        <v>0.114775</v>
      </c>
      <c r="AI60" s="4">
        <f>MEDIAN($H$74:$H$85)</f>
        <v>8.4949999999999998E-2</v>
      </c>
      <c r="AJ60" s="2">
        <f>PERCENTILE($H$74:$H$85,25%)</f>
        <v>6.1525000000000003E-2</v>
      </c>
      <c r="AK60" s="4">
        <f>MIN($H$74:$H$85)</f>
        <v>2.52E-2</v>
      </c>
      <c r="BK60">
        <v>7</v>
      </c>
      <c r="BL60">
        <f>COUNT($H$8,$H$20,$H$32,$H$44,$H$56,$H$68,$H$80,$H$92,$H$104,$H$116,$H$128,$H$140,$H$152,$H$164)</f>
        <v>12</v>
      </c>
      <c r="BM60" s="6">
        <f>MAX($H$8,$H$20,$H$32,$H$44,$H$56,$H$68,$H$80,$H$92,$H$104,$H$116,$H$128,$H$140,$H$152,$H$164)</f>
        <v>0.14799999999999999</v>
      </c>
      <c r="BN60">
        <f>PERCENTILE(($H$8,$H$20,$H$32,$H$44,$H$56,$H$68,$H$80,$H$92,$H$104,$H$116,$H$128,$H$140,$H$152,$H$164),75%)</f>
        <v>2.8275000000000002E-2</v>
      </c>
      <c r="BO60" s="6">
        <f>MEDIAN($H$8,$H$20,$H$32,$H$44,$H$56,$H$68,$H$80,$H$92,$H$104,$H$116,$H$128,$H$140,$H$152,$H$164)</f>
        <v>9.9999999999999985E-3</v>
      </c>
      <c r="BP60">
        <f>PERCENTILE(($H$8,$H$20,$H$32,$H$44,$H$56,$H$68,$H$80,$H$92,$H$104,$H$116,$H$128,$H$140,$H$152,$H$164),25%)</f>
        <v>1.75E-3</v>
      </c>
      <c r="BQ60" s="6">
        <f>MIN($H$8,$H$20,$H$32,$H$44,$H$56,$H$68,$H$80,$H$92,$H$104,$H$116,$H$128,$H$140,$H$152,$H$164)</f>
        <v>1E-3</v>
      </c>
    </row>
    <row r="61" spans="1:69" x14ac:dyDescent="0.25">
      <c r="A61" s="117">
        <v>37956</v>
      </c>
      <c r="B61" s="60">
        <v>12</v>
      </c>
      <c r="C61" s="60">
        <v>2003</v>
      </c>
      <c r="D61" s="61">
        <v>0.6</v>
      </c>
      <c r="E61" s="62">
        <v>6.8</v>
      </c>
      <c r="F61" s="93">
        <v>28.5</v>
      </c>
      <c r="G61" s="63">
        <v>673</v>
      </c>
      <c r="H61" s="64">
        <v>0.24030000000000001</v>
      </c>
      <c r="I61" s="64">
        <v>5.2999999999999999E-2</v>
      </c>
      <c r="J61" s="64">
        <v>7.0199999999999999E-2</v>
      </c>
      <c r="K61" s="62">
        <v>7.3</v>
      </c>
      <c r="L61" s="63">
        <v>0.5</v>
      </c>
      <c r="M61" s="63">
        <v>774</v>
      </c>
      <c r="N61" s="66"/>
      <c r="O61" s="63">
        <v>23</v>
      </c>
      <c r="P61" s="93">
        <v>40</v>
      </c>
      <c r="Q61" s="93">
        <v>20</v>
      </c>
      <c r="R61" s="93">
        <v>31</v>
      </c>
      <c r="S61" s="93">
        <v>1274</v>
      </c>
      <c r="T61" s="93">
        <v>1</v>
      </c>
      <c r="U61" s="93">
        <v>144</v>
      </c>
      <c r="V61" s="63"/>
      <c r="W61" s="63"/>
      <c r="X61" s="63"/>
      <c r="Y61" s="63"/>
      <c r="Z61" s="93">
        <v>13</v>
      </c>
      <c r="AA61" s="93">
        <v>774</v>
      </c>
      <c r="AB61" s="63"/>
      <c r="AE61" s="3">
        <v>2006</v>
      </c>
      <c r="AF61" s="2">
        <f>COUNT($H$86:$H$97)</f>
        <v>12</v>
      </c>
      <c r="AG61" s="4">
        <f>MAX($H$86:$H$97)</f>
        <v>0.54459999999999997</v>
      </c>
      <c r="AH61" s="2">
        <f>PERCENTILE($H$86:$H$97,75%)</f>
        <v>0.18737500000000001</v>
      </c>
      <c r="AI61" s="4">
        <f>MEDIAN($H$86:$H$97)</f>
        <v>6.6650000000000001E-2</v>
      </c>
      <c r="AJ61" s="2">
        <f>PERCENTILE($H$86:$H$97,25%)</f>
        <v>1.9599999999999999E-2</v>
      </c>
      <c r="AK61" s="4">
        <f>MIN($H$86:$H$97)</f>
        <v>1E-3</v>
      </c>
      <c r="BK61">
        <v>8</v>
      </c>
      <c r="BL61">
        <f>COUNT($H$9,$H$21,$H$33,$H$45,$H$57,$H$69,$H$81,$H$93,$H$105,$H$117,$H$129,$H$141,$H$153,$H$165)</f>
        <v>13</v>
      </c>
      <c r="BM61" s="6">
        <f>MAX($H$9,$H$21,$H$33,$H$45,$H$57,$H$69,$H$81,$H$93,$H$105,$H$117,$H$129,$H$141,$H$153,$H$165)</f>
        <v>1.2</v>
      </c>
      <c r="BN61">
        <f>PERCENTILE(($H$9,$H$21,$H$33,$H$45,$H$57,$H$69,$H$81,$H$93,$H$105,$H$117,$H$129,$H$141,$H$153,$H$165),75%)</f>
        <v>0.13500000000000001</v>
      </c>
      <c r="BO61" s="6">
        <f>MEDIAN($H$9,$H$21,$H$33,$H$45,$H$57,$H$69,$H$81,$H$93,$H$105,$H$117,$H$129,$H$141,$H$153,$H$165)</f>
        <v>0.10100000000000001</v>
      </c>
      <c r="BP61">
        <f>PERCENTILE(($H$9,$H$21,$H$33,$H$45,$H$57,$H$69,$H$81,$H$93,$H$105,$H$117,$H$129,$H$141,$H$153,$H$165),25%)</f>
        <v>2.8500000000000001E-2</v>
      </c>
      <c r="BQ61" s="6">
        <f>MIN($H$9,$H$21,$H$33,$H$45,$H$57,$H$69,$H$81,$H$93,$H$105,$H$117,$H$129,$H$141,$H$153,$H$165)</f>
        <v>1E-3</v>
      </c>
    </row>
    <row r="62" spans="1:69" x14ac:dyDescent="0.25">
      <c r="A62" s="117">
        <v>37991</v>
      </c>
      <c r="B62" s="60">
        <v>1</v>
      </c>
      <c r="C62" s="60">
        <v>2004</v>
      </c>
      <c r="D62" s="61">
        <v>0.7</v>
      </c>
      <c r="E62" s="62">
        <v>7.5</v>
      </c>
      <c r="F62" s="93">
        <v>26</v>
      </c>
      <c r="G62" s="63">
        <v>781</v>
      </c>
      <c r="H62" s="64">
        <v>4.0300000000000002E-2</v>
      </c>
      <c r="I62" s="64">
        <v>2.81E-2</v>
      </c>
      <c r="J62" s="64">
        <v>7.0400000000000004E-2</v>
      </c>
      <c r="K62" s="62">
        <v>7.4</v>
      </c>
      <c r="L62" s="63">
        <v>16</v>
      </c>
      <c r="M62" s="63">
        <v>842</v>
      </c>
      <c r="N62" s="66"/>
      <c r="O62" s="63">
        <v>80</v>
      </c>
      <c r="P62" s="93">
        <v>48</v>
      </c>
      <c r="Q62" s="93">
        <v>32</v>
      </c>
      <c r="R62" s="93">
        <v>12</v>
      </c>
      <c r="S62" s="93">
        <v>2470</v>
      </c>
      <c r="T62" s="93">
        <v>4</v>
      </c>
      <c r="U62" s="93">
        <v>160</v>
      </c>
      <c r="V62" s="63"/>
      <c r="W62" s="110">
        <v>323</v>
      </c>
      <c r="X62" s="63"/>
      <c r="Y62" s="63"/>
      <c r="Z62" s="93">
        <v>50</v>
      </c>
      <c r="AA62" s="93">
        <v>858</v>
      </c>
      <c r="AB62" s="82"/>
      <c r="AE62" s="3">
        <v>2007</v>
      </c>
      <c r="AF62" s="2">
        <f>COUNT($H$98:$H$109)</f>
        <v>12</v>
      </c>
      <c r="AG62" s="4">
        <f>MAX($H$98:$H$109)</f>
        <v>8.5699999999999998E-2</v>
      </c>
      <c r="AH62" s="2">
        <f>PERCENTILE($H$98:$H$109,75%)</f>
        <v>5.7275000000000006E-2</v>
      </c>
      <c r="AI62" s="4">
        <f>MEDIAN($H$98:$H$109)</f>
        <v>1.2299999999999998E-2</v>
      </c>
      <c r="AJ62" s="2">
        <f>PERCENTILE($H$98:$H$109,25%)</f>
        <v>1E-3</v>
      </c>
      <c r="AK62" s="4">
        <f>MIN($H$98:$H$109)</f>
        <v>1E-3</v>
      </c>
      <c r="BK62">
        <v>9</v>
      </c>
      <c r="BL62">
        <f>COUNT($H$10,$H$22,$H$34,$H$46,$H$58,$H$70,$H$82,$H$94,$H$106,$H$118,$H$130,$H$142,$H$154,$H$166)</f>
        <v>13</v>
      </c>
      <c r="BM62" s="6">
        <f>MAX($H$10,$H$22,$H$34,$H$46,$H$58,$H$70,$H$82,$H$94,$H$106,$H$118,$H$130,$H$142,$H$154,$H$166)</f>
        <v>0.1366</v>
      </c>
      <c r="BN62">
        <f>PERCENTILE(($H$10,$H$22,$H$34,$H$46,$H$58,$H$70,$H$82,$H$94,$H$106,$H$118,$H$130,$H$142,$H$154,$H$166),75%)</f>
        <v>5.6099999999999997E-2</v>
      </c>
      <c r="BO62" s="6">
        <f>MEDIAN($H$10,$H$22,$H$34,$H$46,$H$58,$H$70,$H$82,$H$94,$H$106,$H$118,$H$130,$H$142,$H$154,$H$166)</f>
        <v>2.52E-2</v>
      </c>
      <c r="BP62">
        <f>PERCENTILE(($H$10,$H$22,$H$34,$H$46,$H$58,$H$70,$H$82,$H$94,$H$106,$H$118,$H$130,$H$142,$H$154,$H$166),25%)</f>
        <v>2E-3</v>
      </c>
      <c r="BQ62" s="6">
        <f>MIN($H$10,$H$22,$H$34,$H$46,$H$58,$H$70,$H$82,$H$94,$H$106,$H$118,$H$130,$H$142,$H$154,$H$166)</f>
        <v>1E-3</v>
      </c>
    </row>
    <row r="63" spans="1:69" x14ac:dyDescent="0.25">
      <c r="A63" s="117">
        <v>38019</v>
      </c>
      <c r="B63" s="60">
        <v>2</v>
      </c>
      <c r="C63" s="60">
        <v>2004</v>
      </c>
      <c r="D63" s="61">
        <v>1</v>
      </c>
      <c r="E63" s="62">
        <v>7.2</v>
      </c>
      <c r="F63" s="93">
        <v>26</v>
      </c>
      <c r="G63" s="63">
        <v>722</v>
      </c>
      <c r="H63" s="64">
        <v>8.5999999999999993E-2</v>
      </c>
      <c r="I63" s="64">
        <v>2.9700000000000001E-2</v>
      </c>
      <c r="J63" s="64">
        <v>3.7600000000000001E-2</v>
      </c>
      <c r="K63" s="62">
        <v>7.3</v>
      </c>
      <c r="L63" s="63">
        <v>91</v>
      </c>
      <c r="M63" s="63">
        <v>794</v>
      </c>
      <c r="N63" s="66"/>
      <c r="O63" s="63">
        <v>23</v>
      </c>
      <c r="P63" s="93">
        <v>68</v>
      </c>
      <c r="Q63" s="93">
        <v>40</v>
      </c>
      <c r="R63" s="93">
        <v>27</v>
      </c>
      <c r="S63" s="93">
        <v>1401</v>
      </c>
      <c r="T63" s="93">
        <v>3</v>
      </c>
      <c r="U63" s="93">
        <v>168</v>
      </c>
      <c r="V63" s="63"/>
      <c r="W63" s="110">
        <v>529</v>
      </c>
      <c r="X63" s="63"/>
      <c r="Y63" s="63"/>
      <c r="Z63" s="93">
        <v>23</v>
      </c>
      <c r="AA63" s="93">
        <v>885</v>
      </c>
      <c r="AB63" s="83">
        <v>17.2</v>
      </c>
      <c r="AE63" s="3">
        <v>2008</v>
      </c>
      <c r="AF63" s="2">
        <f>COUNT($H$110:$H$121)</f>
        <v>11</v>
      </c>
      <c r="AG63" s="4">
        <f>MAX($H$110:$H$121)</f>
        <v>0.25669999999999998</v>
      </c>
      <c r="AH63" s="2">
        <f>PERCENTILE($H$110:$H$121,75%)</f>
        <v>0.15625</v>
      </c>
      <c r="AI63" s="4">
        <f>MEDIAN($H$110:$H$121)</f>
        <v>5.5100000000000003E-2</v>
      </c>
      <c r="AJ63" s="2">
        <f>PERCENTILE($H$110:$H$121,25%)</f>
        <v>3.1600000000000003E-2</v>
      </c>
      <c r="AK63" s="4">
        <f>MIN($H$110:$H$121)</f>
        <v>1E-3</v>
      </c>
      <c r="BK63">
        <v>10</v>
      </c>
      <c r="BL63">
        <f>COUNT($H$11,$H$23,$H$35,$H$47,$H$59,$H$71,$H$83,$H$95,$H$107,$H$119,$H$131,$H$143,$H$155,$H$167)</f>
        <v>13</v>
      </c>
      <c r="BM63" s="6">
        <f>MAX($H$11,$H$23,$H$35,$H$47,$H$59,$H$71,$H$83,$H$95,$H$107,$H$119,$H$131,$H$143,$H$155,$H$167)</f>
        <v>0.53</v>
      </c>
      <c r="BN63">
        <f>PERCENTILE(($H$11,$H$23,$H$35,$H$47,$H$59,$H$71,$H$83,$H$95,$H$107,$H$119,$H$131,$H$143,$H$155,$H$167),75%)</f>
        <v>0.11169999999999999</v>
      </c>
      <c r="BO63" s="6">
        <f>MEDIAN($H$11,$H$23,$H$35,$H$47,$H$59,$H$71,$H$83,$H$95,$H$107,$H$119,$H$131,$H$143,$H$155,$H$167)</f>
        <v>0.05</v>
      </c>
      <c r="BP63">
        <f>PERCENTILE(($H$11,$H$23,$H$35,$H$47,$H$59,$H$71,$H$83,$H$95,$H$107,$H$119,$H$131,$H$143,$H$155,$H$167),25%)</f>
        <v>3.04E-2</v>
      </c>
      <c r="BQ63" s="6">
        <f>MIN($H$11,$H$23,$H$35,$H$47,$H$59,$H$71,$H$83,$H$95,$H$107,$H$119,$H$131,$H$143,$H$155,$H$167)</f>
        <v>1E-3</v>
      </c>
    </row>
    <row r="64" spans="1:69" x14ac:dyDescent="0.25">
      <c r="A64" s="117">
        <v>38047</v>
      </c>
      <c r="B64" s="60">
        <v>3</v>
      </c>
      <c r="C64" s="60">
        <v>2004</v>
      </c>
      <c r="D64" s="61">
        <v>0.05</v>
      </c>
      <c r="E64" s="62">
        <v>5.9</v>
      </c>
      <c r="F64" s="93">
        <v>27</v>
      </c>
      <c r="G64" s="63">
        <v>921</v>
      </c>
      <c r="H64" s="64">
        <v>1E-3</v>
      </c>
      <c r="I64" s="64">
        <v>4.0800000000000003E-2</v>
      </c>
      <c r="J64" s="64">
        <v>7.17E-2</v>
      </c>
      <c r="K64" s="62">
        <v>7.3</v>
      </c>
      <c r="L64" s="63">
        <v>42</v>
      </c>
      <c r="M64" s="63">
        <v>802</v>
      </c>
      <c r="N64" s="66"/>
      <c r="O64" s="63">
        <v>13</v>
      </c>
      <c r="P64" s="93">
        <v>88</v>
      </c>
      <c r="Q64" s="93">
        <v>36</v>
      </c>
      <c r="R64" s="93">
        <v>58</v>
      </c>
      <c r="S64" s="93"/>
      <c r="T64" s="93">
        <v>2</v>
      </c>
      <c r="U64" s="93">
        <v>188</v>
      </c>
      <c r="V64" s="63"/>
      <c r="W64" s="110">
        <v>229</v>
      </c>
      <c r="X64" s="63"/>
      <c r="Y64" s="63"/>
      <c r="Z64" s="93">
        <v>8</v>
      </c>
      <c r="AA64" s="93">
        <v>844</v>
      </c>
      <c r="AB64" s="83">
        <v>57.68</v>
      </c>
      <c r="AE64" s="3">
        <v>2009</v>
      </c>
      <c r="AF64" s="2">
        <f>COUNT($H$122:$H$133)</f>
        <v>9</v>
      </c>
      <c r="AG64" s="4">
        <f>MAX($H$122:$H$133)</f>
        <v>0.66</v>
      </c>
      <c r="AH64" s="2">
        <f>PERCENTILE($H$122:$H$133,75%)</f>
        <v>0.20169999999999999</v>
      </c>
      <c r="AI64" s="4">
        <f>MEDIAN($H$122:$H$133)</f>
        <v>0.1096</v>
      </c>
      <c r="AJ64" s="2">
        <f>PERCENTILE($H$122:$H$133,25%)</f>
        <v>0.05</v>
      </c>
      <c r="AK64" s="4">
        <f>MIN($H$122:$H$133)</f>
        <v>1E-3</v>
      </c>
      <c r="BK64">
        <v>11</v>
      </c>
      <c r="BL64">
        <f>COUNT($H$12,$H$24,$H$36,$H$48,$H$60,$H$72,$H$84,$H$96,$H$108,$H$120,$H$132,$H$144,$H$156,$H$168)</f>
        <v>14</v>
      </c>
      <c r="BM64" s="6">
        <f>MAX($H$12,$H$24,$H$36,$H$48,$H$60,$H$72,$H$84,$H$96,$H$108,$H$120,$H$132,$H$144,$H$156,$H$168)</f>
        <v>0.6</v>
      </c>
      <c r="BN64">
        <f>PERCENTILE(($H$12,$H$24,$H$36,$H$48,$H$60,$H$72,$H$84,$H$96,$H$108,$H$120,$H$132,$H$144,$H$156,$H$168),75%)</f>
        <v>0.13619999999999999</v>
      </c>
      <c r="BO64" s="6">
        <f>MEDIAN($H$12,$H$24,$H$36,$H$48,$H$60,$H$72,$H$84,$H$96,$H$108,$H$120,$H$132,$H$144,$H$156,$H$168)</f>
        <v>7.2450000000000001E-2</v>
      </c>
      <c r="BP64">
        <f>PERCENTILE(($H$12,$H$24,$H$36,$H$48,$H$60,$H$72,$H$84,$H$96,$H$108,$H$120,$H$132,$H$144,$H$156,$H$168),25%)</f>
        <v>2.8499999999999998E-2</v>
      </c>
      <c r="BQ64" s="6">
        <f>MIN($H$12,$H$24,$H$36,$H$48,$H$60,$H$72,$H$84,$H$96,$H$108,$H$120,$H$132,$H$144,$H$156,$H$168)</f>
        <v>1E-3</v>
      </c>
    </row>
    <row r="65" spans="1:69" x14ac:dyDescent="0.25">
      <c r="A65" s="117">
        <v>38090</v>
      </c>
      <c r="B65" s="60">
        <v>4</v>
      </c>
      <c r="C65" s="60">
        <v>2004</v>
      </c>
      <c r="D65" s="61">
        <v>2</v>
      </c>
      <c r="E65" s="62">
        <v>6.4</v>
      </c>
      <c r="F65" s="93">
        <v>30</v>
      </c>
      <c r="G65" s="63">
        <v>930</v>
      </c>
      <c r="H65" s="64">
        <v>3.4700000000000002E-2</v>
      </c>
      <c r="I65" s="64">
        <v>4.5900000000000003E-2</v>
      </c>
      <c r="J65" s="64">
        <v>4.3900000000000002E-2</v>
      </c>
      <c r="K65" s="62">
        <v>7.3</v>
      </c>
      <c r="L65" s="63">
        <v>35</v>
      </c>
      <c r="M65" s="63">
        <v>876</v>
      </c>
      <c r="N65" s="66"/>
      <c r="O65" s="63">
        <v>80</v>
      </c>
      <c r="P65" s="93">
        <v>68</v>
      </c>
      <c r="Q65" s="93">
        <v>36</v>
      </c>
      <c r="R65" s="93">
        <v>2</v>
      </c>
      <c r="S65" s="93">
        <v>1561</v>
      </c>
      <c r="T65" s="93">
        <v>2</v>
      </c>
      <c r="U65" s="93">
        <v>184</v>
      </c>
      <c r="V65" s="63"/>
      <c r="W65" s="110">
        <v>33</v>
      </c>
      <c r="X65" s="63"/>
      <c r="Y65" s="63"/>
      <c r="Z65" s="93">
        <v>4</v>
      </c>
      <c r="AA65" s="93">
        <v>911</v>
      </c>
      <c r="AB65" s="83">
        <v>12.16</v>
      </c>
      <c r="AE65" s="3">
        <v>2010</v>
      </c>
      <c r="AF65" s="2">
        <f>COUNT($H$134:$H$145)</f>
        <v>12</v>
      </c>
      <c r="AG65" s="4">
        <f>MAX($H$134:$H$145)</f>
        <v>1.2</v>
      </c>
      <c r="AH65" s="2">
        <f>PERCENTILE($H$134:$H$145,75%)</f>
        <v>0.19999999999999998</v>
      </c>
      <c r="AI65" s="4">
        <f>MEDIAN($H$134:$H$145)</f>
        <v>2.1600000000000001E-2</v>
      </c>
      <c r="AJ65" s="2">
        <f>PERCENTILE($H$134:$H$145,25%)</f>
        <v>5.0000000000000001E-3</v>
      </c>
      <c r="AK65" s="4">
        <f>MIN($H$134:$H$145)</f>
        <v>5.0000000000000001E-3</v>
      </c>
      <c r="BK65">
        <v>12</v>
      </c>
      <c r="BL65">
        <f>COUNT($H$13,$H$25,$H$37,$H$49,$H$61,$H$73,$H$85,$H$97,$H$109,$H$121,$H$133,$H$145,$H$157,$H$169)</f>
        <v>13</v>
      </c>
      <c r="BM65" s="6">
        <f>MAX($H$13,$H$25,$H$37,$H$49,$H$61,$H$73,$H$85,$H$97,$H$109,$H$121,$H$133,$H$145,$H$157,$H$169)</f>
        <v>0.66</v>
      </c>
      <c r="BN65">
        <f>PERCENTILE(($H$13,$H$25,$H$37,$H$49,$H$61,$H$73,$H$85,$H$97,$H$109,$H$121,$H$133,$H$145,$H$157,$H$169),75%)</f>
        <v>0.31809999999999999</v>
      </c>
      <c r="BO65" s="6">
        <f>MEDIAN($H$13,$H$25,$H$37,$H$49,$H$61,$H$73,$H$85,$H$97,$H$109,$H$121,$H$133,$H$145,$H$157,$H$169)</f>
        <v>0.20910000000000001</v>
      </c>
      <c r="BP65">
        <f>PERCENTILE(($H$13,$H$25,$H$37,$H$49,$H$61,$H$73,$H$85,$H$97,$H$109,$H$121,$H$133,$H$145,$H$157,$H$169),25%)</f>
        <v>7.9100000000000004E-2</v>
      </c>
      <c r="BQ65" s="6">
        <f>MIN($H$13,$H$25,$H$37,$H$49,$H$61,$H$73,$H$85,$H$97,$H$109,$H$121,$H$133,$H$145,$H$157,$H$169)</f>
        <v>2.3E-2</v>
      </c>
    </row>
    <row r="66" spans="1:69" x14ac:dyDescent="0.25">
      <c r="A66" s="117">
        <v>38110</v>
      </c>
      <c r="B66" s="60">
        <v>5</v>
      </c>
      <c r="C66" s="60">
        <v>2004</v>
      </c>
      <c r="D66" s="61">
        <v>2</v>
      </c>
      <c r="E66" s="62">
        <v>7.8</v>
      </c>
      <c r="F66" s="93">
        <v>28.2</v>
      </c>
      <c r="G66" s="63">
        <v>2046</v>
      </c>
      <c r="H66" s="64">
        <v>4.3999999999999997E-2</v>
      </c>
      <c r="I66" s="64">
        <v>2.3699999999999999E-2</v>
      </c>
      <c r="J66" s="64">
        <v>1.9400000000000001E-2</v>
      </c>
      <c r="K66" s="62">
        <v>8.1</v>
      </c>
      <c r="L66" s="63">
        <v>40</v>
      </c>
      <c r="M66" s="63">
        <v>1033</v>
      </c>
      <c r="N66" s="66"/>
      <c r="O66" s="63">
        <v>90</v>
      </c>
      <c r="P66" s="93">
        <v>1200</v>
      </c>
      <c r="Q66" s="93">
        <v>600</v>
      </c>
      <c r="R66" s="93">
        <v>2</v>
      </c>
      <c r="S66" s="93">
        <v>1805</v>
      </c>
      <c r="T66" s="93">
        <v>3</v>
      </c>
      <c r="U66" s="93">
        <v>1000</v>
      </c>
      <c r="V66" s="63"/>
      <c r="W66" s="110">
        <v>73</v>
      </c>
      <c r="X66" s="63"/>
      <c r="Y66" s="63"/>
      <c r="Z66" s="93">
        <v>4</v>
      </c>
      <c r="AA66" s="93">
        <v>1073</v>
      </c>
      <c r="AB66" s="83">
        <v>107.03</v>
      </c>
      <c r="AE66" s="3">
        <v>2011</v>
      </c>
      <c r="AF66" s="2">
        <f>COUNT($H$146:$H$157)</f>
        <v>11</v>
      </c>
      <c r="AG66" s="4">
        <f>MAX($H$146:$H$157)</f>
        <v>0.48130000000000001</v>
      </c>
      <c r="AH66" s="2">
        <f>PERCENTILE($H$146:$H$157,75%)</f>
        <v>9.0049999999999991E-2</v>
      </c>
      <c r="AI66" s="4">
        <f>MEDIAN($H$146:$H$157)</f>
        <v>5.6099999999999997E-2</v>
      </c>
      <c r="AJ66" s="2">
        <f>PERCENTILE($H$146:$H$157,25%)</f>
        <v>3.1399999999999997E-2</v>
      </c>
      <c r="AK66" s="4">
        <f>MIN($H$146:$H$157)</f>
        <v>1.55E-2</v>
      </c>
    </row>
    <row r="67" spans="1:69" x14ac:dyDescent="0.25">
      <c r="A67" s="117">
        <v>38148</v>
      </c>
      <c r="B67" s="60">
        <v>6</v>
      </c>
      <c r="C67" s="60">
        <v>2004</v>
      </c>
      <c r="D67" s="61">
        <v>2</v>
      </c>
      <c r="E67" s="62">
        <v>6.6</v>
      </c>
      <c r="F67" s="93">
        <v>29</v>
      </c>
      <c r="G67" s="63">
        <v>752</v>
      </c>
      <c r="H67" s="64">
        <v>9.0499999999999997E-2</v>
      </c>
      <c r="I67" s="64">
        <v>0.223</v>
      </c>
      <c r="J67" s="64">
        <v>3.09E-2</v>
      </c>
      <c r="K67" s="62">
        <v>7.6</v>
      </c>
      <c r="L67" s="63">
        <v>42</v>
      </c>
      <c r="M67" s="63">
        <v>1521</v>
      </c>
      <c r="N67" s="66"/>
      <c r="O67" s="63">
        <v>30</v>
      </c>
      <c r="P67" s="93">
        <v>64</v>
      </c>
      <c r="Q67" s="93">
        <v>48</v>
      </c>
      <c r="R67" s="93">
        <v>53</v>
      </c>
      <c r="S67" s="93">
        <v>2830</v>
      </c>
      <c r="T67" s="93">
        <v>3</v>
      </c>
      <c r="U67" s="93">
        <v>288</v>
      </c>
      <c r="V67" s="63"/>
      <c r="W67" s="110">
        <v>83</v>
      </c>
      <c r="X67" s="63"/>
      <c r="Y67" s="63"/>
      <c r="Z67" s="93">
        <v>30</v>
      </c>
      <c r="AA67" s="93">
        <v>1563</v>
      </c>
      <c r="AB67" s="83">
        <v>62.55</v>
      </c>
      <c r="AE67" s="3">
        <v>2012</v>
      </c>
      <c r="AF67" s="2">
        <f>COUNT($H$158:$H$169)</f>
        <v>12</v>
      </c>
      <c r="AG67" s="4">
        <f>MAX($H$158:$H$169)</f>
        <v>0.6</v>
      </c>
      <c r="AH67" s="2">
        <f>PERCENTILE($H$158:$H$169,75%)</f>
        <v>9.6500000000000002E-2</v>
      </c>
      <c r="AI67" s="4">
        <f>MEDIAN($H$158:$H$169)</f>
        <v>5.7999999999999996E-2</v>
      </c>
      <c r="AJ67" s="2">
        <f>PERCENTILE($H$158:$H$169,25%)</f>
        <v>1.375E-2</v>
      </c>
      <c r="AK67" s="4">
        <f>MIN($H$158:$H$169)</f>
        <v>1E-3</v>
      </c>
    </row>
    <row r="68" spans="1:69" x14ac:dyDescent="0.25">
      <c r="A68" s="117">
        <v>38173</v>
      </c>
      <c r="B68" s="60">
        <v>7</v>
      </c>
      <c r="C68" s="60">
        <v>2004</v>
      </c>
      <c r="D68" s="61">
        <v>2</v>
      </c>
      <c r="E68" s="62">
        <v>10.4</v>
      </c>
      <c r="F68" s="93">
        <v>30</v>
      </c>
      <c r="G68" s="63">
        <v>301</v>
      </c>
      <c r="H68" s="64">
        <v>8.09E-2</v>
      </c>
      <c r="I68" s="64">
        <v>2.4799999999999999E-2</v>
      </c>
      <c r="J68" s="64">
        <v>2.7900000000000001E-2</v>
      </c>
      <c r="K68" s="62">
        <v>8.5</v>
      </c>
      <c r="L68" s="63">
        <v>13</v>
      </c>
      <c r="M68" s="63">
        <v>1866</v>
      </c>
      <c r="N68" s="66"/>
      <c r="O68" s="63">
        <v>170</v>
      </c>
      <c r="P68" s="93">
        <v>72</v>
      </c>
      <c r="Q68" s="93">
        <v>52</v>
      </c>
      <c r="R68" s="93">
        <v>148</v>
      </c>
      <c r="S68" s="93">
        <v>2870</v>
      </c>
      <c r="T68" s="93">
        <v>0.4</v>
      </c>
      <c r="U68" s="93">
        <v>304</v>
      </c>
      <c r="V68" s="63"/>
      <c r="W68" s="110">
        <v>280</v>
      </c>
      <c r="X68" s="63"/>
      <c r="Y68" s="63"/>
      <c r="Z68" s="93">
        <v>23</v>
      </c>
      <c r="AA68" s="93">
        <v>1879</v>
      </c>
      <c r="AB68" s="83"/>
      <c r="AE68" s="1"/>
      <c r="AF68" s="1"/>
      <c r="AG68" s="2"/>
      <c r="AH68" s="2"/>
      <c r="AI68" s="2"/>
    </row>
    <row r="69" spans="1:69" x14ac:dyDescent="0.25">
      <c r="A69" s="117">
        <v>38201</v>
      </c>
      <c r="B69" s="60">
        <v>8</v>
      </c>
      <c r="C69" s="60">
        <v>2004</v>
      </c>
      <c r="D69" s="61">
        <v>3</v>
      </c>
      <c r="E69" s="62">
        <v>8</v>
      </c>
      <c r="F69" s="93">
        <v>31</v>
      </c>
      <c r="G69" s="63">
        <v>1160</v>
      </c>
      <c r="H69" s="64">
        <v>0.21490000000000001</v>
      </c>
      <c r="I69" s="64">
        <v>3.3999999999999998E-3</v>
      </c>
      <c r="J69" s="64">
        <v>1E-3</v>
      </c>
      <c r="K69" s="62">
        <v>8.1999999999999993</v>
      </c>
      <c r="L69" s="63">
        <v>38</v>
      </c>
      <c r="M69" s="63">
        <v>2347</v>
      </c>
      <c r="N69" s="66"/>
      <c r="O69" s="63">
        <v>130</v>
      </c>
      <c r="P69" s="93">
        <v>64</v>
      </c>
      <c r="Q69" s="93">
        <v>60</v>
      </c>
      <c r="R69" s="93">
        <v>57</v>
      </c>
      <c r="S69" s="93">
        <v>3830</v>
      </c>
      <c r="T69" s="93">
        <v>2</v>
      </c>
      <c r="U69" s="93">
        <v>364</v>
      </c>
      <c r="V69" s="63"/>
      <c r="W69" s="111">
        <v>232</v>
      </c>
      <c r="X69" s="63"/>
      <c r="Y69" s="63"/>
      <c r="Z69" s="93">
        <v>130</v>
      </c>
      <c r="AA69" s="93">
        <v>2385</v>
      </c>
      <c r="AB69" s="84">
        <v>94.52</v>
      </c>
    </row>
    <row r="70" spans="1:69" x14ac:dyDescent="0.25">
      <c r="A70" s="117">
        <v>38243</v>
      </c>
      <c r="B70" s="60">
        <v>9</v>
      </c>
      <c r="C70" s="60">
        <v>2004</v>
      </c>
      <c r="D70" s="61">
        <v>1</v>
      </c>
      <c r="E70" s="62">
        <v>10.8</v>
      </c>
      <c r="F70" s="93">
        <v>33.5</v>
      </c>
      <c r="G70" s="63">
        <v>510</v>
      </c>
      <c r="H70" s="64">
        <v>0.1366</v>
      </c>
      <c r="I70" s="64">
        <v>0.01</v>
      </c>
      <c r="J70" s="64">
        <v>3.2399999999999998E-2</v>
      </c>
      <c r="K70" s="62">
        <v>8.8000000000000007</v>
      </c>
      <c r="L70" s="63">
        <v>30</v>
      </c>
      <c r="M70" s="63">
        <v>1162</v>
      </c>
      <c r="N70" s="66"/>
      <c r="O70" s="63">
        <v>5000</v>
      </c>
      <c r="P70" s="93">
        <v>64</v>
      </c>
      <c r="Q70" s="93">
        <v>52</v>
      </c>
      <c r="R70" s="93">
        <v>57</v>
      </c>
      <c r="S70" s="93">
        <v>2020</v>
      </c>
      <c r="T70" s="93">
        <v>1</v>
      </c>
      <c r="U70" s="93">
        <v>208</v>
      </c>
      <c r="V70" s="63"/>
      <c r="W70" s="110">
        <v>596</v>
      </c>
      <c r="X70" s="63"/>
      <c r="Y70" s="63"/>
      <c r="Z70" s="93">
        <v>2200</v>
      </c>
      <c r="AA70" s="93">
        <v>1192</v>
      </c>
      <c r="AB70" s="83">
        <v>3.3</v>
      </c>
      <c r="AE70" t="s">
        <v>15</v>
      </c>
      <c r="AF70" t="s">
        <v>40</v>
      </c>
      <c r="AG70" t="s">
        <v>41</v>
      </c>
      <c r="AH70" t="s">
        <v>42</v>
      </c>
      <c r="AI70" t="s">
        <v>43</v>
      </c>
      <c r="AJ70" t="s">
        <v>44</v>
      </c>
      <c r="AK70" t="s">
        <v>45</v>
      </c>
      <c r="BK70" t="s">
        <v>14</v>
      </c>
      <c r="BL70" t="s">
        <v>40</v>
      </c>
      <c r="BM70" t="s">
        <v>41</v>
      </c>
      <c r="BN70" t="s">
        <v>42</v>
      </c>
      <c r="BO70" t="s">
        <v>43</v>
      </c>
      <c r="BP70" t="s">
        <v>44</v>
      </c>
      <c r="BQ70" t="s">
        <v>45</v>
      </c>
    </row>
    <row r="71" spans="1:69" x14ac:dyDescent="0.25">
      <c r="A71" s="117">
        <v>38264</v>
      </c>
      <c r="B71" s="60">
        <v>10</v>
      </c>
      <c r="C71" s="60">
        <v>2004</v>
      </c>
      <c r="D71" s="61">
        <v>3</v>
      </c>
      <c r="E71" s="62">
        <v>7.4</v>
      </c>
      <c r="F71" s="93">
        <v>27</v>
      </c>
      <c r="G71" s="63">
        <v>543</v>
      </c>
      <c r="H71" s="64">
        <v>0.11169999999999999</v>
      </c>
      <c r="I71" s="64">
        <v>2.3900000000000001E-2</v>
      </c>
      <c r="J71" s="64">
        <v>6.9000000000000006E-2</v>
      </c>
      <c r="K71" s="62">
        <v>7.7</v>
      </c>
      <c r="L71" s="63">
        <v>9</v>
      </c>
      <c r="M71" s="63">
        <v>1135</v>
      </c>
      <c r="N71" s="66"/>
      <c r="O71" s="63">
        <v>230</v>
      </c>
      <c r="P71" s="93">
        <v>84</v>
      </c>
      <c r="Q71" s="93">
        <v>52</v>
      </c>
      <c r="R71" s="93">
        <v>96</v>
      </c>
      <c r="S71" s="93">
        <v>1923</v>
      </c>
      <c r="T71" s="93">
        <v>5</v>
      </c>
      <c r="U71" s="93">
        <v>272</v>
      </c>
      <c r="V71" s="63"/>
      <c r="W71" s="110">
        <v>416</v>
      </c>
      <c r="X71" s="63"/>
      <c r="Y71" s="63"/>
      <c r="Z71" s="93">
        <v>20</v>
      </c>
      <c r="AA71" s="93">
        <v>1144</v>
      </c>
      <c r="AB71" s="83">
        <v>37.18</v>
      </c>
      <c r="AE71" s="3">
        <v>1999</v>
      </c>
      <c r="AF71">
        <f>COUNT($I$2:$I$13)</f>
        <v>12</v>
      </c>
      <c r="AG71" s="4">
        <f>MAX($I$2:$I$13)</f>
        <v>1.6E-2</v>
      </c>
      <c r="AH71">
        <f>PERCENTILE($I$2:$I$13,75%)</f>
        <v>2E-3</v>
      </c>
      <c r="AI71" s="4">
        <f>MEDIAN($I$2:$I$13)</f>
        <v>2E-3</v>
      </c>
      <c r="AJ71">
        <f>PERCENTILE($I$2:$I$13,25%)</f>
        <v>2E-3</v>
      </c>
      <c r="AK71" s="4">
        <f>MIN($I$2:$I$13)</f>
        <v>2E-3</v>
      </c>
      <c r="BK71">
        <v>1</v>
      </c>
      <c r="BL71">
        <f>COUNT($I$2,$I$14,$I$26,$I$38,$I$50,$I$62,$I$74,$I$86,$I$98,$I$110,$I$122,$I$134,$I$146,$I$158)</f>
        <v>13</v>
      </c>
      <c r="BM71" s="6">
        <f>MAX($I$2,$I$14,$I$26,$I$38,$I$50,$I$62,$I$74,$I$86,$I$98,$I$110,$I$122,$I$134,$I$146,$I$158)</f>
        <v>0.13600000000000001</v>
      </c>
      <c r="BN71">
        <f>PERCENTILE(($I$2,$I$14,$I$26,$I$38,$I$50,$I$62,$I$74,$I$86,$I$98,$I$110,$I$122,$I$134,$I$146,$I$158),75%)</f>
        <v>7.46E-2</v>
      </c>
      <c r="BO71" s="6">
        <f>MEDIAN($I$2,$I$14,$I$26,$I$38,$I$50,$I$62,$I$74,$I$86,$I$98,$I$110,$I$122,$I$134,$I$146,$I$158)</f>
        <v>3.3700000000000001E-2</v>
      </c>
      <c r="BP71">
        <f>PERCENTILE(($I$2,$I$14,$I$26,$I$38,$I$50,$I$62,$I$74,$I$86,$I$98,$I$110,$I$122,$I$134,$I$146,$I$158),25%)</f>
        <v>2.3400000000000001E-2</v>
      </c>
      <c r="BQ71" s="6">
        <f>MIN($I$2,$I$14,$I$26,$I$38,$I$50,$I$62,$I$74,$I$86,$I$98,$I$110,$I$122,$I$134,$I$146,$I$158)</f>
        <v>5.0000000000000001E-3</v>
      </c>
    </row>
    <row r="72" spans="1:69" x14ac:dyDescent="0.25">
      <c r="A72" s="117">
        <v>38299</v>
      </c>
      <c r="B72" s="60">
        <v>11</v>
      </c>
      <c r="C72" s="60">
        <v>2004</v>
      </c>
      <c r="D72" s="61">
        <v>2</v>
      </c>
      <c r="E72" s="62">
        <v>8</v>
      </c>
      <c r="F72" s="93">
        <v>30</v>
      </c>
      <c r="G72" s="63">
        <v>539</v>
      </c>
      <c r="H72" s="64">
        <v>0.19120000000000001</v>
      </c>
      <c r="I72" s="64">
        <v>2.3099999999999999E-2</v>
      </c>
      <c r="J72" s="64">
        <v>3.2199999999999999E-2</v>
      </c>
      <c r="K72" s="62">
        <v>7.7</v>
      </c>
      <c r="L72" s="63">
        <v>31</v>
      </c>
      <c r="M72" s="63">
        <v>1105</v>
      </c>
      <c r="N72" s="66"/>
      <c r="O72" s="63">
        <v>230</v>
      </c>
      <c r="P72" s="93">
        <v>20</v>
      </c>
      <c r="Q72" s="93">
        <v>40</v>
      </c>
      <c r="R72" s="93">
        <v>50</v>
      </c>
      <c r="S72" s="93">
        <v>2020</v>
      </c>
      <c r="T72" s="93">
        <v>0.05</v>
      </c>
      <c r="U72" s="93">
        <v>208</v>
      </c>
      <c r="V72" s="63"/>
      <c r="W72" s="110">
        <v>312</v>
      </c>
      <c r="X72" s="63"/>
      <c r="Y72" s="63"/>
      <c r="Z72" s="93">
        <v>230</v>
      </c>
      <c r="AA72" s="93">
        <v>1136</v>
      </c>
      <c r="AB72" s="83">
        <v>11.47</v>
      </c>
      <c r="AE72" s="3">
        <v>2000</v>
      </c>
      <c r="AF72">
        <f>COUNT($I$14:$I$25)</f>
        <v>12</v>
      </c>
      <c r="AG72" s="4">
        <f>MAX($I$14:$I$25)</f>
        <v>0.2291</v>
      </c>
      <c r="AH72">
        <f>PERCENTILE($I$14:$I$25,75%)</f>
        <v>0.11357500000000001</v>
      </c>
      <c r="AI72" s="4">
        <f>MEDIAN($I$14:$I$25)</f>
        <v>4.9850000000000005E-2</v>
      </c>
      <c r="AJ72">
        <f>PERCENTILE($I$14:$I$25,25%)</f>
        <v>3.175E-2</v>
      </c>
      <c r="AK72" s="4">
        <f>MIN($I$14:$I$25)</f>
        <v>2E-3</v>
      </c>
      <c r="BK72">
        <v>2</v>
      </c>
      <c r="BL72">
        <f>COUNT($I$3,$I$15,$I$27,$I$39,$I$51,$I$63,$I$75,$I$87,$I$99,$I$111,$I$123,$I$135,$I$147,$I$159)</f>
        <v>13</v>
      </c>
      <c r="BM72" s="6">
        <f>MAX($I$3,$I$15,$I$27,$I$39,$I$51,$I$63,$I$75,$I$87,$I$99,$I$111,$I$123,$I$135,$I$147,$I$159)</f>
        <v>0.74399999999999999</v>
      </c>
      <c r="BN72">
        <f>PERCENTILE(($I$3,$I$15,$I$27,$I$39,$I$51,$I$63,$I$75,$I$87,$I$99,$I$111,$I$123,$I$135,$I$147,$I$159),75%)</f>
        <v>9.1499999999999998E-2</v>
      </c>
      <c r="BO72" s="6">
        <f>MEDIAN($I$3,$I$15,$I$27,$I$39,$I$51,$I$63,$I$75,$I$87,$I$99,$I$111,$I$123,$I$135,$I$147,$I$159)</f>
        <v>5.2299999999999999E-2</v>
      </c>
      <c r="BP72">
        <f>PERCENTILE(($I$3,$I$15,$I$27,$I$39,$I$51,$I$63,$I$75,$I$87,$I$99,$I$111,$I$123,$I$135,$I$147,$I$159),25%)</f>
        <v>2.1899999999999999E-2</v>
      </c>
      <c r="BQ72" s="6">
        <f>MIN($I$3,$I$15,$I$27,$I$39,$I$51,$I$63,$I$75,$I$87,$I$99,$I$111,$I$123,$I$135,$I$147,$I$159)</f>
        <v>2E-3</v>
      </c>
    </row>
    <row r="73" spans="1:69" x14ac:dyDescent="0.25">
      <c r="A73" s="117">
        <v>38329</v>
      </c>
      <c r="B73" s="60">
        <v>12</v>
      </c>
      <c r="C73" s="60">
        <v>2004</v>
      </c>
      <c r="D73" s="61">
        <v>1</v>
      </c>
      <c r="E73" s="62">
        <v>7.9</v>
      </c>
      <c r="F73" s="93">
        <v>27</v>
      </c>
      <c r="G73" s="63">
        <v>231</v>
      </c>
      <c r="H73" s="64">
        <v>0.31809999999999999</v>
      </c>
      <c r="I73" s="64">
        <v>0.12590000000000001</v>
      </c>
      <c r="J73" s="64">
        <v>6.4299999999999996E-2</v>
      </c>
      <c r="K73" s="62">
        <v>7.5</v>
      </c>
      <c r="L73" s="63">
        <v>166</v>
      </c>
      <c r="M73" s="63">
        <v>544</v>
      </c>
      <c r="N73" s="66"/>
      <c r="O73" s="63">
        <v>800</v>
      </c>
      <c r="P73" s="93">
        <v>52</v>
      </c>
      <c r="Q73" s="93">
        <v>16</v>
      </c>
      <c r="R73" s="93">
        <v>11</v>
      </c>
      <c r="S73" s="93">
        <v>950</v>
      </c>
      <c r="T73" s="93">
        <v>6</v>
      </c>
      <c r="U73" s="93">
        <v>120</v>
      </c>
      <c r="V73" s="63"/>
      <c r="W73" s="110">
        <v>1346</v>
      </c>
      <c r="X73" s="63"/>
      <c r="Y73" s="63"/>
      <c r="Z73" s="93">
        <v>500</v>
      </c>
      <c r="AA73" s="93">
        <v>710</v>
      </c>
      <c r="AB73" s="83">
        <v>25.89</v>
      </c>
      <c r="AE73" s="3">
        <v>2001</v>
      </c>
      <c r="AF73" s="2">
        <f>COUNT($I$26:$I$37)</f>
        <v>5</v>
      </c>
      <c r="AG73" s="4">
        <f>MAX($I$26:$I$37)</f>
        <v>0.114</v>
      </c>
      <c r="AH73" s="2">
        <f>PERCENTILE($I$26:$I$37,75%)</f>
        <v>0.1016</v>
      </c>
      <c r="AI73" s="4">
        <f>MEDIAN($I$26:$I$37)</f>
        <v>8.3000000000000004E-2</v>
      </c>
      <c r="AJ73" s="2">
        <f>PERCENTILE($I$26:$I$37,25%)</f>
        <v>7.8E-2</v>
      </c>
      <c r="AK73" s="4">
        <f>MIN($I$26:$I$37)</f>
        <v>6.54E-2</v>
      </c>
      <c r="BK73">
        <v>3</v>
      </c>
      <c r="BL73">
        <f>COUNT($I$4,$I$16,$I$28,$I$40,$I$52,$I$64,$I$76,$I$88,$I$100,$I$112,$I$124,$I$136,$I$148,$I$160)</f>
        <v>13</v>
      </c>
      <c r="BM73" s="6">
        <f>MAX($I$4,$I$16,$I$28,$I$40,$I$52,$I$64,$I$76,$I$88,$I$100,$I$112,$I$124,$I$136,$I$148,$I$160)</f>
        <v>0.13389999999999999</v>
      </c>
      <c r="BN73">
        <f>PERCENTILE(($I$4,$I$16,$I$28,$I$40,$I$52,$I$64,$I$76,$I$88,$I$100,$I$112,$I$124,$I$136,$I$148,$I$160),75%)</f>
        <v>7.2700000000000001E-2</v>
      </c>
      <c r="BO73" s="6">
        <f>MEDIAN($I$4,$I$16,$I$28,$I$40,$I$52,$I$64,$I$76,$I$88,$I$100,$I$112,$I$124,$I$136,$I$148,$I$160)</f>
        <v>4.2799999999999998E-2</v>
      </c>
      <c r="BP73">
        <f>PERCENTILE(($I$4,$I$16,$I$28,$I$40,$I$52,$I$64,$I$76,$I$88,$I$100,$I$112,$I$124,$I$136,$I$148,$I$160),25%)</f>
        <v>3.44E-2</v>
      </c>
      <c r="BQ73" s="6">
        <f>MIN($I$4,$I$16,$I$28,$I$40,$I$52,$I$64,$I$76,$I$88,$I$100,$I$112,$I$124,$I$136,$I$148,$I$160)</f>
        <v>2E-3</v>
      </c>
    </row>
    <row r="74" spans="1:69" x14ac:dyDescent="0.25">
      <c r="A74" s="117">
        <v>38357</v>
      </c>
      <c r="B74" s="60">
        <v>1</v>
      </c>
      <c r="C74" s="60">
        <v>2005</v>
      </c>
      <c r="D74" s="61">
        <v>1</v>
      </c>
      <c r="E74" s="62">
        <v>9.5</v>
      </c>
      <c r="F74" s="93">
        <v>25.5</v>
      </c>
      <c r="G74" s="63">
        <v>405</v>
      </c>
      <c r="H74" s="64">
        <v>7.3400000000000007E-2</v>
      </c>
      <c r="I74" s="64">
        <v>8.8000000000000005E-3</v>
      </c>
      <c r="J74" s="64">
        <v>0.02</v>
      </c>
      <c r="K74" s="62">
        <v>8.1999999999999993</v>
      </c>
      <c r="L74" s="63">
        <v>47</v>
      </c>
      <c r="M74" s="63">
        <v>894</v>
      </c>
      <c r="N74" s="66"/>
      <c r="O74" s="63">
        <v>1700</v>
      </c>
      <c r="P74" s="93">
        <v>56</v>
      </c>
      <c r="Q74" s="93">
        <v>24</v>
      </c>
      <c r="R74" s="93">
        <v>8</v>
      </c>
      <c r="S74" s="93">
        <v>1652</v>
      </c>
      <c r="T74" s="93">
        <v>2</v>
      </c>
      <c r="U74" s="93">
        <v>164</v>
      </c>
      <c r="V74" s="63"/>
      <c r="W74" s="85">
        <v>1780</v>
      </c>
      <c r="X74" s="63"/>
      <c r="Y74" s="63"/>
      <c r="Z74" s="93">
        <v>500</v>
      </c>
      <c r="AA74" s="93">
        <v>941</v>
      </c>
      <c r="AB74" s="85">
        <v>69.150000000000006</v>
      </c>
      <c r="AE74" s="3">
        <v>2002</v>
      </c>
      <c r="AF74" s="2">
        <f>COUNT($I$38:$I$49)</f>
        <v>12</v>
      </c>
      <c r="AG74" s="4">
        <f>MAX($I$38:$I$49)</f>
        <v>8.9499999999999996E-2</v>
      </c>
      <c r="AH74" s="2">
        <f>PERCENTILE($I$38:$I$49,75%)</f>
        <v>6.7250000000000004E-2</v>
      </c>
      <c r="AI74" s="4">
        <f>MEDIAN($I$38:$I$49)</f>
        <v>6.0899999999999996E-2</v>
      </c>
      <c r="AJ74" s="2">
        <f>PERCENTILE($I$38:$I$49,25%)</f>
        <v>2.3875E-2</v>
      </c>
      <c r="AK74" s="4">
        <f>MIN($I$38:$I$49)</f>
        <v>8.6999999999999994E-3</v>
      </c>
      <c r="BK74">
        <v>4</v>
      </c>
      <c r="BL74">
        <f>COUNT($I$5,$I$17,$I$29,$I$41,$I$53,$I$65,$I$77,$I$89,$I$101,$I$113,$I$125,$I$137,$I$149,$I$161)</f>
        <v>13</v>
      </c>
      <c r="BM74" s="6">
        <f>MAX($I$5,$I$17,$I$29,$I$41,$I$53,$I$65,$I$77,$I$89,$I$101,$I$113,$I$125,$I$137,$I$149,$I$161)</f>
        <v>0.2024</v>
      </c>
      <c r="BN74">
        <f>PERCENTILE(($I$5,$I$17,$I$29,$I$41,$I$53,$I$65,$I$77,$I$89,$I$101,$I$113,$I$125,$I$137,$I$149,$I$161),75%)</f>
        <v>5.2400000000000002E-2</v>
      </c>
      <c r="BO74" s="6">
        <f>MEDIAN($I$5,$I$17,$I$29,$I$41,$I$53,$I$65,$I$77,$I$89,$I$101,$I$113,$I$125,$I$137,$I$149,$I$161)</f>
        <v>4.5900000000000003E-2</v>
      </c>
      <c r="BP74">
        <f>PERCENTILE(($I$5,$I$17,$I$29,$I$41,$I$53,$I$65,$I$77,$I$89,$I$101,$I$113,$I$125,$I$137,$I$149,$I$161),25%)</f>
        <v>3.6999999999999998E-2</v>
      </c>
      <c r="BQ74" s="6">
        <f>MIN($I$5,$I$17,$I$29,$I$41,$I$53,$I$65,$I$77,$I$89,$I$101,$I$113,$I$125,$I$137,$I$149,$I$161)</f>
        <v>2E-3</v>
      </c>
    </row>
    <row r="75" spans="1:69" x14ac:dyDescent="0.25">
      <c r="A75" s="117">
        <v>38390</v>
      </c>
      <c r="B75" s="60">
        <v>2</v>
      </c>
      <c r="C75" s="60">
        <v>2005</v>
      </c>
      <c r="D75" s="61">
        <v>1</v>
      </c>
      <c r="E75" s="62">
        <v>8</v>
      </c>
      <c r="F75" s="93">
        <v>24.5</v>
      </c>
      <c r="G75" s="63">
        <v>420</v>
      </c>
      <c r="H75" s="64">
        <v>0.10580000000000001</v>
      </c>
      <c r="I75" s="64">
        <v>2.1899999999999999E-2</v>
      </c>
      <c r="J75" s="64">
        <v>1.43E-2</v>
      </c>
      <c r="K75" s="62">
        <v>7.7</v>
      </c>
      <c r="L75" s="63">
        <v>112</v>
      </c>
      <c r="M75" s="63">
        <v>893</v>
      </c>
      <c r="N75" s="63">
        <v>81</v>
      </c>
      <c r="O75" s="63">
        <v>23</v>
      </c>
      <c r="P75" s="93">
        <v>56</v>
      </c>
      <c r="Q75" s="93">
        <v>32</v>
      </c>
      <c r="R75" s="93">
        <v>45</v>
      </c>
      <c r="S75" s="93">
        <v>1667</v>
      </c>
      <c r="T75" s="93">
        <v>3</v>
      </c>
      <c r="U75" s="93">
        <v>168</v>
      </c>
      <c r="V75" s="63"/>
      <c r="W75" s="85">
        <v>474</v>
      </c>
      <c r="X75" s="63"/>
      <c r="Y75" s="63"/>
      <c r="Z75" s="93">
        <v>23</v>
      </c>
      <c r="AA75" s="93">
        <v>1005</v>
      </c>
      <c r="AB75" s="85">
        <v>37.01</v>
      </c>
      <c r="AE75" s="3">
        <v>2003</v>
      </c>
      <c r="AF75" s="2">
        <f>COUNT($I$50:$I$61)</f>
        <v>11</v>
      </c>
      <c r="AG75" s="4">
        <f>MAX($I$50:$I$61)</f>
        <v>7.9899999999999999E-2</v>
      </c>
      <c r="AH75" s="2">
        <f>PERCENTILE($I$50:$I$61,75%)</f>
        <v>5.2650000000000002E-2</v>
      </c>
      <c r="AI75" s="4">
        <f>MEDIAN($I$50:$I$61)</f>
        <v>3.6999999999999998E-2</v>
      </c>
      <c r="AJ75" s="2">
        <f>PERCENTILE($I$50:$I$61,25%)</f>
        <v>1.9450000000000002E-2</v>
      </c>
      <c r="AK75" s="4">
        <f>MIN($I$50:$I$61)</f>
        <v>4.3E-3</v>
      </c>
      <c r="BK75">
        <v>5</v>
      </c>
      <c r="BL75">
        <f>COUNT($I$6,$I$18,$I$30,$I$42,$I$54,$I$66,$I$78,$I$90,$I$102,$I$114,$I$126,$I$138,$I$150,$I$162)</f>
        <v>13</v>
      </c>
      <c r="BM75" s="6">
        <f>MAX($I$6,$I$18,$I$30,$I$42,$I$54,$I$66,$I$78,$I$90,$I$102,$I$114,$I$126,$I$138,$I$150,$I$162)</f>
        <v>0.2291</v>
      </c>
      <c r="BN75">
        <f>PERCENTILE(($I$6,$I$18,$I$30,$I$42,$I$54,$I$66,$I$78,$I$90,$I$102,$I$114,$I$126,$I$138,$I$150,$I$162),75%)</f>
        <v>7.1800000000000003E-2</v>
      </c>
      <c r="BO75" s="6">
        <f>MEDIAN($I$6,$I$18,$I$30,$I$42,$I$54,$I$66,$I$78,$I$90,$I$102,$I$114,$I$126,$I$138,$I$150,$I$162)</f>
        <v>4.0800000000000003E-2</v>
      </c>
      <c r="BP75">
        <f>PERCENTILE(($I$6,$I$18,$I$30,$I$42,$I$54,$I$66,$I$78,$I$90,$I$102,$I$114,$I$126,$I$138,$I$150,$I$162),25%)</f>
        <v>1.8800000000000001E-2</v>
      </c>
      <c r="BQ75" s="6">
        <f>MIN($I$6,$I$18,$I$30,$I$42,$I$54,$I$66,$I$78,$I$90,$I$102,$I$114,$I$126,$I$138,$I$150,$I$162)</f>
        <v>2E-3</v>
      </c>
    </row>
    <row r="76" spans="1:69" x14ac:dyDescent="0.25">
      <c r="A76" s="117">
        <v>38412</v>
      </c>
      <c r="B76" s="60">
        <v>3</v>
      </c>
      <c r="C76" s="60">
        <v>2005</v>
      </c>
      <c r="D76" s="61">
        <v>1</v>
      </c>
      <c r="E76" s="62">
        <v>7</v>
      </c>
      <c r="F76" s="93">
        <v>27</v>
      </c>
      <c r="G76" s="63">
        <v>461</v>
      </c>
      <c r="H76" s="64">
        <v>6.2300000000000001E-2</v>
      </c>
      <c r="I76" s="64">
        <v>4.2799999999999998E-2</v>
      </c>
      <c r="J76" s="64">
        <v>0.1101</v>
      </c>
      <c r="K76" s="62">
        <v>7.2</v>
      </c>
      <c r="L76" s="63">
        <v>84</v>
      </c>
      <c r="M76" s="63">
        <v>951</v>
      </c>
      <c r="N76" s="63">
        <v>55</v>
      </c>
      <c r="O76" s="63">
        <v>23</v>
      </c>
      <c r="P76" s="93">
        <v>56</v>
      </c>
      <c r="Q76" s="93">
        <v>32</v>
      </c>
      <c r="R76" s="93">
        <v>4</v>
      </c>
      <c r="S76" s="93">
        <v>1884</v>
      </c>
      <c r="T76" s="93">
        <v>6</v>
      </c>
      <c r="U76" s="93">
        <v>180</v>
      </c>
      <c r="V76" s="63"/>
      <c r="W76" s="85">
        <v>157</v>
      </c>
      <c r="X76" s="63"/>
      <c r="Y76" s="63"/>
      <c r="Z76" s="93">
        <v>13</v>
      </c>
      <c r="AA76" s="93">
        <v>1035</v>
      </c>
      <c r="AB76" s="85">
        <v>40.14</v>
      </c>
      <c r="AE76" s="3">
        <v>2004</v>
      </c>
      <c r="AF76" s="2">
        <f>COUNT($I$62:$I$73)</f>
        <v>12</v>
      </c>
      <c r="AG76" s="4">
        <f>MAX($I$62:$I$73)</f>
        <v>0.223</v>
      </c>
      <c r="AH76" s="2">
        <f>PERCENTILE($I$62:$I$73,75%)</f>
        <v>4.2075000000000001E-2</v>
      </c>
      <c r="AI76" s="4">
        <f>MEDIAN($I$62:$I$73)</f>
        <v>2.6450000000000001E-2</v>
      </c>
      <c r="AJ76" s="2">
        <f>PERCENTILE($I$62:$I$73,25%)</f>
        <v>2.3549999999999998E-2</v>
      </c>
      <c r="AK76" s="4">
        <f>MIN($I$62:$I$73)</f>
        <v>3.3999999999999998E-3</v>
      </c>
      <c r="BK76">
        <v>6</v>
      </c>
      <c r="BL76">
        <f>COUNT($I$7,$I$19,$I$31,$I$43,$I$55,$I$67,$I$79,$I$91,$I$103,$I$115,$I$127,$I$139,$I$151,$I$163)</f>
        <v>12</v>
      </c>
      <c r="BM76" s="6">
        <f>MAX($I$7,$I$19,$I$31,$I$43,$I$55,$I$67,$I$79,$I$91,$I$103,$I$115,$I$127,$I$139,$I$151,$I$163)</f>
        <v>0.23</v>
      </c>
      <c r="BN76">
        <f>PERCENTILE(($I$7,$I$19,$I$31,$I$43,$I$55,$I$67,$I$79,$I$91,$I$103,$I$115,$I$127,$I$139,$I$151,$I$163),75%)</f>
        <v>7.3675000000000004E-2</v>
      </c>
      <c r="BO76" s="6">
        <f>MEDIAN($I$7,$I$19,$I$31,$I$43,$I$55,$I$67,$I$79,$I$91,$I$103,$I$115,$I$127,$I$139,$I$151,$I$163)</f>
        <v>5.4449999999999998E-2</v>
      </c>
      <c r="BP76">
        <f>PERCENTILE(($I$7,$I$19,$I$31,$I$43,$I$55,$I$67,$I$79,$I$91,$I$103,$I$115,$I$127,$I$139,$I$151,$I$163),25%)</f>
        <v>3.6975000000000001E-2</v>
      </c>
      <c r="BQ76" s="6">
        <f>MIN($I$7,$I$19,$I$31,$I$43,$I$55,$I$67,$I$79,$I$91,$I$103,$I$115,$I$127,$I$139,$I$151,$I$163)</f>
        <v>2E-3</v>
      </c>
    </row>
    <row r="77" spans="1:69" x14ac:dyDescent="0.25">
      <c r="A77" s="117">
        <v>38446</v>
      </c>
      <c r="B77" s="60">
        <v>4</v>
      </c>
      <c r="C77" s="60">
        <v>2005</v>
      </c>
      <c r="D77" s="61">
        <v>1</v>
      </c>
      <c r="E77" s="62">
        <v>7.2</v>
      </c>
      <c r="F77" s="93">
        <v>28</v>
      </c>
      <c r="G77" s="63">
        <v>465</v>
      </c>
      <c r="H77" s="64">
        <v>0.13170000000000001</v>
      </c>
      <c r="I77" s="64">
        <v>4.2799999999999998E-2</v>
      </c>
      <c r="J77" s="64">
        <v>9.1999999999999998E-2</v>
      </c>
      <c r="K77" s="62">
        <v>7.5</v>
      </c>
      <c r="L77" s="63">
        <v>87</v>
      </c>
      <c r="M77" s="63">
        <v>1010</v>
      </c>
      <c r="N77" s="63">
        <v>79</v>
      </c>
      <c r="O77" s="63">
        <v>240</v>
      </c>
      <c r="P77" s="93">
        <v>72</v>
      </c>
      <c r="Q77" s="93">
        <v>40</v>
      </c>
      <c r="R77" s="93">
        <v>28</v>
      </c>
      <c r="S77" s="93">
        <v>1833</v>
      </c>
      <c r="T77" s="93">
        <v>0.8</v>
      </c>
      <c r="U77" s="93">
        <v>192</v>
      </c>
      <c r="V77" s="63"/>
      <c r="W77" s="85">
        <v>252</v>
      </c>
      <c r="X77" s="63"/>
      <c r="Y77" s="63"/>
      <c r="Z77" s="93">
        <v>50</v>
      </c>
      <c r="AA77" s="93">
        <v>1097</v>
      </c>
      <c r="AB77" s="85">
        <v>13.21</v>
      </c>
      <c r="AE77" s="3">
        <v>2005</v>
      </c>
      <c r="AF77" s="2">
        <f>COUNT($I$74:$I$85)</f>
        <v>12</v>
      </c>
      <c r="AG77" s="4">
        <f>MAX($I$74:$I$85)</f>
        <v>9.1600000000000001E-2</v>
      </c>
      <c r="AH77" s="2">
        <f>PERCENTILE($I$74:$I$85,75%)</f>
        <v>5.7624999999999996E-2</v>
      </c>
      <c r="AI77" s="4">
        <f>MEDIAN($I$74:$I$85)</f>
        <v>4.2799999999999998E-2</v>
      </c>
      <c r="AJ77" s="2">
        <f>PERCENTILE($I$74:$I$85,25%)</f>
        <v>2.325E-2</v>
      </c>
      <c r="AK77" s="4">
        <f>MIN($I$74:$I$85)</f>
        <v>8.8000000000000005E-3</v>
      </c>
      <c r="BK77">
        <v>7</v>
      </c>
      <c r="BL77">
        <f>COUNT($I$8,$I$20,$I$32,$I$44,$I$56,$I$68,$I$80,$I$92,$I$104,$I$116,$I$128,$I$140,$I$152,$I$164)</f>
        <v>12</v>
      </c>
      <c r="BM77" s="6">
        <f>MAX($I$8,$I$20,$I$32,$I$44,$I$56,$I$68,$I$80,$I$92,$I$104,$I$116,$I$128,$I$140,$I$152,$I$164)</f>
        <v>9.0999999999999998E-2</v>
      </c>
      <c r="BN77">
        <f>PERCENTILE(($I$8,$I$20,$I$32,$I$44,$I$56,$I$68,$I$80,$I$92,$I$104,$I$116,$I$128,$I$140,$I$152,$I$164),75%)</f>
        <v>6.737499999999999E-2</v>
      </c>
      <c r="BO77" s="6">
        <f>MEDIAN($I$8,$I$20,$I$32,$I$44,$I$56,$I$68,$I$80,$I$92,$I$104,$I$116,$I$128,$I$140,$I$152,$I$164)</f>
        <v>4.6899999999999997E-2</v>
      </c>
      <c r="BP77">
        <f>PERCENTILE(($I$8,$I$20,$I$32,$I$44,$I$56,$I$68,$I$80,$I$92,$I$104,$I$116,$I$128,$I$140,$I$152,$I$164),25%)</f>
        <v>2.435E-2</v>
      </c>
      <c r="BQ77" s="6">
        <f>MIN($I$8,$I$20,$I$32,$I$44,$I$56,$I$68,$I$80,$I$92,$I$104,$I$116,$I$128,$I$140,$I$152,$I$164)</f>
        <v>2E-3</v>
      </c>
    </row>
    <row r="78" spans="1:69" x14ac:dyDescent="0.25">
      <c r="A78" s="117">
        <v>38495</v>
      </c>
      <c r="B78" s="60">
        <v>5</v>
      </c>
      <c r="C78" s="60">
        <v>2005</v>
      </c>
      <c r="D78" s="61">
        <v>2</v>
      </c>
      <c r="E78" s="62">
        <v>6</v>
      </c>
      <c r="F78" s="93">
        <v>31</v>
      </c>
      <c r="G78" s="63">
        <v>651</v>
      </c>
      <c r="H78" s="64">
        <v>0.1273</v>
      </c>
      <c r="I78" s="64">
        <v>9.4999999999999998E-3</v>
      </c>
      <c r="J78" s="64">
        <v>5.5999999999999999E-3</v>
      </c>
      <c r="K78" s="62">
        <v>7.4</v>
      </c>
      <c r="L78" s="63">
        <v>62</v>
      </c>
      <c r="M78" s="63">
        <v>1072</v>
      </c>
      <c r="N78" s="63">
        <v>37</v>
      </c>
      <c r="O78" s="63">
        <v>8</v>
      </c>
      <c r="P78" s="93">
        <v>72</v>
      </c>
      <c r="Q78" s="93">
        <v>44</v>
      </c>
      <c r="R78" s="93">
        <v>190</v>
      </c>
      <c r="S78" s="93">
        <v>2020</v>
      </c>
      <c r="T78" s="93">
        <v>3</v>
      </c>
      <c r="U78" s="93">
        <v>212</v>
      </c>
      <c r="V78" s="63"/>
      <c r="W78" s="88">
        <v>156</v>
      </c>
      <c r="X78" s="63"/>
      <c r="Y78" s="63"/>
      <c r="Z78" s="93">
        <v>8</v>
      </c>
      <c r="AA78" s="93">
        <v>1134</v>
      </c>
      <c r="AB78" s="83">
        <v>42.22</v>
      </c>
      <c r="AE78" s="3">
        <v>2006</v>
      </c>
      <c r="AF78" s="2">
        <f>COUNT($I$86:$I$97)</f>
        <v>12</v>
      </c>
      <c r="AG78" s="4">
        <f>MAX($I$86:$I$97)</f>
        <v>0.1429</v>
      </c>
      <c r="AH78" s="2">
        <f>PERCENTILE($I$86:$I$97,75%)</f>
        <v>8.564999999999999E-2</v>
      </c>
      <c r="AI78" s="4">
        <f>MEDIAN($I$86:$I$97)</f>
        <v>4.4999999999999998E-2</v>
      </c>
      <c r="AJ78" s="2">
        <f>PERCENTILE($I$86:$I$97,25%)</f>
        <v>3.6250000000000004E-2</v>
      </c>
      <c r="AK78" s="4">
        <f>MIN($I$86:$I$97)</f>
        <v>1.8800000000000001E-2</v>
      </c>
      <c r="BK78">
        <v>8</v>
      </c>
      <c r="BL78">
        <f>COUNT($I$9,$I$21,$I$33,$I$45,$I$57,$I$69,$I$81,$I$93,$I$105,$I$117,$I$129,$I$141,$I$153,$I$165)</f>
        <v>13</v>
      </c>
      <c r="BM78" s="6">
        <f>MAX($I$9,$I$21,$I$33,$I$45,$I$57,$I$69,$I$81,$I$93,$I$105,$I$117,$I$129,$I$141,$I$153,$I$165)</f>
        <v>0.27</v>
      </c>
      <c r="BN78">
        <f>PERCENTILE(($I$9,$I$21,$I$33,$I$45,$I$57,$I$69,$I$81,$I$93,$I$105,$I$117,$I$129,$I$141,$I$153,$I$165),75%)</f>
        <v>6.4500000000000002E-2</v>
      </c>
      <c r="BO78" s="6">
        <f>MEDIAN($I$9,$I$21,$I$33,$I$45,$I$57,$I$69,$I$81,$I$93,$I$105,$I$117,$I$129,$I$141,$I$153,$I$165)</f>
        <v>5.33E-2</v>
      </c>
      <c r="BP78">
        <f>PERCENTILE(($I$9,$I$21,$I$33,$I$45,$I$57,$I$69,$I$81,$I$93,$I$105,$I$117,$I$129,$I$141,$I$153,$I$165),25%)</f>
        <v>1.66E-2</v>
      </c>
      <c r="BQ78" s="6">
        <f>MIN($I$9,$I$21,$I$33,$I$45,$I$57,$I$69,$I$81,$I$93,$I$105,$I$117,$I$129,$I$141,$I$153,$I$165)</f>
        <v>2E-3</v>
      </c>
    </row>
    <row r="79" spans="1:69" x14ac:dyDescent="0.25">
      <c r="A79" s="117">
        <v>38509</v>
      </c>
      <c r="B79" s="60">
        <v>6</v>
      </c>
      <c r="C79" s="60">
        <v>2005</v>
      </c>
      <c r="D79" s="61">
        <v>4</v>
      </c>
      <c r="E79" s="62">
        <v>8.1999999999999993</v>
      </c>
      <c r="F79" s="93">
        <v>30</v>
      </c>
      <c r="G79" s="63">
        <v>1302</v>
      </c>
      <c r="H79" s="64">
        <v>8.6900000000000005E-2</v>
      </c>
      <c r="I79" s="64">
        <v>5.5899999999999998E-2</v>
      </c>
      <c r="J79" s="64">
        <v>1.5599999999999999E-2</v>
      </c>
      <c r="K79" s="62">
        <v>8.4</v>
      </c>
      <c r="L79" s="63">
        <v>38</v>
      </c>
      <c r="M79" s="63">
        <v>1401</v>
      </c>
      <c r="N79" s="63">
        <v>31</v>
      </c>
      <c r="O79" s="63">
        <v>30</v>
      </c>
      <c r="P79" s="93">
        <v>84</v>
      </c>
      <c r="Q79" s="93">
        <v>44</v>
      </c>
      <c r="R79" s="93">
        <v>19</v>
      </c>
      <c r="S79" s="93">
        <v>2.4</v>
      </c>
      <c r="T79" s="93">
        <v>2</v>
      </c>
      <c r="U79" s="93">
        <v>264</v>
      </c>
      <c r="V79" s="63"/>
      <c r="W79" s="85">
        <v>2341</v>
      </c>
      <c r="X79" s="63"/>
      <c r="Y79" s="63"/>
      <c r="Z79" s="93">
        <v>13</v>
      </c>
      <c r="AA79" s="93">
        <v>1439</v>
      </c>
      <c r="AB79" s="86">
        <v>22.41</v>
      </c>
      <c r="AE79" s="3">
        <v>2007</v>
      </c>
      <c r="AF79" s="2">
        <f>COUNT($I$98:$I$109)</f>
        <v>12</v>
      </c>
      <c r="AG79" s="4">
        <f>MAX($I$98:$I$109)</f>
        <v>9.2200000000000004E-2</v>
      </c>
      <c r="AH79" s="2">
        <f>PERCENTILE($I$98:$I$109,75%)</f>
        <v>7.1750000000000008E-2</v>
      </c>
      <c r="AI79" s="4">
        <f>MEDIAN($I$98:$I$109)</f>
        <v>5.8099999999999999E-2</v>
      </c>
      <c r="AJ79" s="2">
        <f>PERCENTILE($I$98:$I$109,25%)</f>
        <v>4.3999999999999997E-2</v>
      </c>
      <c r="AK79" s="4">
        <f>MIN($I$98:$I$109)</f>
        <v>1.04E-2</v>
      </c>
      <c r="BK79">
        <v>9</v>
      </c>
      <c r="BL79">
        <f>COUNT($I$10,$I$22,$I$34,$I$46,$I$58,$I$70,$I$82,$I$94,$I$106,$I$118,$I$130,$I$142,$I$154,$I$166)</f>
        <v>13</v>
      </c>
      <c r="BM79" s="6">
        <f>MAX($I$10,$I$22,$I$34,$I$46,$I$58,$I$70,$I$82,$I$94,$I$106,$I$118,$I$130,$I$142,$I$154,$I$166)</f>
        <v>0.1211</v>
      </c>
      <c r="BN79">
        <f>PERCENTILE(($I$10,$I$22,$I$34,$I$46,$I$58,$I$70,$I$82,$I$94,$I$106,$I$118,$I$130,$I$142,$I$154,$I$166),75%)</f>
        <v>6.7400000000000002E-2</v>
      </c>
      <c r="BO79" s="6">
        <f>MEDIAN($I$10,$I$22,$I$34,$I$46,$I$58,$I$70,$I$82,$I$94,$I$106,$I$118,$I$130,$I$142,$I$154,$I$166)</f>
        <v>2.4500000000000001E-2</v>
      </c>
      <c r="BP79">
        <f>PERCENTILE(($I$10,$I$22,$I$34,$I$46,$I$58,$I$70,$I$82,$I$94,$I$106,$I$118,$I$130,$I$142,$I$154,$I$166),25%)</f>
        <v>0.01</v>
      </c>
      <c r="BQ79" s="6">
        <f>MIN($I$10,$I$22,$I$34,$I$46,$I$58,$I$70,$I$82,$I$94,$I$106,$I$118,$I$130,$I$142,$I$154,$I$166)</f>
        <v>2E-3</v>
      </c>
    </row>
    <row r="80" spans="1:69" x14ac:dyDescent="0.25">
      <c r="A80" s="117">
        <v>38537</v>
      </c>
      <c r="B80" s="60">
        <v>7</v>
      </c>
      <c r="C80" s="60">
        <v>2005</v>
      </c>
      <c r="D80" s="61">
        <v>5</v>
      </c>
      <c r="E80" s="62">
        <v>10</v>
      </c>
      <c r="F80" s="93">
        <v>29</v>
      </c>
      <c r="G80" s="63">
        <v>837</v>
      </c>
      <c r="H80" s="64">
        <v>3.5999999999999997E-2</v>
      </c>
      <c r="I80" s="64">
        <v>5.5399999999999998E-2</v>
      </c>
      <c r="J80" s="64">
        <v>3.9E-2</v>
      </c>
      <c r="K80" s="62">
        <v>8.6</v>
      </c>
      <c r="L80" s="63">
        <v>21</v>
      </c>
      <c r="M80" s="63">
        <v>1495</v>
      </c>
      <c r="N80" s="63">
        <v>24</v>
      </c>
      <c r="O80" s="63">
        <v>17</v>
      </c>
      <c r="P80" s="93">
        <v>68</v>
      </c>
      <c r="Q80" s="93">
        <v>44</v>
      </c>
      <c r="R80" s="93">
        <v>56</v>
      </c>
      <c r="S80" s="93">
        <v>2600</v>
      </c>
      <c r="T80" s="93">
        <v>1.1000000000000001</v>
      </c>
      <c r="U80" s="93">
        <v>260</v>
      </c>
      <c r="V80" s="63"/>
      <c r="W80" s="88">
        <v>161</v>
      </c>
      <c r="X80" s="63"/>
      <c r="Y80" s="63"/>
      <c r="Z80" s="93">
        <v>17</v>
      </c>
      <c r="AA80" s="93">
        <v>1516</v>
      </c>
      <c r="AB80" s="83"/>
      <c r="AE80" s="3">
        <v>2008</v>
      </c>
      <c r="AF80" s="2">
        <f>COUNT($I$110:$I$121)</f>
        <v>11</v>
      </c>
      <c r="AG80" s="4">
        <f>MAX($I$110:$I$121)</f>
        <v>7.46E-2</v>
      </c>
      <c r="AH80" s="2">
        <f>PERCENTILE($I$110:$I$121,75%)</f>
        <v>4.795E-2</v>
      </c>
      <c r="AI80" s="4">
        <f>MEDIAN($I$110:$I$121)</f>
        <v>4.0800000000000003E-2</v>
      </c>
      <c r="AJ80" s="2">
        <f>PERCENTILE($I$110:$I$121,25%)</f>
        <v>3.5099999999999999E-2</v>
      </c>
      <c r="AK80" s="4">
        <f>MIN($I$110:$I$121)</f>
        <v>1.66E-2</v>
      </c>
      <c r="BK80">
        <v>10</v>
      </c>
      <c r="BL80">
        <f>COUNT($I$11,$I$23,$I$35,$I$47,$I$59,$I$71,$I$83,$I$95,$I$107,$I$119,$I$131,$I$143,$I$155,$I$167)</f>
        <v>13</v>
      </c>
      <c r="BM80" s="6">
        <f>MAX($I$11,$I$23,$I$35,$I$47,$I$59,$I$71,$I$83,$I$95,$I$107,$I$119,$I$131,$I$143,$I$155,$I$167)</f>
        <v>0.129</v>
      </c>
      <c r="BN80">
        <f>PERCENTILE(($I$11,$I$23,$I$35,$I$47,$I$59,$I$71,$I$83,$I$95,$I$107,$I$119,$I$131,$I$143,$I$155,$I$167),75%)</f>
        <v>0.08</v>
      </c>
      <c r="BO80" s="6">
        <f>MEDIAN($I$11,$I$23,$I$35,$I$47,$I$59,$I$71,$I$83,$I$95,$I$107,$I$119,$I$131,$I$143,$I$155,$I$167)</f>
        <v>3.5799999999999998E-2</v>
      </c>
      <c r="BP80">
        <f>PERCENTILE(($I$11,$I$23,$I$35,$I$47,$I$59,$I$71,$I$83,$I$95,$I$107,$I$119,$I$131,$I$143,$I$155,$I$167),25%)</f>
        <v>1.9900000000000001E-2</v>
      </c>
      <c r="BQ80" s="6">
        <f>MIN($I$11,$I$23,$I$35,$I$47,$I$59,$I$71,$I$83,$I$95,$I$107,$I$119,$I$131,$I$143,$I$155,$I$167)</f>
        <v>2E-3</v>
      </c>
    </row>
    <row r="81" spans="1:69" x14ac:dyDescent="0.25">
      <c r="A81" s="117">
        <v>38572</v>
      </c>
      <c r="B81" s="60">
        <v>8</v>
      </c>
      <c r="C81" s="60">
        <v>2005</v>
      </c>
      <c r="D81" s="61">
        <v>2</v>
      </c>
      <c r="E81" s="62">
        <v>7.6</v>
      </c>
      <c r="F81" s="93" t="s">
        <v>110</v>
      </c>
      <c r="G81" s="63">
        <v>443</v>
      </c>
      <c r="H81" s="64">
        <v>0.1106</v>
      </c>
      <c r="I81" s="64">
        <v>3.85E-2</v>
      </c>
      <c r="J81" s="64">
        <v>8.5199999999999998E-2</v>
      </c>
      <c r="K81" s="62">
        <v>7.3</v>
      </c>
      <c r="L81" s="63">
        <v>43</v>
      </c>
      <c r="M81" s="63">
        <v>1037</v>
      </c>
      <c r="N81" s="63">
        <v>54</v>
      </c>
      <c r="O81" s="63">
        <v>23</v>
      </c>
      <c r="P81" s="93">
        <v>68</v>
      </c>
      <c r="Q81" s="93">
        <v>32</v>
      </c>
      <c r="R81" s="93">
        <v>42</v>
      </c>
      <c r="S81" s="93">
        <v>1840</v>
      </c>
      <c r="T81" s="93">
        <v>0.5</v>
      </c>
      <c r="U81" s="93">
        <v>192</v>
      </c>
      <c r="V81" s="63"/>
      <c r="W81" s="109">
        <v>15187</v>
      </c>
      <c r="X81" s="63"/>
      <c r="Y81" s="63"/>
      <c r="Z81" s="93">
        <v>8</v>
      </c>
      <c r="AA81" s="93">
        <v>1080</v>
      </c>
      <c r="AB81" s="85">
        <v>28.67</v>
      </c>
      <c r="AE81" s="3">
        <v>2009</v>
      </c>
      <c r="AF81" s="2">
        <f>COUNT($I$122:$I$133)</f>
        <v>9</v>
      </c>
      <c r="AG81" s="4">
        <f>MAX($I$122:$I$133)</f>
        <v>0.22</v>
      </c>
      <c r="AH81" s="2">
        <f>PERCENTILE($I$122:$I$133,75%)</f>
        <v>8.0100000000000005E-2</v>
      </c>
      <c r="AI81" s="4">
        <f>MEDIAN($I$122:$I$133)</f>
        <v>6.4399999999999999E-2</v>
      </c>
      <c r="AJ81" s="2">
        <f>PERCENTILE($I$122:$I$133,25%)</f>
        <v>5.2400000000000002E-2</v>
      </c>
      <c r="AK81" s="4">
        <f>MIN($I$122:$I$133)</f>
        <v>1.17E-2</v>
      </c>
      <c r="BK81">
        <v>11</v>
      </c>
      <c r="BL81">
        <f>COUNT($I$12,$I$24,$I$36,$I$48,$I$60,$I$72,$I$84,$I$96,$I$108,$I$120,$I$132,$I$144,$I$156,$I$168)</f>
        <v>14</v>
      </c>
      <c r="BM81" s="6">
        <f>MAX($I$12,$I$24,$I$36,$I$48,$I$60,$I$72,$I$84,$I$96,$I$108,$I$120,$I$132,$I$144,$I$156,$I$168)</f>
        <v>0.22</v>
      </c>
      <c r="BN81">
        <f>PERCENTILE(($I$12,$I$24,$I$36,$I$48,$I$60,$I$72,$I$84,$I$96,$I$108,$I$120,$I$132,$I$144,$I$156,$I$168),75%)</f>
        <v>6.1599999999999995E-2</v>
      </c>
      <c r="BO81" s="6">
        <f>MEDIAN($I$12,$I$24,$I$36,$I$48,$I$60,$I$72,$I$84,$I$96,$I$108,$I$120,$I$132,$I$144,$I$156,$I$168)</f>
        <v>4.8250000000000001E-2</v>
      </c>
      <c r="BP81">
        <f>PERCENTILE(($I$12,$I$24,$I$36,$I$48,$I$60,$I$72,$I$84,$I$96,$I$108,$I$120,$I$132,$I$144,$I$156,$I$168),25%)</f>
        <v>3.8375000000000006E-2</v>
      </c>
      <c r="BQ81" s="6">
        <f>MIN($I$12,$I$24,$I$36,$I$48,$I$60,$I$72,$I$84,$I$96,$I$108,$I$120,$I$132,$I$144,$I$156,$I$168)</f>
        <v>2E-3</v>
      </c>
    </row>
    <row r="82" spans="1:69" x14ac:dyDescent="0.25">
      <c r="A82" s="117">
        <v>38600</v>
      </c>
      <c r="B82" s="60">
        <v>9</v>
      </c>
      <c r="C82" s="60">
        <v>2005</v>
      </c>
      <c r="D82" s="61">
        <v>2</v>
      </c>
      <c r="E82" s="62">
        <v>8.3000000000000007</v>
      </c>
      <c r="F82" s="93">
        <v>30.5</v>
      </c>
      <c r="G82" s="63">
        <v>301</v>
      </c>
      <c r="H82" s="64">
        <v>2.52E-2</v>
      </c>
      <c r="I82" s="64">
        <v>2.3699999999999999E-2</v>
      </c>
      <c r="J82" s="64">
        <v>6.3E-3</v>
      </c>
      <c r="K82" s="62">
        <v>8.3000000000000007</v>
      </c>
      <c r="L82" s="63">
        <v>29</v>
      </c>
      <c r="M82" s="63">
        <v>742</v>
      </c>
      <c r="N82" s="63">
        <v>28</v>
      </c>
      <c r="O82" s="63">
        <v>4</v>
      </c>
      <c r="P82" s="93">
        <v>64</v>
      </c>
      <c r="Q82" s="93">
        <v>24</v>
      </c>
      <c r="R82" s="93">
        <v>42</v>
      </c>
      <c r="S82" s="93">
        <v>1226</v>
      </c>
      <c r="T82" s="93">
        <v>0.5</v>
      </c>
      <c r="U82" s="93">
        <v>144</v>
      </c>
      <c r="V82" s="63"/>
      <c r="W82" s="110">
        <v>390</v>
      </c>
      <c r="X82" s="63"/>
      <c r="Y82" s="63"/>
      <c r="Z82" s="93">
        <v>4</v>
      </c>
      <c r="AA82" s="93">
        <v>771</v>
      </c>
      <c r="AB82" s="83">
        <v>86.6</v>
      </c>
      <c r="AE82" s="3">
        <v>2010</v>
      </c>
      <c r="AF82" s="2">
        <f>COUNT($I$134:$I$145)</f>
        <v>12</v>
      </c>
      <c r="AG82" s="4">
        <f>MAX($I$134:$I$145)</f>
        <v>0.27</v>
      </c>
      <c r="AH82" s="2">
        <f>PERCENTILE($I$134:$I$145,75%)</f>
        <v>9.2499999999999999E-2</v>
      </c>
      <c r="AI82" s="4">
        <f>MEDIAN($I$134:$I$145)</f>
        <v>5.5349999999999996E-2</v>
      </c>
      <c r="AJ82" s="2">
        <f>PERCENTILE($I$134:$I$145,25%)</f>
        <v>3.875E-2</v>
      </c>
      <c r="AK82" s="4">
        <f>MIN($I$134:$I$145)</f>
        <v>5.0000000000000001E-3</v>
      </c>
      <c r="BK82">
        <v>12</v>
      </c>
      <c r="BL82">
        <f>COUNT($I$13,$I$25,$I$37,$I$49,$I$61,$I$73,$I$85,$I$97,$I$109,$I$121,$I$133,$I$145,$I$157,$I$169)</f>
        <v>13</v>
      </c>
      <c r="BM82" s="6">
        <f>MAX($I$13,$I$25,$I$37,$I$49,$I$61,$I$73,$I$85,$I$97,$I$109,$I$121,$I$133,$I$145,$I$157,$I$169)</f>
        <v>0.15</v>
      </c>
      <c r="BN82">
        <f>PERCENTILE(($I$13,$I$25,$I$37,$I$49,$I$61,$I$73,$I$85,$I$97,$I$109,$I$121,$I$133,$I$145,$I$157,$I$169),75%)</f>
        <v>8.3000000000000004E-2</v>
      </c>
      <c r="BO82" s="6">
        <f>MEDIAN($I$13,$I$25,$I$37,$I$49,$I$61,$I$73,$I$85,$I$97,$I$109,$I$121,$I$133,$I$145,$I$157,$I$169)</f>
        <v>5.8400000000000001E-2</v>
      </c>
      <c r="BP82">
        <f>PERCENTILE(($I$13,$I$25,$I$37,$I$49,$I$61,$I$73,$I$85,$I$97,$I$109,$I$121,$I$133,$I$145,$I$157,$I$169),25%)</f>
        <v>3.5000000000000003E-2</v>
      </c>
      <c r="BQ82" s="6">
        <f>MIN($I$13,$I$25,$I$37,$I$49,$I$61,$I$73,$I$85,$I$97,$I$109,$I$121,$I$133,$I$145,$I$157,$I$169)</f>
        <v>2E-3</v>
      </c>
    </row>
    <row r="83" spans="1:69" x14ac:dyDescent="0.25">
      <c r="A83" s="117">
        <v>38635</v>
      </c>
      <c r="B83" s="60">
        <v>10</v>
      </c>
      <c r="C83" s="60">
        <v>2005</v>
      </c>
      <c r="D83" s="61">
        <v>1</v>
      </c>
      <c r="E83" s="62">
        <v>6.8</v>
      </c>
      <c r="F83" s="93">
        <v>31.5</v>
      </c>
      <c r="G83" s="63">
        <v>324</v>
      </c>
      <c r="H83" s="64">
        <v>0.2092</v>
      </c>
      <c r="I83" s="64">
        <v>9.1600000000000001E-2</v>
      </c>
      <c r="J83" s="64">
        <v>3.39E-2</v>
      </c>
      <c r="K83" s="62">
        <v>7.4</v>
      </c>
      <c r="L83" s="63">
        <v>17</v>
      </c>
      <c r="M83" s="63">
        <v>744</v>
      </c>
      <c r="N83" s="63">
        <v>39</v>
      </c>
      <c r="O83" s="63">
        <v>800</v>
      </c>
      <c r="P83" s="93">
        <v>56</v>
      </c>
      <c r="Q83" s="93">
        <v>12</v>
      </c>
      <c r="R83" s="93">
        <v>45</v>
      </c>
      <c r="S83" s="93">
        <v>1326</v>
      </c>
      <c r="T83" s="93">
        <v>1</v>
      </c>
      <c r="U83" s="93">
        <v>144</v>
      </c>
      <c r="V83" s="63"/>
      <c r="W83" s="110">
        <v>13</v>
      </c>
      <c r="X83" s="63"/>
      <c r="Y83" s="63"/>
      <c r="Z83" s="93">
        <v>500</v>
      </c>
      <c r="AA83" s="93">
        <v>761</v>
      </c>
      <c r="AB83" s="83">
        <v>60.81</v>
      </c>
      <c r="AE83" s="3">
        <v>2011</v>
      </c>
      <c r="AF83" s="2">
        <f>COUNT($I$146:$I$157)</f>
        <v>11</v>
      </c>
      <c r="AG83" s="4">
        <f>MAX($I$146:$I$157)</f>
        <v>0.1211</v>
      </c>
      <c r="AH83" s="2">
        <f>PERCENTILE($I$146:$I$157,75%)</f>
        <v>4.24E-2</v>
      </c>
      <c r="AI83" s="4">
        <f>MEDIAN($I$146:$I$157)</f>
        <v>2.3E-2</v>
      </c>
      <c r="AJ83" s="2">
        <f>PERCENTILE($I$146:$I$157,25%)</f>
        <v>1.3849999999999999E-2</v>
      </c>
      <c r="AK83" s="4">
        <f>MIN($I$146:$I$157)</f>
        <v>2.7000000000000001E-3</v>
      </c>
    </row>
    <row r="84" spans="1:69" x14ac:dyDescent="0.25">
      <c r="A84" s="117">
        <v>38663</v>
      </c>
      <c r="B84" s="60">
        <v>11</v>
      </c>
      <c r="C84" s="60">
        <v>2005</v>
      </c>
      <c r="D84" s="61">
        <v>2</v>
      </c>
      <c r="E84" s="62">
        <v>8.6999999999999993</v>
      </c>
      <c r="F84" s="93" t="s">
        <v>110</v>
      </c>
      <c r="G84" s="63">
        <v>246</v>
      </c>
      <c r="H84" s="64">
        <v>5.9200000000000003E-2</v>
      </c>
      <c r="I84" s="64">
        <v>6.2799999999999995E-2</v>
      </c>
      <c r="J84" s="64">
        <v>1.66E-2</v>
      </c>
      <c r="K84" s="62">
        <v>8.1</v>
      </c>
      <c r="L84" s="63">
        <v>26</v>
      </c>
      <c r="M84" s="63">
        <v>599</v>
      </c>
      <c r="N84" s="63">
        <v>39</v>
      </c>
      <c r="O84" s="63">
        <v>23</v>
      </c>
      <c r="P84" s="93">
        <v>68</v>
      </c>
      <c r="Q84" s="93">
        <v>28</v>
      </c>
      <c r="R84" s="93">
        <v>24</v>
      </c>
      <c r="S84" s="93">
        <v>1050</v>
      </c>
      <c r="T84" s="93">
        <v>2</v>
      </c>
      <c r="U84" s="93">
        <v>116</v>
      </c>
      <c r="V84" s="63"/>
      <c r="W84" s="110">
        <v>1067</v>
      </c>
      <c r="X84" s="63"/>
      <c r="Y84" s="63"/>
      <c r="Z84" s="93">
        <v>8</v>
      </c>
      <c r="AA84" s="93">
        <v>625</v>
      </c>
      <c r="AB84" s="83">
        <v>13.9</v>
      </c>
      <c r="AE84" s="3">
        <v>2012</v>
      </c>
      <c r="AF84" s="2">
        <f>COUNT($I$158:$I$169)</f>
        <v>12</v>
      </c>
      <c r="AG84" s="4">
        <f>MAX($I$158:$I$169)</f>
        <v>0.74399999999999999</v>
      </c>
      <c r="AH84" s="2">
        <f>PERCENTILE($I$158:$I$169,75%)</f>
        <v>9.6500000000000002E-2</v>
      </c>
      <c r="AI84" s="4">
        <f>MEDIAN($I$158:$I$169)</f>
        <v>6.8500000000000005E-2</v>
      </c>
      <c r="AJ84" s="2">
        <f>PERCENTILE($I$158:$I$169,25%)</f>
        <v>5.525E-2</v>
      </c>
      <c r="AK84" s="4">
        <f>MIN($I$158:$I$169)</f>
        <v>2.1999999999999999E-2</v>
      </c>
    </row>
    <row r="85" spans="1:69" x14ac:dyDescent="0.25">
      <c r="A85" s="117">
        <v>38691</v>
      </c>
      <c r="B85" s="60">
        <v>12</v>
      </c>
      <c r="C85" s="60">
        <v>2005</v>
      </c>
      <c r="D85" s="61">
        <v>1</v>
      </c>
      <c r="E85" s="62">
        <v>7.6</v>
      </c>
      <c r="F85" s="93" t="s">
        <v>110</v>
      </c>
      <c r="G85" s="63">
        <v>264</v>
      </c>
      <c r="H85" s="64">
        <v>8.3000000000000004E-2</v>
      </c>
      <c r="I85" s="64">
        <v>7.2099999999999997E-2</v>
      </c>
      <c r="J85" s="64">
        <v>3.2099999999999997E-2</v>
      </c>
      <c r="K85" s="62">
        <v>7.8</v>
      </c>
      <c r="L85" s="63">
        <v>33</v>
      </c>
      <c r="M85" s="63">
        <v>648</v>
      </c>
      <c r="N85" s="63">
        <v>67</v>
      </c>
      <c r="O85" s="63">
        <v>5000</v>
      </c>
      <c r="P85" s="93">
        <v>64</v>
      </c>
      <c r="Q85" s="93">
        <v>24</v>
      </c>
      <c r="R85" s="93">
        <v>35</v>
      </c>
      <c r="S85" s="93">
        <v>1139</v>
      </c>
      <c r="T85" s="93">
        <v>2</v>
      </c>
      <c r="U85" s="93">
        <v>128</v>
      </c>
      <c r="V85" s="63"/>
      <c r="W85" s="108">
        <v>917</v>
      </c>
      <c r="X85" s="63"/>
      <c r="Y85" s="63"/>
      <c r="Z85" s="93">
        <v>5000</v>
      </c>
      <c r="AA85" s="93">
        <v>681</v>
      </c>
      <c r="AB85" s="87">
        <v>13.9</v>
      </c>
      <c r="AE85" s="1"/>
      <c r="AF85" s="1"/>
      <c r="AG85" s="2"/>
      <c r="AH85" s="2"/>
      <c r="AI85" s="2"/>
    </row>
    <row r="86" spans="1:69" x14ac:dyDescent="0.25">
      <c r="A86" s="117">
        <v>38740</v>
      </c>
      <c r="B86" s="60">
        <v>1</v>
      </c>
      <c r="C86" s="60">
        <v>2006</v>
      </c>
      <c r="D86" s="61">
        <v>2</v>
      </c>
      <c r="E86" s="62">
        <v>9.3000000000000007</v>
      </c>
      <c r="F86" s="93">
        <v>28</v>
      </c>
      <c r="G86" s="63">
        <v>193</v>
      </c>
      <c r="H86" s="64">
        <v>1.6299999999999999E-2</v>
      </c>
      <c r="I86" s="64">
        <v>3.3700000000000001E-2</v>
      </c>
      <c r="J86" s="64">
        <v>2.58E-2</v>
      </c>
      <c r="K86" s="62">
        <v>8.1999999999999993</v>
      </c>
      <c r="L86" s="63">
        <v>37</v>
      </c>
      <c r="M86" s="63">
        <v>500</v>
      </c>
      <c r="N86" s="63">
        <v>42</v>
      </c>
      <c r="O86" s="63">
        <v>50</v>
      </c>
      <c r="P86" s="93">
        <v>64</v>
      </c>
      <c r="Q86" s="93">
        <v>16</v>
      </c>
      <c r="R86" s="93">
        <v>19</v>
      </c>
      <c r="S86" s="93">
        <v>818</v>
      </c>
      <c r="T86" s="93">
        <v>2</v>
      </c>
      <c r="U86" s="93">
        <v>104</v>
      </c>
      <c r="V86" s="63"/>
      <c r="W86" s="110">
        <v>1379</v>
      </c>
      <c r="X86" s="63"/>
      <c r="Y86" s="63"/>
      <c r="Z86" s="93">
        <v>17</v>
      </c>
      <c r="AA86" s="93">
        <v>537</v>
      </c>
      <c r="AB86" s="83">
        <v>17.38</v>
      </c>
    </row>
    <row r="87" spans="1:69" x14ac:dyDescent="0.25">
      <c r="A87" s="117">
        <v>38754</v>
      </c>
      <c r="B87" s="60">
        <v>2</v>
      </c>
      <c r="C87" s="60">
        <v>2006</v>
      </c>
      <c r="D87" s="61">
        <v>1</v>
      </c>
      <c r="E87" s="62">
        <v>8.1</v>
      </c>
      <c r="F87" s="93">
        <v>25</v>
      </c>
      <c r="G87" s="63">
        <v>134</v>
      </c>
      <c r="H87" s="64">
        <v>6.7500000000000004E-2</v>
      </c>
      <c r="I87" s="64">
        <v>3.7100000000000001E-2</v>
      </c>
      <c r="J87" s="64">
        <v>3.2800000000000003E-2</v>
      </c>
      <c r="K87" s="62">
        <v>7.5</v>
      </c>
      <c r="L87" s="63">
        <v>170</v>
      </c>
      <c r="M87" s="63">
        <v>274</v>
      </c>
      <c r="N87" s="63">
        <v>100</v>
      </c>
      <c r="O87" s="63">
        <v>500</v>
      </c>
      <c r="P87" s="93">
        <v>56</v>
      </c>
      <c r="Q87" s="93">
        <v>16</v>
      </c>
      <c r="R87" s="93">
        <v>25</v>
      </c>
      <c r="S87" s="93">
        <v>612</v>
      </c>
      <c r="T87" s="93">
        <v>2</v>
      </c>
      <c r="U87" s="93">
        <v>80</v>
      </c>
      <c r="V87" s="63"/>
      <c r="W87" s="110">
        <v>13</v>
      </c>
      <c r="X87" s="63"/>
      <c r="Y87" s="63"/>
      <c r="Z87" s="93">
        <v>140</v>
      </c>
      <c r="AA87" s="93">
        <v>444</v>
      </c>
      <c r="AB87" s="83">
        <v>59.08</v>
      </c>
      <c r="AE87" t="s">
        <v>15</v>
      </c>
      <c r="AF87" t="s">
        <v>46</v>
      </c>
      <c r="AG87" t="s">
        <v>47</v>
      </c>
      <c r="AH87" t="s">
        <v>48</v>
      </c>
      <c r="AI87" t="s">
        <v>49</v>
      </c>
      <c r="AJ87" t="s">
        <v>50</v>
      </c>
      <c r="AK87" t="s">
        <v>51</v>
      </c>
      <c r="BK87" t="s">
        <v>14</v>
      </c>
      <c r="BL87" t="s">
        <v>46</v>
      </c>
      <c r="BM87" t="s">
        <v>47</v>
      </c>
      <c r="BN87" t="s">
        <v>48</v>
      </c>
      <c r="BO87" t="s">
        <v>49</v>
      </c>
      <c r="BP87" t="s">
        <v>50</v>
      </c>
      <c r="BQ87" t="s">
        <v>51</v>
      </c>
    </row>
    <row r="88" spans="1:69" x14ac:dyDescent="0.25">
      <c r="A88" s="117">
        <v>38782</v>
      </c>
      <c r="B88" s="60">
        <v>3</v>
      </c>
      <c r="C88" s="60">
        <v>2006</v>
      </c>
      <c r="D88" s="61">
        <v>1</v>
      </c>
      <c r="E88" s="62">
        <v>7.1</v>
      </c>
      <c r="F88" s="93">
        <v>26.5</v>
      </c>
      <c r="G88" s="63">
        <v>246</v>
      </c>
      <c r="H88" s="64">
        <v>2.07E-2</v>
      </c>
      <c r="I88" s="64">
        <v>4.2299999999999997E-2</v>
      </c>
      <c r="J88" s="64">
        <v>3.0099999999999998E-2</v>
      </c>
      <c r="K88" s="62">
        <v>7.2</v>
      </c>
      <c r="L88" s="63">
        <v>62</v>
      </c>
      <c r="M88" s="63">
        <v>557</v>
      </c>
      <c r="N88" s="63">
        <v>52</v>
      </c>
      <c r="O88" s="63">
        <v>30</v>
      </c>
      <c r="P88" s="93">
        <v>80</v>
      </c>
      <c r="Q88" s="93">
        <v>28</v>
      </c>
      <c r="R88" s="93">
        <v>21</v>
      </c>
      <c r="S88" s="93">
        <v>1036</v>
      </c>
      <c r="T88" s="93">
        <v>0.5</v>
      </c>
      <c r="U88" s="93">
        <v>128</v>
      </c>
      <c r="V88" s="63"/>
      <c r="W88" s="110">
        <v>224</v>
      </c>
      <c r="X88" s="63"/>
      <c r="Y88" s="63"/>
      <c r="Z88" s="93">
        <v>8</v>
      </c>
      <c r="AA88" s="93">
        <v>619</v>
      </c>
      <c r="AB88" s="83">
        <v>6.95</v>
      </c>
      <c r="AE88" s="3">
        <v>1999</v>
      </c>
      <c r="AF88">
        <f>COUNT($J$2:$J$13)</f>
        <v>12</v>
      </c>
      <c r="AG88" s="4">
        <f>MAX($J$2:$J$13)</f>
        <v>1.6199999999999999E-2</v>
      </c>
      <c r="AH88">
        <f>PERCENTILE($J$2:$J$13,75%)</f>
        <v>2.7499999999999998E-3</v>
      </c>
      <c r="AI88" s="4">
        <f>MEDIAN($J$2:$J$13)</f>
        <v>2E-3</v>
      </c>
      <c r="AJ88">
        <f>PERCENTILE($J$2:$J$13,25%)</f>
        <v>2E-3</v>
      </c>
      <c r="AK88" s="4">
        <f>MIN($J$2:$J$13)</f>
        <v>2E-3</v>
      </c>
      <c r="BK88">
        <v>1</v>
      </c>
      <c r="BL88">
        <f>COUNT($J$2,$J$14,$J$26,$J$38,$J$50,$J$62,$J$74,$J$86,$J$98,$J$110,$J$122,$J$134,$J$146,$J$158)</f>
        <v>13</v>
      </c>
      <c r="BM88" s="6">
        <f>MAX($J$2,$J$14,$J$26,$J$38,$J$50,$J$62,$J$74,$J$86,$J$98,$J$110,$J$122,$J$134,$J$146,$J$158)</f>
        <v>0.14000000000000001</v>
      </c>
      <c r="BN88">
        <f>PERCENTILE(($J$2,$J$14,$J$26,$J$38,$J$50,$J$62,$J$74,$J$86,$J$98,$J$110,$J$122,$J$134,$J$146,$J$158),75%)</f>
        <v>6.5000000000000002E-2</v>
      </c>
      <c r="BO88" s="6">
        <f>MEDIAN($J$2,$J$14,$J$26,$J$38,$J$50,$J$62,$J$74,$J$86,$J$98,$J$110,$J$122,$J$134,$J$146,$J$158)</f>
        <v>2.4299999999999999E-2</v>
      </c>
      <c r="BP88">
        <f>PERCENTILE(($J$2,$J$14,$J$26,$J$38,$J$50,$J$62,$J$74,$J$86,$J$98,$J$110,$J$122,$J$134,$J$146,$J$158),25%)</f>
        <v>0.02</v>
      </c>
      <c r="BQ88" s="6">
        <f>MIN($J$2,$J$14,$J$26,$J$38,$J$50,$J$62,$J$74,$J$86,$J$98,$J$110,$J$122,$J$134,$J$146,$J$158)</f>
        <v>1E-3</v>
      </c>
    </row>
    <row r="89" spans="1:69" x14ac:dyDescent="0.25">
      <c r="A89" s="117">
        <v>38810</v>
      </c>
      <c r="B89" s="60">
        <v>4</v>
      </c>
      <c r="C89" s="60">
        <v>2006</v>
      </c>
      <c r="D89" s="61">
        <v>2</v>
      </c>
      <c r="E89" s="62">
        <v>7.9</v>
      </c>
      <c r="F89" s="93">
        <v>29</v>
      </c>
      <c r="G89" s="63">
        <v>260</v>
      </c>
      <c r="H89" s="64">
        <v>7.0800000000000002E-2</v>
      </c>
      <c r="I89" s="64">
        <v>2.7199999999999998E-2</v>
      </c>
      <c r="J89" s="64">
        <v>1.9699999999999999E-2</v>
      </c>
      <c r="K89" s="62">
        <v>7.7</v>
      </c>
      <c r="L89" s="63">
        <v>65</v>
      </c>
      <c r="M89" s="63">
        <v>534</v>
      </c>
      <c r="N89" s="63">
        <v>55</v>
      </c>
      <c r="O89" s="63">
        <v>1300</v>
      </c>
      <c r="P89" s="93">
        <v>80</v>
      </c>
      <c r="Q89" s="93">
        <v>24</v>
      </c>
      <c r="R89" s="93">
        <v>24</v>
      </c>
      <c r="S89" s="93">
        <v>1097</v>
      </c>
      <c r="T89" s="93">
        <v>2</v>
      </c>
      <c r="U89" s="93">
        <v>124</v>
      </c>
      <c r="V89" s="63"/>
      <c r="W89" s="88">
        <v>180</v>
      </c>
      <c r="X89" s="63"/>
      <c r="Y89" s="63"/>
      <c r="Z89" s="93">
        <v>300</v>
      </c>
      <c r="AA89" s="93">
        <v>599</v>
      </c>
      <c r="AB89" s="83">
        <v>30.41</v>
      </c>
      <c r="AE89" s="3">
        <v>2000</v>
      </c>
      <c r="AF89">
        <f>COUNT($J$14:$J$25)</f>
        <v>12</v>
      </c>
      <c r="AG89" s="4">
        <f>MAX($J$14:$J$25)</f>
        <v>4.4600000000000001E-2</v>
      </c>
      <c r="AH89">
        <f>PERCENTILE($J$14:$J$25,75%)</f>
        <v>3.8449999999999998E-2</v>
      </c>
      <c r="AI89" s="4">
        <f>MEDIAN($J$14:$J$25)</f>
        <v>5.5500000000000002E-3</v>
      </c>
      <c r="AJ89">
        <f>PERCENTILE($J$14:$J$25,25%)</f>
        <v>2E-3</v>
      </c>
      <c r="AK89" s="4">
        <f>MIN($J$14:$J$25)</f>
        <v>2E-3</v>
      </c>
      <c r="BK89">
        <v>2</v>
      </c>
      <c r="BL89">
        <f>COUNT($J$3,$J$15,$J$27,$J$39,$J$51,$J$63,$J$75,$J$87,$J$99,$J$111,$J$123,$J$135,$J$147,$J$159)</f>
        <v>13</v>
      </c>
      <c r="BM89" s="6">
        <f>MAX($J$3,$J$15,$J$27,$J$39,$J$51,$J$63,$J$75,$J$87,$J$99,$J$111,$J$123,$J$135,$J$147,$J$159)</f>
        <v>1.0880000000000001</v>
      </c>
      <c r="BN89">
        <f>PERCENTILE(($J$3,$J$15,$J$27,$J$39,$J$51,$J$63,$J$75,$J$87,$J$99,$J$111,$J$123,$J$135,$J$147,$J$159),75%)</f>
        <v>0.04</v>
      </c>
      <c r="BO89" s="6">
        <f>MEDIAN($J$3,$J$15,$J$27,$J$39,$J$51,$J$63,$J$75,$J$87,$J$99,$J$111,$J$123,$J$135,$J$147,$J$159)</f>
        <v>2.12E-2</v>
      </c>
      <c r="BP89">
        <f>PERCENTILE(($J$3,$J$15,$J$27,$J$39,$J$51,$J$63,$J$75,$J$87,$J$99,$J$111,$J$123,$J$135,$J$147,$J$159),25%)</f>
        <v>1.43E-2</v>
      </c>
      <c r="BQ89" s="6">
        <f>MIN($J$3,$J$15,$J$27,$J$39,$J$51,$J$63,$J$75,$J$87,$J$99,$J$111,$J$123,$J$135,$J$147,$J$159)</f>
        <v>1E-4</v>
      </c>
    </row>
    <row r="90" spans="1:69" x14ac:dyDescent="0.25">
      <c r="A90" s="117">
        <v>38845</v>
      </c>
      <c r="B90" s="60">
        <v>5</v>
      </c>
      <c r="C90" s="60">
        <v>2006</v>
      </c>
      <c r="D90" s="61">
        <v>3</v>
      </c>
      <c r="E90" s="62">
        <v>7.8</v>
      </c>
      <c r="F90" s="93">
        <v>29.5</v>
      </c>
      <c r="G90" s="63">
        <v>279</v>
      </c>
      <c r="H90" s="64">
        <v>6.5799999999999997E-2</v>
      </c>
      <c r="I90" s="64">
        <v>1.8800000000000001E-2</v>
      </c>
      <c r="J90" s="64">
        <v>1.09E-2</v>
      </c>
      <c r="K90" s="62">
        <v>7.7</v>
      </c>
      <c r="L90" s="63">
        <v>27</v>
      </c>
      <c r="M90" s="63">
        <v>630</v>
      </c>
      <c r="N90" s="63">
        <v>22</v>
      </c>
      <c r="O90" s="63">
        <v>30</v>
      </c>
      <c r="P90" s="93">
        <v>88</v>
      </c>
      <c r="Q90" s="93">
        <v>44</v>
      </c>
      <c r="R90" s="93">
        <v>24</v>
      </c>
      <c r="S90" s="93">
        <v>1166</v>
      </c>
      <c r="T90" s="93">
        <v>0.5</v>
      </c>
      <c r="U90" s="93">
        <v>140</v>
      </c>
      <c r="V90" s="63"/>
      <c r="W90" s="108">
        <v>150</v>
      </c>
      <c r="X90" s="63"/>
      <c r="Y90" s="63"/>
      <c r="Z90" s="93">
        <v>8</v>
      </c>
      <c r="AA90" s="93">
        <v>657</v>
      </c>
      <c r="AB90" s="87">
        <v>21.72</v>
      </c>
      <c r="AE90" s="3">
        <v>2001</v>
      </c>
      <c r="AF90" s="2">
        <f>COUNT($J$26:$J$37)</f>
        <v>5</v>
      </c>
      <c r="AG90" s="4">
        <f>MAX($J$26:$J$37)</f>
        <v>7.4000000000000003E-3</v>
      </c>
      <c r="AH90" s="2">
        <f>PERCENTILE($J$26:$J$37,75%)</f>
        <v>7.1000000000000004E-3</v>
      </c>
      <c r="AI90" s="4">
        <f>MEDIAN($J$26:$J$37)</f>
        <v>1E-3</v>
      </c>
      <c r="AJ90" s="2">
        <f>PERCENTILE($J$26:$J$37,25%)</f>
        <v>1E-3</v>
      </c>
      <c r="AK90" s="4">
        <f>MIN($J$26:$J$37)</f>
        <v>1E-3</v>
      </c>
      <c r="BK90">
        <v>3</v>
      </c>
      <c r="BL90">
        <f>COUNT($J$4,$J$16,$J$28,$J$40,$J$52,$J$64,$J$76,$J$88,$J$100,$J$112,$J$124,$J$136,$J$148,$J$160)</f>
        <v>13</v>
      </c>
      <c r="BM90" s="6">
        <f>MAX($J$4,$J$16,$J$28,$J$40,$J$52,$J$64,$J$76,$J$88,$J$100,$J$112,$J$124,$J$136,$J$148,$J$160)</f>
        <v>0.1101</v>
      </c>
      <c r="BN90">
        <f>PERCENTILE(($J$4,$J$16,$J$28,$J$40,$J$52,$J$64,$J$76,$J$88,$J$100,$J$112,$J$124,$J$136,$J$148,$J$160),75%)</f>
        <v>7.17E-2</v>
      </c>
      <c r="BO90" s="6">
        <f>MEDIAN($J$4,$J$16,$J$28,$J$40,$J$52,$J$64,$J$76,$J$88,$J$100,$J$112,$J$124,$J$136,$J$148,$J$160)</f>
        <v>3.0099999999999998E-2</v>
      </c>
      <c r="BP90">
        <f>PERCENTILE(($J$4,$J$16,$J$28,$J$40,$J$52,$J$64,$J$76,$J$88,$J$100,$J$112,$J$124,$J$136,$J$148,$J$160),25%)</f>
        <v>1.6299999999999999E-2</v>
      </c>
      <c r="BQ90" s="6">
        <f>MIN($J$4,$J$16,$J$28,$J$40,$J$52,$J$64,$J$76,$J$88,$J$100,$J$112,$J$124,$J$136,$J$148,$J$160)</f>
        <v>1E-3</v>
      </c>
    </row>
    <row r="91" spans="1:69" x14ac:dyDescent="0.25">
      <c r="A91" s="117">
        <v>38873</v>
      </c>
      <c r="B91" s="60">
        <v>6</v>
      </c>
      <c r="C91" s="60">
        <v>2006</v>
      </c>
      <c r="D91" s="61">
        <v>2</v>
      </c>
      <c r="E91" s="62">
        <v>9</v>
      </c>
      <c r="F91" s="93">
        <v>29.5</v>
      </c>
      <c r="G91" s="63">
        <v>316</v>
      </c>
      <c r="H91" s="64">
        <v>4.4699999999999997E-2</v>
      </c>
      <c r="I91" s="64">
        <v>3.8800000000000001E-2</v>
      </c>
      <c r="J91" s="64">
        <v>3.1300000000000001E-2</v>
      </c>
      <c r="K91" s="62">
        <v>8.3000000000000007</v>
      </c>
      <c r="L91" s="63">
        <v>27</v>
      </c>
      <c r="M91" s="63">
        <v>621</v>
      </c>
      <c r="N91" s="63">
        <v>32</v>
      </c>
      <c r="O91" s="63">
        <v>50</v>
      </c>
      <c r="P91" s="93">
        <v>88</v>
      </c>
      <c r="Q91" s="93">
        <v>44</v>
      </c>
      <c r="R91" s="93">
        <v>28</v>
      </c>
      <c r="S91" s="93">
        <v>1137</v>
      </c>
      <c r="T91" s="93">
        <v>0.5</v>
      </c>
      <c r="U91" s="93">
        <v>152</v>
      </c>
      <c r="V91" s="63"/>
      <c r="W91" s="85">
        <v>3036</v>
      </c>
      <c r="X91" s="63"/>
      <c r="Y91" s="63"/>
      <c r="Z91" s="93">
        <v>23</v>
      </c>
      <c r="AA91" s="93">
        <v>648</v>
      </c>
      <c r="AB91" s="83">
        <v>80.790000000000006</v>
      </c>
      <c r="AE91" s="3">
        <v>2002</v>
      </c>
      <c r="AF91" s="2">
        <f>COUNT($J$38:$J$49)</f>
        <v>12</v>
      </c>
      <c r="AG91" s="4">
        <f>MAX($J$38:$J$49)</f>
        <v>0.19980000000000001</v>
      </c>
      <c r="AH91" s="2">
        <f>PERCENTILE($J$38:$J$49,75%)</f>
        <v>9.1850000000000001E-2</v>
      </c>
      <c r="AI91" s="4">
        <f>MEDIAN($J$38:$J$49)</f>
        <v>2.2749999999999999E-2</v>
      </c>
      <c r="AJ91" s="2">
        <f>PERCENTILE($J$38:$J$49,25%)</f>
        <v>1.2550000000000002E-2</v>
      </c>
      <c r="AK91" s="4">
        <f>MIN($J$38:$J$49)</f>
        <v>1E-3</v>
      </c>
      <c r="BK91">
        <v>4</v>
      </c>
      <c r="BL91">
        <f>COUNT($J$5,$J$17,$J$29,$J$41,$J$53,$J$65,$J$77,$J$89,$J$101,$J$113,$J$125,$J$137,$J$149,$J$161)</f>
        <v>13</v>
      </c>
      <c r="BM91" s="6">
        <f>MAX($J$5,$J$17,$J$29,$J$41,$J$53,$J$65,$J$77,$J$89,$J$101,$J$113,$J$125,$J$137,$J$149,$J$161)</f>
        <v>9.1999999999999998E-2</v>
      </c>
      <c r="BN91">
        <f>PERCENTILE(($J$5,$J$17,$J$29,$J$41,$J$53,$J$65,$J$77,$J$89,$J$101,$J$113,$J$125,$J$137,$J$149,$J$161),75%)</f>
        <v>3.4599999999999999E-2</v>
      </c>
      <c r="BO91" s="6">
        <f>MEDIAN($J$5,$J$17,$J$29,$J$41,$J$53,$J$65,$J$77,$J$89,$J$101,$J$113,$J$125,$J$137,$J$149,$J$161)</f>
        <v>1.66E-2</v>
      </c>
      <c r="BP91">
        <f>PERCENTILE(($J$5,$J$17,$J$29,$J$41,$J$53,$J$65,$J$77,$J$89,$J$101,$J$113,$J$125,$J$137,$J$149,$J$161),25%)</f>
        <v>5.0000000000000001E-3</v>
      </c>
      <c r="BQ91" s="6">
        <f>MIN($J$5,$J$17,$J$29,$J$41,$J$53,$J$65,$J$77,$J$89,$J$101,$J$113,$J$125,$J$137,$J$149,$J$161)</f>
        <v>1E-3</v>
      </c>
    </row>
    <row r="92" spans="1:69" x14ac:dyDescent="0.25">
      <c r="A92" s="117">
        <v>38902</v>
      </c>
      <c r="B92" s="60">
        <v>7</v>
      </c>
      <c r="C92" s="60">
        <v>2006</v>
      </c>
      <c r="D92" s="61">
        <v>4</v>
      </c>
      <c r="E92" s="62">
        <v>7.1</v>
      </c>
      <c r="F92" s="93">
        <v>30</v>
      </c>
      <c r="G92" s="63">
        <v>379</v>
      </c>
      <c r="H92" s="64">
        <v>1E-3</v>
      </c>
      <c r="I92" s="64">
        <v>4.7699999999999999E-2</v>
      </c>
      <c r="J92" s="64">
        <v>3.8199999999999998E-2</v>
      </c>
      <c r="K92" s="62">
        <v>8.6</v>
      </c>
      <c r="L92" s="63">
        <v>33</v>
      </c>
      <c r="M92" s="63">
        <v>839</v>
      </c>
      <c r="N92" s="63">
        <v>21</v>
      </c>
      <c r="O92" s="63">
        <v>23</v>
      </c>
      <c r="P92" s="93">
        <v>84</v>
      </c>
      <c r="Q92" s="93">
        <v>48</v>
      </c>
      <c r="R92" s="93">
        <v>10</v>
      </c>
      <c r="S92" s="93">
        <v>1573</v>
      </c>
      <c r="T92" s="93">
        <v>0.5</v>
      </c>
      <c r="U92" s="93">
        <v>164</v>
      </c>
      <c r="V92" s="63"/>
      <c r="W92" s="88">
        <v>4494</v>
      </c>
      <c r="X92" s="63"/>
      <c r="Y92" s="63"/>
      <c r="Z92" s="93">
        <v>13</v>
      </c>
      <c r="AA92" s="93">
        <v>872</v>
      </c>
      <c r="AB92" s="83">
        <v>17.38</v>
      </c>
      <c r="AE92" s="3">
        <v>2003</v>
      </c>
      <c r="AF92" s="2">
        <f>COUNT($J$50:$J$61)</f>
        <v>11</v>
      </c>
      <c r="AG92" s="4">
        <f>MAX($J$50:$J$61)</f>
        <v>0.13250000000000001</v>
      </c>
      <c r="AH92" s="2">
        <f>PERCENTILE($J$50:$J$61,75%)</f>
        <v>9.8799999999999999E-2</v>
      </c>
      <c r="AI92" s="4">
        <f>MEDIAN($J$50:$J$61)</f>
        <v>7.0199999999999999E-2</v>
      </c>
      <c r="AJ92" s="2">
        <f>PERCENTILE($J$50:$J$61,25%)</f>
        <v>2.8499999999999998E-2</v>
      </c>
      <c r="AK92" s="4">
        <f>MIN($J$50:$J$61)</f>
        <v>1.3899999999999999E-2</v>
      </c>
      <c r="BK92">
        <v>5</v>
      </c>
      <c r="BL92">
        <f>COUNT($J$6,$J$18,$J$30,$J$42,$J$54,$J$66,$J$78,$J$90,$J$102,$J$114,$J$126,$J$138,$J$150,$J$162)</f>
        <v>13</v>
      </c>
      <c r="BM92" s="6">
        <f>MAX($J$6,$J$18,$J$30,$J$42,$J$54,$J$66,$J$78,$J$90,$J$102,$J$114,$J$126,$J$138,$J$150,$J$162)</f>
        <v>9.6000000000000002E-2</v>
      </c>
      <c r="BN92">
        <f>PERCENTILE(($J$6,$J$18,$J$30,$J$42,$J$54,$J$66,$J$78,$J$90,$J$102,$J$114,$J$126,$J$138,$J$150,$J$162),75%)</f>
        <v>1.9400000000000001E-2</v>
      </c>
      <c r="BO92" s="6">
        <f>MEDIAN($J$6,$J$18,$J$30,$J$42,$J$54,$J$66,$J$78,$J$90,$J$102,$J$114,$J$126,$J$138,$J$150,$J$162)</f>
        <v>0.01</v>
      </c>
      <c r="BP92">
        <f>PERCENTILE(($J$6,$J$18,$J$30,$J$42,$J$54,$J$66,$J$78,$J$90,$J$102,$J$114,$J$126,$J$138,$J$150,$J$162),25%)</f>
        <v>5.5999999999999999E-3</v>
      </c>
      <c r="BQ92" s="6">
        <f>MIN($J$6,$J$18,$J$30,$J$42,$J$54,$J$66,$J$78,$J$90,$J$102,$J$114,$J$126,$J$138,$J$150,$J$162)</f>
        <v>1E-3</v>
      </c>
    </row>
    <row r="93" spans="1:69" x14ac:dyDescent="0.25">
      <c r="A93" s="117">
        <v>38930</v>
      </c>
      <c r="B93" s="60">
        <v>8</v>
      </c>
      <c r="C93" s="60">
        <v>2006</v>
      </c>
      <c r="D93" s="61">
        <v>2</v>
      </c>
      <c r="E93" s="62">
        <v>6.9</v>
      </c>
      <c r="F93" s="93">
        <v>26.5</v>
      </c>
      <c r="G93" s="63">
        <v>216</v>
      </c>
      <c r="H93" s="64">
        <v>0.13500000000000001</v>
      </c>
      <c r="I93" s="64">
        <v>7.9699999999999993E-2</v>
      </c>
      <c r="J93" s="64">
        <v>5.3100000000000001E-2</v>
      </c>
      <c r="K93" s="62">
        <v>7.2</v>
      </c>
      <c r="L93" s="63">
        <v>41</v>
      </c>
      <c r="M93" s="63">
        <v>540</v>
      </c>
      <c r="N93" s="63">
        <v>57</v>
      </c>
      <c r="O93" s="63">
        <v>50</v>
      </c>
      <c r="P93" s="93">
        <v>72</v>
      </c>
      <c r="Q93" s="93">
        <v>40</v>
      </c>
      <c r="R93" s="93">
        <v>25</v>
      </c>
      <c r="S93" s="93">
        <v>934</v>
      </c>
      <c r="T93" s="93">
        <v>1</v>
      </c>
      <c r="U93" s="93">
        <v>120</v>
      </c>
      <c r="V93" s="63"/>
      <c r="W93" s="109">
        <v>772</v>
      </c>
      <c r="X93" s="63"/>
      <c r="Y93" s="63"/>
      <c r="Z93" s="93">
        <v>50</v>
      </c>
      <c r="AA93" s="93">
        <v>581</v>
      </c>
      <c r="AB93" s="87">
        <v>26.06</v>
      </c>
      <c r="AE93" s="3">
        <v>2004</v>
      </c>
      <c r="AF93" s="2">
        <f>COUNT($J$62:$J$73)</f>
        <v>12</v>
      </c>
      <c r="AG93" s="4">
        <f>MAX($J$62:$J$73)</f>
        <v>7.17E-2</v>
      </c>
      <c r="AH93" s="2">
        <f>PERCENTILE($J$62:$J$73,75%)</f>
        <v>6.5475000000000005E-2</v>
      </c>
      <c r="AI93" s="4">
        <f>MEDIAN($J$62:$J$73)</f>
        <v>3.5000000000000003E-2</v>
      </c>
      <c r="AJ93" s="2">
        <f>PERCENTILE($J$62:$J$73,25%)</f>
        <v>3.015E-2</v>
      </c>
      <c r="AK93" s="4">
        <f>MIN($J$62:$J$73)</f>
        <v>1E-3</v>
      </c>
      <c r="BK93">
        <v>6</v>
      </c>
      <c r="BL93">
        <f>COUNT($J$7,$J$19,$J$31,$J$43,$J$55,$J$67,$J$79,$J$91,$J$103,$J$115,$J$127,$J$139,$J$151,$J$163)</f>
        <v>12</v>
      </c>
      <c r="BM93" s="6">
        <f>MAX($J$7,$J$19,$J$31,$J$43,$J$55,$J$67,$J$79,$J$91,$J$103,$J$115,$J$127,$J$139,$J$151,$J$163)</f>
        <v>0.186</v>
      </c>
      <c r="BN93">
        <f>PERCENTILE(($J$7,$J$19,$J$31,$J$43,$J$55,$J$67,$J$79,$J$91,$J$103,$J$115,$J$127,$J$139,$J$151,$J$163),75%)</f>
        <v>3.2225000000000004E-2</v>
      </c>
      <c r="BO93" s="6">
        <f>MEDIAN($J$7,$J$19,$J$31,$J$43,$J$55,$J$67,$J$79,$J$91,$J$103,$J$115,$J$127,$J$139,$J$151,$J$163)</f>
        <v>1.2799999999999999E-2</v>
      </c>
      <c r="BP93">
        <f>PERCENTILE(($J$7,$J$19,$J$31,$J$43,$J$55,$J$67,$J$79,$J$91,$J$103,$J$115,$J$127,$J$139,$J$151,$J$163),25%)</f>
        <v>2E-3</v>
      </c>
      <c r="BQ93" s="6">
        <f>MIN($J$7,$J$19,$J$31,$J$43,$J$55,$J$67,$J$79,$J$91,$J$103,$J$115,$J$127,$J$139,$J$151,$J$163)</f>
        <v>1E-3</v>
      </c>
    </row>
    <row r="94" spans="1:69" x14ac:dyDescent="0.25">
      <c r="A94" s="117">
        <v>38964</v>
      </c>
      <c r="B94" s="60">
        <v>9</v>
      </c>
      <c r="C94" s="60">
        <v>2006</v>
      </c>
      <c r="D94" s="61">
        <v>3</v>
      </c>
      <c r="E94" s="62">
        <v>8.6</v>
      </c>
      <c r="F94" s="93">
        <v>35</v>
      </c>
      <c r="G94" s="63">
        <v>212</v>
      </c>
      <c r="H94" s="64">
        <v>1.0800000000000001E-2</v>
      </c>
      <c r="I94" s="64">
        <v>6.7400000000000002E-2</v>
      </c>
      <c r="J94" s="64">
        <v>3.8999999999999998E-3</v>
      </c>
      <c r="K94" s="62">
        <v>8.5</v>
      </c>
      <c r="L94" s="63">
        <v>20</v>
      </c>
      <c r="M94" s="63">
        <v>518</v>
      </c>
      <c r="N94" s="63">
        <v>24</v>
      </c>
      <c r="O94" s="63">
        <v>70</v>
      </c>
      <c r="P94" s="93">
        <v>80</v>
      </c>
      <c r="Q94" s="93">
        <v>36</v>
      </c>
      <c r="R94" s="93">
        <v>20</v>
      </c>
      <c r="S94" s="93">
        <v>934</v>
      </c>
      <c r="T94" s="93">
        <v>0.5</v>
      </c>
      <c r="U94" s="93">
        <v>116</v>
      </c>
      <c r="V94" s="63"/>
      <c r="W94" s="109">
        <v>307</v>
      </c>
      <c r="X94" s="63"/>
      <c r="Y94" s="63"/>
      <c r="Z94" s="93">
        <v>17</v>
      </c>
      <c r="AA94" s="93">
        <v>538</v>
      </c>
      <c r="AB94" s="87">
        <v>13.03</v>
      </c>
      <c r="AE94" s="3">
        <v>2005</v>
      </c>
      <c r="AF94" s="2">
        <f>COUNT($J$74:$J$85)</f>
        <v>12</v>
      </c>
      <c r="AG94" s="4">
        <f>MAX($J$74:$J$85)</f>
        <v>0.1101</v>
      </c>
      <c r="AH94" s="2">
        <f>PERCENTILE($J$74:$J$85,75%)</f>
        <v>5.0549999999999998E-2</v>
      </c>
      <c r="AI94" s="4">
        <f>MEDIAN($J$74:$J$85)</f>
        <v>2.6049999999999997E-2</v>
      </c>
      <c r="AJ94" s="2">
        <f>PERCENTILE($J$74:$J$85,25%)</f>
        <v>1.5275E-2</v>
      </c>
      <c r="AK94" s="4">
        <f>MIN($J$74:$J$85)</f>
        <v>5.5999999999999999E-3</v>
      </c>
      <c r="BK94">
        <v>7</v>
      </c>
      <c r="BL94">
        <f>COUNT($J$8,$J$20,$J$32,$J$44,$J$56,$J$68,$J$80,$J$92,$J$104,$J$116,$J$128,$J$140,$J$152,$J$164)</f>
        <v>12</v>
      </c>
      <c r="BM94" s="6">
        <f>MAX($J$8,$J$20,$J$32,$J$44,$J$56,$J$68,$J$80,$J$92,$J$104,$J$116,$J$128,$J$140,$J$152,$J$164)</f>
        <v>9.4E-2</v>
      </c>
      <c r="BN94">
        <f>PERCENTILE(($J$8,$J$20,$J$32,$J$44,$J$56,$J$68,$J$80,$J$92,$J$104,$J$116,$J$128,$J$140,$J$152,$J$164),75%)</f>
        <v>3.5874999999999997E-2</v>
      </c>
      <c r="BO94" s="6">
        <f>MEDIAN($J$8,$J$20,$J$32,$J$44,$J$56,$J$68,$J$80,$J$92,$J$104,$J$116,$J$128,$J$140,$J$152,$J$164)</f>
        <v>1.7499999999999998E-2</v>
      </c>
      <c r="BP94">
        <f>PERCENTILE(($J$8,$J$20,$J$32,$J$44,$J$56,$J$68,$J$80,$J$92,$J$104,$J$116,$J$128,$J$140,$J$152,$J$164),25%)</f>
        <v>2.4499999999999999E-3</v>
      </c>
      <c r="BQ94" s="6">
        <f>MIN($J$8,$J$20,$J$32,$J$44,$J$56,$J$68,$J$80,$J$92,$J$104,$J$116,$J$128,$J$140,$J$152,$J$164)</f>
        <v>1E-3</v>
      </c>
    </row>
    <row r="95" spans="1:69" x14ac:dyDescent="0.25">
      <c r="A95" s="117">
        <v>39008</v>
      </c>
      <c r="B95" s="60">
        <v>10</v>
      </c>
      <c r="C95" s="60">
        <v>2006</v>
      </c>
      <c r="D95" s="61">
        <v>1</v>
      </c>
      <c r="E95" s="62">
        <v>6.9</v>
      </c>
      <c r="F95" s="93" t="s">
        <v>110</v>
      </c>
      <c r="G95" s="63">
        <v>175</v>
      </c>
      <c r="H95" s="64">
        <v>0.53</v>
      </c>
      <c r="I95" s="64">
        <v>0.129</v>
      </c>
      <c r="J95" s="64">
        <v>2.8299999999999999E-2</v>
      </c>
      <c r="K95" s="62">
        <v>7.6</v>
      </c>
      <c r="L95" s="63">
        <v>34</v>
      </c>
      <c r="M95" s="63">
        <v>498</v>
      </c>
      <c r="N95" s="63">
        <v>94</v>
      </c>
      <c r="O95" s="63">
        <v>130</v>
      </c>
      <c r="P95" s="93">
        <v>68</v>
      </c>
      <c r="Q95" s="93">
        <v>32</v>
      </c>
      <c r="R95" s="93">
        <v>20</v>
      </c>
      <c r="S95" s="93">
        <v>761</v>
      </c>
      <c r="T95" s="93">
        <v>2</v>
      </c>
      <c r="U95" s="93">
        <v>104</v>
      </c>
      <c r="V95" s="63"/>
      <c r="W95" s="88">
        <v>226</v>
      </c>
      <c r="X95" s="63"/>
      <c r="Y95" s="63"/>
      <c r="Z95" s="93">
        <v>50</v>
      </c>
      <c r="AA95" s="93">
        <v>532</v>
      </c>
      <c r="AB95" s="83">
        <v>13.03</v>
      </c>
      <c r="AE95" s="3">
        <v>2006</v>
      </c>
      <c r="AF95" s="2">
        <f>COUNT($J$86:$J$97)</f>
        <v>12</v>
      </c>
      <c r="AG95" s="4">
        <f>MAX($J$86:$J$97)</f>
        <v>8.5000000000000006E-2</v>
      </c>
      <c r="AH95" s="2">
        <f>PERCENTILE($J$86:$J$97,75%)</f>
        <v>4.1924999999999997E-2</v>
      </c>
      <c r="AI95" s="4">
        <f>MEDIAN($J$86:$J$97)</f>
        <v>3.0699999999999998E-2</v>
      </c>
      <c r="AJ95" s="2">
        <f>PERCENTILE($J$86:$J$97,25%)</f>
        <v>2.4274999999999998E-2</v>
      </c>
      <c r="AK95" s="4">
        <f>MIN($J$86:$J$97)</f>
        <v>3.8999999999999998E-3</v>
      </c>
      <c r="BK95">
        <v>8</v>
      </c>
      <c r="BL95">
        <f>COUNT($J$9,$J$21,$J$33,$J$45,$J$57,$J$69,$J$81,$J$93,$J$105,$J$117,$J$129,$J$141,$J$153,$J$165)</f>
        <v>13</v>
      </c>
      <c r="BM95" s="6">
        <f>MAX($J$9,$J$21,$J$33,$J$45,$J$57,$J$69,$J$81,$J$93,$J$105,$J$117,$J$129,$J$141,$J$153,$J$165)</f>
        <v>0.19980000000000001</v>
      </c>
      <c r="BN95">
        <f>PERCENTILE(($J$9,$J$21,$J$33,$J$45,$J$57,$J$69,$J$81,$J$93,$J$105,$J$117,$J$129,$J$141,$J$153,$J$165),75%)</f>
        <v>5.3100000000000001E-2</v>
      </c>
      <c r="BO95" s="6">
        <f>MEDIAN($J$9,$J$21,$J$33,$J$45,$J$57,$J$69,$J$81,$J$93,$J$105,$J$117,$J$129,$J$141,$J$153,$J$165)</f>
        <v>2.0500000000000001E-2</v>
      </c>
      <c r="BP95">
        <f>PERCENTILE(($J$9,$J$21,$J$33,$J$45,$J$57,$J$69,$J$81,$J$93,$J$105,$J$117,$J$129,$J$141,$J$153,$J$165),25%)</f>
        <v>1.09E-2</v>
      </c>
      <c r="BQ95" s="6">
        <f>MIN($J$9,$J$21,$J$33,$J$45,$J$57,$J$69,$J$81,$J$93,$J$105,$J$117,$J$129,$J$141,$J$153,$J$165)</f>
        <v>1E-3</v>
      </c>
    </row>
    <row r="96" spans="1:69" x14ac:dyDescent="0.25">
      <c r="A96" s="117">
        <v>39028</v>
      </c>
      <c r="B96" s="60">
        <v>11</v>
      </c>
      <c r="C96" s="60">
        <v>2006</v>
      </c>
      <c r="D96" s="61">
        <v>2</v>
      </c>
      <c r="E96" s="62">
        <v>7.8</v>
      </c>
      <c r="F96" s="93">
        <v>28</v>
      </c>
      <c r="G96" s="63">
        <v>190</v>
      </c>
      <c r="H96" s="64">
        <v>0.54459999999999997</v>
      </c>
      <c r="I96" s="64">
        <v>0.10349999999999999</v>
      </c>
      <c r="J96" s="64">
        <v>5.4699999999999999E-2</v>
      </c>
      <c r="K96" s="62">
        <v>7.4</v>
      </c>
      <c r="L96" s="63">
        <v>13</v>
      </c>
      <c r="M96" s="63">
        <v>530</v>
      </c>
      <c r="N96" s="63">
        <v>68</v>
      </c>
      <c r="O96" s="63">
        <v>500</v>
      </c>
      <c r="P96" s="93">
        <v>76</v>
      </c>
      <c r="Q96" s="93">
        <v>36</v>
      </c>
      <c r="R96" s="93">
        <v>16</v>
      </c>
      <c r="S96" s="93">
        <v>869</v>
      </c>
      <c r="T96" s="93">
        <v>2</v>
      </c>
      <c r="U96" s="93">
        <v>112</v>
      </c>
      <c r="V96" s="63"/>
      <c r="W96" s="109">
        <v>349</v>
      </c>
      <c r="X96" s="63"/>
      <c r="Y96" s="63"/>
      <c r="Z96" s="93">
        <v>110</v>
      </c>
      <c r="AA96" s="93">
        <v>543</v>
      </c>
      <c r="AB96" s="87">
        <v>19.98</v>
      </c>
      <c r="AE96" s="3">
        <v>2007</v>
      </c>
      <c r="AF96" s="2">
        <f>COUNT($J$98:$J$109)</f>
        <v>12</v>
      </c>
      <c r="AG96" s="4">
        <f>MAX($J$98:$J$109)</f>
        <v>0.13769999999999999</v>
      </c>
      <c r="AH96" s="2">
        <f>PERCENTILE($J$98:$J$109,75%)</f>
        <v>4.5100000000000001E-2</v>
      </c>
      <c r="AI96" s="4">
        <f>MEDIAN($J$98:$J$109)</f>
        <v>2.5250000000000002E-2</v>
      </c>
      <c r="AJ96" s="2">
        <f>PERCENTILE($J$98:$J$109,25%)</f>
        <v>1.7049999999999999E-2</v>
      </c>
      <c r="AK96" s="4">
        <f>MIN($J$98:$J$109)</f>
        <v>5.4999999999999997E-3</v>
      </c>
      <c r="BK96">
        <v>9</v>
      </c>
      <c r="BL96">
        <f>COUNT($J$10,$J$22,$J$34,$J$46,$J$58,$J$70,$J$82,$J$94,$J$106,$J$118,$J$130,$J$142,$J$154,$J$166)</f>
        <v>13</v>
      </c>
      <c r="BM96" s="6">
        <f>MAX($J$10,$J$22,$J$34,$J$46,$J$58,$J$70,$J$82,$J$94,$J$106,$J$118,$J$130,$J$142,$J$154,$J$166)</f>
        <v>0.12670000000000001</v>
      </c>
      <c r="BN96">
        <f>PERCENTILE(($J$10,$J$22,$J$34,$J$46,$J$58,$J$70,$J$82,$J$94,$J$106,$J$118,$J$130,$J$142,$J$154,$J$166),75%)</f>
        <v>3.2399999999999998E-2</v>
      </c>
      <c r="BO96" s="6">
        <f>MEDIAN($J$10,$J$22,$J$34,$J$46,$J$58,$J$70,$J$82,$J$94,$J$106,$J$118,$J$130,$J$142,$J$154,$J$166)</f>
        <v>6.3E-3</v>
      </c>
      <c r="BP96">
        <f>PERCENTILE(($J$10,$J$22,$J$34,$J$46,$J$58,$J$70,$J$82,$J$94,$J$106,$J$118,$J$130,$J$142,$J$154,$J$166),25%)</f>
        <v>3.8999999999999998E-3</v>
      </c>
      <c r="BQ96" s="6">
        <f>MIN($J$10,$J$22,$J$34,$J$46,$J$58,$J$70,$J$82,$J$94,$J$106,$J$118,$J$130,$J$142,$J$154,$J$166)</f>
        <v>1E-3</v>
      </c>
    </row>
    <row r="97" spans="1:69" x14ac:dyDescent="0.25">
      <c r="A97" s="117">
        <v>39055</v>
      </c>
      <c r="B97" s="60">
        <v>12</v>
      </c>
      <c r="C97" s="60">
        <v>2006</v>
      </c>
      <c r="D97" s="61">
        <v>0.9</v>
      </c>
      <c r="E97" s="62">
        <v>7.6</v>
      </c>
      <c r="F97" s="93">
        <v>27.5</v>
      </c>
      <c r="G97" s="63">
        <v>175</v>
      </c>
      <c r="H97" s="64">
        <v>0.34449999999999997</v>
      </c>
      <c r="I97" s="64">
        <v>0.1429</v>
      </c>
      <c r="J97" s="64">
        <v>8.5000000000000006E-2</v>
      </c>
      <c r="K97" s="62">
        <v>7.9</v>
      </c>
      <c r="L97" s="63">
        <v>102</v>
      </c>
      <c r="M97" s="63">
        <v>462</v>
      </c>
      <c r="N97" s="63">
        <v>102</v>
      </c>
      <c r="O97" s="63">
        <v>23</v>
      </c>
      <c r="P97" s="93">
        <v>76</v>
      </c>
      <c r="Q97" s="93">
        <v>36</v>
      </c>
      <c r="R97" s="93">
        <v>14</v>
      </c>
      <c r="S97" s="93">
        <v>795</v>
      </c>
      <c r="T97" s="93">
        <v>0.5</v>
      </c>
      <c r="U97" s="93">
        <v>112</v>
      </c>
      <c r="V97" s="63"/>
      <c r="W97" s="109">
        <v>526</v>
      </c>
      <c r="X97" s="63"/>
      <c r="Y97" s="63"/>
      <c r="Z97" s="93">
        <v>8</v>
      </c>
      <c r="AA97" s="93">
        <v>564</v>
      </c>
      <c r="AB97" s="83">
        <v>12.17</v>
      </c>
      <c r="AE97" s="3">
        <v>2008</v>
      </c>
      <c r="AF97" s="2">
        <f>COUNT($J$110:$J$121)</f>
        <v>11</v>
      </c>
      <c r="AG97" s="4">
        <f>MAX($J$110:$J$121)</f>
        <v>6.5000000000000002E-2</v>
      </c>
      <c r="AH97" s="2">
        <f>PERCENTILE($J$110:$J$121,75%)</f>
        <v>2.1100000000000001E-2</v>
      </c>
      <c r="AI97" s="4">
        <f>MEDIAN($J$110:$J$121)</f>
        <v>1.55E-2</v>
      </c>
      <c r="AJ97" s="2">
        <f>PERCENTILE($J$110:$J$121,25%)</f>
        <v>5.6500000000000005E-3</v>
      </c>
      <c r="AK97" s="4">
        <f>MIN($J$110:$J$121)</f>
        <v>1E-3</v>
      </c>
      <c r="BK97">
        <v>10</v>
      </c>
      <c r="BL97">
        <f>COUNT($J$11,$J$23,$J$35,$J$47,$J$59,$J$71,$J$83,$J$95,$J$107,$J$119,$J$131,$J$143,$J$155,$J$167)</f>
        <v>12</v>
      </c>
      <c r="BM97" s="6">
        <f>MAX($J$11,$J$23,$J$35,$J$47,$J$59,$J$71,$J$83,$J$95,$J$107,$J$119,$J$131,$J$143,$J$155,$J$167)</f>
        <v>0.13250000000000001</v>
      </c>
      <c r="BN97">
        <f>PERCENTILE(($J$11,$J$23,$J$35,$J$47,$J$59,$J$71,$J$83,$J$95,$J$107,$J$119,$J$131,$J$143,$J$155,$J$167),75%)</f>
        <v>3.5000000000000003E-2</v>
      </c>
      <c r="BO97" s="6">
        <f>MEDIAN($J$11,$J$23,$J$35,$J$47,$J$59,$J$71,$J$83,$J$95,$J$107,$J$119,$J$131,$J$143,$J$155,$J$167)</f>
        <v>2.35E-2</v>
      </c>
      <c r="BP97">
        <f>PERCENTILE(($J$11,$J$23,$J$35,$J$47,$J$59,$J$71,$J$83,$J$95,$J$107,$J$119,$J$131,$J$143,$J$155,$J$167),25%)</f>
        <v>1.695E-2</v>
      </c>
      <c r="BQ97" s="6">
        <f>MIN($J$11,$J$23,$J$35,$J$47,$J$59,$J$71,$J$83,$J$95,$J$107,$J$119,$J$131,$J$143,$J$155,$J$167)</f>
        <v>1E-3</v>
      </c>
    </row>
    <row r="98" spans="1:69" x14ac:dyDescent="0.25">
      <c r="A98" s="117">
        <v>39090</v>
      </c>
      <c r="B98" s="60">
        <v>1</v>
      </c>
      <c r="C98" s="60">
        <v>2007</v>
      </c>
      <c r="D98" s="61">
        <v>2</v>
      </c>
      <c r="E98" s="62">
        <v>8.6999999999999993</v>
      </c>
      <c r="F98" s="93">
        <v>28</v>
      </c>
      <c r="G98" s="63">
        <v>175</v>
      </c>
      <c r="H98" s="64">
        <v>1E-3</v>
      </c>
      <c r="I98" s="64">
        <v>9.2200000000000004E-2</v>
      </c>
      <c r="J98" s="64">
        <v>6.59E-2</v>
      </c>
      <c r="K98" s="62">
        <v>8.5</v>
      </c>
      <c r="L98" s="63">
        <v>142</v>
      </c>
      <c r="M98" s="63">
        <v>435</v>
      </c>
      <c r="N98" s="63">
        <v>105</v>
      </c>
      <c r="O98" s="63">
        <v>80</v>
      </c>
      <c r="P98" s="93">
        <v>84</v>
      </c>
      <c r="Q98" s="93">
        <v>40</v>
      </c>
      <c r="R98" s="93">
        <v>31</v>
      </c>
      <c r="S98" s="93">
        <v>760</v>
      </c>
      <c r="T98" s="93">
        <v>0.5</v>
      </c>
      <c r="U98" s="93">
        <v>112</v>
      </c>
      <c r="V98" s="63"/>
      <c r="W98" s="88">
        <v>6456</v>
      </c>
      <c r="X98" s="63"/>
      <c r="Y98" s="63"/>
      <c r="Z98" s="93">
        <v>30</v>
      </c>
      <c r="AA98" s="93">
        <v>577</v>
      </c>
      <c r="AB98" s="83">
        <v>36.49</v>
      </c>
      <c r="AE98" s="3">
        <v>2009</v>
      </c>
      <c r="AF98" s="2">
        <f>COUNT($J$122:$J$133)</f>
        <v>8</v>
      </c>
      <c r="AG98" s="4">
        <f>MAX($J$122:$J$133)</f>
        <v>0.04</v>
      </c>
      <c r="AH98" s="2">
        <f>PERCENTILE($J$122:$J$133,75%)</f>
        <v>1.8149999999999999E-2</v>
      </c>
      <c r="AI98" s="4">
        <f>MEDIAN($J$122:$J$133)</f>
        <v>9.6499999999999989E-3</v>
      </c>
      <c r="AJ98" s="2">
        <f>PERCENTILE($J$122:$J$133,25%)</f>
        <v>2.9499999999999999E-3</v>
      </c>
      <c r="AK98" s="4">
        <f>MIN($J$122:$J$133)</f>
        <v>1E-3</v>
      </c>
      <c r="BK98">
        <v>11</v>
      </c>
      <c r="BL98">
        <f>COUNT($J$12,$J$24,$J$36,$J$48,$J$60,$J$72,$J$84,$J$96,$J$108,$J$120,$J$132,$J$144,$J$156,$J$168)</f>
        <v>14</v>
      </c>
      <c r="BM98" s="6">
        <f>MAX($J$12,$J$24,$J$36,$J$48,$J$60,$J$72,$J$84,$J$96,$J$108,$J$120,$J$132,$J$144,$J$156,$J$168)</f>
        <v>0.1946</v>
      </c>
      <c r="BN98">
        <f>PERCENTILE(($J$12,$J$24,$J$36,$J$48,$J$60,$J$72,$J$84,$J$96,$J$108,$J$120,$J$132,$J$144,$J$156,$J$168),75%)</f>
        <v>5.5599999999999997E-2</v>
      </c>
      <c r="BO98" s="6">
        <f>MEDIAN($J$12,$J$24,$J$36,$J$48,$J$60,$J$72,$J$84,$J$96,$J$108,$J$120,$J$132,$J$144,$J$156,$J$168)</f>
        <v>2.47E-2</v>
      </c>
      <c r="BP98">
        <f>PERCENTILE(($J$12,$J$24,$J$36,$J$48,$J$60,$J$72,$J$84,$J$96,$J$108,$J$120,$J$132,$J$144,$J$156,$J$168),25%)</f>
        <v>5.7499999999999999E-3</v>
      </c>
      <c r="BQ98" s="6">
        <f>MIN($J$12,$J$24,$J$36,$J$48,$J$60,$J$72,$J$84,$J$96,$J$108,$J$120,$J$132,$J$144,$J$156,$J$168)</f>
        <v>2E-3</v>
      </c>
    </row>
    <row r="99" spans="1:69" x14ac:dyDescent="0.25">
      <c r="A99" s="117">
        <v>39119</v>
      </c>
      <c r="B99" s="60">
        <v>2</v>
      </c>
      <c r="C99" s="60">
        <v>2007</v>
      </c>
      <c r="D99" s="61">
        <v>1</v>
      </c>
      <c r="E99" s="62">
        <v>8</v>
      </c>
      <c r="F99" s="93">
        <v>26</v>
      </c>
      <c r="G99" s="63">
        <v>138</v>
      </c>
      <c r="H99" s="64">
        <v>8.5000000000000006E-2</v>
      </c>
      <c r="I99" s="64">
        <v>9.1499999999999998E-2</v>
      </c>
      <c r="J99" s="64">
        <v>0.13769999999999999</v>
      </c>
      <c r="K99" s="62">
        <v>7.7</v>
      </c>
      <c r="L99" s="63">
        <v>137</v>
      </c>
      <c r="M99" s="63">
        <v>342</v>
      </c>
      <c r="N99" s="63">
        <v>129</v>
      </c>
      <c r="O99" s="63">
        <v>30</v>
      </c>
      <c r="P99" s="93">
        <v>76</v>
      </c>
      <c r="Q99" s="93">
        <v>36</v>
      </c>
      <c r="R99" s="93">
        <v>32</v>
      </c>
      <c r="S99" s="93">
        <v>691</v>
      </c>
      <c r="T99" s="93">
        <v>0.5</v>
      </c>
      <c r="U99" s="93">
        <v>100</v>
      </c>
      <c r="V99" s="63"/>
      <c r="W99" s="109">
        <v>1146</v>
      </c>
      <c r="X99" s="63"/>
      <c r="Y99" s="63"/>
      <c r="Z99" s="93">
        <v>8</v>
      </c>
      <c r="AA99" s="93">
        <v>479</v>
      </c>
      <c r="AB99" s="87">
        <v>33.01</v>
      </c>
      <c r="AE99" s="3">
        <v>2010</v>
      </c>
      <c r="AF99" s="2">
        <f>COUNT($J$134:$J$145)</f>
        <v>12</v>
      </c>
      <c r="AG99" s="4">
        <f>MAX($J$134:$J$145)</f>
        <v>0.12</v>
      </c>
      <c r="AH99" s="2">
        <f>PERCENTILE($J$134:$J$145,75%)</f>
        <v>5.5649999999999998E-2</v>
      </c>
      <c r="AI99" s="4">
        <f>MEDIAN($J$134:$J$145)</f>
        <v>0.02</v>
      </c>
      <c r="AJ99" s="2">
        <f>PERCENTILE($J$134:$J$145,25%)</f>
        <v>8.7500000000000008E-3</v>
      </c>
      <c r="AK99" s="4">
        <f>MIN($J$134:$J$145)</f>
        <v>5.0000000000000001E-3</v>
      </c>
      <c r="BK99">
        <v>12</v>
      </c>
      <c r="BL99">
        <f>COUNT($J$13,$J$25,$J$37,$J$49,$J$61,$J$73,$J$85,$J$97,$J$109,$J$121,$J$133,$J$145,$J$157,$J$169)</f>
        <v>13</v>
      </c>
      <c r="BM99" s="6">
        <f>MAX($J$13,$J$25,$J$37,$J$49,$J$61,$J$73,$J$85,$J$97,$J$109,$J$121,$J$133,$J$145,$J$157,$J$169)</f>
        <v>0.13500000000000001</v>
      </c>
      <c r="BN99">
        <f>PERCENTILE(($J$13,$J$25,$J$37,$J$49,$J$61,$J$73,$J$85,$J$97,$J$109,$J$121,$J$133,$J$145,$J$157,$J$169),75%)</f>
        <v>7.0199999999999999E-2</v>
      </c>
      <c r="BO99" s="6">
        <f>MEDIAN($J$13,$J$25,$J$37,$J$49,$J$61,$J$73,$J$85,$J$97,$J$109,$J$121,$J$133,$J$145,$J$157,$J$169)</f>
        <v>5.4199999999999998E-2</v>
      </c>
      <c r="BP99">
        <f>PERCENTILE(($J$13,$J$25,$J$37,$J$49,$J$61,$J$73,$J$85,$J$97,$J$109,$J$121,$J$133,$J$145,$J$157,$J$169),25%)</f>
        <v>3.2099999999999997E-2</v>
      </c>
      <c r="BQ99" s="6">
        <f>MIN($J$13,$J$25,$J$37,$J$49,$J$61,$J$73,$J$85,$J$97,$J$109,$J$121,$J$133,$J$145,$J$157,$J$169)</f>
        <v>7.1000000000000004E-3</v>
      </c>
    </row>
    <row r="100" spans="1:69" x14ac:dyDescent="0.25">
      <c r="A100" s="117">
        <v>39146</v>
      </c>
      <c r="B100" s="60">
        <v>3</v>
      </c>
      <c r="C100" s="60">
        <v>2007</v>
      </c>
      <c r="D100" s="61">
        <v>1</v>
      </c>
      <c r="E100" s="62">
        <v>7.8</v>
      </c>
      <c r="F100" s="93">
        <v>29</v>
      </c>
      <c r="G100" s="63">
        <v>160</v>
      </c>
      <c r="H100" s="64">
        <v>0.05</v>
      </c>
      <c r="I100" s="64">
        <v>0.06</v>
      </c>
      <c r="J100" s="64">
        <v>0.03</v>
      </c>
      <c r="K100" s="62">
        <v>7.8</v>
      </c>
      <c r="L100" s="63">
        <v>28</v>
      </c>
      <c r="M100" s="63">
        <v>394</v>
      </c>
      <c r="N100" s="63">
        <v>36</v>
      </c>
      <c r="O100" s="63">
        <v>4</v>
      </c>
      <c r="P100" s="93">
        <v>80</v>
      </c>
      <c r="Q100" s="93">
        <v>16</v>
      </c>
      <c r="R100" s="93">
        <v>14</v>
      </c>
      <c r="S100" s="93">
        <v>803</v>
      </c>
      <c r="T100" s="93">
        <v>2</v>
      </c>
      <c r="U100" s="93">
        <v>136</v>
      </c>
      <c r="V100" s="63"/>
      <c r="W100" s="109">
        <v>876</v>
      </c>
      <c r="X100" s="63"/>
      <c r="Y100" s="63"/>
      <c r="Z100" s="93">
        <v>4</v>
      </c>
      <c r="AA100" s="93">
        <v>422</v>
      </c>
      <c r="AB100" s="83">
        <v>71.239999999999995</v>
      </c>
      <c r="AE100" s="3">
        <v>2011</v>
      </c>
      <c r="AF100" s="2">
        <f>COUNT($J$146:$J$157)</f>
        <v>11</v>
      </c>
      <c r="AG100" s="4">
        <f>MAX($J$146:$J$157)</f>
        <v>0.13500000000000001</v>
      </c>
      <c r="AH100" s="2">
        <f>PERCENTILE($J$146:$J$157,75%)</f>
        <v>4.5450000000000004E-2</v>
      </c>
      <c r="AI100" s="4">
        <f>MEDIAN($J$146:$J$157)</f>
        <v>2.18E-2</v>
      </c>
      <c r="AJ100" s="2">
        <f>PERCENTILE($J$146:$J$157,25%)</f>
        <v>3.5000000000000001E-3</v>
      </c>
      <c r="AK100" s="4">
        <f>MIN($J$146:$J$157)</f>
        <v>1E-4</v>
      </c>
    </row>
    <row r="101" spans="1:69" x14ac:dyDescent="0.25">
      <c r="A101" s="117">
        <v>39182</v>
      </c>
      <c r="B101" s="60">
        <v>4</v>
      </c>
      <c r="C101" s="60">
        <v>2007</v>
      </c>
      <c r="D101" s="61">
        <v>2</v>
      </c>
      <c r="E101" s="62">
        <v>7.7</v>
      </c>
      <c r="F101" s="93">
        <v>29</v>
      </c>
      <c r="G101" s="63">
        <v>324</v>
      </c>
      <c r="H101" s="64">
        <v>2.3599999999999999E-2</v>
      </c>
      <c r="I101" s="64">
        <v>4.7E-2</v>
      </c>
      <c r="J101" s="64">
        <v>1.66E-2</v>
      </c>
      <c r="K101" s="62">
        <v>7.7</v>
      </c>
      <c r="L101" s="63">
        <v>36</v>
      </c>
      <c r="M101" s="63">
        <v>374</v>
      </c>
      <c r="N101" s="63">
        <v>26</v>
      </c>
      <c r="O101" s="63">
        <v>2</v>
      </c>
      <c r="P101" s="93">
        <v>100</v>
      </c>
      <c r="Q101" s="93">
        <v>40</v>
      </c>
      <c r="R101" s="93">
        <v>20</v>
      </c>
      <c r="S101" s="93">
        <v>748</v>
      </c>
      <c r="T101" s="93">
        <v>0.5</v>
      </c>
      <c r="U101" s="93">
        <v>36</v>
      </c>
      <c r="V101" s="63"/>
      <c r="W101" s="109">
        <v>693</v>
      </c>
      <c r="X101" s="63"/>
      <c r="Y101" s="63"/>
      <c r="Z101" s="93">
        <v>2</v>
      </c>
      <c r="AA101" s="93">
        <v>410</v>
      </c>
      <c r="AB101" s="83">
        <v>39.96</v>
      </c>
      <c r="AE101" s="3">
        <v>2012</v>
      </c>
      <c r="AF101" s="2">
        <f>COUNT($J$158:$J$169)</f>
        <v>12</v>
      </c>
      <c r="AG101" s="4">
        <f>MAX($J$158:$J$169)</f>
        <v>1.0880000000000001</v>
      </c>
      <c r="AH101" s="2">
        <f>PERCENTILE($J$158:$J$169,75%)</f>
        <v>0.10550000000000001</v>
      </c>
      <c r="AI101" s="4">
        <f>MEDIAN($J$158:$J$169)</f>
        <v>4.3999999999999997E-2</v>
      </c>
      <c r="AJ101" s="2">
        <f>PERCENTILE($J$158:$J$169,25%)</f>
        <v>2.0250000000000001E-2</v>
      </c>
      <c r="AK101" s="4">
        <f>MIN($J$158:$J$169)</f>
        <v>1E-3</v>
      </c>
    </row>
    <row r="102" spans="1:69" x14ac:dyDescent="0.25">
      <c r="A102" s="117">
        <v>39209</v>
      </c>
      <c r="B102" s="60">
        <v>5</v>
      </c>
      <c r="C102" s="60">
        <v>2007</v>
      </c>
      <c r="D102" s="61">
        <v>2</v>
      </c>
      <c r="E102" s="62">
        <v>8.8000000000000007</v>
      </c>
      <c r="F102" s="93">
        <v>32</v>
      </c>
      <c r="G102" s="63">
        <v>350</v>
      </c>
      <c r="H102" s="64">
        <v>1E-3</v>
      </c>
      <c r="I102" s="64">
        <v>3.8600000000000002E-2</v>
      </c>
      <c r="J102" s="64">
        <v>3.3000000000000002E-2</v>
      </c>
      <c r="K102" s="62">
        <v>9</v>
      </c>
      <c r="L102" s="63">
        <v>14</v>
      </c>
      <c r="M102" s="63">
        <v>408</v>
      </c>
      <c r="N102" s="66"/>
      <c r="O102" s="63">
        <v>2</v>
      </c>
      <c r="P102" s="93">
        <v>112</v>
      </c>
      <c r="Q102" s="93">
        <v>48</v>
      </c>
      <c r="R102" s="93">
        <v>32</v>
      </c>
      <c r="S102" s="93">
        <v>811</v>
      </c>
      <c r="T102" s="93">
        <v>2</v>
      </c>
      <c r="U102" s="93">
        <v>208</v>
      </c>
      <c r="V102" s="63"/>
      <c r="W102" s="109">
        <v>559</v>
      </c>
      <c r="X102" s="63"/>
      <c r="Y102" s="63"/>
      <c r="Z102" s="93">
        <v>2</v>
      </c>
      <c r="AA102" s="93">
        <v>422</v>
      </c>
      <c r="AB102" s="88">
        <v>33.01</v>
      </c>
      <c r="AE102" s="1"/>
      <c r="AF102" s="1"/>
      <c r="AG102" s="2"/>
      <c r="AH102" s="2"/>
      <c r="AI102" s="2"/>
    </row>
    <row r="103" spans="1:69" x14ac:dyDescent="0.25">
      <c r="A103" s="117">
        <v>39237</v>
      </c>
      <c r="B103" s="60">
        <v>6</v>
      </c>
      <c r="C103" s="60">
        <v>2007</v>
      </c>
      <c r="D103" s="61">
        <v>1</v>
      </c>
      <c r="E103" s="62">
        <v>10.1</v>
      </c>
      <c r="F103" s="93">
        <v>34</v>
      </c>
      <c r="G103" s="63">
        <v>190</v>
      </c>
      <c r="H103" s="64">
        <v>1E-3</v>
      </c>
      <c r="I103" s="64">
        <v>6.5500000000000003E-2</v>
      </c>
      <c r="J103" s="64">
        <v>3.8199999999999998E-2</v>
      </c>
      <c r="K103" s="62">
        <v>9.3000000000000007</v>
      </c>
      <c r="L103" s="63">
        <v>4</v>
      </c>
      <c r="M103" s="63">
        <v>379</v>
      </c>
      <c r="N103" s="66"/>
      <c r="O103" s="63">
        <v>4</v>
      </c>
      <c r="P103" s="93">
        <v>128</v>
      </c>
      <c r="Q103" s="93">
        <v>56</v>
      </c>
      <c r="R103" s="93">
        <v>24</v>
      </c>
      <c r="S103" s="93">
        <v>777</v>
      </c>
      <c r="T103" s="93">
        <v>5</v>
      </c>
      <c r="U103" s="93">
        <v>176</v>
      </c>
      <c r="V103" s="63"/>
      <c r="W103" s="88">
        <v>1126</v>
      </c>
      <c r="X103" s="63"/>
      <c r="Y103" s="63"/>
      <c r="Z103" s="93">
        <v>2</v>
      </c>
      <c r="AA103" s="93">
        <v>383</v>
      </c>
      <c r="AB103" s="83">
        <v>158.11000000000001</v>
      </c>
    </row>
    <row r="104" spans="1:69" x14ac:dyDescent="0.25">
      <c r="A104" s="117">
        <v>39266</v>
      </c>
      <c r="B104" s="60">
        <v>7</v>
      </c>
      <c r="C104" s="60">
        <v>2007</v>
      </c>
      <c r="D104" s="61">
        <v>3</v>
      </c>
      <c r="E104" s="62">
        <v>7.8</v>
      </c>
      <c r="F104" s="93">
        <v>31</v>
      </c>
      <c r="G104" s="63">
        <v>260</v>
      </c>
      <c r="H104" s="64">
        <v>1E-3</v>
      </c>
      <c r="I104" s="64">
        <v>9.0499999999999997E-2</v>
      </c>
      <c r="J104" s="64">
        <v>1.35E-2</v>
      </c>
      <c r="K104" s="62">
        <v>9.1</v>
      </c>
      <c r="L104" s="63">
        <v>36</v>
      </c>
      <c r="M104" s="63">
        <v>566</v>
      </c>
      <c r="N104" s="66"/>
      <c r="O104" s="63">
        <v>110</v>
      </c>
      <c r="P104" s="93">
        <v>104</v>
      </c>
      <c r="Q104" s="93">
        <v>64</v>
      </c>
      <c r="R104" s="93">
        <v>27</v>
      </c>
      <c r="S104" s="93">
        <v>1050</v>
      </c>
      <c r="T104" s="93">
        <v>7</v>
      </c>
      <c r="U104" s="93">
        <v>140</v>
      </c>
      <c r="V104" s="63"/>
      <c r="W104" s="88">
        <v>5342</v>
      </c>
      <c r="X104" s="63"/>
      <c r="Y104" s="63"/>
      <c r="Z104" s="93">
        <v>22</v>
      </c>
      <c r="AA104" s="93">
        <v>602</v>
      </c>
      <c r="AB104" s="83">
        <v>25.89</v>
      </c>
      <c r="AE104" t="s">
        <v>15</v>
      </c>
      <c r="AF104" t="s">
        <v>52</v>
      </c>
      <c r="AG104" t="s">
        <v>53</v>
      </c>
      <c r="AH104" t="s">
        <v>54</v>
      </c>
      <c r="AI104" t="s">
        <v>55</v>
      </c>
      <c r="AJ104" t="s">
        <v>56</v>
      </c>
      <c r="AK104" t="s">
        <v>57</v>
      </c>
      <c r="BK104" t="s">
        <v>14</v>
      </c>
      <c r="BL104" t="s">
        <v>52</v>
      </c>
      <c r="BM104" t="s">
        <v>53</v>
      </c>
      <c r="BN104" t="s">
        <v>54</v>
      </c>
      <c r="BO104" t="s">
        <v>55</v>
      </c>
      <c r="BP104" t="s">
        <v>56</v>
      </c>
      <c r="BQ104" t="s">
        <v>57</v>
      </c>
    </row>
    <row r="105" spans="1:69" x14ac:dyDescent="0.25">
      <c r="A105" s="117">
        <v>39300</v>
      </c>
      <c r="B105" s="60">
        <v>8</v>
      </c>
      <c r="C105" s="60">
        <v>2007</v>
      </c>
      <c r="D105" s="61">
        <v>2</v>
      </c>
      <c r="E105" s="62">
        <v>6.7</v>
      </c>
      <c r="F105" s="93">
        <v>30</v>
      </c>
      <c r="G105" s="63">
        <v>205</v>
      </c>
      <c r="H105" s="64">
        <v>1E-3</v>
      </c>
      <c r="I105" s="64">
        <v>5.62E-2</v>
      </c>
      <c r="J105" s="64">
        <v>2.0500000000000001E-2</v>
      </c>
      <c r="K105" s="62">
        <v>8.4</v>
      </c>
      <c r="L105" s="63">
        <v>14</v>
      </c>
      <c r="M105" s="63">
        <v>504</v>
      </c>
      <c r="N105" s="63">
        <v>15</v>
      </c>
      <c r="O105" s="63">
        <v>30</v>
      </c>
      <c r="P105" s="93">
        <v>96</v>
      </c>
      <c r="Q105" s="93">
        <v>32</v>
      </c>
      <c r="R105" s="93">
        <v>12</v>
      </c>
      <c r="S105" s="93">
        <v>874</v>
      </c>
      <c r="T105" s="93">
        <v>1</v>
      </c>
      <c r="U105" s="93">
        <v>128</v>
      </c>
      <c r="V105" s="63"/>
      <c r="W105" s="88">
        <v>2220</v>
      </c>
      <c r="X105" s="63"/>
      <c r="Y105" s="63"/>
      <c r="Z105" s="93">
        <v>8</v>
      </c>
      <c r="AA105" s="93">
        <v>518</v>
      </c>
      <c r="AB105" s="83">
        <v>215.45</v>
      </c>
      <c r="AE105" s="3">
        <v>1999</v>
      </c>
      <c r="AF105">
        <f>COUNT($K$2:$K$13)</f>
        <v>12</v>
      </c>
      <c r="AG105" s="4">
        <f>MAX($K$2:$K$13)</f>
        <v>8.8000000000000007</v>
      </c>
      <c r="AH105">
        <f>PERCENTILE($K$2:$K$13,75%)</f>
        <v>8</v>
      </c>
      <c r="AI105" s="4">
        <f>MEDIAN($K$2:$K$13)</f>
        <v>7.8</v>
      </c>
      <c r="AJ105">
        <f>PERCENTILE($K$2:$K$13,25%)</f>
        <v>7.6749999999999998</v>
      </c>
      <c r="AK105" s="4">
        <f>MIN($K$2:$K$13)</f>
        <v>7.4</v>
      </c>
      <c r="BK105">
        <v>1</v>
      </c>
      <c r="BL105">
        <f>COUNT($K$2,$K$14,$K$26,$K$38,$K$50,$K$62,$K$74,$K$86,$K$98,$K$110,$K$122,$K$134,$K$146,$K$158)</f>
        <v>13</v>
      </c>
      <c r="BM105" s="6">
        <f>MAX($K$2,$K$14,$K$26,$K$38,$K$50,$K$62,$K$74,$K$86,$K$98,$K$110,$K$122,$K$134,$K$146,$K$158)</f>
        <v>8.5</v>
      </c>
      <c r="BN105">
        <f>PERCENTILE(($K$2,$K$14,$K$26,$K$38,$K$50,$K$62,$K$74,$K$86,$K$98,$K$110,$K$122,$K$134,$K$146,$K$158),75%)</f>
        <v>8.1</v>
      </c>
      <c r="BO105" s="6">
        <f>MEDIAN($K$2,$K$14,$K$26,$K$38,$K$50,$K$62,$K$74,$K$86,$K$98,$K$110,$K$122,$K$134,$K$146,$K$158)</f>
        <v>7.8</v>
      </c>
      <c r="BP105">
        <f>PERCENTILE(($K$2,$K$14,$K$26,$K$38,$K$50,$K$62,$K$74,$K$86,$K$98,$K$110,$K$122,$K$134,$K$146,$K$158),25%)</f>
        <v>7.6</v>
      </c>
      <c r="BQ105" s="6">
        <f>MIN($K$2,$K$14,$K$26,$K$38,$K$50,$K$62,$K$74,$K$86,$K$98,$K$110,$K$122,$K$134,$K$146,$K$158)</f>
        <v>7.3</v>
      </c>
    </row>
    <row r="106" spans="1:69" x14ac:dyDescent="0.25">
      <c r="A106" s="117">
        <v>39335</v>
      </c>
      <c r="B106" s="60">
        <v>9</v>
      </c>
      <c r="C106" s="60">
        <v>2007</v>
      </c>
      <c r="D106" s="61">
        <v>1</v>
      </c>
      <c r="E106" s="62">
        <v>6</v>
      </c>
      <c r="F106" s="93">
        <v>32</v>
      </c>
      <c r="G106" s="63">
        <v>112</v>
      </c>
      <c r="H106" s="64">
        <v>1E-3</v>
      </c>
      <c r="I106" s="64">
        <v>1.04E-2</v>
      </c>
      <c r="J106" s="64">
        <v>5.4999999999999997E-3</v>
      </c>
      <c r="K106" s="62">
        <v>8.5</v>
      </c>
      <c r="L106" s="63">
        <v>11</v>
      </c>
      <c r="M106" s="63">
        <v>261</v>
      </c>
      <c r="N106" s="63">
        <v>11</v>
      </c>
      <c r="O106" s="63">
        <v>280</v>
      </c>
      <c r="P106" s="93">
        <v>80</v>
      </c>
      <c r="Q106" s="93">
        <v>32</v>
      </c>
      <c r="R106" s="93">
        <v>22</v>
      </c>
      <c r="S106" s="93">
        <v>497</v>
      </c>
      <c r="T106" s="93">
        <v>0.5</v>
      </c>
      <c r="U106" s="93">
        <v>80</v>
      </c>
      <c r="V106" s="63"/>
      <c r="W106" s="88">
        <v>85373</v>
      </c>
      <c r="X106" s="63"/>
      <c r="Y106" s="63"/>
      <c r="Z106" s="93">
        <v>70</v>
      </c>
      <c r="AA106" s="93">
        <v>272</v>
      </c>
      <c r="AB106" s="83">
        <v>31.28</v>
      </c>
      <c r="AE106" s="3">
        <v>2000</v>
      </c>
      <c r="AF106">
        <f>COUNT($K$14:$K$25)</f>
        <v>12</v>
      </c>
      <c r="AG106" s="4">
        <f>MAX($K$14:$K$25)</f>
        <v>8.9</v>
      </c>
      <c r="AH106">
        <f>PERCENTILE($K$14:$K$25,75%)</f>
        <v>8.3250000000000011</v>
      </c>
      <c r="AI106" s="4">
        <f>MEDIAN($K$14:$K$25)</f>
        <v>8.0500000000000007</v>
      </c>
      <c r="AJ106">
        <f>PERCENTILE($K$14:$K$25,25%)</f>
        <v>7.6</v>
      </c>
      <c r="AK106" s="4">
        <f>MIN($K$14:$K$25)</f>
        <v>7.4</v>
      </c>
      <c r="BK106">
        <v>2</v>
      </c>
      <c r="BL106">
        <f>COUNT($K$3,$K$15,$K$27,$K$39,$K$51,$K$63,$K$75,$K$87,$K$99,$K$111,$K$123,$K$135,$K$147,$K$159)</f>
        <v>13</v>
      </c>
      <c r="BM106" s="6">
        <f>MAX($K$3,$K$15,$K$27,$K$39,$K$51,$K$63,$K$75,$K$87,$K$99,$K$111,$K$123,$K$135,$K$147,$K$159)</f>
        <v>8.1999999999999993</v>
      </c>
      <c r="BN106">
        <f>PERCENTILE(($K$3,$K$15,$K$27,$K$39,$K$51,$K$63,$K$75,$K$87,$K$99,$K$111,$K$123,$K$135,$K$147,$K$159),75%)</f>
        <v>8</v>
      </c>
      <c r="BO106" s="6">
        <f>MEDIAN($K$3,$K$15,$K$27,$K$39,$K$51,$K$63,$K$75,$K$87,$K$99,$K$111,$K$123,$K$135,$K$147,$K$159)</f>
        <v>7.7</v>
      </c>
      <c r="BP106">
        <f>PERCENTILE(($K$3,$K$15,$K$27,$K$39,$K$51,$K$63,$K$75,$K$87,$K$99,$K$111,$K$123,$K$135,$K$147,$K$159),25%)</f>
        <v>7.6</v>
      </c>
      <c r="BQ106" s="6">
        <f>MIN($K$3,$K$15,$K$27,$K$39,$K$51,$K$63,$K$75,$K$87,$K$99,$K$111,$K$123,$K$135,$K$147,$K$159)</f>
        <v>7.2</v>
      </c>
    </row>
    <row r="107" spans="1:69" x14ac:dyDescent="0.25">
      <c r="A107" s="117">
        <v>39363</v>
      </c>
      <c r="B107" s="60">
        <v>10</v>
      </c>
      <c r="C107" s="60">
        <v>2007</v>
      </c>
      <c r="D107" s="61">
        <v>1</v>
      </c>
      <c r="E107" s="62">
        <v>10.199999999999999</v>
      </c>
      <c r="F107" s="93">
        <v>31.5</v>
      </c>
      <c r="G107" s="63">
        <v>202</v>
      </c>
      <c r="H107" s="64">
        <v>3.5400000000000001E-2</v>
      </c>
      <c r="I107" s="64">
        <v>3.8100000000000002E-2</v>
      </c>
      <c r="J107" s="64">
        <v>1.8599999999999998E-2</v>
      </c>
      <c r="K107" s="62">
        <v>8.4</v>
      </c>
      <c r="L107" s="63">
        <v>17</v>
      </c>
      <c r="M107" s="63">
        <v>427</v>
      </c>
      <c r="N107" s="63">
        <v>20</v>
      </c>
      <c r="O107" s="63">
        <v>30</v>
      </c>
      <c r="P107" s="93">
        <v>104</v>
      </c>
      <c r="Q107" s="93">
        <v>40</v>
      </c>
      <c r="R107" s="93">
        <v>2</v>
      </c>
      <c r="S107" s="93">
        <v>785</v>
      </c>
      <c r="T107" s="93">
        <v>0.5</v>
      </c>
      <c r="U107" s="93">
        <v>116</v>
      </c>
      <c r="V107" s="63"/>
      <c r="W107" s="88">
        <v>9919</v>
      </c>
      <c r="X107" s="63"/>
      <c r="Y107" s="63"/>
      <c r="Z107" s="93">
        <v>8</v>
      </c>
      <c r="AA107" s="93">
        <v>444</v>
      </c>
      <c r="AB107" s="83">
        <v>99.91</v>
      </c>
      <c r="AE107" s="3">
        <v>2001</v>
      </c>
      <c r="AF107" s="2">
        <f>COUNT($K$26:$K$37)</f>
        <v>5</v>
      </c>
      <c r="AG107" s="4">
        <f>MAX($K$26:$K$37)</f>
        <v>8.8000000000000007</v>
      </c>
      <c r="AH107" s="2">
        <f>PERCENTILE($K$26:$K$37,75%)</f>
        <v>8.5</v>
      </c>
      <c r="AI107" s="4">
        <f>MEDIAN($K$26:$K$37)</f>
        <v>8.3000000000000007</v>
      </c>
      <c r="AJ107" s="2">
        <f>PERCENTILE($K$26:$K$37,25%)</f>
        <v>8.1999999999999993</v>
      </c>
      <c r="AK107" s="4">
        <f>MIN($K$26:$K$37)</f>
        <v>7.8</v>
      </c>
      <c r="BK107">
        <v>3</v>
      </c>
      <c r="BL107">
        <f>COUNT($K$4,$K$16,$K$28,$K$40,$K$52,$K$64,$K$76,$K$88,$K$100,$K$112,$K$124,$K$136,$K$148,$K$160)</f>
        <v>13</v>
      </c>
      <c r="BM107" s="6">
        <f>MAX($K$4,$K$16,$K$28,$K$40,$K$52,$K$64,$K$76,$K$88,$K$100,$K$112,$K$124,$K$136,$K$148,$K$160)</f>
        <v>8.5</v>
      </c>
      <c r="BN107">
        <f>PERCENTILE(($K$4,$K$16,$K$28,$K$40,$K$52,$K$64,$K$76,$K$88,$K$100,$K$112,$K$124,$K$136,$K$148,$K$160),75%)</f>
        <v>8.1999999999999993</v>
      </c>
      <c r="BO107" s="6">
        <f>MEDIAN($K$4,$K$16,$K$28,$K$40,$K$52,$K$64,$K$76,$K$88,$K$100,$K$112,$K$124,$K$136,$K$148,$K$160)</f>
        <v>7.8</v>
      </c>
      <c r="BP107">
        <f>PERCENTILE(($K$4,$K$16,$K$28,$K$40,$K$52,$K$64,$K$76,$K$88,$K$100,$K$112,$K$124,$K$136,$K$148,$K$160),25%)</f>
        <v>7.6</v>
      </c>
      <c r="BQ107" s="6">
        <f>MIN($K$4,$K$16,$K$28,$K$40,$K$52,$K$64,$K$76,$K$88,$K$100,$K$112,$K$124,$K$136,$K$148,$K$160)</f>
        <v>7.2</v>
      </c>
    </row>
    <row r="108" spans="1:69" x14ac:dyDescent="0.25">
      <c r="A108" s="117">
        <v>39391</v>
      </c>
      <c r="B108" s="60">
        <v>11</v>
      </c>
      <c r="C108" s="60">
        <v>2007</v>
      </c>
      <c r="D108" s="61">
        <v>1</v>
      </c>
      <c r="E108" s="62">
        <v>7.8</v>
      </c>
      <c r="F108" s="93">
        <v>27.5</v>
      </c>
      <c r="G108" s="63">
        <v>165</v>
      </c>
      <c r="H108" s="64">
        <v>8.5699999999999998E-2</v>
      </c>
      <c r="I108" s="64">
        <v>4.58E-2</v>
      </c>
      <c r="J108" s="64">
        <v>1.72E-2</v>
      </c>
      <c r="K108" s="62">
        <v>7.6</v>
      </c>
      <c r="L108" s="63">
        <v>18</v>
      </c>
      <c r="M108" s="63">
        <v>440</v>
      </c>
      <c r="N108" s="63">
        <v>32</v>
      </c>
      <c r="O108" s="63">
        <v>80</v>
      </c>
      <c r="P108" s="93">
        <v>84</v>
      </c>
      <c r="Q108" s="93">
        <v>32</v>
      </c>
      <c r="R108" s="93">
        <v>73</v>
      </c>
      <c r="S108" s="93">
        <v>730</v>
      </c>
      <c r="T108" s="93">
        <v>0.5</v>
      </c>
      <c r="U108" s="93">
        <v>112</v>
      </c>
      <c r="V108" s="63"/>
      <c r="W108" s="88">
        <v>2477</v>
      </c>
      <c r="X108" s="63"/>
      <c r="Y108" s="63"/>
      <c r="Z108" s="93">
        <v>30</v>
      </c>
      <c r="AA108" s="93">
        <v>458</v>
      </c>
      <c r="AB108" s="83">
        <v>78.19</v>
      </c>
      <c r="AE108" s="3">
        <v>2002</v>
      </c>
      <c r="AF108" s="2">
        <f>COUNT($K$38:$K$49)</f>
        <v>12</v>
      </c>
      <c r="AG108" s="4">
        <f>MAX($K$38:$K$49)</f>
        <v>9.6999999999999993</v>
      </c>
      <c r="AH108" s="2">
        <f>PERCENTILE($K$38:$K$49,75%)</f>
        <v>8.7249999999999996</v>
      </c>
      <c r="AI108" s="4">
        <f>MEDIAN($K$38:$K$49)</f>
        <v>8.1999999999999993</v>
      </c>
      <c r="AJ108" s="2">
        <f>PERCENTILE($K$38:$K$49,25%)</f>
        <v>8</v>
      </c>
      <c r="AK108" s="4">
        <f>MIN($K$38:$K$49)</f>
        <v>7.6</v>
      </c>
      <c r="BK108">
        <v>4</v>
      </c>
      <c r="BL108">
        <f>COUNT($K$5,$K$17,$K$29,$K$41,$K$53,$K$65,$K$77,$K$89,$K$101,$K$113,$K$125,$K$137,$K$149,$K$161)</f>
        <v>13</v>
      </c>
      <c r="BM108" s="6">
        <f>MAX($K$5,$K$17,$K$29,$K$41,$K$53,$K$65,$K$77,$K$89,$K$101,$K$113,$K$125,$K$137,$K$149,$K$161)</f>
        <v>8.6</v>
      </c>
      <c r="BN108">
        <f>PERCENTILE(($K$5,$K$17,$K$29,$K$41,$K$53,$K$65,$K$77,$K$89,$K$101,$K$113,$K$125,$K$137,$K$149,$K$161),75%)</f>
        <v>8.1999999999999993</v>
      </c>
      <c r="BO108" s="6">
        <f>MEDIAN($K$5,$K$17,$K$29,$K$41,$K$53,$K$65,$K$77,$K$89,$K$101,$K$113,$K$125,$K$137,$K$149,$K$161)</f>
        <v>7.9</v>
      </c>
      <c r="BP108">
        <f>PERCENTILE(($K$5,$K$17,$K$29,$K$41,$K$53,$K$65,$K$77,$K$89,$K$101,$K$113,$K$125,$K$137,$K$149,$K$161),25%)</f>
        <v>7.7</v>
      </c>
      <c r="BQ108" s="6">
        <f>MIN($K$5,$K$17,$K$29,$K$41,$K$53,$K$65,$K$77,$K$89,$K$101,$K$113,$K$125,$K$137,$K$149,$K$161)</f>
        <v>7.3</v>
      </c>
    </row>
    <row r="109" spans="1:69" x14ac:dyDescent="0.25">
      <c r="A109" s="117">
        <v>39419</v>
      </c>
      <c r="B109" s="60">
        <v>12</v>
      </c>
      <c r="C109" s="60">
        <v>2007</v>
      </c>
      <c r="D109" s="61">
        <v>1</v>
      </c>
      <c r="E109" s="62">
        <v>7.4</v>
      </c>
      <c r="F109" s="93">
        <v>25</v>
      </c>
      <c r="G109" s="63">
        <v>164</v>
      </c>
      <c r="H109" s="64">
        <v>7.9100000000000004E-2</v>
      </c>
      <c r="I109" s="64">
        <v>6.3799999999999996E-2</v>
      </c>
      <c r="J109" s="64">
        <v>6.5799999999999997E-2</v>
      </c>
      <c r="K109" s="62">
        <v>7.7</v>
      </c>
      <c r="L109" s="63">
        <v>51</v>
      </c>
      <c r="M109" s="63">
        <v>418</v>
      </c>
      <c r="N109" s="63">
        <v>58</v>
      </c>
      <c r="O109" s="63">
        <v>80</v>
      </c>
      <c r="P109" s="93">
        <v>112</v>
      </c>
      <c r="Q109" s="93">
        <v>36</v>
      </c>
      <c r="R109" s="93">
        <v>131</v>
      </c>
      <c r="S109" s="93">
        <v>665</v>
      </c>
      <c r="T109" s="93">
        <v>0.5</v>
      </c>
      <c r="U109" s="93">
        <v>112</v>
      </c>
      <c r="V109" s="63"/>
      <c r="W109" s="88">
        <v>22360</v>
      </c>
      <c r="X109" s="63"/>
      <c r="Y109" s="63"/>
      <c r="Z109" s="93">
        <v>17</v>
      </c>
      <c r="AA109" s="93">
        <v>469</v>
      </c>
      <c r="AB109" s="83">
        <v>41.7</v>
      </c>
      <c r="AE109" s="3">
        <v>2003</v>
      </c>
      <c r="AF109" s="2">
        <f>COUNT($K$50:$K$61)</f>
        <v>11</v>
      </c>
      <c r="AG109" s="4">
        <f>MAX($K$50:$K$61)</f>
        <v>8.1999999999999993</v>
      </c>
      <c r="AH109" s="2">
        <f>PERCENTILE($K$50:$K$61,75%)</f>
        <v>7.95</v>
      </c>
      <c r="AI109" s="4">
        <f>MEDIAN($K$50:$K$61)</f>
        <v>7.7</v>
      </c>
      <c r="AJ109" s="2">
        <f>PERCENTILE($K$50:$K$61,25%)</f>
        <v>7.3</v>
      </c>
      <c r="AK109" s="4">
        <f>MIN($K$50:$K$61)</f>
        <v>7</v>
      </c>
      <c r="BK109">
        <v>5</v>
      </c>
      <c r="BL109">
        <f>COUNT($K$6,$K$18,$K$30,$K$42,$K$54,$K$66,$K$78,$K$90,$K$102,$K$114,$K$126,$K$138,$K$150,$K$162)</f>
        <v>13</v>
      </c>
      <c r="BM109" s="6">
        <f>MAX($K$6,$K$18,$K$30,$K$42,$K$54,$K$66,$K$78,$K$90,$K$102,$K$114,$K$126,$K$138,$K$150,$K$162)</f>
        <v>9</v>
      </c>
      <c r="BN109">
        <f>PERCENTILE(($K$6,$K$18,$K$30,$K$42,$K$54,$K$66,$K$78,$K$90,$K$102,$K$114,$K$126,$K$138,$K$150,$K$162),75%)</f>
        <v>8.6</v>
      </c>
      <c r="BO109" s="6">
        <f>MEDIAN($K$6,$K$18,$K$30,$K$42,$K$54,$K$66,$K$78,$K$90,$K$102,$K$114,$K$126,$K$138,$K$150,$K$162)</f>
        <v>8.1</v>
      </c>
      <c r="BP109">
        <f>PERCENTILE(($K$6,$K$18,$K$30,$K$42,$K$54,$K$66,$K$78,$K$90,$K$102,$K$114,$K$126,$K$138,$K$150,$K$162),25%)</f>
        <v>7.4</v>
      </c>
      <c r="BQ109" s="6">
        <f>MIN($K$6,$K$18,$K$30,$K$42,$K$54,$K$66,$K$78,$K$90,$K$102,$K$114,$K$126,$K$138,$K$150,$K$162)</f>
        <v>7.3</v>
      </c>
    </row>
    <row r="110" spans="1:69" x14ac:dyDescent="0.25">
      <c r="A110" s="117">
        <v>39454</v>
      </c>
      <c r="B110" s="60">
        <v>1</v>
      </c>
      <c r="C110" s="60">
        <v>2008</v>
      </c>
      <c r="D110" s="61">
        <v>1</v>
      </c>
      <c r="E110" s="62">
        <v>8.1999999999999993</v>
      </c>
      <c r="F110" s="93">
        <v>25</v>
      </c>
      <c r="G110" s="63">
        <v>131</v>
      </c>
      <c r="H110" s="64">
        <v>0.25669999999999998</v>
      </c>
      <c r="I110" s="64">
        <v>7.46E-2</v>
      </c>
      <c r="J110" s="64">
        <v>6.5000000000000002E-2</v>
      </c>
      <c r="K110" s="62">
        <v>7.8</v>
      </c>
      <c r="L110" s="63">
        <v>38</v>
      </c>
      <c r="M110" s="63">
        <v>358</v>
      </c>
      <c r="N110" s="63">
        <v>58</v>
      </c>
      <c r="O110" s="63">
        <v>30</v>
      </c>
      <c r="P110" s="93">
        <v>76</v>
      </c>
      <c r="Q110" s="93">
        <v>36</v>
      </c>
      <c r="R110" s="93">
        <v>25</v>
      </c>
      <c r="S110" s="93">
        <v>649</v>
      </c>
      <c r="T110" s="93">
        <v>5</v>
      </c>
      <c r="U110" s="93">
        <v>108</v>
      </c>
      <c r="V110" s="63"/>
      <c r="W110" s="88">
        <v>15325</v>
      </c>
      <c r="X110" s="63"/>
      <c r="Y110" s="63"/>
      <c r="Z110" s="93">
        <v>30</v>
      </c>
      <c r="AA110" s="93">
        <v>396</v>
      </c>
      <c r="AB110" s="83">
        <v>65.16</v>
      </c>
      <c r="AE110" s="3">
        <v>2004</v>
      </c>
      <c r="AF110" s="2">
        <f>COUNT($K$62:$K$73)</f>
        <v>12</v>
      </c>
      <c r="AG110" s="4">
        <f>MAX($K$62:$K$73)</f>
        <v>8.8000000000000007</v>
      </c>
      <c r="AH110" s="2">
        <f>PERCENTILE($K$62:$K$73,75%)</f>
        <v>8.125</v>
      </c>
      <c r="AI110" s="4">
        <f>MEDIAN($K$62:$K$73)</f>
        <v>7.65</v>
      </c>
      <c r="AJ110" s="2">
        <f>PERCENTILE($K$62:$K$73,25%)</f>
        <v>7.375</v>
      </c>
      <c r="AK110" s="4">
        <f>MIN($K$62:$K$73)</f>
        <v>7.3</v>
      </c>
      <c r="BK110">
        <v>6</v>
      </c>
      <c r="BL110">
        <f>COUNT($K$7,$K$19,$K$31,$K$43,$K$55,$K$67,$K$79,$K$91,$K$103,$K$115,$K$127,$K$139,$K$151,$K$163)</f>
        <v>12</v>
      </c>
      <c r="BM110" s="6">
        <f>MAX($K$7,$K$19,$K$31,$K$43,$K$55,$K$67,$K$79,$K$91,$K$103,$K$115,$K$127,$K$139,$K$151,$K$163)</f>
        <v>9.6999999999999993</v>
      </c>
      <c r="BN110">
        <f>PERCENTILE(($K$7,$K$19,$K$31,$K$43,$K$55,$K$67,$K$79,$K$91,$K$103,$K$115,$K$127,$K$139,$K$151,$K$163),75%)</f>
        <v>8.9749999999999996</v>
      </c>
      <c r="BO110" s="6">
        <f>MEDIAN($K$7,$K$19,$K$31,$K$43,$K$55,$K$67,$K$79,$K$91,$K$103,$K$115,$K$127,$K$139,$K$151,$K$163)</f>
        <v>8.6</v>
      </c>
      <c r="BP110">
        <f>PERCENTILE(($K$7,$K$19,$K$31,$K$43,$K$55,$K$67,$K$79,$K$91,$K$103,$K$115,$K$127,$K$139,$K$151,$K$163),25%)</f>
        <v>8.15</v>
      </c>
      <c r="BQ110" s="6">
        <f>MIN($K$7,$K$19,$K$31,$K$43,$K$55,$K$67,$K$79,$K$91,$K$103,$K$115,$K$127,$K$139,$K$151,$K$163)</f>
        <v>7.6</v>
      </c>
    </row>
    <row r="111" spans="1:69" x14ac:dyDescent="0.25">
      <c r="A111" s="117">
        <v>39482</v>
      </c>
      <c r="B111" s="60">
        <v>2</v>
      </c>
      <c r="C111" s="60">
        <v>2008</v>
      </c>
      <c r="D111" s="61">
        <v>1</v>
      </c>
      <c r="E111" s="62">
        <v>7</v>
      </c>
      <c r="F111" s="93">
        <v>26</v>
      </c>
      <c r="G111" s="63">
        <v>113</v>
      </c>
      <c r="H111" s="64">
        <v>0.1749</v>
      </c>
      <c r="I111" s="64">
        <v>6.08E-2</v>
      </c>
      <c r="J111" s="64">
        <v>1.7999999999999999E-2</v>
      </c>
      <c r="K111" s="62">
        <v>7.9</v>
      </c>
      <c r="L111" s="63">
        <v>18</v>
      </c>
      <c r="M111" s="63">
        <v>334</v>
      </c>
      <c r="N111" s="63">
        <v>46</v>
      </c>
      <c r="O111" s="63">
        <v>23</v>
      </c>
      <c r="P111" s="93">
        <v>72</v>
      </c>
      <c r="Q111" s="93">
        <v>40</v>
      </c>
      <c r="R111" s="93">
        <v>44</v>
      </c>
      <c r="S111" s="93">
        <v>544</v>
      </c>
      <c r="T111" s="93">
        <v>1</v>
      </c>
      <c r="U111" s="93">
        <v>96</v>
      </c>
      <c r="V111" s="63"/>
      <c r="W111" s="88">
        <v>134443</v>
      </c>
      <c r="X111" s="63"/>
      <c r="Y111" s="63"/>
      <c r="Z111" s="93">
        <v>23</v>
      </c>
      <c r="AA111" s="93">
        <v>352</v>
      </c>
      <c r="AB111" s="83">
        <v>81.66</v>
      </c>
      <c r="AE111" s="3">
        <v>2005</v>
      </c>
      <c r="AF111" s="2">
        <f>COUNT($K$74:$K$85)</f>
        <v>12</v>
      </c>
      <c r="AG111" s="4">
        <f>MAX($K$74:$K$85)</f>
        <v>8.6</v>
      </c>
      <c r="AH111" s="2">
        <f>PERCENTILE($K$74:$K$85,75%)</f>
        <v>8.2249999999999996</v>
      </c>
      <c r="AI111" s="4">
        <f>MEDIAN($K$74:$K$85)</f>
        <v>7.75</v>
      </c>
      <c r="AJ111" s="2">
        <f>PERCENTILE($K$74:$K$85,25%)</f>
        <v>7.4</v>
      </c>
      <c r="AK111" s="4">
        <f>MIN($K$74:$K$85)</f>
        <v>7.2</v>
      </c>
      <c r="BK111">
        <v>7</v>
      </c>
      <c r="BL111">
        <f>COUNT($K$8,$K$20,$K$32,$K$44,$K$56,$K$68,$K$80,$K$92,$K$104,$K$116,$K$128,$K$140,$K$152,$K$164)</f>
        <v>12</v>
      </c>
      <c r="BM111" s="6">
        <f>MAX($K$8,$K$20,$K$32,$K$44,$K$56,$K$68,$K$80,$K$92,$K$104,$K$116,$K$128,$K$140,$K$152,$K$164)</f>
        <v>9.1</v>
      </c>
      <c r="BN111">
        <f>PERCENTILE(($K$8,$K$20,$K$32,$K$44,$K$56,$K$68,$K$80,$K$92,$K$104,$K$116,$K$128,$K$140,$K$152,$K$164),75%)</f>
        <v>8.8000000000000007</v>
      </c>
      <c r="BO111" s="6">
        <f>MEDIAN($K$8,$K$20,$K$32,$K$44,$K$56,$K$68,$K$80,$K$92,$K$104,$K$116,$K$128,$K$140,$K$152,$K$164)</f>
        <v>8.5500000000000007</v>
      </c>
      <c r="BP111">
        <f>PERCENTILE(($K$8,$K$20,$K$32,$K$44,$K$56,$K$68,$K$80,$K$92,$K$104,$K$116,$K$128,$K$140,$K$152,$K$164),25%)</f>
        <v>8.2750000000000004</v>
      </c>
      <c r="BQ111" s="6">
        <f>MIN($K$8,$K$20,$K$32,$K$44,$K$56,$K$68,$K$80,$K$92,$K$104,$K$116,$K$128,$K$140,$K$152,$K$164)</f>
        <v>7.4</v>
      </c>
    </row>
    <row r="112" spans="1:69" x14ac:dyDescent="0.25">
      <c r="A112" s="117">
        <v>39510</v>
      </c>
      <c r="B112" s="60">
        <v>3</v>
      </c>
      <c r="C112" s="60">
        <v>2008</v>
      </c>
      <c r="D112" s="61">
        <v>1</v>
      </c>
      <c r="E112" s="62">
        <v>9.1999999999999993</v>
      </c>
      <c r="F112" s="93">
        <v>27</v>
      </c>
      <c r="G112" s="63">
        <v>128</v>
      </c>
      <c r="H112" s="64">
        <v>5.5100000000000003E-2</v>
      </c>
      <c r="I112" s="64">
        <v>3.44E-2</v>
      </c>
      <c r="J112" s="64">
        <v>1.6299999999999999E-2</v>
      </c>
      <c r="K112" s="62">
        <v>8.1</v>
      </c>
      <c r="L112" s="63">
        <v>23</v>
      </c>
      <c r="M112" s="63">
        <v>364</v>
      </c>
      <c r="N112" s="63">
        <v>40</v>
      </c>
      <c r="O112" s="63">
        <v>30</v>
      </c>
      <c r="P112" s="93">
        <v>80</v>
      </c>
      <c r="Q112" s="93">
        <v>36</v>
      </c>
      <c r="R112" s="93">
        <v>37</v>
      </c>
      <c r="S112" s="93">
        <v>619</v>
      </c>
      <c r="T112" s="93">
        <v>0.95</v>
      </c>
      <c r="U112" s="93">
        <v>128</v>
      </c>
      <c r="V112" s="63"/>
      <c r="W112" s="88">
        <v>8257</v>
      </c>
      <c r="X112" s="63"/>
      <c r="Y112" s="63"/>
      <c r="Z112" s="93">
        <v>8</v>
      </c>
      <c r="AA112" s="93">
        <v>387</v>
      </c>
      <c r="AB112" s="83">
        <v>66.89</v>
      </c>
      <c r="AE112" s="3">
        <v>2006</v>
      </c>
      <c r="AF112" s="2">
        <f>COUNT($K$86:$K$97)</f>
        <v>12</v>
      </c>
      <c r="AG112" s="4">
        <f>MAX($K$86:$K$97)</f>
        <v>8.6</v>
      </c>
      <c r="AH112" s="2">
        <f>PERCENTILE($K$86:$K$97,75%)</f>
        <v>8.2249999999999996</v>
      </c>
      <c r="AI112" s="4">
        <f>MEDIAN($K$86:$K$97)</f>
        <v>7.7</v>
      </c>
      <c r="AJ112" s="2">
        <f>PERCENTILE($K$86:$K$97,25%)</f>
        <v>7.4749999999999996</v>
      </c>
      <c r="AK112" s="4">
        <f>MIN($K$86:$K$97)</f>
        <v>7.2</v>
      </c>
      <c r="BK112">
        <v>8</v>
      </c>
      <c r="BL112">
        <f>COUNT($K$9,$K$21,$K$33,$K$45,$K$57,$K$69,$K$81,$K$93,$K$105,$K$117,$K$129,$K$141,$K$153,$K$165)</f>
        <v>13</v>
      </c>
      <c r="BM112" s="6">
        <f>MAX($K$9,$K$21,$K$33,$K$45,$K$57,$K$69,$K$81,$K$93,$K$105,$K$117,$K$129,$K$141,$K$153,$K$165)</f>
        <v>9.1</v>
      </c>
      <c r="BN112">
        <f>PERCENTILE(($K$9,$K$21,$K$33,$K$45,$K$57,$K$69,$K$81,$K$93,$K$105,$K$117,$K$129,$K$141,$K$153,$K$165),75%)</f>
        <v>8.8000000000000007</v>
      </c>
      <c r="BO112" s="6">
        <f>MEDIAN($K$9,$K$21,$K$33,$K$45,$K$57,$K$69,$K$81,$K$93,$K$105,$K$117,$K$129,$K$141,$K$153,$K$165)</f>
        <v>8.3000000000000007</v>
      </c>
      <c r="BP112">
        <f>PERCENTILE(($K$9,$K$21,$K$33,$K$45,$K$57,$K$69,$K$81,$K$93,$K$105,$K$117,$K$129,$K$141,$K$153,$K$165),25%)</f>
        <v>7.8</v>
      </c>
      <c r="BQ112" s="6">
        <f>MIN($K$9,$K$21,$K$33,$K$45,$K$57,$K$69,$K$81,$K$93,$K$105,$K$117,$K$129,$K$141,$K$153,$K$165)</f>
        <v>7.2</v>
      </c>
    </row>
    <row r="113" spans="1:69" x14ac:dyDescent="0.25">
      <c r="A113" s="117">
        <v>39546</v>
      </c>
      <c r="B113" s="60">
        <v>4</v>
      </c>
      <c r="C113" s="60">
        <v>2008</v>
      </c>
      <c r="D113" s="61">
        <v>2</v>
      </c>
      <c r="E113" s="62">
        <v>6.6</v>
      </c>
      <c r="F113" s="93">
        <v>29</v>
      </c>
      <c r="G113" s="63">
        <v>135</v>
      </c>
      <c r="H113" s="64">
        <v>3.6900000000000002E-2</v>
      </c>
      <c r="I113" s="64">
        <v>4.9799999999999997E-2</v>
      </c>
      <c r="J113" s="64">
        <v>6.1000000000000004E-3</v>
      </c>
      <c r="K113" s="62">
        <v>8</v>
      </c>
      <c r="L113" s="63">
        <v>20</v>
      </c>
      <c r="M113" s="63">
        <v>352</v>
      </c>
      <c r="N113" s="63">
        <v>33</v>
      </c>
      <c r="O113" s="63">
        <v>130</v>
      </c>
      <c r="P113" s="93">
        <v>88</v>
      </c>
      <c r="Q113" s="93">
        <v>40</v>
      </c>
      <c r="R113" s="93">
        <v>42</v>
      </c>
      <c r="S113" s="93">
        <v>664</v>
      </c>
      <c r="T113" s="93">
        <v>0.5</v>
      </c>
      <c r="U113" s="93">
        <v>196</v>
      </c>
      <c r="V113" s="63"/>
      <c r="W113" s="88">
        <v>1710</v>
      </c>
      <c r="X113" s="63"/>
      <c r="Y113" s="63"/>
      <c r="Z113" s="93">
        <v>27</v>
      </c>
      <c r="AA113" s="93">
        <v>372</v>
      </c>
      <c r="AB113" s="83">
        <v>66.89</v>
      </c>
      <c r="AE113" s="3">
        <v>2007</v>
      </c>
      <c r="AF113" s="2">
        <f>COUNT($K$98:$K$109)</f>
        <v>12</v>
      </c>
      <c r="AG113" s="4">
        <f>MAX($K$98:$K$109)</f>
        <v>9.3000000000000007</v>
      </c>
      <c r="AH113" s="2">
        <f>PERCENTILE($K$98:$K$109,75%)</f>
        <v>8.625</v>
      </c>
      <c r="AI113" s="4">
        <f>MEDIAN($K$98:$K$109)</f>
        <v>8.4</v>
      </c>
      <c r="AJ113" s="2">
        <f>PERCENTILE($K$98:$K$109,25%)</f>
        <v>7.7</v>
      </c>
      <c r="AK113" s="4">
        <f>MIN($K$98:$K$109)</f>
        <v>7.6</v>
      </c>
      <c r="BK113">
        <v>9</v>
      </c>
      <c r="BL113">
        <f>COUNT($K$10,$K$22,$K$34,$K$46,$K$58,$K$70,$K$82,$K$94,$K$106,$K$118,$K$130,$K$142,$K$154,$K$166)</f>
        <v>13</v>
      </c>
      <c r="BM113" s="6">
        <f>MAX($K$10,$K$22,$K$34,$K$46,$K$58,$K$70,$K$82,$K$94,$K$106,$K$118,$K$130,$K$142,$K$154,$K$166)</f>
        <v>9</v>
      </c>
      <c r="BN113">
        <f>PERCENTILE(($K$10,$K$22,$K$34,$K$46,$K$58,$K$70,$K$82,$K$94,$K$106,$K$118,$K$130,$K$142,$K$154,$K$166),75%)</f>
        <v>8.6</v>
      </c>
      <c r="BO113" s="6">
        <f>MEDIAN($K$10,$K$22,$K$34,$K$46,$K$58,$K$70,$K$82,$K$94,$K$106,$K$118,$K$130,$K$142,$K$154,$K$166)</f>
        <v>8.3000000000000007</v>
      </c>
      <c r="BP113">
        <f>PERCENTILE(($K$10,$K$22,$K$34,$K$46,$K$58,$K$70,$K$82,$K$94,$K$106,$K$118,$K$130,$K$142,$K$154,$K$166),25%)</f>
        <v>8.1999999999999993</v>
      </c>
      <c r="BQ113" s="6">
        <f>MIN($K$10,$K$22,$K$34,$K$46,$K$58,$K$70,$K$82,$K$94,$K$106,$K$118,$K$130,$K$142,$K$154,$K$166)</f>
        <v>7.9</v>
      </c>
    </row>
    <row r="114" spans="1:69" x14ac:dyDescent="0.25">
      <c r="A114" s="117">
        <v>39573</v>
      </c>
      <c r="B114" s="60">
        <v>5</v>
      </c>
      <c r="C114" s="60">
        <v>2008</v>
      </c>
      <c r="D114" s="61">
        <v>1</v>
      </c>
      <c r="E114" s="62">
        <v>6.8</v>
      </c>
      <c r="F114" s="93">
        <v>32</v>
      </c>
      <c r="G114" s="63">
        <v>136</v>
      </c>
      <c r="H114" s="64">
        <v>3.49E-2</v>
      </c>
      <c r="I114" s="64">
        <v>4.0800000000000003E-2</v>
      </c>
      <c r="J114" s="64">
        <v>6.7000000000000002E-3</v>
      </c>
      <c r="K114" s="62">
        <v>7.4</v>
      </c>
      <c r="L114" s="63">
        <v>6</v>
      </c>
      <c r="M114" s="63">
        <v>356</v>
      </c>
      <c r="N114" s="63">
        <v>29</v>
      </c>
      <c r="O114" s="63">
        <v>300</v>
      </c>
      <c r="P114" s="93">
        <v>88</v>
      </c>
      <c r="Q114" s="93">
        <v>56</v>
      </c>
      <c r="R114" s="93">
        <v>28</v>
      </c>
      <c r="S114" s="93">
        <v>620</v>
      </c>
      <c r="T114" s="93">
        <v>0.5</v>
      </c>
      <c r="U114" s="93">
        <v>108</v>
      </c>
      <c r="V114" s="63"/>
      <c r="W114" s="88">
        <v>78785</v>
      </c>
      <c r="X114" s="63"/>
      <c r="Y114" s="63"/>
      <c r="Z114" s="93">
        <v>70</v>
      </c>
      <c r="AA114" s="93">
        <v>362</v>
      </c>
      <c r="AB114" s="83">
        <v>37.36</v>
      </c>
      <c r="AE114" s="3">
        <v>2008</v>
      </c>
      <c r="AF114" s="2">
        <f>COUNT($K$110:$K$121)</f>
        <v>11</v>
      </c>
      <c r="AG114" s="4">
        <f>MAX($K$110:$K$121)</f>
        <v>8.8000000000000007</v>
      </c>
      <c r="AH114" s="2">
        <f>PERCENTILE($K$110:$K$121,75%)</f>
        <v>8.6000000000000014</v>
      </c>
      <c r="AI114" s="4">
        <f>MEDIAN($K$110:$K$121)</f>
        <v>8.1</v>
      </c>
      <c r="AJ114" s="2">
        <f>PERCENTILE($K$110:$K$121,25%)</f>
        <v>7.85</v>
      </c>
      <c r="AK114" s="4">
        <f>MIN($K$110:$K$121)</f>
        <v>7.4</v>
      </c>
      <c r="BK114">
        <v>10</v>
      </c>
      <c r="BL114">
        <f>COUNT($K$11,$K$23,$K$35,$K$47,$K$59,$K$71,$K$83,$K$95,$K$107,$K$119,$K$131,$K$143,$K$155,$K$167)</f>
        <v>14</v>
      </c>
      <c r="BM114" s="6">
        <f>MAX($K$11,$K$23,$K$35,$K$47,$K$59,$K$71,$K$83,$K$95,$K$107,$K$119,$K$131,$K$143,$K$155,$K$167)</f>
        <v>9</v>
      </c>
      <c r="BN114">
        <f>PERCENTILE(($K$11,$K$23,$K$35,$K$47,$K$59,$K$71,$K$83,$K$95,$K$107,$K$119,$K$131,$K$143,$K$155,$K$167),75%)</f>
        <v>8.4749999999999996</v>
      </c>
      <c r="BO114" s="6">
        <f>MEDIAN($K$11,$K$23,$K$35,$K$47,$K$59,$K$71,$K$83,$K$95,$K$107,$K$119,$K$131,$K$143,$K$155,$K$167)</f>
        <v>8.15</v>
      </c>
      <c r="BP114">
        <f>PERCENTILE(($K$11,$K$23,$K$35,$K$47,$K$59,$K$71,$K$83,$K$95,$K$107,$K$119,$K$131,$K$143,$K$155,$K$167),25%)</f>
        <v>7.7249999999999996</v>
      </c>
      <c r="BQ114" s="6">
        <f>MIN($K$11,$K$23,$K$35,$K$47,$K$59,$K$71,$K$83,$K$95,$K$107,$K$119,$K$131,$K$143,$K$155,$K$167)</f>
        <v>7</v>
      </c>
    </row>
    <row r="115" spans="1:69" x14ac:dyDescent="0.25">
      <c r="A115" s="117">
        <v>39601</v>
      </c>
      <c r="B115" s="60">
        <v>6</v>
      </c>
      <c r="C115" s="60">
        <v>2008</v>
      </c>
      <c r="D115" s="61">
        <v>1</v>
      </c>
      <c r="E115" s="62">
        <v>8</v>
      </c>
      <c r="F115" s="93">
        <v>30.9</v>
      </c>
      <c r="G115" s="63">
        <v>140</v>
      </c>
      <c r="H115" s="64">
        <v>0.16450000000000001</v>
      </c>
      <c r="I115" s="64">
        <v>3.1E-2</v>
      </c>
      <c r="J115" s="64">
        <v>1E-3</v>
      </c>
      <c r="K115" s="62">
        <v>7.7</v>
      </c>
      <c r="L115" s="63">
        <v>13</v>
      </c>
      <c r="M115" s="63">
        <v>331</v>
      </c>
      <c r="N115" s="63">
        <v>20</v>
      </c>
      <c r="O115" s="63">
        <v>80</v>
      </c>
      <c r="P115" s="93">
        <v>100</v>
      </c>
      <c r="Q115" s="93">
        <v>40</v>
      </c>
      <c r="R115" s="93">
        <v>12</v>
      </c>
      <c r="S115" s="93">
        <v>657</v>
      </c>
      <c r="T115" s="93">
        <v>0.5</v>
      </c>
      <c r="U115" s="93">
        <v>104</v>
      </c>
      <c r="V115" s="63"/>
      <c r="W115" s="88">
        <v>69580</v>
      </c>
      <c r="X115" s="63"/>
      <c r="Y115" s="63"/>
      <c r="Z115" s="93">
        <v>50</v>
      </c>
      <c r="AA115" s="93">
        <v>344</v>
      </c>
      <c r="AB115" s="83">
        <v>12.16</v>
      </c>
      <c r="AE115" s="3">
        <v>2009</v>
      </c>
      <c r="AF115" s="2">
        <f>COUNT($K$122:$K$133)</f>
        <v>9</v>
      </c>
      <c r="AG115" s="4">
        <f>MAX($K$122:$K$133)</f>
        <v>9</v>
      </c>
      <c r="AH115" s="2">
        <f>PERCENTILE($K$122:$K$133,75%)</f>
        <v>8.6</v>
      </c>
      <c r="AI115" s="4">
        <f>MEDIAN($K$122:$K$133)</f>
        <v>8.3000000000000007</v>
      </c>
      <c r="AJ115" s="2">
        <f>PERCENTILE($K$122:$K$133,25%)</f>
        <v>8</v>
      </c>
      <c r="AK115" s="4">
        <f>MIN($K$122:$K$133)</f>
        <v>7.8</v>
      </c>
      <c r="BK115">
        <v>11</v>
      </c>
      <c r="BL115">
        <f>COUNT($K$12,$K$24,$K$36,$K$48,$K$60,$K$72,$K$84,$K$96,$K$108,$K$120,$K$132,$K$144,$K$156,$K$168)</f>
        <v>14</v>
      </c>
      <c r="BM115" s="6">
        <f>MAX($K$12,$K$24,$K$36,$K$48,$K$60,$K$72,$K$84,$K$96,$K$108,$K$120,$K$132,$K$144,$K$156,$K$168)</f>
        <v>8.6</v>
      </c>
      <c r="BN115">
        <f>PERCENTILE(($K$12,$K$24,$K$36,$K$48,$K$60,$K$72,$K$84,$K$96,$K$108,$K$120,$K$132,$K$144,$K$156,$K$168),75%)</f>
        <v>8.1749999999999989</v>
      </c>
      <c r="BO115" s="6">
        <f>MEDIAN($K$12,$K$24,$K$36,$K$48,$K$60,$K$72,$K$84,$K$96,$K$108,$K$120,$K$132,$K$144,$K$156,$K$168)</f>
        <v>7.8000000000000007</v>
      </c>
      <c r="BP115">
        <f>PERCENTILE(($K$12,$K$24,$K$36,$K$48,$K$60,$K$72,$K$84,$K$96,$K$108,$K$120,$K$132,$K$144,$K$156,$K$168),25%)</f>
        <v>7.5250000000000004</v>
      </c>
      <c r="BQ115" s="6">
        <f>MIN($K$12,$K$24,$K$36,$K$48,$K$60,$K$72,$K$84,$K$96,$K$108,$K$120,$K$132,$K$144,$K$156,$K$168)</f>
        <v>7.2</v>
      </c>
    </row>
    <row r="116" spans="1:69" x14ac:dyDescent="0.25">
      <c r="A116" s="117">
        <v>39636</v>
      </c>
      <c r="B116" s="60">
        <v>7</v>
      </c>
      <c r="C116" s="60">
        <v>2008</v>
      </c>
      <c r="D116" s="61">
        <v>2</v>
      </c>
      <c r="E116" s="62">
        <v>8.1999999999999993</v>
      </c>
      <c r="F116" s="93">
        <v>30.3</v>
      </c>
      <c r="G116" s="63">
        <v>104</v>
      </c>
      <c r="H116" s="64">
        <v>0.14799999999999999</v>
      </c>
      <c r="I116" s="64">
        <v>4.6100000000000002E-2</v>
      </c>
      <c r="J116" s="64">
        <v>3.5099999999999999E-2</v>
      </c>
      <c r="K116" s="62">
        <v>8.3000000000000007</v>
      </c>
      <c r="L116" s="63">
        <v>42</v>
      </c>
      <c r="M116" s="63">
        <v>235</v>
      </c>
      <c r="N116" s="63">
        <v>51</v>
      </c>
      <c r="O116" s="63">
        <v>80</v>
      </c>
      <c r="P116" s="93">
        <v>100</v>
      </c>
      <c r="Q116" s="93">
        <v>32</v>
      </c>
      <c r="R116" s="93">
        <v>2</v>
      </c>
      <c r="S116" s="93">
        <v>424</v>
      </c>
      <c r="T116" s="93">
        <v>4</v>
      </c>
      <c r="U116" s="93">
        <v>116</v>
      </c>
      <c r="V116" s="63"/>
      <c r="W116" s="88">
        <v>23473</v>
      </c>
      <c r="X116" s="63"/>
      <c r="Y116" s="63"/>
      <c r="Z116" s="93">
        <v>2</v>
      </c>
      <c r="AA116" s="93">
        <v>277</v>
      </c>
      <c r="AB116" s="83">
        <v>227.61</v>
      </c>
      <c r="AE116" s="3">
        <v>2010</v>
      </c>
      <c r="AF116" s="2">
        <f>COUNT($K$134:$K$145)</f>
        <v>12</v>
      </c>
      <c r="AG116" s="4">
        <f>MAX($K$134:$K$145)</f>
        <v>8.8000000000000007</v>
      </c>
      <c r="AH116" s="2">
        <f>PERCENTILE($K$134:$K$145,75%)</f>
        <v>8.4250000000000007</v>
      </c>
      <c r="AI116" s="4">
        <f>MEDIAN($K$134:$K$145)</f>
        <v>8.1999999999999993</v>
      </c>
      <c r="AJ116" s="2">
        <f>PERCENTILE($K$134:$K$145,25%)</f>
        <v>7.9749999999999996</v>
      </c>
      <c r="AK116" s="4">
        <f>MIN($K$134:$K$145)</f>
        <v>7.6</v>
      </c>
      <c r="BK116">
        <v>12</v>
      </c>
      <c r="BL116">
        <f>COUNT($K$13,$K$25,$K$37,$K$49,$K$61,$K$73,$K$85,$K$97,$K$109,$K$121,$K$133,$K$145,$K$157,$K$169)</f>
        <v>13</v>
      </c>
      <c r="BM116" s="6">
        <f>MAX($K$13,$K$25,$K$37,$K$49,$K$61,$K$73,$K$85,$K$97,$K$109,$K$121,$K$133,$K$145,$K$157,$K$169)</f>
        <v>8.8000000000000007</v>
      </c>
      <c r="BN116">
        <f>PERCENTILE(($K$13,$K$25,$K$37,$K$49,$K$61,$K$73,$K$85,$K$97,$K$109,$K$121,$K$133,$K$145,$K$157,$K$169),75%)</f>
        <v>8</v>
      </c>
      <c r="BO116" s="6">
        <f>MEDIAN($K$13,$K$25,$K$37,$K$49,$K$61,$K$73,$K$85,$K$97,$K$109,$K$121,$K$133,$K$145,$K$157,$K$169)</f>
        <v>7.8</v>
      </c>
      <c r="BP116">
        <f>PERCENTILE(($K$13,$K$25,$K$37,$K$49,$K$61,$K$73,$K$85,$K$97,$K$109,$K$121,$K$133,$K$145,$K$157,$K$169),25%)</f>
        <v>7.6</v>
      </c>
      <c r="BQ116" s="6">
        <f>MIN($K$13,$K$25,$K$37,$K$49,$K$61,$K$73,$K$85,$K$97,$K$109,$K$121,$K$133,$K$145,$K$157,$K$169)</f>
        <v>7.3</v>
      </c>
    </row>
    <row r="117" spans="1:69" x14ac:dyDescent="0.25">
      <c r="A117" s="117">
        <v>39671</v>
      </c>
      <c r="B117" s="60">
        <v>8</v>
      </c>
      <c r="C117" s="60">
        <v>2008</v>
      </c>
      <c r="D117" s="61">
        <v>1</v>
      </c>
      <c r="E117" s="62">
        <v>8.8000000000000007</v>
      </c>
      <c r="F117" s="93">
        <v>30</v>
      </c>
      <c r="G117" s="63">
        <v>84</v>
      </c>
      <c r="H117" s="64">
        <v>7.1599999999999997E-2</v>
      </c>
      <c r="I117" s="64">
        <v>1.66E-2</v>
      </c>
      <c r="J117" s="64">
        <v>1.55E-2</v>
      </c>
      <c r="K117" s="62">
        <v>8.8000000000000007</v>
      </c>
      <c r="L117" s="63">
        <v>13</v>
      </c>
      <c r="M117" s="63">
        <v>207</v>
      </c>
      <c r="N117" s="63">
        <v>25</v>
      </c>
      <c r="O117" s="63">
        <v>1700</v>
      </c>
      <c r="P117" s="93">
        <v>108</v>
      </c>
      <c r="Q117" s="93">
        <v>64</v>
      </c>
      <c r="R117" s="93">
        <v>12</v>
      </c>
      <c r="S117" s="93">
        <v>387</v>
      </c>
      <c r="T117" s="93">
        <v>2</v>
      </c>
      <c r="U117" s="93">
        <v>116</v>
      </c>
      <c r="V117" s="63"/>
      <c r="W117" s="88">
        <v>38225</v>
      </c>
      <c r="X117" s="63"/>
      <c r="Y117" s="63"/>
      <c r="Z117" s="93">
        <v>330</v>
      </c>
      <c r="AA117" s="93">
        <v>220</v>
      </c>
      <c r="AB117" s="83">
        <v>114.68</v>
      </c>
      <c r="AE117" s="3">
        <v>2011</v>
      </c>
      <c r="AF117" s="2">
        <f>COUNT($K$146:$K$157)</f>
        <v>12</v>
      </c>
      <c r="AG117" s="4">
        <f>MAX($K$146:$K$157)</f>
        <v>8.8000000000000007</v>
      </c>
      <c r="AH117" s="2">
        <f>PERCENTILE($K$146:$K$157,75%)</f>
        <v>8.0500000000000007</v>
      </c>
      <c r="AI117" s="4">
        <f>MEDIAN($K$146:$K$157)</f>
        <v>7.6</v>
      </c>
      <c r="AJ117" s="2">
        <f>PERCENTILE($K$146:$K$157,25%)</f>
        <v>7.375</v>
      </c>
      <c r="AK117" s="4">
        <f>MIN($K$146:$K$157)</f>
        <v>7.2</v>
      </c>
    </row>
    <row r="118" spans="1:69" x14ac:dyDescent="0.25">
      <c r="A118" s="117">
        <v>39692</v>
      </c>
      <c r="B118" s="60">
        <v>9</v>
      </c>
      <c r="C118" s="60">
        <v>2008</v>
      </c>
      <c r="D118" s="61">
        <v>1</v>
      </c>
      <c r="E118" s="62">
        <v>7</v>
      </c>
      <c r="F118" s="93">
        <v>30</v>
      </c>
      <c r="G118" s="63">
        <v>76</v>
      </c>
      <c r="H118" s="64">
        <v>1E-3</v>
      </c>
      <c r="I118" s="64">
        <v>4.4600000000000001E-2</v>
      </c>
      <c r="J118" s="64">
        <v>1E-3</v>
      </c>
      <c r="K118" s="62">
        <v>8.8000000000000007</v>
      </c>
      <c r="L118" s="63">
        <v>12</v>
      </c>
      <c r="M118" s="63">
        <v>181</v>
      </c>
      <c r="N118" s="63">
        <v>14</v>
      </c>
      <c r="O118" s="63">
        <v>330</v>
      </c>
      <c r="P118" s="93">
        <v>96</v>
      </c>
      <c r="Q118" s="93">
        <v>32</v>
      </c>
      <c r="R118" s="93">
        <v>2</v>
      </c>
      <c r="S118" s="93">
        <v>403</v>
      </c>
      <c r="T118" s="93">
        <v>0.5</v>
      </c>
      <c r="U118" s="93">
        <v>92</v>
      </c>
      <c r="V118" s="63"/>
      <c r="W118" s="88">
        <v>3311</v>
      </c>
      <c r="X118" s="63"/>
      <c r="Y118" s="63"/>
      <c r="Z118" s="93">
        <v>240</v>
      </c>
      <c r="AA118" s="93">
        <v>193</v>
      </c>
      <c r="AB118" s="83">
        <v>53.8</v>
      </c>
      <c r="AE118" s="3">
        <v>2012</v>
      </c>
      <c r="AF118" s="2">
        <f>COUNT($K$158:$K$169)</f>
        <v>12</v>
      </c>
      <c r="AG118" s="4">
        <f>MAX($K$158:$K$169)</f>
        <v>9.1999999999999993</v>
      </c>
      <c r="AH118" s="2">
        <f>PERCENTILE($K$158:$K$169,75%)</f>
        <v>8.8500000000000014</v>
      </c>
      <c r="AI118" s="4">
        <f>MEDIAN($K$158:$K$169)</f>
        <v>8.5500000000000007</v>
      </c>
      <c r="AJ118" s="2">
        <f>PERCENTILE($K$158:$K$169,25%)</f>
        <v>8.2750000000000004</v>
      </c>
      <c r="AK118" s="4">
        <f>MIN($K$158:$K$169)</f>
        <v>8.1</v>
      </c>
    </row>
    <row r="119" spans="1:69" x14ac:dyDescent="0.25">
      <c r="A119" s="117">
        <v>39727</v>
      </c>
      <c r="B119" s="60">
        <v>10</v>
      </c>
      <c r="C119" s="60">
        <v>2008</v>
      </c>
      <c r="D119" s="61">
        <v>2</v>
      </c>
      <c r="E119" s="62">
        <v>8</v>
      </c>
      <c r="F119" s="93">
        <v>30</v>
      </c>
      <c r="G119" s="63">
        <v>60</v>
      </c>
      <c r="H119" s="64">
        <v>1.34E-2</v>
      </c>
      <c r="I119" s="64">
        <v>3.5799999999999998E-2</v>
      </c>
      <c r="J119" s="64">
        <v>2.4199999999999999E-2</v>
      </c>
      <c r="K119" s="62">
        <v>8.8000000000000007</v>
      </c>
      <c r="L119" s="63">
        <v>8</v>
      </c>
      <c r="M119" s="63">
        <v>167</v>
      </c>
      <c r="N119" s="63">
        <v>15</v>
      </c>
      <c r="O119" s="63">
        <v>2800</v>
      </c>
      <c r="P119" s="93">
        <v>88</v>
      </c>
      <c r="Q119" s="93">
        <v>32</v>
      </c>
      <c r="R119" s="93">
        <v>2</v>
      </c>
      <c r="S119" s="93">
        <v>356</v>
      </c>
      <c r="T119" s="93">
        <v>0.5</v>
      </c>
      <c r="U119" s="93">
        <v>72</v>
      </c>
      <c r="V119" s="63"/>
      <c r="W119" s="88">
        <v>12276</v>
      </c>
      <c r="X119" s="63"/>
      <c r="Y119" s="63"/>
      <c r="Z119" s="93">
        <v>40</v>
      </c>
      <c r="AA119" s="93">
        <v>175</v>
      </c>
      <c r="AB119" s="83">
        <v>38.229999999999997</v>
      </c>
      <c r="AE119" s="1"/>
      <c r="AF119" s="1"/>
      <c r="AG119" s="2"/>
      <c r="AH119" s="2"/>
      <c r="AI119" s="2"/>
    </row>
    <row r="120" spans="1:69" x14ac:dyDescent="0.25">
      <c r="A120" s="117">
        <v>39755</v>
      </c>
      <c r="B120" s="60">
        <v>11</v>
      </c>
      <c r="C120" s="60">
        <v>2008</v>
      </c>
      <c r="D120" s="61">
        <v>1</v>
      </c>
      <c r="E120" s="62">
        <v>7.6</v>
      </c>
      <c r="F120" s="93">
        <v>28</v>
      </c>
      <c r="G120" s="63">
        <v>52</v>
      </c>
      <c r="H120" s="64">
        <v>2.8299999999999999E-2</v>
      </c>
      <c r="I120" s="64">
        <v>3.7400000000000003E-2</v>
      </c>
      <c r="J120" s="64">
        <v>5.1999999999999998E-3</v>
      </c>
      <c r="K120" s="62">
        <v>8.4</v>
      </c>
      <c r="L120" s="63">
        <v>18</v>
      </c>
      <c r="M120" s="63">
        <v>159</v>
      </c>
      <c r="N120" s="63">
        <v>12</v>
      </c>
      <c r="O120" s="63">
        <v>49</v>
      </c>
      <c r="P120" s="93">
        <v>80</v>
      </c>
      <c r="Q120" s="93">
        <v>32</v>
      </c>
      <c r="R120" s="93">
        <v>24</v>
      </c>
      <c r="S120" s="93">
        <v>530</v>
      </c>
      <c r="T120" s="93">
        <v>0.5</v>
      </c>
      <c r="U120" s="93">
        <v>72</v>
      </c>
      <c r="V120" s="63"/>
      <c r="W120" s="88">
        <v>30431</v>
      </c>
      <c r="X120" s="63"/>
      <c r="Y120" s="63"/>
      <c r="Z120" s="93">
        <v>33</v>
      </c>
      <c r="AA120" s="93">
        <v>177</v>
      </c>
      <c r="AB120" s="83">
        <v>81.66</v>
      </c>
    </row>
    <row r="121" spans="1:69" x14ac:dyDescent="0.25">
      <c r="A121" s="117"/>
      <c r="B121" s="60">
        <v>12</v>
      </c>
      <c r="C121" s="60"/>
      <c r="D121" s="61"/>
      <c r="E121" s="62"/>
      <c r="F121" s="93" t="s">
        <v>110</v>
      </c>
      <c r="G121" s="63"/>
      <c r="H121" s="64"/>
      <c r="I121" s="64"/>
      <c r="J121" s="64"/>
      <c r="K121" s="62"/>
      <c r="L121" s="63"/>
      <c r="M121" s="63"/>
      <c r="N121" s="63"/>
      <c r="O121" s="63"/>
      <c r="P121" s="93"/>
      <c r="Q121" s="93"/>
      <c r="R121" s="93"/>
      <c r="S121" s="93"/>
      <c r="T121" s="93"/>
      <c r="U121" s="93"/>
      <c r="V121" s="63"/>
      <c r="W121" s="83"/>
      <c r="X121" s="63"/>
      <c r="Y121" s="63"/>
      <c r="Z121" s="93"/>
      <c r="AA121" s="93"/>
      <c r="AB121" s="83"/>
      <c r="AE121" t="s">
        <v>15</v>
      </c>
      <c r="AF121" t="s">
        <v>58</v>
      </c>
      <c r="AG121" t="s">
        <v>59</v>
      </c>
      <c r="AH121" t="s">
        <v>60</v>
      </c>
      <c r="AI121" t="s">
        <v>61</v>
      </c>
      <c r="AJ121" t="s">
        <v>62</v>
      </c>
      <c r="AK121" t="s">
        <v>63</v>
      </c>
      <c r="BK121" t="s">
        <v>14</v>
      </c>
      <c r="BL121" t="s">
        <v>58</v>
      </c>
      <c r="BM121" t="s">
        <v>59</v>
      </c>
      <c r="BN121" t="s">
        <v>60</v>
      </c>
      <c r="BO121" t="s">
        <v>61</v>
      </c>
      <c r="BP121" t="s">
        <v>62</v>
      </c>
      <c r="BQ121" t="s">
        <v>63</v>
      </c>
    </row>
    <row r="122" spans="1:69" x14ac:dyDescent="0.25">
      <c r="A122" s="117">
        <v>39825</v>
      </c>
      <c r="B122" s="60">
        <v>1</v>
      </c>
      <c r="C122" s="60">
        <v>2009</v>
      </c>
      <c r="D122" s="61">
        <v>1</v>
      </c>
      <c r="E122" s="62">
        <v>9</v>
      </c>
      <c r="F122" s="93">
        <v>21</v>
      </c>
      <c r="G122" s="63">
        <v>52</v>
      </c>
      <c r="H122" s="64">
        <v>0.1096</v>
      </c>
      <c r="I122" s="64">
        <v>6.4399999999999999E-2</v>
      </c>
      <c r="J122" s="64">
        <v>1E-3</v>
      </c>
      <c r="K122" s="62">
        <v>7.8</v>
      </c>
      <c r="L122" s="63">
        <v>86</v>
      </c>
      <c r="M122" s="63">
        <v>170</v>
      </c>
      <c r="N122" s="63">
        <v>77</v>
      </c>
      <c r="O122" s="63">
        <v>170</v>
      </c>
      <c r="P122" s="93">
        <v>84</v>
      </c>
      <c r="Q122" s="93">
        <v>28</v>
      </c>
      <c r="R122" s="93"/>
      <c r="S122" s="93">
        <v>324</v>
      </c>
      <c r="T122" s="93">
        <v>0.5</v>
      </c>
      <c r="U122" s="93">
        <v>76</v>
      </c>
      <c r="V122" s="63"/>
      <c r="W122" s="88">
        <v>40461</v>
      </c>
      <c r="X122" s="63"/>
      <c r="Y122" s="63"/>
      <c r="Z122" s="93">
        <v>23</v>
      </c>
      <c r="AA122" s="93">
        <v>256</v>
      </c>
      <c r="AB122" s="87">
        <v>58.03</v>
      </c>
      <c r="AE122" s="3">
        <v>1999</v>
      </c>
      <c r="AF122">
        <f>COUNT($L$2:$L$13)</f>
        <v>12</v>
      </c>
      <c r="AG122" s="4">
        <f>MAX($L$2:$L$13)</f>
        <v>68</v>
      </c>
      <c r="AH122">
        <f>PERCENTILE($L$2:$L$13,75%)</f>
        <v>55.5</v>
      </c>
      <c r="AI122" s="4">
        <f>MEDIAN($L$2:$L$13)</f>
        <v>33.5</v>
      </c>
      <c r="AJ122">
        <f>PERCENTILE($L$2:$L$13,25%)</f>
        <v>20</v>
      </c>
      <c r="AK122" s="4">
        <f>MIN($L$2:$L$13)</f>
        <v>15</v>
      </c>
      <c r="BK122">
        <v>1</v>
      </c>
      <c r="BL122">
        <f>COUNT($L$2,$L$14,$L$26,$L$38,$L$50,$L$62,$L$74,$L$86,$L$98,$L$110,$L$122,$L$134,$L$146,$L$158)</f>
        <v>13</v>
      </c>
      <c r="BM122" s="6">
        <f>MAX($L$2,$L$14,$L$26,$L$38,$L$50,$L$62,$L$74,$L$86,$L$98,$L$110,$L$122,$L$134,$L$146,$L$158)</f>
        <v>142</v>
      </c>
      <c r="BN122">
        <f>PERCENTILE(($L$2,$L$14,$L$26,$L$38,$L$50,$L$62,$L$74,$L$86,$L$98,$L$110,$L$122,$L$134,$L$146,$L$158),75%)</f>
        <v>57</v>
      </c>
      <c r="BO122" s="6">
        <f>MEDIAN($L$2,$L$14,$L$26,$L$38,$L$50,$L$62,$L$74,$L$86,$L$98,$L$110,$L$122,$L$134,$L$146,$L$158)</f>
        <v>40</v>
      </c>
      <c r="BP122">
        <f>PERCENTILE(($L$2,$L$14,$L$26,$L$38,$L$50,$L$62,$L$74,$L$86,$L$98,$L$110,$L$122,$L$134,$L$146,$L$158),25%)</f>
        <v>30</v>
      </c>
      <c r="BQ122" s="6">
        <f>MIN($L$2,$L$14,$L$26,$L$38,$L$50,$L$62,$L$74,$L$86,$L$98,$L$110,$L$122,$L$134,$L$146,$L$158)</f>
        <v>15</v>
      </c>
    </row>
    <row r="123" spans="1:69" x14ac:dyDescent="0.25">
      <c r="A123" s="117">
        <v>39854</v>
      </c>
      <c r="B123" s="60">
        <v>2</v>
      </c>
      <c r="C123" s="60">
        <v>2009</v>
      </c>
      <c r="D123" s="61">
        <v>1</v>
      </c>
      <c r="E123" s="62">
        <v>8</v>
      </c>
      <c r="F123" s="93">
        <v>26</v>
      </c>
      <c r="G123" s="63">
        <v>56</v>
      </c>
      <c r="H123" s="64">
        <v>0.17019999999999999</v>
      </c>
      <c r="I123" s="64">
        <v>6.08E-2</v>
      </c>
      <c r="J123" s="64">
        <v>2.0400000000000001E-2</v>
      </c>
      <c r="K123" s="62">
        <v>8</v>
      </c>
      <c r="L123" s="63">
        <v>45</v>
      </c>
      <c r="M123" s="63">
        <v>224</v>
      </c>
      <c r="N123" s="63">
        <v>55</v>
      </c>
      <c r="O123" s="63">
        <v>240</v>
      </c>
      <c r="P123" s="93">
        <v>84</v>
      </c>
      <c r="Q123" s="93">
        <v>32</v>
      </c>
      <c r="R123" s="93"/>
      <c r="S123" s="93">
        <v>343</v>
      </c>
      <c r="T123" s="93">
        <v>0.5</v>
      </c>
      <c r="U123" s="93">
        <v>88</v>
      </c>
      <c r="V123" s="63"/>
      <c r="W123" s="88">
        <v>6636</v>
      </c>
      <c r="X123" s="63"/>
      <c r="Y123" s="63"/>
      <c r="Z123" s="93">
        <v>240</v>
      </c>
      <c r="AA123" s="93">
        <v>269</v>
      </c>
      <c r="AB123" s="83">
        <v>34.06</v>
      </c>
      <c r="AE123" s="3">
        <v>2000</v>
      </c>
      <c r="AF123">
        <f>COUNT($L$14:$L$25)</f>
        <v>12</v>
      </c>
      <c r="AG123" s="4">
        <f>MAX($L$14:$L$25)</f>
        <v>109</v>
      </c>
      <c r="AH123">
        <f>PERCENTILE($L$14:$L$25,75%)</f>
        <v>75.25</v>
      </c>
      <c r="AI123" s="4">
        <f>MEDIAN($L$14:$L$25)</f>
        <v>37.5</v>
      </c>
      <c r="AJ123">
        <f>PERCENTILE($L$14:$L$25,25%)</f>
        <v>24.75</v>
      </c>
      <c r="AK123" s="4">
        <f>MIN($L$14:$L$25)</f>
        <v>15</v>
      </c>
      <c r="BK123">
        <v>2</v>
      </c>
      <c r="BL123">
        <f>COUNT($L$3,$L$15,$L$27,$L$39,$L$51,$L$63,$L$75,$L$87,$L$99,$L$111,$L$123,$L$135,$L$147,$L$159)</f>
        <v>13</v>
      </c>
      <c r="BM123" s="6">
        <f>MAX($L$3,$L$15,$L$27,$L$39,$L$51,$L$63,$L$75,$L$87,$L$99,$L$111,$L$123,$L$135,$L$147,$L$159)</f>
        <v>170</v>
      </c>
      <c r="BN123">
        <f>PERCENTILE(($L$3,$L$15,$L$27,$L$39,$L$51,$L$63,$L$75,$L$87,$L$99,$L$111,$L$123,$L$135,$L$147,$L$159),75%)</f>
        <v>91</v>
      </c>
      <c r="BO123" s="6">
        <f>MEDIAN($L$3,$L$15,$L$27,$L$39,$L$51,$L$63,$L$75,$L$87,$L$99,$L$111,$L$123,$L$135,$L$147,$L$159)</f>
        <v>45</v>
      </c>
      <c r="BP123">
        <f>PERCENTILE(($L$3,$L$15,$L$27,$L$39,$L$51,$L$63,$L$75,$L$87,$L$99,$L$111,$L$123,$L$135,$L$147,$L$159),25%)</f>
        <v>30</v>
      </c>
      <c r="BQ123" s="6">
        <f>MIN($L$3,$L$15,$L$27,$L$39,$L$51,$L$63,$L$75,$L$87,$L$99,$L$111,$L$123,$L$135,$L$147,$L$159)</f>
        <v>18</v>
      </c>
    </row>
    <row r="124" spans="1:69" x14ac:dyDescent="0.25">
      <c r="A124" s="117">
        <v>39875</v>
      </c>
      <c r="B124" s="60">
        <v>3</v>
      </c>
      <c r="C124" s="60">
        <v>2009</v>
      </c>
      <c r="D124" s="61">
        <v>1</v>
      </c>
      <c r="E124" s="62">
        <v>7.8</v>
      </c>
      <c r="F124" s="93">
        <v>27</v>
      </c>
      <c r="G124" s="63">
        <v>56</v>
      </c>
      <c r="H124" s="64">
        <v>7.2800000000000004E-2</v>
      </c>
      <c r="I124" s="64">
        <v>8.0100000000000005E-2</v>
      </c>
      <c r="J124" s="64">
        <v>1.7399999999999999E-2</v>
      </c>
      <c r="K124" s="62">
        <v>8.1999999999999993</v>
      </c>
      <c r="L124" s="63">
        <v>56</v>
      </c>
      <c r="M124" s="63">
        <v>211</v>
      </c>
      <c r="N124" s="63">
        <v>47</v>
      </c>
      <c r="O124" s="63">
        <v>79</v>
      </c>
      <c r="P124" s="93">
        <v>88</v>
      </c>
      <c r="Q124" s="93">
        <v>40</v>
      </c>
      <c r="R124" s="93"/>
      <c r="S124" s="93">
        <v>334</v>
      </c>
      <c r="T124" s="93">
        <v>4</v>
      </c>
      <c r="U124" s="93">
        <v>88</v>
      </c>
      <c r="V124" s="63"/>
      <c r="W124" s="88">
        <v>15333</v>
      </c>
      <c r="X124" s="63"/>
      <c r="Y124" s="63"/>
      <c r="Z124" s="93">
        <v>33</v>
      </c>
      <c r="AA124" s="93">
        <v>267</v>
      </c>
      <c r="AB124" s="83">
        <v>34.06</v>
      </c>
      <c r="AE124" s="3">
        <v>2001</v>
      </c>
      <c r="AF124" s="2">
        <f>COUNT($L$26:$L$37)</f>
        <v>5</v>
      </c>
      <c r="AG124" s="4">
        <f>MAX($L$26:$L$37)</f>
        <v>13</v>
      </c>
      <c r="AH124" s="2">
        <f>PERCENTILE($L$26:$L$37,75%)</f>
        <v>12</v>
      </c>
      <c r="AI124" s="4">
        <f>MEDIAN($L$26:$L$37)</f>
        <v>10</v>
      </c>
      <c r="AJ124" s="2">
        <f>PERCENTILE($L$26:$L$37,25%)</f>
        <v>9</v>
      </c>
      <c r="AK124" s="4">
        <f>MIN($L$26:$L$37)</f>
        <v>8</v>
      </c>
      <c r="BK124">
        <v>3</v>
      </c>
      <c r="BL124">
        <f>COUNT($L$4,$L$16,$L$28,$L$40,$L$52,$L$64,$L$76,$L$88,$L$100,$L$112,$L$124,$L$136,$L$148,$L$160)</f>
        <v>13</v>
      </c>
      <c r="BM124" s="6">
        <f>MAX($L$4,$L$16,$L$28,$L$40,$L$52,$L$64,$L$76,$L$88,$L$100,$L$112,$L$124,$L$136,$L$148,$L$160)</f>
        <v>84</v>
      </c>
      <c r="BN124">
        <f>PERCENTILE(($L$4,$L$16,$L$28,$L$40,$L$52,$L$64,$L$76,$L$88,$L$100,$L$112,$L$124,$L$136,$L$148,$L$160),75%)</f>
        <v>58</v>
      </c>
      <c r="BO124" s="6">
        <f>MEDIAN($L$4,$L$16,$L$28,$L$40,$L$52,$L$64,$L$76,$L$88,$L$100,$L$112,$L$124,$L$136,$L$148,$L$160)</f>
        <v>41</v>
      </c>
      <c r="BP124">
        <f>PERCENTILE(($L$4,$L$16,$L$28,$L$40,$L$52,$L$64,$L$76,$L$88,$L$100,$L$112,$L$124,$L$136,$L$148,$L$160),25%)</f>
        <v>28</v>
      </c>
      <c r="BQ124" s="6">
        <f>MIN($L$4,$L$16,$L$28,$L$40,$L$52,$L$64,$L$76,$L$88,$L$100,$L$112,$L$124,$L$136,$L$148,$L$160)</f>
        <v>20</v>
      </c>
    </row>
    <row r="125" spans="1:69" x14ac:dyDescent="0.25">
      <c r="A125" s="117">
        <v>39916</v>
      </c>
      <c r="B125" s="60">
        <v>4</v>
      </c>
      <c r="C125" s="60">
        <v>2009</v>
      </c>
      <c r="D125" s="61">
        <v>1</v>
      </c>
      <c r="E125" s="62">
        <v>7.8</v>
      </c>
      <c r="F125" s="93">
        <v>29</v>
      </c>
      <c r="G125" s="63">
        <v>52</v>
      </c>
      <c r="H125" s="64">
        <v>1E-3</v>
      </c>
      <c r="I125" s="64">
        <v>5.2400000000000002E-2</v>
      </c>
      <c r="J125" s="64">
        <v>1.43E-2</v>
      </c>
      <c r="K125" s="62">
        <v>8.6</v>
      </c>
      <c r="L125" s="63">
        <v>30</v>
      </c>
      <c r="M125" s="63">
        <v>201</v>
      </c>
      <c r="N125" s="63">
        <v>21</v>
      </c>
      <c r="O125" s="63">
        <v>79</v>
      </c>
      <c r="P125" s="93">
        <v>96</v>
      </c>
      <c r="Q125" s="93">
        <v>32</v>
      </c>
      <c r="R125" s="93">
        <v>2</v>
      </c>
      <c r="S125" s="93">
        <v>323</v>
      </c>
      <c r="T125" s="93">
        <v>4</v>
      </c>
      <c r="U125" s="93">
        <v>92</v>
      </c>
      <c r="V125" s="63"/>
      <c r="W125" s="88">
        <v>11734</v>
      </c>
      <c r="X125" s="63"/>
      <c r="Y125" s="63"/>
      <c r="Z125" s="93">
        <v>23</v>
      </c>
      <c r="AA125" s="93">
        <v>231</v>
      </c>
      <c r="AB125" s="83">
        <v>57.34</v>
      </c>
      <c r="AE125" s="3">
        <v>2002</v>
      </c>
      <c r="AF125" s="2">
        <f>COUNT($L$38:$L$49)</f>
        <v>12</v>
      </c>
      <c r="AG125" s="4">
        <f>MAX($L$38:$L$49)</f>
        <v>252</v>
      </c>
      <c r="AH125" s="2">
        <f>PERCENTILE($L$38:$L$49,75%)</f>
        <v>32</v>
      </c>
      <c r="AI125" s="4">
        <f>MEDIAN($L$38:$L$49)</f>
        <v>21.5</v>
      </c>
      <c r="AJ125" s="2">
        <f>PERCENTILE($L$38:$L$49,25%)</f>
        <v>6</v>
      </c>
      <c r="AK125" s="4">
        <f>MIN($L$38:$L$49)</f>
        <v>3</v>
      </c>
      <c r="BK125">
        <v>4</v>
      </c>
      <c r="BL125">
        <f>COUNT($L$5,$L$17,$L$29,$L$41,$L$53,$L$65,$L$77,$L$89,$L$101,$L$113,$L$125,$L$137,$L$149,$L$161)</f>
        <v>13</v>
      </c>
      <c r="BM125" s="6">
        <f>MAX($L$5,$L$17,$L$29,$L$41,$L$53,$L$65,$L$77,$L$89,$L$101,$L$113,$L$125,$L$137,$L$149,$L$161)</f>
        <v>252</v>
      </c>
      <c r="BN125">
        <f>PERCENTILE(($L$5,$L$17,$L$29,$L$41,$L$53,$L$65,$L$77,$L$89,$L$101,$L$113,$L$125,$L$137,$L$149,$L$161),75%)</f>
        <v>68</v>
      </c>
      <c r="BO125" s="6">
        <f>MEDIAN($L$5,$L$17,$L$29,$L$41,$L$53,$L$65,$L$77,$L$89,$L$101,$L$113,$L$125,$L$137,$L$149,$L$161)</f>
        <v>47</v>
      </c>
      <c r="BP125">
        <f>PERCENTILE(($L$5,$L$17,$L$29,$L$41,$L$53,$L$65,$L$77,$L$89,$L$101,$L$113,$L$125,$L$137,$L$149,$L$161),25%)</f>
        <v>34</v>
      </c>
      <c r="BQ125" s="6">
        <f>MIN($L$5,$L$17,$L$29,$L$41,$L$53,$L$65,$L$77,$L$89,$L$101,$L$113,$L$125,$L$137,$L$149,$L$161)</f>
        <v>20</v>
      </c>
    </row>
    <row r="126" spans="1:69" x14ac:dyDescent="0.25">
      <c r="A126" s="117">
        <v>39938</v>
      </c>
      <c r="B126" s="60">
        <v>5</v>
      </c>
      <c r="C126" s="60">
        <v>2009</v>
      </c>
      <c r="D126" s="61">
        <v>2</v>
      </c>
      <c r="E126" s="62">
        <v>10.199999999999999</v>
      </c>
      <c r="F126" s="93">
        <v>27.9</v>
      </c>
      <c r="G126" s="63">
        <v>35</v>
      </c>
      <c r="H126" s="64">
        <v>2.07E-2</v>
      </c>
      <c r="I126" s="64">
        <v>1.17E-2</v>
      </c>
      <c r="J126" s="64">
        <v>1E-3</v>
      </c>
      <c r="K126" s="62">
        <v>9</v>
      </c>
      <c r="L126" s="63">
        <v>28</v>
      </c>
      <c r="M126" s="63">
        <v>119</v>
      </c>
      <c r="N126" s="63">
        <v>17</v>
      </c>
      <c r="O126" s="63">
        <v>230</v>
      </c>
      <c r="P126" s="93">
        <v>76</v>
      </c>
      <c r="Q126" s="93">
        <v>28</v>
      </c>
      <c r="R126" s="93">
        <v>55</v>
      </c>
      <c r="S126" s="93">
        <v>219</v>
      </c>
      <c r="T126" s="93">
        <v>1</v>
      </c>
      <c r="U126" s="93">
        <v>60</v>
      </c>
      <c r="V126" s="63"/>
      <c r="W126" s="85">
        <v>26852</v>
      </c>
      <c r="X126" s="63"/>
      <c r="Y126" s="63"/>
      <c r="Z126" s="93">
        <v>49</v>
      </c>
      <c r="AA126" s="93">
        <v>147</v>
      </c>
      <c r="AB126" s="83">
        <v>63.51</v>
      </c>
      <c r="AE126" s="3">
        <v>2003</v>
      </c>
      <c r="AF126" s="2">
        <f>COUNT($L$50:$L$61)</f>
        <v>11</v>
      </c>
      <c r="AG126" s="4">
        <f>MAX($L$50:$L$61)</f>
        <v>34</v>
      </c>
      <c r="AH126" s="2">
        <f>PERCENTILE($L$50:$L$61,75%)</f>
        <v>23.5</v>
      </c>
      <c r="AI126" s="4">
        <f>MEDIAN($L$50:$L$61)</f>
        <v>15</v>
      </c>
      <c r="AJ126" s="2">
        <f>PERCENTILE($L$50:$L$61,25%)</f>
        <v>6</v>
      </c>
      <c r="AK126" s="4">
        <f>MIN($L$50:$L$61)</f>
        <v>0.5</v>
      </c>
      <c r="BK126">
        <v>5</v>
      </c>
      <c r="BL126">
        <f>COUNT($L$6,$L$18,$L$30,$L$42,$L$54,$L$66,$L$78,$L$90,$L$102,$L$114,$L$126,$L$138,$L$150,$L$162)</f>
        <v>13</v>
      </c>
      <c r="BM126" s="6">
        <f>MAX($L$6,$L$18,$L$30,$L$42,$L$54,$L$66,$L$78,$L$90,$L$102,$L$114,$L$126,$L$138,$L$150,$L$162)</f>
        <v>62</v>
      </c>
      <c r="BN126">
        <f>PERCENTILE(($L$6,$L$18,$L$30,$L$42,$L$54,$L$66,$L$78,$L$90,$L$102,$L$114,$L$126,$L$138,$L$150,$L$162),75%)</f>
        <v>28</v>
      </c>
      <c r="BO126" s="6">
        <f>MEDIAN($L$6,$L$18,$L$30,$L$42,$L$54,$L$66,$L$78,$L$90,$L$102,$L$114,$L$126,$L$138,$L$150,$L$162)</f>
        <v>25</v>
      </c>
      <c r="BP126">
        <f>PERCENTILE(($L$6,$L$18,$L$30,$L$42,$L$54,$L$66,$L$78,$L$90,$L$102,$L$114,$L$126,$L$138,$L$150,$L$162),25%)</f>
        <v>15</v>
      </c>
      <c r="BQ126" s="6">
        <f>MIN($L$6,$L$18,$L$30,$L$42,$L$54,$L$66,$L$78,$L$90,$L$102,$L$114,$L$126,$L$138,$L$150,$L$162)</f>
        <v>6</v>
      </c>
    </row>
    <row r="127" spans="1:69" x14ac:dyDescent="0.25">
      <c r="A127" s="117">
        <v>39965</v>
      </c>
      <c r="B127" s="60">
        <v>6</v>
      </c>
      <c r="C127" s="60">
        <v>2009</v>
      </c>
      <c r="D127" s="61">
        <v>1</v>
      </c>
      <c r="E127" s="62">
        <v>7.3</v>
      </c>
      <c r="F127" s="93">
        <v>29</v>
      </c>
      <c r="G127" s="63">
        <v>50</v>
      </c>
      <c r="H127" s="64">
        <v>0.20169999999999999</v>
      </c>
      <c r="I127" s="64">
        <v>4.0800000000000003E-2</v>
      </c>
      <c r="J127" s="64">
        <v>3.5999999999999999E-3</v>
      </c>
      <c r="K127" s="62">
        <v>8.5</v>
      </c>
      <c r="L127" s="63">
        <v>12</v>
      </c>
      <c r="M127" s="63">
        <v>184</v>
      </c>
      <c r="N127" s="63">
        <v>11</v>
      </c>
      <c r="O127" s="63">
        <v>330</v>
      </c>
      <c r="P127" s="93">
        <v>92</v>
      </c>
      <c r="Q127" s="93">
        <v>40</v>
      </c>
      <c r="R127" s="93">
        <v>8</v>
      </c>
      <c r="S127" s="93">
        <v>320</v>
      </c>
      <c r="T127" s="93">
        <v>0.5</v>
      </c>
      <c r="U127" s="93">
        <v>88</v>
      </c>
      <c r="V127" s="63"/>
      <c r="W127" s="85">
        <v>7004</v>
      </c>
      <c r="X127" s="63"/>
      <c r="Y127" s="63"/>
      <c r="Z127" s="93">
        <v>130</v>
      </c>
      <c r="AA127" s="93">
        <v>196</v>
      </c>
      <c r="AB127" s="83">
        <v>185.91</v>
      </c>
      <c r="AE127" s="3">
        <v>2004</v>
      </c>
      <c r="AF127" s="2">
        <f>COUNT($L$62:$L$73)</f>
        <v>12</v>
      </c>
      <c r="AG127" s="4">
        <f>MAX($L$62:$L$73)</f>
        <v>166</v>
      </c>
      <c r="AH127" s="2">
        <f>PERCENTILE($L$62:$L$73,75%)</f>
        <v>42</v>
      </c>
      <c r="AI127" s="4">
        <f>MEDIAN($L$62:$L$73)</f>
        <v>36.5</v>
      </c>
      <c r="AJ127" s="2">
        <f>PERCENTILE($L$62:$L$73,25%)</f>
        <v>26.5</v>
      </c>
      <c r="AK127" s="4">
        <f>MIN($L$62:$L$73)</f>
        <v>9</v>
      </c>
      <c r="BK127">
        <v>6</v>
      </c>
      <c r="BL127">
        <f>COUNT($L$7,$L$19,$L$31,$L$43,$L$55,$L$67,$L$79,$L$91,$L$103,$L$115,$L$127,$L$139,$L$151,$L$163)</f>
        <v>12</v>
      </c>
      <c r="BM127" s="6">
        <f>MAX($L$7,$L$19,$L$31,$L$43,$L$55,$L$67,$L$79,$L$91,$L$103,$L$115,$L$127,$L$139,$L$151,$L$163)</f>
        <v>42</v>
      </c>
      <c r="BN127">
        <f>PERCENTILE(($L$7,$L$19,$L$31,$L$43,$L$55,$L$67,$L$79,$L$91,$L$103,$L$115,$L$127,$L$139,$L$151,$L$163),75%)</f>
        <v>33.25</v>
      </c>
      <c r="BO127" s="6">
        <f>MEDIAN($L$7,$L$19,$L$31,$L$43,$L$55,$L$67,$L$79,$L$91,$L$103,$L$115,$L$127,$L$139,$L$151,$L$163)</f>
        <v>23</v>
      </c>
      <c r="BP127">
        <f>PERCENTILE(($L$7,$L$19,$L$31,$L$43,$L$55,$L$67,$L$79,$L$91,$L$103,$L$115,$L$127,$L$139,$L$151,$L$163),25%)</f>
        <v>19</v>
      </c>
      <c r="BQ127" s="6">
        <f>MIN($L$7,$L$19,$L$31,$L$43,$L$55,$L$67,$L$79,$L$91,$L$103,$L$115,$L$127,$L$139,$L$151,$L$163)</f>
        <v>4</v>
      </c>
    </row>
    <row r="128" spans="1:69" x14ac:dyDescent="0.25">
      <c r="A128" s="117"/>
      <c r="B128" s="60">
        <v>7</v>
      </c>
      <c r="C128" s="60"/>
      <c r="D128" s="61"/>
      <c r="E128" s="62"/>
      <c r="F128" s="93"/>
      <c r="G128" s="63"/>
      <c r="H128" s="64"/>
      <c r="I128" s="64"/>
      <c r="J128" s="64"/>
      <c r="K128" s="62"/>
      <c r="L128" s="63"/>
      <c r="M128" s="63"/>
      <c r="N128" s="63"/>
      <c r="O128" s="63"/>
      <c r="P128" s="93"/>
      <c r="Q128" s="93"/>
      <c r="R128" s="93"/>
      <c r="S128" s="93"/>
      <c r="T128" s="93"/>
      <c r="U128" s="93"/>
      <c r="V128" s="63"/>
      <c r="W128" s="85"/>
      <c r="X128" s="63"/>
      <c r="Y128" s="63"/>
      <c r="Z128" s="93"/>
      <c r="AA128" s="93"/>
      <c r="AB128" s="63"/>
      <c r="AE128" s="3">
        <v>2005</v>
      </c>
      <c r="AF128" s="2">
        <f>COUNT($L$74:$L$85)</f>
        <v>12</v>
      </c>
      <c r="AG128" s="4">
        <f>MAX($L$74:$L$85)</f>
        <v>112</v>
      </c>
      <c r="AH128" s="2">
        <f>PERCENTILE($L$74:$L$85,75%)</f>
        <v>67.5</v>
      </c>
      <c r="AI128" s="4">
        <f>MEDIAN($L$74:$L$85)</f>
        <v>40.5</v>
      </c>
      <c r="AJ128" s="2">
        <f>PERCENTILE($L$74:$L$85,25%)</f>
        <v>28.25</v>
      </c>
      <c r="AK128" s="4">
        <f>MIN($L$74:$L$85)</f>
        <v>17</v>
      </c>
      <c r="BK128">
        <v>7</v>
      </c>
      <c r="BL128">
        <f>COUNT($L$8,$L$20,$L$32,$L$44,$L$56,$L$68,$L$80,$L$92,$L$104,$L$116,$L$128,$L$140,$L$152,$L$164)</f>
        <v>12</v>
      </c>
      <c r="BM128" s="6">
        <f>MAX($L$8,$L$20,$L$32,$L$44,$L$56,$L$68,$L$80,$L$92,$L$104,$L$116,$L$128,$L$140,$L$152,$L$164)</f>
        <v>64</v>
      </c>
      <c r="BN128">
        <f>PERCENTILE(($L$8,$L$20,$L$32,$L$44,$L$56,$L$68,$L$80,$L$92,$L$104,$L$116,$L$128,$L$140,$L$152,$L$164),75%)</f>
        <v>37.5</v>
      </c>
      <c r="BO128" s="6">
        <f>MEDIAN($L$8,$L$20,$L$32,$L$44,$L$56,$L$68,$L$80,$L$92,$L$104,$L$116,$L$128,$L$140,$L$152,$L$164)</f>
        <v>25</v>
      </c>
      <c r="BP128">
        <f>PERCENTILE(($L$8,$L$20,$L$32,$L$44,$L$56,$L$68,$L$80,$L$92,$L$104,$L$116,$L$128,$L$140,$L$152,$L$164),25%)</f>
        <v>14.5</v>
      </c>
      <c r="BQ128" s="6">
        <f>MIN($L$8,$L$20,$L$32,$L$44,$L$56,$L$68,$L$80,$L$92,$L$104,$L$116,$L$128,$L$140,$L$152,$L$164)</f>
        <v>0.5</v>
      </c>
    </row>
    <row r="129" spans="1:69" x14ac:dyDescent="0.25">
      <c r="A129" s="117"/>
      <c r="B129" s="60">
        <v>8</v>
      </c>
      <c r="C129" s="60"/>
      <c r="D129" s="61"/>
      <c r="E129" s="62"/>
      <c r="F129" s="93"/>
      <c r="G129" s="63"/>
      <c r="H129" s="64"/>
      <c r="I129" s="64"/>
      <c r="J129" s="64"/>
      <c r="K129" s="62"/>
      <c r="L129" s="63"/>
      <c r="M129" s="63"/>
      <c r="N129" s="63"/>
      <c r="O129" s="63"/>
      <c r="P129" s="93"/>
      <c r="Q129" s="93"/>
      <c r="R129" s="93"/>
      <c r="S129" s="93"/>
      <c r="T129" s="93"/>
      <c r="U129" s="93"/>
      <c r="V129" s="63"/>
      <c r="W129" s="85"/>
      <c r="X129" s="63"/>
      <c r="Y129" s="63"/>
      <c r="Z129" s="93"/>
      <c r="AA129" s="93"/>
      <c r="AB129" s="63"/>
      <c r="AE129" s="3">
        <v>2006</v>
      </c>
      <c r="AF129" s="2">
        <f>COUNT($L$86:$L$97)</f>
        <v>12</v>
      </c>
      <c r="AG129" s="4">
        <f>MAX($L$86:$L$97)</f>
        <v>170</v>
      </c>
      <c r="AH129" s="2">
        <f>PERCENTILE($L$86:$L$97,75%)</f>
        <v>62.75</v>
      </c>
      <c r="AI129" s="4">
        <f>MEDIAN($L$86:$L$97)</f>
        <v>35.5</v>
      </c>
      <c r="AJ129" s="2">
        <f>PERCENTILE($L$86:$L$97,25%)</f>
        <v>27</v>
      </c>
      <c r="AK129" s="4">
        <f>MIN($L$86:$L$97)</f>
        <v>13</v>
      </c>
      <c r="BK129">
        <v>8</v>
      </c>
      <c r="BL129">
        <f>COUNT($L$9,$L$21,$L$33,$L$45,$L$57,$L$69,$L$81,$L$93,$L$105,$L$117,$L$129,$L$141,$L$153,$L$165)</f>
        <v>13</v>
      </c>
      <c r="BM129" s="6">
        <f>MAX($L$9,$L$21,$L$33,$L$45,$L$57,$L$69,$L$81,$L$93,$L$105,$L$117,$L$129,$L$141,$L$153,$L$165)</f>
        <v>132</v>
      </c>
      <c r="BN129">
        <f>PERCENTILE(($L$9,$L$21,$L$33,$L$45,$L$57,$L$69,$L$81,$L$93,$L$105,$L$117,$L$129,$L$141,$L$153,$L$165),75%)</f>
        <v>43</v>
      </c>
      <c r="BO129" s="6">
        <f>MEDIAN($L$9,$L$21,$L$33,$L$45,$L$57,$L$69,$L$81,$L$93,$L$105,$L$117,$L$129,$L$141,$L$153,$L$165)</f>
        <v>26</v>
      </c>
      <c r="BP129">
        <f>PERCENTILE(($L$9,$L$21,$L$33,$L$45,$L$57,$L$69,$L$81,$L$93,$L$105,$L$117,$L$129,$L$141,$L$153,$L$165),25%)</f>
        <v>14</v>
      </c>
      <c r="BQ129" s="6">
        <f>MIN($L$9,$L$21,$L$33,$L$45,$L$57,$L$69,$L$81,$L$93,$L$105,$L$117,$L$129,$L$141,$L$153,$L$165)</f>
        <v>6</v>
      </c>
    </row>
    <row r="130" spans="1:69" x14ac:dyDescent="0.25">
      <c r="A130" s="117"/>
      <c r="B130" s="60">
        <v>9</v>
      </c>
      <c r="C130" s="60"/>
      <c r="D130" s="61"/>
      <c r="E130" s="62"/>
      <c r="F130" s="93"/>
      <c r="G130" s="63"/>
      <c r="H130" s="64"/>
      <c r="I130" s="64"/>
      <c r="J130" s="64"/>
      <c r="K130" s="62"/>
      <c r="L130" s="63"/>
      <c r="M130" s="63"/>
      <c r="N130" s="63"/>
      <c r="O130" s="63"/>
      <c r="P130" s="93"/>
      <c r="Q130" s="93"/>
      <c r="R130" s="93"/>
      <c r="S130" s="93"/>
      <c r="T130" s="93"/>
      <c r="U130" s="93"/>
      <c r="V130" s="63"/>
      <c r="W130" s="85"/>
      <c r="X130" s="63"/>
      <c r="Y130" s="63"/>
      <c r="Z130" s="93"/>
      <c r="AA130" s="93"/>
      <c r="AB130" s="63"/>
      <c r="AE130" s="3">
        <v>2007</v>
      </c>
      <c r="AF130" s="2">
        <f>COUNT($L$98:$L$109)</f>
        <v>12</v>
      </c>
      <c r="AG130" s="4">
        <f>MAX($L$98:$L$109)</f>
        <v>142</v>
      </c>
      <c r="AH130" s="2">
        <f>PERCENTILE($L$98:$L$109,75%)</f>
        <v>39.75</v>
      </c>
      <c r="AI130" s="4">
        <f>MEDIAN($L$98:$L$109)</f>
        <v>23</v>
      </c>
      <c r="AJ130" s="2">
        <f>PERCENTILE($L$98:$L$109,25%)</f>
        <v>14</v>
      </c>
      <c r="AK130" s="4">
        <f>MIN($L$98:$L$109)</f>
        <v>4</v>
      </c>
      <c r="BK130">
        <v>9</v>
      </c>
      <c r="BL130">
        <f>COUNT($L$10,$L$22,$L$34,$L$46,$L$58,$L$70,$L$82,$L$94,$L$106,$L$118,$L$130,$L$142,$L$154,$L$166)</f>
        <v>13</v>
      </c>
      <c r="BM130" s="6">
        <f>MAX($L$10,$L$22,$L$34,$L$46,$L$58,$L$70,$L$82,$L$94,$L$106,$L$118,$L$130,$L$142,$L$154,$L$166)</f>
        <v>48</v>
      </c>
      <c r="BN130">
        <f>PERCENTILE(($L$10,$L$22,$L$34,$L$46,$L$58,$L$70,$L$82,$L$94,$L$106,$L$118,$L$130,$L$142,$L$154,$L$166),75%)</f>
        <v>29</v>
      </c>
      <c r="BO130" s="6">
        <f>MEDIAN($L$10,$L$22,$L$34,$L$46,$L$58,$L$70,$L$82,$L$94,$L$106,$L$118,$L$130,$L$142,$L$154,$L$166)</f>
        <v>20</v>
      </c>
      <c r="BP130">
        <f>PERCENTILE(($L$10,$L$22,$L$34,$L$46,$L$58,$L$70,$L$82,$L$94,$L$106,$L$118,$L$130,$L$142,$L$154,$L$166),25%)</f>
        <v>12</v>
      </c>
      <c r="BQ130" s="6">
        <f>MIN($L$10,$L$22,$L$34,$L$46,$L$58,$L$70,$L$82,$L$94,$L$106,$L$118,$L$130,$L$142,$L$154,$L$166)</f>
        <v>3</v>
      </c>
    </row>
    <row r="131" spans="1:69" x14ac:dyDescent="0.25">
      <c r="A131" s="117">
        <v>40106</v>
      </c>
      <c r="B131" s="60">
        <v>10</v>
      </c>
      <c r="C131" s="60">
        <v>2009</v>
      </c>
      <c r="D131" s="61">
        <v>2</v>
      </c>
      <c r="E131" s="62">
        <v>7.95</v>
      </c>
      <c r="F131" s="93">
        <v>29</v>
      </c>
      <c r="G131" s="63">
        <v>7.0000000000000007E-2</v>
      </c>
      <c r="H131" s="64">
        <v>0.05</v>
      </c>
      <c r="I131" s="64">
        <v>0.08</v>
      </c>
      <c r="J131" s="67"/>
      <c r="K131" s="62">
        <v>8.3000000000000007</v>
      </c>
      <c r="L131" s="63">
        <v>21</v>
      </c>
      <c r="M131" s="66"/>
      <c r="N131" s="66"/>
      <c r="O131" s="63">
        <v>20</v>
      </c>
      <c r="P131" s="93" t="s">
        <v>110</v>
      </c>
      <c r="Q131" s="93" t="s">
        <v>110</v>
      </c>
      <c r="R131" s="93" t="s">
        <v>110</v>
      </c>
      <c r="S131" s="93" t="s">
        <v>110</v>
      </c>
      <c r="T131" s="93">
        <v>0.76</v>
      </c>
      <c r="U131" s="93" t="s">
        <v>110</v>
      </c>
      <c r="V131" s="63"/>
      <c r="W131" s="83"/>
      <c r="X131" s="63"/>
      <c r="Y131" s="63"/>
      <c r="Z131" s="93">
        <v>20</v>
      </c>
      <c r="AA131" s="93" t="s">
        <v>110</v>
      </c>
      <c r="AB131" s="63"/>
      <c r="AE131" s="3">
        <v>2008</v>
      </c>
      <c r="AF131" s="2">
        <f>COUNT($L$110:$L$121)</f>
        <v>11</v>
      </c>
      <c r="AG131" s="4">
        <f>MAX($L$110:$L$121)</f>
        <v>42</v>
      </c>
      <c r="AH131" s="2">
        <f>PERCENTILE($L$110:$L$121,75%)</f>
        <v>21.5</v>
      </c>
      <c r="AI131" s="4">
        <f>MEDIAN($L$110:$L$121)</f>
        <v>18</v>
      </c>
      <c r="AJ131" s="2">
        <f>PERCENTILE($L$110:$L$121,25%)</f>
        <v>12.5</v>
      </c>
      <c r="AK131" s="4">
        <f>MIN($L$110:$L$121)</f>
        <v>6</v>
      </c>
      <c r="BK131">
        <v>10</v>
      </c>
      <c r="BL131">
        <f>COUNT($L$11,$L$23,$L$35,$L$47,$L$59,$L$71,$L$83,$L$95,$L$107,$L$119,$L$131,$L$143,$L$155,$L$167)</f>
        <v>14</v>
      </c>
      <c r="BM131" s="6">
        <f>MAX($L$11,$L$23,$L$35,$L$47,$L$59,$L$71,$L$83,$L$95,$L$107,$L$119,$L$131,$L$143,$L$155,$L$167)</f>
        <v>56</v>
      </c>
      <c r="BN131">
        <f>PERCENTILE(($L$11,$L$23,$L$35,$L$47,$L$59,$L$71,$L$83,$L$95,$L$107,$L$119,$L$131,$L$143,$L$155,$L$167),75%)</f>
        <v>18.5</v>
      </c>
      <c r="BO131" s="6">
        <f>MEDIAN($L$11,$L$23,$L$35,$L$47,$L$59,$L$71,$L$83,$L$95,$L$107,$L$119,$L$131,$L$143,$L$155,$L$167)</f>
        <v>16.5</v>
      </c>
      <c r="BP131">
        <f>PERCENTILE(($L$11,$L$23,$L$35,$L$47,$L$59,$L$71,$L$83,$L$95,$L$107,$L$119,$L$131,$L$143,$L$155,$L$167),25%)</f>
        <v>10</v>
      </c>
      <c r="BQ131" s="6">
        <f>MIN($L$11,$L$23,$L$35,$L$47,$L$59,$L$71,$L$83,$L$95,$L$107,$L$119,$L$131,$L$143,$L$155,$L$167)</f>
        <v>6</v>
      </c>
    </row>
    <row r="132" spans="1:69" x14ac:dyDescent="0.25">
      <c r="A132" s="117">
        <v>40133</v>
      </c>
      <c r="B132" s="60">
        <v>11</v>
      </c>
      <c r="C132" s="60">
        <v>2009</v>
      </c>
      <c r="D132" s="61">
        <v>1</v>
      </c>
      <c r="E132" s="62">
        <v>11.28</v>
      </c>
      <c r="F132" s="93">
        <v>28</v>
      </c>
      <c r="G132" s="63">
        <v>10</v>
      </c>
      <c r="H132" s="64">
        <v>0.6</v>
      </c>
      <c r="I132" s="64">
        <v>0.22</v>
      </c>
      <c r="J132" s="64">
        <v>5.0000000000000001E-3</v>
      </c>
      <c r="K132" s="62">
        <v>8</v>
      </c>
      <c r="L132" s="63">
        <v>45</v>
      </c>
      <c r="M132" s="66"/>
      <c r="N132" s="66"/>
      <c r="O132" s="63">
        <v>130</v>
      </c>
      <c r="P132" s="93" t="s">
        <v>110</v>
      </c>
      <c r="Q132" s="93" t="s">
        <v>110</v>
      </c>
      <c r="R132" s="93" t="s">
        <v>110</v>
      </c>
      <c r="S132" s="93" t="s">
        <v>110</v>
      </c>
      <c r="T132" s="93">
        <v>0.01</v>
      </c>
      <c r="U132" s="93" t="s">
        <v>110</v>
      </c>
      <c r="V132" s="63"/>
      <c r="W132" s="88">
        <v>198</v>
      </c>
      <c r="X132" s="63"/>
      <c r="Y132" s="63"/>
      <c r="Z132" s="93">
        <v>130</v>
      </c>
      <c r="AA132" s="93" t="s">
        <v>110</v>
      </c>
      <c r="AB132" s="63"/>
      <c r="AE132" s="3">
        <v>2009</v>
      </c>
      <c r="AF132" s="2">
        <f>COUNT($L$122:$L$133)</f>
        <v>9</v>
      </c>
      <c r="AG132" s="4">
        <f>MAX($L$122:$L$133)</f>
        <v>86</v>
      </c>
      <c r="AH132" s="2">
        <f>PERCENTILE($L$122:$L$133,75%)</f>
        <v>45</v>
      </c>
      <c r="AI132" s="4">
        <f>MEDIAN($L$122:$L$133)</f>
        <v>40</v>
      </c>
      <c r="AJ132" s="2">
        <f>PERCENTILE($L$122:$L$133,25%)</f>
        <v>28</v>
      </c>
      <c r="AK132" s="4">
        <f>MIN($L$122:$L$133)</f>
        <v>12</v>
      </c>
      <c r="BK132">
        <v>11</v>
      </c>
      <c r="BL132">
        <f>COUNT($L$12,$L$24,$L$36,$L$48,$L$60,$L$72,$L$84,$L$96,$L$108,$L$120,$L$132,$L$144,$L$156,$L$168)</f>
        <v>14</v>
      </c>
      <c r="BM132" s="6">
        <f>MAX($L$12,$L$24,$L$36,$L$48,$L$60,$L$72,$L$84,$L$96,$L$108,$L$120,$L$132,$L$144,$L$156,$L$168)</f>
        <v>109</v>
      </c>
      <c r="BN132">
        <f>PERCENTILE(($L$12,$L$24,$L$36,$L$48,$L$60,$L$72,$L$84,$L$96,$L$108,$L$120,$L$132,$L$144,$L$156,$L$168),75%)</f>
        <v>24.75</v>
      </c>
      <c r="BO132" s="6">
        <f>MEDIAN($L$12,$L$24,$L$36,$L$48,$L$60,$L$72,$L$84,$L$96,$L$108,$L$120,$L$132,$L$144,$L$156,$L$168)</f>
        <v>17.5</v>
      </c>
      <c r="BP132">
        <f>PERCENTILE(($L$12,$L$24,$L$36,$L$48,$L$60,$L$72,$L$84,$L$96,$L$108,$L$120,$L$132,$L$144,$L$156,$L$168),25%)</f>
        <v>13.5</v>
      </c>
      <c r="BQ132" s="6">
        <f>MIN($L$12,$L$24,$L$36,$L$48,$L$60,$L$72,$L$84,$L$96,$L$108,$L$120,$L$132,$L$144,$L$156,$L$168)</f>
        <v>4</v>
      </c>
    </row>
    <row r="133" spans="1:69" x14ac:dyDescent="0.25">
      <c r="A133" s="117">
        <v>40154</v>
      </c>
      <c r="B133" s="60">
        <v>12</v>
      </c>
      <c r="C133" s="60">
        <v>2009</v>
      </c>
      <c r="D133" s="61">
        <v>2</v>
      </c>
      <c r="E133" s="62">
        <v>7.52</v>
      </c>
      <c r="F133" s="93">
        <v>26</v>
      </c>
      <c r="G133" s="63">
        <v>15</v>
      </c>
      <c r="H133" s="64">
        <v>0.66</v>
      </c>
      <c r="I133" s="64">
        <v>0.15</v>
      </c>
      <c r="J133" s="64">
        <v>0.04</v>
      </c>
      <c r="K133" s="62">
        <v>8.6999999999999993</v>
      </c>
      <c r="L133" s="63">
        <v>40</v>
      </c>
      <c r="M133" s="66"/>
      <c r="N133" s="66"/>
      <c r="O133" s="63">
        <v>4000</v>
      </c>
      <c r="P133" s="93" t="s">
        <v>110</v>
      </c>
      <c r="Q133" s="93" t="s">
        <v>110</v>
      </c>
      <c r="R133" s="93" t="s">
        <v>110</v>
      </c>
      <c r="S133" s="93" t="s">
        <v>110</v>
      </c>
      <c r="T133" s="93">
        <v>0.67</v>
      </c>
      <c r="U133" s="93" t="s">
        <v>110</v>
      </c>
      <c r="V133" s="63"/>
      <c r="W133" s="88">
        <v>8456</v>
      </c>
      <c r="X133" s="63"/>
      <c r="Y133" s="63"/>
      <c r="Z133" s="93">
        <v>4000</v>
      </c>
      <c r="AA133" s="93" t="s">
        <v>110</v>
      </c>
      <c r="AB133" s="63"/>
      <c r="AE133" s="3">
        <v>2010</v>
      </c>
      <c r="AF133" s="2">
        <f>COUNT($L$134:$L$145)</f>
        <v>12</v>
      </c>
      <c r="AG133" s="4">
        <f>MAX($L$134:$L$145)</f>
        <v>132</v>
      </c>
      <c r="AH133" s="2">
        <f>PERCENTILE($L$134:$L$145,75%)</f>
        <v>42.5</v>
      </c>
      <c r="AI133" s="4">
        <f>MEDIAN($L$134:$L$145)</f>
        <v>26</v>
      </c>
      <c r="AJ133" s="2">
        <f>PERCENTILE($L$134:$L$145,25%)</f>
        <v>21</v>
      </c>
      <c r="AK133" s="4">
        <f>MIN($L$134:$L$145)</f>
        <v>12</v>
      </c>
      <c r="BK133">
        <v>12</v>
      </c>
      <c r="BL133">
        <f>COUNT($L$13,$L$25,$L$37,$L$49,$L$61,$L$73,$L$85,$L$97,$L$109,$L$121,$L$133,$L$145,$L$157,$L$169)</f>
        <v>13</v>
      </c>
      <c r="BM133" s="6">
        <f>MAX($L$13,$L$25,$L$37,$L$49,$L$61,$L$73,$L$85,$L$97,$L$109,$L$121,$L$133,$L$145,$L$157,$L$169)</f>
        <v>166</v>
      </c>
      <c r="BN133">
        <f>PERCENTILE(($L$13,$L$25,$L$37,$L$49,$L$61,$L$73,$L$85,$L$97,$L$109,$L$121,$L$133,$L$145,$L$157,$L$169),75%)</f>
        <v>51</v>
      </c>
      <c r="BO133" s="6">
        <f>MEDIAN($L$13,$L$25,$L$37,$L$49,$L$61,$L$73,$L$85,$L$97,$L$109,$L$121,$L$133,$L$145,$L$157,$L$169)</f>
        <v>35</v>
      </c>
      <c r="BP133">
        <f>PERCENTILE(($L$13,$L$25,$L$37,$L$49,$L$61,$L$73,$L$85,$L$97,$L$109,$L$121,$L$133,$L$145,$L$157,$L$169),25%)</f>
        <v>22</v>
      </c>
      <c r="BQ133" s="6">
        <f>MIN($L$13,$L$25,$L$37,$L$49,$L$61,$L$73,$L$85,$L$97,$L$109,$L$121,$L$133,$L$145,$L$157,$L$169)</f>
        <v>0.5</v>
      </c>
    </row>
    <row r="134" spans="1:69" x14ac:dyDescent="0.25">
      <c r="A134" s="117">
        <v>40196</v>
      </c>
      <c r="B134" s="60">
        <v>1</v>
      </c>
      <c r="C134" s="60">
        <v>2010</v>
      </c>
      <c r="D134" s="61">
        <v>5</v>
      </c>
      <c r="E134" s="62">
        <v>9.1999999999999993</v>
      </c>
      <c r="F134" s="93">
        <v>25</v>
      </c>
      <c r="G134" s="63">
        <v>20.100000000000001</v>
      </c>
      <c r="H134" s="64">
        <v>5.0000000000000001E-3</v>
      </c>
      <c r="I134" s="64">
        <v>5.0000000000000001E-3</v>
      </c>
      <c r="J134" s="64">
        <v>0.02</v>
      </c>
      <c r="K134" s="62">
        <v>8</v>
      </c>
      <c r="L134" s="63">
        <v>70</v>
      </c>
      <c r="M134" s="66"/>
      <c r="N134" s="66"/>
      <c r="O134" s="63">
        <v>20</v>
      </c>
      <c r="P134" s="93" t="s">
        <v>110</v>
      </c>
      <c r="Q134" s="93" t="s">
        <v>110</v>
      </c>
      <c r="R134" s="93" t="s">
        <v>110</v>
      </c>
      <c r="S134" s="93" t="s">
        <v>110</v>
      </c>
      <c r="T134" s="93">
        <v>1.4</v>
      </c>
      <c r="U134" s="93" t="s">
        <v>110</v>
      </c>
      <c r="V134" s="63"/>
      <c r="W134" s="85">
        <v>2757</v>
      </c>
      <c r="X134" s="63"/>
      <c r="Y134" s="63"/>
      <c r="Z134" s="93">
        <v>20</v>
      </c>
      <c r="AA134" s="93" t="s">
        <v>110</v>
      </c>
      <c r="AB134" s="63"/>
      <c r="AE134" s="3">
        <v>2011</v>
      </c>
      <c r="AF134" s="2">
        <f>COUNT($L$146:$L$157)</f>
        <v>12</v>
      </c>
      <c r="AG134" s="4">
        <f>MAX($L$146:$L$157)</f>
        <v>83</v>
      </c>
      <c r="AH134" s="2">
        <f>PERCENTILE($L$146:$L$157,75%)</f>
        <v>53</v>
      </c>
      <c r="AI134" s="4">
        <f>MEDIAN($L$146:$L$157)</f>
        <v>38.5</v>
      </c>
      <c r="AJ134" s="2">
        <f>PERCENTILE($L$146:$L$157,25%)</f>
        <v>23.75</v>
      </c>
      <c r="AK134" s="4">
        <f>MIN($L$146:$L$157)</f>
        <v>16</v>
      </c>
    </row>
    <row r="135" spans="1:69" x14ac:dyDescent="0.25">
      <c r="A135" s="117">
        <v>40217</v>
      </c>
      <c r="B135" s="60">
        <v>2</v>
      </c>
      <c r="C135" s="60">
        <v>2010</v>
      </c>
      <c r="D135" s="61">
        <v>5</v>
      </c>
      <c r="E135" s="62">
        <v>7.4</v>
      </c>
      <c r="F135" s="93">
        <v>27.2</v>
      </c>
      <c r="G135" s="63">
        <v>13.9</v>
      </c>
      <c r="H135" s="64">
        <v>0.15</v>
      </c>
      <c r="I135" s="64">
        <v>0.13</v>
      </c>
      <c r="J135" s="64">
        <v>0.04</v>
      </c>
      <c r="K135" s="62">
        <v>7.8</v>
      </c>
      <c r="L135" s="63">
        <v>26</v>
      </c>
      <c r="M135" s="66"/>
      <c r="N135" s="66"/>
      <c r="O135" s="63">
        <v>80</v>
      </c>
      <c r="P135" s="93" t="s">
        <v>110</v>
      </c>
      <c r="Q135" s="93" t="s">
        <v>110</v>
      </c>
      <c r="R135" s="93" t="s">
        <v>110</v>
      </c>
      <c r="S135" s="93" t="s">
        <v>110</v>
      </c>
      <c r="T135" s="93">
        <v>1.5</v>
      </c>
      <c r="U135" s="93" t="s">
        <v>110</v>
      </c>
      <c r="V135" s="63"/>
      <c r="W135" s="85">
        <v>3203</v>
      </c>
      <c r="X135" s="63"/>
      <c r="Y135" s="63"/>
      <c r="Z135" s="93">
        <v>40</v>
      </c>
      <c r="AA135" s="93" t="s">
        <v>110</v>
      </c>
      <c r="AB135" s="63"/>
      <c r="AE135" s="3">
        <v>2012</v>
      </c>
      <c r="AF135" s="2">
        <f>COUNT($L$158:$L$169)</f>
        <v>12</v>
      </c>
      <c r="AG135" s="4">
        <f>MAX($L$158:$L$169)</f>
        <v>68</v>
      </c>
      <c r="AH135" s="2">
        <f>PERCENTILE($L$158:$L$169,75%)</f>
        <v>40</v>
      </c>
      <c r="AI135" s="4">
        <f>MEDIAN($L$158:$L$169)</f>
        <v>27.5</v>
      </c>
      <c r="AJ135" s="2">
        <f>PERCENTILE($L$158:$L$169,25%)</f>
        <v>18.5</v>
      </c>
      <c r="AK135" s="4">
        <f>MIN($L$158:$L$169)</f>
        <v>15</v>
      </c>
    </row>
    <row r="136" spans="1:69" x14ac:dyDescent="0.25">
      <c r="A136" s="117">
        <v>40245</v>
      </c>
      <c r="B136" s="60">
        <v>3</v>
      </c>
      <c r="C136" s="60">
        <v>2010</v>
      </c>
      <c r="D136" s="61">
        <v>5</v>
      </c>
      <c r="E136" s="68"/>
      <c r="F136" s="93" t="s">
        <v>110</v>
      </c>
      <c r="G136" s="63">
        <v>29</v>
      </c>
      <c r="H136" s="64">
        <v>5.0000000000000001E-3</v>
      </c>
      <c r="I136" s="64">
        <v>0.05</v>
      </c>
      <c r="J136" s="64">
        <v>0.06</v>
      </c>
      <c r="K136" s="62">
        <v>8.4</v>
      </c>
      <c r="L136" s="63">
        <v>41</v>
      </c>
      <c r="M136" s="66"/>
      <c r="N136" s="63">
        <v>29</v>
      </c>
      <c r="O136" s="63">
        <v>20</v>
      </c>
      <c r="P136" s="93">
        <v>100</v>
      </c>
      <c r="Q136" s="93">
        <v>44</v>
      </c>
      <c r="R136" s="93" t="s">
        <v>110</v>
      </c>
      <c r="S136" s="93">
        <v>226</v>
      </c>
      <c r="T136" s="93" t="s">
        <v>110</v>
      </c>
      <c r="U136" s="93">
        <v>84</v>
      </c>
      <c r="V136" s="63"/>
      <c r="W136" s="85">
        <v>41245</v>
      </c>
      <c r="X136" s="63"/>
      <c r="Y136" s="63"/>
      <c r="Z136" s="93">
        <v>20</v>
      </c>
      <c r="AA136" s="93" t="s">
        <v>110</v>
      </c>
      <c r="AB136" s="63"/>
      <c r="AE136" s="1"/>
      <c r="AF136" s="1"/>
      <c r="AG136" s="2"/>
      <c r="AH136" s="2"/>
      <c r="AI136" s="2"/>
    </row>
    <row r="137" spans="1:69" x14ac:dyDescent="0.25">
      <c r="A137" s="117">
        <v>40280</v>
      </c>
      <c r="B137" s="60">
        <v>4</v>
      </c>
      <c r="C137" s="60">
        <v>2010</v>
      </c>
      <c r="D137" s="61">
        <v>11</v>
      </c>
      <c r="E137" s="62">
        <v>7.9</v>
      </c>
      <c r="F137" s="93">
        <v>29</v>
      </c>
      <c r="G137" s="63">
        <v>29</v>
      </c>
      <c r="H137" s="64">
        <v>0.68</v>
      </c>
      <c r="I137" s="64">
        <v>0.04</v>
      </c>
      <c r="J137" s="64">
        <v>5.0000000000000001E-3</v>
      </c>
      <c r="K137" s="62">
        <v>8.1999999999999993</v>
      </c>
      <c r="L137" s="63">
        <v>47</v>
      </c>
      <c r="M137" s="66"/>
      <c r="N137" s="63">
        <v>15</v>
      </c>
      <c r="O137" s="63">
        <v>130</v>
      </c>
      <c r="P137" s="93">
        <v>92</v>
      </c>
      <c r="Q137" s="93">
        <v>48</v>
      </c>
      <c r="R137" s="93" t="s">
        <v>110</v>
      </c>
      <c r="S137" s="93">
        <v>276</v>
      </c>
      <c r="T137" s="93">
        <v>1.6</v>
      </c>
      <c r="U137" s="93">
        <v>88</v>
      </c>
      <c r="V137" s="63"/>
      <c r="W137" s="86">
        <v>12486</v>
      </c>
      <c r="X137" s="63"/>
      <c r="Y137" s="63"/>
      <c r="Z137" s="93">
        <v>130</v>
      </c>
      <c r="AA137" s="93" t="s">
        <v>110</v>
      </c>
      <c r="AB137" s="63"/>
    </row>
    <row r="138" spans="1:69" x14ac:dyDescent="0.25">
      <c r="A138" s="117">
        <v>40309</v>
      </c>
      <c r="B138" s="60">
        <v>5</v>
      </c>
      <c r="C138" s="60">
        <v>2010</v>
      </c>
      <c r="D138" s="61">
        <v>6</v>
      </c>
      <c r="E138" s="62">
        <v>8.1</v>
      </c>
      <c r="F138" s="93" t="s">
        <v>110</v>
      </c>
      <c r="G138" s="63">
        <v>33</v>
      </c>
      <c r="H138" s="64">
        <v>5.0000000000000001E-3</v>
      </c>
      <c r="I138" s="64">
        <v>0.06</v>
      </c>
      <c r="J138" s="64">
        <v>0.01</v>
      </c>
      <c r="K138" s="62">
        <v>8.5</v>
      </c>
      <c r="L138" s="63">
        <v>26</v>
      </c>
      <c r="M138" s="66"/>
      <c r="N138" s="63">
        <v>16</v>
      </c>
      <c r="O138" s="66"/>
      <c r="P138" s="93">
        <v>96</v>
      </c>
      <c r="Q138" s="93">
        <v>40</v>
      </c>
      <c r="R138" s="93"/>
      <c r="S138" s="93">
        <v>272</v>
      </c>
      <c r="T138" s="93"/>
      <c r="U138" s="93">
        <v>108</v>
      </c>
      <c r="V138" s="66"/>
      <c r="W138" s="85">
        <v>16431</v>
      </c>
      <c r="X138" s="66"/>
      <c r="Y138" s="66"/>
      <c r="Z138" s="93" t="s">
        <v>110</v>
      </c>
      <c r="AA138" s="93">
        <v>-999</v>
      </c>
      <c r="AB138" s="66"/>
      <c r="AE138" t="s">
        <v>15</v>
      </c>
      <c r="AF138" t="s">
        <v>64</v>
      </c>
      <c r="AG138" t="s">
        <v>65</v>
      </c>
      <c r="AH138" t="s">
        <v>66</v>
      </c>
      <c r="AI138" t="s">
        <v>67</v>
      </c>
      <c r="AJ138" t="s">
        <v>68</v>
      </c>
      <c r="AK138" t="s">
        <v>69</v>
      </c>
      <c r="BK138" t="s">
        <v>14</v>
      </c>
      <c r="BL138" t="s">
        <v>64</v>
      </c>
      <c r="BM138" t="s">
        <v>65</v>
      </c>
      <c r="BN138" t="s">
        <v>66</v>
      </c>
      <c r="BO138" t="s">
        <v>67</v>
      </c>
      <c r="BP138" t="s">
        <v>68</v>
      </c>
      <c r="BQ138" t="s">
        <v>69</v>
      </c>
    </row>
    <row r="139" spans="1:69" x14ac:dyDescent="0.25">
      <c r="A139" s="117">
        <v>40336</v>
      </c>
      <c r="B139" s="60">
        <v>6</v>
      </c>
      <c r="C139" s="60">
        <v>2010</v>
      </c>
      <c r="D139" s="61">
        <v>6</v>
      </c>
      <c r="E139" s="62">
        <v>8</v>
      </c>
      <c r="F139" s="93" t="s">
        <v>110</v>
      </c>
      <c r="G139" s="63">
        <v>108</v>
      </c>
      <c r="H139" s="64">
        <v>5.0000000000000001E-3</v>
      </c>
      <c r="I139" s="64">
        <v>0.23</v>
      </c>
      <c r="J139" s="64">
        <v>0.01</v>
      </c>
      <c r="K139" s="62">
        <v>8.6999999999999993</v>
      </c>
      <c r="L139" s="63">
        <v>22</v>
      </c>
      <c r="M139" s="66"/>
      <c r="N139" s="63">
        <v>16</v>
      </c>
      <c r="O139" s="63">
        <v>40</v>
      </c>
      <c r="P139" s="93">
        <v>104</v>
      </c>
      <c r="Q139" s="93">
        <v>48</v>
      </c>
      <c r="R139" s="93"/>
      <c r="S139" s="93">
        <v>616</v>
      </c>
      <c r="T139" s="93">
        <v>1.3</v>
      </c>
      <c r="U139" s="93">
        <v>84</v>
      </c>
      <c r="V139" s="63"/>
      <c r="W139" s="85">
        <v>4288</v>
      </c>
      <c r="X139" s="63"/>
      <c r="Y139" s="63"/>
      <c r="Z139" s="93">
        <v>40</v>
      </c>
      <c r="AA139" s="93">
        <v>-999</v>
      </c>
      <c r="AB139" s="63"/>
      <c r="AE139" s="3">
        <v>1999</v>
      </c>
      <c r="AF139">
        <f>COUNT($N$2:$N$13)</f>
        <v>12</v>
      </c>
      <c r="AG139" s="4">
        <f>MAX($N$2:$N$13)</f>
        <v>60</v>
      </c>
      <c r="AH139">
        <f>PERCENTILE($N$2:$N$13,75%)</f>
        <v>40.5</v>
      </c>
      <c r="AI139" s="4">
        <f>MEDIAN($N$2:$N$13)</f>
        <v>25.5</v>
      </c>
      <c r="AJ139">
        <f>PERCENTILE($N$2:$N$13,25%)</f>
        <v>22.75</v>
      </c>
      <c r="AK139" s="4">
        <f>MIN($N$2:$N$13)</f>
        <v>9</v>
      </c>
      <c r="BK139">
        <v>1</v>
      </c>
      <c r="BL139">
        <f>COUNT($N$2,$N$14,$N$26,$N$38,$N$50,$N$62,$N$74,$N$86,$N$98,$N$110,$N$122,$N$134,$N$146,$N$158)</f>
        <v>9</v>
      </c>
      <c r="BM139" s="6">
        <f>MAX($N$2,$N$14,$N$26,$N$38,$N$50,$N$62,$N$74,$N$86,$N$98,$N$110,$N$122,$N$134,$N$146,$N$158)</f>
        <v>105</v>
      </c>
      <c r="BN139">
        <f>PERCENTILE(($N$2,$N$14,$N$26,$N$38,$N$50,$N$62,$N$74,$N$86,$N$98,$N$110,$N$122,$N$134,$N$146,$N$158),75%)</f>
        <v>74</v>
      </c>
      <c r="BO139" s="6">
        <f>MEDIAN($N$2,$N$14,$N$26,$N$38,$N$50,$N$62,$N$74,$N$86,$N$98,$N$110,$N$122,$N$134,$N$146,$N$158)</f>
        <v>57</v>
      </c>
      <c r="BP139">
        <f>PERCENTILE(($N$2,$N$14,$N$26,$N$38,$N$50,$N$62,$N$74,$N$86,$N$98,$N$110,$N$122,$N$134,$N$146,$N$158),25%)</f>
        <v>42</v>
      </c>
      <c r="BQ139" s="6">
        <f>MIN($N$2,$N$14,$N$26,$N$38,$N$50,$N$62,$N$74,$N$86,$N$98,$N$110,$N$122,$N$134,$N$146,$N$158)</f>
        <v>23</v>
      </c>
    </row>
    <row r="140" spans="1:69" x14ac:dyDescent="0.25">
      <c r="A140" s="117">
        <v>40371</v>
      </c>
      <c r="B140" s="60">
        <v>7</v>
      </c>
      <c r="C140" s="60">
        <v>2010</v>
      </c>
      <c r="D140" s="61">
        <v>12</v>
      </c>
      <c r="E140" s="62">
        <v>9.3000000000000007</v>
      </c>
      <c r="F140" s="93" t="s">
        <v>110</v>
      </c>
      <c r="G140" s="63">
        <v>112</v>
      </c>
      <c r="H140" s="64">
        <v>5.0000000000000001E-3</v>
      </c>
      <c r="I140" s="64">
        <v>0.06</v>
      </c>
      <c r="J140" s="64">
        <v>5.0000000000000001E-3</v>
      </c>
      <c r="K140" s="62">
        <v>8.4</v>
      </c>
      <c r="L140" s="63">
        <v>12</v>
      </c>
      <c r="M140" s="66"/>
      <c r="N140" s="63">
        <v>4</v>
      </c>
      <c r="O140" s="63">
        <v>40</v>
      </c>
      <c r="P140" s="93">
        <v>108</v>
      </c>
      <c r="Q140" s="93">
        <v>48</v>
      </c>
      <c r="R140" s="93"/>
      <c r="S140" s="93">
        <v>785</v>
      </c>
      <c r="T140" s="93">
        <v>0.67</v>
      </c>
      <c r="U140" s="93">
        <v>440</v>
      </c>
      <c r="V140" s="63"/>
      <c r="W140" s="83">
        <v>54581</v>
      </c>
      <c r="X140" s="63"/>
      <c r="Y140" s="63"/>
      <c r="Z140" s="93">
        <v>40</v>
      </c>
      <c r="AA140" s="93">
        <v>-999</v>
      </c>
      <c r="AB140" s="63"/>
      <c r="AE140" s="3">
        <v>2000</v>
      </c>
      <c r="AF140">
        <f>COUNT($N$14:$N$25)</f>
        <v>12</v>
      </c>
      <c r="AG140" s="4">
        <f>MAX($N$14:$N$25)</f>
        <v>82</v>
      </c>
      <c r="AH140">
        <f>PERCENTILE($N$14:$N$25,75%)</f>
        <v>71</v>
      </c>
      <c r="AI140" s="4">
        <f>MEDIAN($N$14:$N$25)</f>
        <v>40</v>
      </c>
      <c r="AJ140">
        <f>PERCENTILE($N$14:$N$25,25%)</f>
        <v>17.5</v>
      </c>
      <c r="AK140" s="4">
        <f>MIN($N$14:$N$25)</f>
        <v>0.5</v>
      </c>
      <c r="BK140">
        <v>2</v>
      </c>
      <c r="BL140">
        <f>COUNT($N$3,$N$15,$N$27,$N$39,$N$51,$N$63,$N$75,$N$87,$N$99,$N$111,$N$123,$N$135,$N$147,$N$159)</f>
        <v>11</v>
      </c>
      <c r="BM140" s="6">
        <f>MAX($N$3,$N$15,$N$27,$N$39,$N$51,$N$63,$N$75,$N$87,$N$99,$N$111,$N$123,$N$135,$N$147,$N$159)</f>
        <v>129</v>
      </c>
      <c r="BN140">
        <f>PERCENTILE(($N$3,$N$15,$N$27,$N$39,$N$51,$N$63,$N$75,$N$87,$N$99,$N$111,$N$123,$N$135,$N$147,$N$159),75%)</f>
        <v>82</v>
      </c>
      <c r="BO140" s="6">
        <f>MEDIAN($N$3,$N$15,$N$27,$N$39,$N$51,$N$63,$N$75,$N$87,$N$99,$N$111,$N$123,$N$135,$N$147,$N$159)</f>
        <v>61</v>
      </c>
      <c r="BP140">
        <f>PERCENTILE(($N$3,$N$15,$N$27,$N$39,$N$51,$N$63,$N$75,$N$87,$N$99,$N$111,$N$123,$N$135,$N$147,$N$159),25%)</f>
        <v>50.5</v>
      </c>
      <c r="BQ140" s="6">
        <f>MIN($N$3,$N$15,$N$27,$N$39,$N$51,$N$63,$N$75,$N$87,$N$99,$N$111,$N$123,$N$135,$N$147,$N$159)</f>
        <v>34</v>
      </c>
    </row>
    <row r="141" spans="1:69" x14ac:dyDescent="0.25">
      <c r="A141" s="117">
        <v>40406</v>
      </c>
      <c r="B141" s="60">
        <v>8</v>
      </c>
      <c r="C141" s="60">
        <v>2010</v>
      </c>
      <c r="D141" s="61">
        <v>8</v>
      </c>
      <c r="E141" s="62">
        <v>6</v>
      </c>
      <c r="F141" s="93">
        <v>30</v>
      </c>
      <c r="G141" s="63">
        <v>257</v>
      </c>
      <c r="H141" s="64">
        <v>1.2</v>
      </c>
      <c r="I141" s="64">
        <v>0.27</v>
      </c>
      <c r="J141" s="64">
        <v>0.12</v>
      </c>
      <c r="K141" s="62">
        <v>8.8000000000000007</v>
      </c>
      <c r="L141" s="63">
        <v>132</v>
      </c>
      <c r="M141" s="63">
        <v>526</v>
      </c>
      <c r="N141" s="63">
        <v>79</v>
      </c>
      <c r="O141" s="63">
        <v>200</v>
      </c>
      <c r="P141" s="93">
        <v>88</v>
      </c>
      <c r="Q141" s="93">
        <v>52</v>
      </c>
      <c r="R141" s="93"/>
      <c r="S141" s="93">
        <v>10</v>
      </c>
      <c r="T141" s="93">
        <v>4</v>
      </c>
      <c r="U141" s="93">
        <v>156</v>
      </c>
      <c r="V141" s="63"/>
      <c r="W141" s="87">
        <v>2341</v>
      </c>
      <c r="X141" s="63"/>
      <c r="Y141" s="63"/>
      <c r="Z141" s="93">
        <v>200</v>
      </c>
      <c r="AA141" s="93">
        <v>658</v>
      </c>
      <c r="AB141" s="63"/>
      <c r="AE141" s="3">
        <v>2001</v>
      </c>
      <c r="AF141" s="2">
        <f>COUNT($N$26:$N$37)</f>
        <v>5</v>
      </c>
      <c r="AG141" s="4">
        <f>MAX($N$26:$N$37)</f>
        <v>45</v>
      </c>
      <c r="AH141" s="2">
        <f>PERCENTILE($N$26:$N$37,75%)</f>
        <v>20</v>
      </c>
      <c r="AI141" s="4">
        <f>MEDIAN($N$26:$N$37)</f>
        <v>18</v>
      </c>
      <c r="AJ141" s="2">
        <f>PERCENTILE($N$26:$N$37,25%)</f>
        <v>15</v>
      </c>
      <c r="AK141" s="4">
        <f>MIN($N$26:$N$37)</f>
        <v>11</v>
      </c>
      <c r="BK141">
        <v>3</v>
      </c>
      <c r="BL141">
        <f>COUNT($N$4,$N$16,$N$28,$N$40,$N$52,$N$64,$N$76,$N$88,$N$100,$N$112,$N$124,$N$136,$N$148,$N$160)</f>
        <v>12</v>
      </c>
      <c r="BM141" s="6">
        <f>MAX($N$4,$N$16,$N$28,$N$40,$N$52,$N$64,$N$76,$N$88,$N$100,$N$112,$N$124,$N$136,$N$148,$N$160)</f>
        <v>78</v>
      </c>
      <c r="BN141">
        <f>PERCENTILE(($N$4,$N$16,$N$28,$N$40,$N$52,$N$64,$N$76,$N$88,$N$100,$N$112,$N$124,$N$136,$N$148,$N$160),75%)</f>
        <v>53.5</v>
      </c>
      <c r="BO141" s="6">
        <f>MEDIAN($N$4,$N$16,$N$28,$N$40,$N$52,$N$64,$N$76,$N$88,$N$100,$N$112,$N$124,$N$136,$N$148,$N$160)</f>
        <v>48</v>
      </c>
      <c r="BP141">
        <f>PERCENTILE(($N$4,$N$16,$N$28,$N$40,$N$52,$N$64,$N$76,$N$88,$N$100,$N$112,$N$124,$N$136,$N$148,$N$160),25%)</f>
        <v>39</v>
      </c>
      <c r="BQ141" s="6">
        <f>MIN($N$4,$N$16,$N$28,$N$40,$N$52,$N$64,$N$76,$N$88,$N$100,$N$112,$N$124,$N$136,$N$148,$N$160)</f>
        <v>26</v>
      </c>
    </row>
    <row r="142" spans="1:69" x14ac:dyDescent="0.25">
      <c r="A142" s="117">
        <v>40434</v>
      </c>
      <c r="B142" s="60">
        <v>9</v>
      </c>
      <c r="C142" s="60">
        <v>2010</v>
      </c>
      <c r="D142" s="61">
        <v>2</v>
      </c>
      <c r="E142" s="62">
        <v>8.6</v>
      </c>
      <c r="F142" s="93">
        <v>30.01</v>
      </c>
      <c r="G142" s="63">
        <v>190</v>
      </c>
      <c r="H142" s="64">
        <v>0.02</v>
      </c>
      <c r="I142" s="64">
        <v>0.08</v>
      </c>
      <c r="J142" s="64">
        <v>5.0000000000000001E-3</v>
      </c>
      <c r="K142" s="62">
        <v>8.1999999999999993</v>
      </c>
      <c r="L142" s="63">
        <v>21</v>
      </c>
      <c r="M142" s="63">
        <v>453</v>
      </c>
      <c r="N142" s="63">
        <v>15</v>
      </c>
      <c r="O142" s="63">
        <v>20</v>
      </c>
      <c r="P142" s="93">
        <v>96</v>
      </c>
      <c r="Q142" s="93">
        <v>44</v>
      </c>
      <c r="R142" s="93">
        <v>8</v>
      </c>
      <c r="S142" s="93">
        <v>824</v>
      </c>
      <c r="T142" s="93">
        <v>2</v>
      </c>
      <c r="U142" s="93">
        <v>112</v>
      </c>
      <c r="V142" s="63"/>
      <c r="W142" s="83">
        <v>56355</v>
      </c>
      <c r="X142" s="63"/>
      <c r="Y142" s="63"/>
      <c r="Z142" s="93">
        <v>20</v>
      </c>
      <c r="AA142" s="93">
        <v>474</v>
      </c>
      <c r="AB142" s="63"/>
      <c r="AE142" s="3">
        <v>2002</v>
      </c>
      <c r="AF142" s="2">
        <f>COUNT($N$38:$N$49)</f>
        <v>12</v>
      </c>
      <c r="AG142" s="4">
        <f>MAX($N$38:$N$49)</f>
        <v>165</v>
      </c>
      <c r="AH142" s="2">
        <f>PERCENTILE($N$38:$N$49,75%)</f>
        <v>57</v>
      </c>
      <c r="AI142" s="4">
        <f>MEDIAN($N$38:$N$49)</f>
        <v>28.5</v>
      </c>
      <c r="AJ142" s="2">
        <f>PERCENTILE($N$38:$N$49,25%)</f>
        <v>19.5</v>
      </c>
      <c r="AK142" s="4">
        <f>MIN($N$38:$N$49)</f>
        <v>15</v>
      </c>
      <c r="BK142">
        <v>4</v>
      </c>
      <c r="BL142">
        <f>COUNT($N$5,$N$17,$N$29,$N$41,$N$53,$N$65,$N$77,$N$89,$N$101,$N$113,$N$125,$N$137,$N$149,$N$161)</f>
        <v>12</v>
      </c>
      <c r="BM142" s="6">
        <f>MAX($N$5,$N$17,$N$29,$N$41,$N$53,$N$65,$N$77,$N$89,$N$101,$N$113,$N$125,$N$137,$N$149,$N$161)</f>
        <v>165</v>
      </c>
      <c r="BN142">
        <f>PERCENTILE(($N$5,$N$17,$N$29,$N$41,$N$53,$N$65,$N$77,$N$89,$N$101,$N$113,$N$125,$N$137,$N$149,$N$161),75%)</f>
        <v>73</v>
      </c>
      <c r="BO142" s="6">
        <f>MEDIAN($N$5,$N$17,$N$29,$N$41,$N$53,$N$65,$N$77,$N$89,$N$101,$N$113,$N$125,$N$137,$N$149,$N$161)</f>
        <v>47</v>
      </c>
      <c r="BP142">
        <f>PERCENTILE(($N$5,$N$17,$N$29,$N$41,$N$53,$N$65,$N$77,$N$89,$N$101,$N$113,$N$125,$N$137,$N$149,$N$161),25%)</f>
        <v>25</v>
      </c>
      <c r="BQ142" s="6">
        <f>MIN($N$5,$N$17,$N$29,$N$41,$N$53,$N$65,$N$77,$N$89,$N$101,$N$113,$N$125,$N$137,$N$149,$N$161)</f>
        <v>15</v>
      </c>
    </row>
    <row r="143" spans="1:69" x14ac:dyDescent="0.25">
      <c r="A143" s="117">
        <v>40462</v>
      </c>
      <c r="B143" s="60">
        <v>10</v>
      </c>
      <c r="C143" s="60">
        <v>2010</v>
      </c>
      <c r="D143" s="61">
        <v>1</v>
      </c>
      <c r="E143" s="62">
        <v>7.6</v>
      </c>
      <c r="F143" s="93">
        <v>29</v>
      </c>
      <c r="G143" s="63">
        <v>149</v>
      </c>
      <c r="H143" s="64">
        <v>0.35</v>
      </c>
      <c r="I143" s="64">
        <v>5.0000000000000001E-3</v>
      </c>
      <c r="J143" s="64">
        <v>0.02</v>
      </c>
      <c r="K143" s="62">
        <v>8</v>
      </c>
      <c r="L143" s="63">
        <v>19</v>
      </c>
      <c r="M143" s="63">
        <v>437</v>
      </c>
      <c r="N143" s="63">
        <v>15</v>
      </c>
      <c r="O143" s="63">
        <v>20</v>
      </c>
      <c r="P143" s="93">
        <v>80</v>
      </c>
      <c r="Q143" s="93">
        <v>48</v>
      </c>
      <c r="R143" s="93">
        <v>15</v>
      </c>
      <c r="S143" s="93">
        <v>744</v>
      </c>
      <c r="T143" s="93">
        <v>2</v>
      </c>
      <c r="U143" s="93">
        <v>120</v>
      </c>
      <c r="V143" s="63"/>
      <c r="W143" s="83">
        <v>1408</v>
      </c>
      <c r="X143" s="63"/>
      <c r="Y143" s="63"/>
      <c r="Z143" s="93">
        <v>20</v>
      </c>
      <c r="AA143" s="93">
        <v>456</v>
      </c>
      <c r="AB143" s="63"/>
      <c r="AE143" s="3">
        <v>2003</v>
      </c>
      <c r="AF143" s="2">
        <f>COUNT($N$50:$N$61)</f>
        <v>5</v>
      </c>
      <c r="AG143" s="4">
        <f>MAX($N$50:$N$61)</f>
        <v>83</v>
      </c>
      <c r="AH143" s="2">
        <f>PERCENTILE($N$50:$N$61,75%)</f>
        <v>66</v>
      </c>
      <c r="AI143" s="4">
        <f>MEDIAN($N$50:$N$61)</f>
        <v>44</v>
      </c>
      <c r="AJ143" s="2">
        <f>PERCENTILE($N$50:$N$61,25%)</f>
        <v>38</v>
      </c>
      <c r="AK143" s="4">
        <f>MIN($N$50:$N$61)</f>
        <v>23</v>
      </c>
      <c r="BK143">
        <v>5</v>
      </c>
      <c r="BL143">
        <f>COUNT($N$6,$N$18,$N$30,$N$42,$N$54,$N$66,$N$78,$N$90,$N$102,$N$114,$N$126,$N$138,$N$150,$N$162)</f>
        <v>11</v>
      </c>
      <c r="BM143" s="6">
        <f>MAX($N$6,$N$18,$N$30,$N$42,$N$54,$N$66,$N$78,$N$90,$N$102,$N$114,$N$126,$N$138,$N$150,$N$162)</f>
        <v>42</v>
      </c>
      <c r="BN143">
        <f>PERCENTILE(($N$6,$N$18,$N$30,$N$42,$N$54,$N$66,$N$78,$N$90,$N$102,$N$114,$N$126,$N$138,$N$150,$N$162),75%)</f>
        <v>36</v>
      </c>
      <c r="BO143" s="6">
        <f>MEDIAN($N$6,$N$18,$N$30,$N$42,$N$54,$N$66,$N$78,$N$90,$N$102,$N$114,$N$126,$N$138,$N$150,$N$162)</f>
        <v>29</v>
      </c>
      <c r="BP143">
        <f>PERCENTILE(($N$6,$N$18,$N$30,$N$42,$N$54,$N$66,$N$78,$N$90,$N$102,$N$114,$N$126,$N$138,$N$150,$N$162),25%)</f>
        <v>17.05</v>
      </c>
      <c r="BQ143" s="6">
        <f>MIN($N$6,$N$18,$N$30,$N$42,$N$54,$N$66,$N$78,$N$90,$N$102,$N$114,$N$126,$N$138,$N$150,$N$162)</f>
        <v>9</v>
      </c>
    </row>
    <row r="144" spans="1:69" x14ac:dyDescent="0.25">
      <c r="A144" s="117">
        <v>40490</v>
      </c>
      <c r="B144" s="60">
        <v>11</v>
      </c>
      <c r="C144" s="60">
        <v>2010</v>
      </c>
      <c r="D144" s="61">
        <v>2</v>
      </c>
      <c r="E144" s="62">
        <v>8.1</v>
      </c>
      <c r="F144" s="93">
        <v>29</v>
      </c>
      <c r="G144" s="63">
        <v>108</v>
      </c>
      <c r="H144" s="64">
        <v>2.9100000000000001E-2</v>
      </c>
      <c r="I144" s="64">
        <v>5.0700000000000002E-2</v>
      </c>
      <c r="J144" s="64">
        <v>6.1699999999999998E-2</v>
      </c>
      <c r="K144" s="62">
        <v>7.9</v>
      </c>
      <c r="L144" s="63">
        <v>21</v>
      </c>
      <c r="M144" s="63">
        <v>208</v>
      </c>
      <c r="N144" s="63">
        <v>32</v>
      </c>
      <c r="O144" s="63">
        <v>40</v>
      </c>
      <c r="P144" s="93">
        <v>72</v>
      </c>
      <c r="Q144" s="93">
        <v>40</v>
      </c>
      <c r="R144" s="93">
        <v>32</v>
      </c>
      <c r="S144" s="93">
        <v>488</v>
      </c>
      <c r="T144" s="93">
        <v>2</v>
      </c>
      <c r="U144" s="93">
        <v>92</v>
      </c>
      <c r="V144" s="63"/>
      <c r="W144" s="83">
        <v>4316</v>
      </c>
      <c r="X144" s="63"/>
      <c r="Y144" s="63"/>
      <c r="Z144" s="93">
        <v>40</v>
      </c>
      <c r="AA144" s="93">
        <v>229</v>
      </c>
      <c r="AB144" s="63"/>
      <c r="AE144" s="3">
        <v>2004</v>
      </c>
      <c r="AF144" s="2">
        <f>COUNT($N$62:$N$73)</f>
        <v>0</v>
      </c>
      <c r="AG144" s="4"/>
      <c r="AH144" s="2"/>
      <c r="AI144" s="4"/>
      <c r="AJ144" s="2"/>
      <c r="AK144" s="4"/>
      <c r="BK144">
        <v>6</v>
      </c>
      <c r="BL144">
        <f>COUNT($N$7,$N$19,$N$31,$N$43,$N$55,$N$67,$N$79,$N$91,$N$103,$N$115,$N$127,$N$139,$N$151,$N$163)</f>
        <v>10</v>
      </c>
      <c r="BM144" s="6">
        <f>MAX($N$7,$N$19,$N$31,$N$43,$N$55,$N$67,$N$79,$N$91,$N$103,$N$115,$N$127,$N$139,$N$151,$N$163)</f>
        <v>32</v>
      </c>
      <c r="BN144">
        <f>PERCENTILE(($N$7,$N$19,$N$31,$N$43,$N$55,$N$67,$N$79,$N$91,$N$103,$N$115,$N$127,$N$139,$N$151,$N$163),75%)</f>
        <v>23.75</v>
      </c>
      <c r="BO144" s="6">
        <f>MEDIAN($N$7,$N$19,$N$31,$N$43,$N$55,$N$67,$N$79,$N$91,$N$103,$N$115,$N$127,$N$139,$N$151,$N$163)</f>
        <v>16</v>
      </c>
      <c r="BP144">
        <f>PERCENTILE(($N$7,$N$19,$N$31,$N$43,$N$55,$N$67,$N$79,$N$91,$N$103,$N$115,$N$127,$N$139,$N$151,$N$163),25%)</f>
        <v>15.25</v>
      </c>
      <c r="BQ144" s="6">
        <f>MIN($N$7,$N$19,$N$31,$N$43,$N$55,$N$67,$N$79,$N$91,$N$103,$N$115,$N$127,$N$139,$N$151,$N$163)</f>
        <v>11</v>
      </c>
    </row>
    <row r="145" spans="1:69" x14ac:dyDescent="0.25">
      <c r="A145" s="117">
        <v>40513</v>
      </c>
      <c r="B145" s="60">
        <v>12</v>
      </c>
      <c r="C145" s="60">
        <v>2010</v>
      </c>
      <c r="D145" s="61">
        <v>1</v>
      </c>
      <c r="E145" s="62">
        <v>8.1999999999999993</v>
      </c>
      <c r="F145" s="93">
        <v>27</v>
      </c>
      <c r="G145" s="63">
        <v>171</v>
      </c>
      <c r="H145" s="64">
        <v>2.3199999999999998E-2</v>
      </c>
      <c r="I145" s="64">
        <v>3.5000000000000003E-2</v>
      </c>
      <c r="J145" s="64">
        <v>5.4199999999999998E-2</v>
      </c>
      <c r="K145" s="62">
        <v>7.6</v>
      </c>
      <c r="L145" s="63">
        <v>35</v>
      </c>
      <c r="M145" s="63">
        <v>434</v>
      </c>
      <c r="N145" s="63">
        <v>28</v>
      </c>
      <c r="O145" s="63">
        <v>20</v>
      </c>
      <c r="P145" s="93">
        <v>76</v>
      </c>
      <c r="Q145" s="93">
        <v>48</v>
      </c>
      <c r="R145" s="93">
        <v>16</v>
      </c>
      <c r="S145" s="93">
        <v>711</v>
      </c>
      <c r="T145" s="93">
        <v>1</v>
      </c>
      <c r="U145" s="93">
        <v>112</v>
      </c>
      <c r="V145" s="63"/>
      <c r="W145" s="83">
        <v>8047</v>
      </c>
      <c r="X145" s="63"/>
      <c r="Y145" s="63"/>
      <c r="Z145" s="93">
        <v>20</v>
      </c>
      <c r="AA145" s="93">
        <v>469</v>
      </c>
      <c r="AB145" s="63"/>
      <c r="AE145" s="3">
        <v>2005</v>
      </c>
      <c r="AF145" s="2">
        <f>COUNT($N$74:$N$85)</f>
        <v>11</v>
      </c>
      <c r="AG145" s="4">
        <f>MAX($N$74:$N$85)</f>
        <v>81</v>
      </c>
      <c r="AH145" s="2">
        <f>PERCENTILE($N$74:$N$85,75%)</f>
        <v>61</v>
      </c>
      <c r="AI145" s="4">
        <f>MEDIAN($N$74:$N$85)</f>
        <v>39</v>
      </c>
      <c r="AJ145" s="2">
        <f>PERCENTILE($N$74:$N$85,25%)</f>
        <v>34</v>
      </c>
      <c r="AK145" s="4">
        <f>MIN($N$74:$N$85)</f>
        <v>24</v>
      </c>
      <c r="BK145">
        <v>7</v>
      </c>
      <c r="BL145">
        <f>COUNT($N$8,$N$20,$N$32,$N$44,$N$56,$N$68,$N$80,$N$92,$N$104,$N$116,$N$128,$N$140,$N$152,$N$164)</f>
        <v>9</v>
      </c>
      <c r="BM145" s="6">
        <f>MAX($N$8,$N$20,$N$32,$N$44,$N$56,$N$68,$N$80,$N$92,$N$104,$N$116,$N$128,$N$140,$N$152,$N$164)</f>
        <v>51</v>
      </c>
      <c r="BN145">
        <f>PERCENTILE(($N$8,$N$20,$N$32,$N$44,$N$56,$N$68,$N$80,$N$92,$N$104,$N$116,$N$128,$N$140,$N$152,$N$164),75%)</f>
        <v>27</v>
      </c>
      <c r="BO145" s="6">
        <f>MEDIAN($N$8,$N$20,$N$32,$N$44,$N$56,$N$68,$N$80,$N$92,$N$104,$N$116,$N$128,$N$140,$N$152,$N$164)</f>
        <v>25</v>
      </c>
      <c r="BP145">
        <f>PERCENTILE(($N$8,$N$20,$N$32,$N$44,$N$56,$N$68,$N$80,$N$92,$N$104,$N$116,$N$128,$N$140,$N$152,$N$164),25%)</f>
        <v>21</v>
      </c>
      <c r="BQ145" s="6">
        <f>MIN($N$8,$N$20,$N$32,$N$44,$N$56,$N$68,$N$80,$N$92,$N$104,$N$116,$N$128,$N$140,$N$152,$N$164)</f>
        <v>4</v>
      </c>
    </row>
    <row r="146" spans="1:69" x14ac:dyDescent="0.25">
      <c r="A146" s="117">
        <v>40547</v>
      </c>
      <c r="B146" s="60">
        <v>1</v>
      </c>
      <c r="C146" s="60">
        <v>2011</v>
      </c>
      <c r="D146" s="61">
        <v>2.2999999999999998</v>
      </c>
      <c r="E146" s="62">
        <v>7.9</v>
      </c>
      <c r="F146" s="93">
        <v>25.7</v>
      </c>
      <c r="G146" s="63">
        <v>208</v>
      </c>
      <c r="H146" s="64">
        <v>3.9E-2</v>
      </c>
      <c r="I146" s="64">
        <v>2.3400000000000001E-2</v>
      </c>
      <c r="J146" s="64">
        <v>2.4299999999999999E-2</v>
      </c>
      <c r="K146" s="62">
        <v>7.3</v>
      </c>
      <c r="L146" s="63">
        <v>57</v>
      </c>
      <c r="M146" s="63">
        <v>482</v>
      </c>
      <c r="N146" s="63">
        <v>38</v>
      </c>
      <c r="O146" s="63">
        <v>80</v>
      </c>
      <c r="P146" s="93">
        <v>88</v>
      </c>
      <c r="Q146" s="93">
        <v>44</v>
      </c>
      <c r="R146" s="93">
        <v>22</v>
      </c>
      <c r="S146" s="93">
        <v>894</v>
      </c>
      <c r="T146" s="93">
        <v>2</v>
      </c>
      <c r="U146" s="93">
        <v>128</v>
      </c>
      <c r="V146" s="63"/>
      <c r="W146" s="83">
        <v>15488</v>
      </c>
      <c r="X146" s="63"/>
      <c r="Y146" s="63"/>
      <c r="Z146" s="93">
        <v>20</v>
      </c>
      <c r="AA146" s="93">
        <v>539</v>
      </c>
      <c r="AB146" s="83">
        <v>158.11000000000001</v>
      </c>
      <c r="AE146" s="3">
        <v>2006</v>
      </c>
      <c r="AF146" s="2">
        <f>COUNT($N$86:$N$97)</f>
        <v>12</v>
      </c>
      <c r="AG146" s="4">
        <f>MAX($N$86:$N$97)</f>
        <v>102</v>
      </c>
      <c r="AH146" s="2">
        <f>PERCENTILE($N$86:$N$97,75%)</f>
        <v>74.5</v>
      </c>
      <c r="AI146" s="4">
        <f>MEDIAN($N$86:$N$97)</f>
        <v>53.5</v>
      </c>
      <c r="AJ146" s="2">
        <f>PERCENTILE($N$86:$N$97,25%)</f>
        <v>30</v>
      </c>
      <c r="AK146" s="4">
        <f>MIN($N$86:$N$97)</f>
        <v>21</v>
      </c>
      <c r="BK146">
        <v>8</v>
      </c>
      <c r="BL146">
        <f>COUNT($N$9,$N$21,$N$33,$N$45,$N$57,$N$69,$N$81,$N$93,$N$105,$N$117,$N$129,$N$141,$N$153,$N$165)</f>
        <v>11</v>
      </c>
      <c r="BM146" s="6">
        <f>MAX($N$9,$N$21,$N$33,$N$45,$N$57,$N$69,$N$81,$N$93,$N$105,$N$117,$N$129,$N$141,$N$153,$N$165)</f>
        <v>79</v>
      </c>
      <c r="BN146">
        <f>PERCENTILE(($N$9,$N$21,$N$33,$N$45,$N$57,$N$69,$N$81,$N$93,$N$105,$N$117,$N$129,$N$141,$N$153,$N$165),75%)</f>
        <v>52.5</v>
      </c>
      <c r="BO146" s="6">
        <f>MEDIAN($N$9,$N$21,$N$33,$N$45,$N$57,$N$69,$N$81,$N$93,$N$105,$N$117,$N$129,$N$141,$N$153,$N$165)</f>
        <v>29</v>
      </c>
      <c r="BP146">
        <f>PERCENTILE(($N$9,$N$21,$N$33,$N$45,$N$57,$N$69,$N$81,$N$93,$N$105,$N$117,$N$129,$N$141,$N$153,$N$165),25%)</f>
        <v>18</v>
      </c>
      <c r="BQ146" s="6">
        <f>MIN($N$9,$N$21,$N$33,$N$45,$N$57,$N$69,$N$81,$N$93,$N$105,$N$117,$N$129,$N$141,$N$153,$N$165)</f>
        <v>8</v>
      </c>
    </row>
    <row r="147" spans="1:69" x14ac:dyDescent="0.25">
      <c r="A147" s="117">
        <v>40581</v>
      </c>
      <c r="B147" s="60">
        <v>2</v>
      </c>
      <c r="C147" s="60">
        <v>2011</v>
      </c>
      <c r="D147" s="61">
        <v>2</v>
      </c>
      <c r="E147" s="62">
        <v>8.1999999999999993</v>
      </c>
      <c r="F147" s="93">
        <v>26</v>
      </c>
      <c r="G147" s="63">
        <v>182</v>
      </c>
      <c r="H147" s="64">
        <v>8.1500000000000003E-2</v>
      </c>
      <c r="I147" s="64">
        <v>2.0299999999999999E-2</v>
      </c>
      <c r="J147" s="64">
        <v>1E-4</v>
      </c>
      <c r="K147" s="62">
        <v>7.2</v>
      </c>
      <c r="L147" s="63">
        <v>30</v>
      </c>
      <c r="M147" s="63">
        <v>430</v>
      </c>
      <c r="N147" s="63">
        <v>34</v>
      </c>
      <c r="O147" s="63">
        <v>1300</v>
      </c>
      <c r="P147" s="93">
        <v>80</v>
      </c>
      <c r="Q147" s="93">
        <v>40</v>
      </c>
      <c r="R147" s="93">
        <v>16</v>
      </c>
      <c r="S147" s="93">
        <v>862</v>
      </c>
      <c r="T147" s="93">
        <v>0.5</v>
      </c>
      <c r="U147" s="93">
        <v>112</v>
      </c>
      <c r="V147" s="63"/>
      <c r="W147" s="83">
        <v>13271</v>
      </c>
      <c r="X147" s="63"/>
      <c r="Y147" s="63"/>
      <c r="Z147" s="93">
        <v>300</v>
      </c>
      <c r="AA147" s="93">
        <v>460</v>
      </c>
      <c r="AB147" s="83">
        <v>45.18</v>
      </c>
      <c r="AE147" s="3">
        <v>2007</v>
      </c>
      <c r="AF147" s="2">
        <f>COUNT($N$98:$N$109)</f>
        <v>9</v>
      </c>
      <c r="AG147" s="4">
        <f>MAX($N$98:$N$109)</f>
        <v>129</v>
      </c>
      <c r="AH147" s="2">
        <f>PERCENTILE($N$98:$N$109,75%)</f>
        <v>58</v>
      </c>
      <c r="AI147" s="4">
        <f>MEDIAN($N$98:$N$109)</f>
        <v>32</v>
      </c>
      <c r="AJ147" s="2">
        <f>PERCENTILE($N$98:$N$109,25%)</f>
        <v>20</v>
      </c>
      <c r="AK147" s="4">
        <f>MIN($N$98:$N$109)</f>
        <v>11</v>
      </c>
      <c r="BK147">
        <v>9</v>
      </c>
      <c r="BL147">
        <f>COUNT($N$10,$N$22,$N$34,$N$46,$N$58,$N$70,$N$82,$N$94,$N$106,$N$118,$N$130,$N$142,$N$154,$N$166)</f>
        <v>10</v>
      </c>
      <c r="BM147" s="6">
        <f>MAX($N$10,$N$22,$N$34,$N$46,$N$58,$N$70,$N$82,$N$94,$N$106,$N$118,$N$130,$N$142,$N$154,$N$166)</f>
        <v>30</v>
      </c>
      <c r="BN147">
        <f>PERCENTILE(($N$10,$N$22,$N$34,$N$46,$N$58,$N$70,$N$82,$N$94,$N$106,$N$118,$N$130,$N$142,$N$154,$N$166),75%)</f>
        <v>24.75</v>
      </c>
      <c r="BO147" s="6">
        <f>MEDIAN($N$10,$N$22,$N$34,$N$46,$N$58,$N$70,$N$82,$N$94,$N$106,$N$118,$N$130,$N$142,$N$154,$N$166)</f>
        <v>18</v>
      </c>
      <c r="BP147">
        <f>PERCENTILE(($N$10,$N$22,$N$34,$N$46,$N$58,$N$70,$N$82,$N$94,$N$106,$N$118,$N$130,$N$142,$N$154,$N$166),25%)</f>
        <v>15</v>
      </c>
      <c r="BQ147" s="6">
        <f>MIN($N$10,$N$22,$N$34,$N$46,$N$58,$N$70,$N$82,$N$94,$N$106,$N$118,$N$130,$N$142,$N$154,$N$166)</f>
        <v>11</v>
      </c>
    </row>
    <row r="148" spans="1:69" x14ac:dyDescent="0.25">
      <c r="A148" s="117">
        <v>40609</v>
      </c>
      <c r="B148" s="60">
        <v>3</v>
      </c>
      <c r="C148" s="60">
        <v>2011</v>
      </c>
      <c r="D148" s="61">
        <v>1</v>
      </c>
      <c r="E148" s="62">
        <v>8.1999999999999993</v>
      </c>
      <c r="F148" s="93">
        <v>31.5</v>
      </c>
      <c r="G148" s="63">
        <v>175</v>
      </c>
      <c r="H148" s="64">
        <v>9.8599999999999993E-2</v>
      </c>
      <c r="I148" s="64">
        <v>7.4000000000000003E-3</v>
      </c>
      <c r="J148" s="64">
        <v>1E-3</v>
      </c>
      <c r="K148" s="62">
        <v>7.6</v>
      </c>
      <c r="L148" s="63">
        <v>83</v>
      </c>
      <c r="M148" s="63">
        <v>394</v>
      </c>
      <c r="N148" s="63">
        <v>49</v>
      </c>
      <c r="O148" s="63">
        <v>20</v>
      </c>
      <c r="P148" s="93">
        <v>80</v>
      </c>
      <c r="Q148" s="93">
        <v>40</v>
      </c>
      <c r="R148" s="93">
        <v>36</v>
      </c>
      <c r="S148" s="93">
        <v>750</v>
      </c>
      <c r="T148" s="93">
        <v>0.5</v>
      </c>
      <c r="U148" s="93">
        <v>116</v>
      </c>
      <c r="V148" s="63"/>
      <c r="W148" s="83">
        <v>48187</v>
      </c>
      <c r="X148" s="63"/>
      <c r="Y148" s="63"/>
      <c r="Z148" s="93">
        <v>20</v>
      </c>
      <c r="AA148" s="93">
        <v>477</v>
      </c>
      <c r="AB148" s="83">
        <v>22.59</v>
      </c>
      <c r="AE148" s="3">
        <v>2008</v>
      </c>
      <c r="AF148" s="2">
        <f>COUNT($N$110:$N$121)</f>
        <v>11</v>
      </c>
      <c r="AG148" s="4">
        <f>MAX($N$110:$N$121)</f>
        <v>58</v>
      </c>
      <c r="AH148" s="2">
        <f>PERCENTILE($N$110:$N$121,75%)</f>
        <v>43</v>
      </c>
      <c r="AI148" s="4">
        <f>MEDIAN($N$110:$N$121)</f>
        <v>29</v>
      </c>
      <c r="AJ148" s="2">
        <f>PERCENTILE($N$110:$N$121,25%)</f>
        <v>17.5</v>
      </c>
      <c r="AK148" s="4">
        <f>MIN($N$110:$N$121)</f>
        <v>12</v>
      </c>
      <c r="BK148">
        <v>10</v>
      </c>
      <c r="BL148">
        <f>COUNT($N$11,$N$23,$N$35,$N$47,$N$59,$N$71,$N$83,$N$95,$N$107,$N$119,$N$131,$N$143,$N$155,$N$167)</f>
        <v>10</v>
      </c>
      <c r="BM148" s="6">
        <f>MAX($N$11,$N$23,$N$35,$N$47,$N$59,$N$71,$N$83,$N$95,$N$107,$N$119,$N$131,$N$143,$N$155,$N$167)</f>
        <v>94</v>
      </c>
      <c r="BN148">
        <f>PERCENTILE(($N$11,$N$23,$N$35,$N$47,$N$59,$N$71,$N$83,$N$95,$N$107,$N$119,$N$131,$N$143,$N$155,$N$167),75%)</f>
        <v>22.25</v>
      </c>
      <c r="BO148" s="6">
        <f>MEDIAN($N$11,$N$23,$N$35,$N$47,$N$59,$N$71,$N$83,$N$95,$N$107,$N$119,$N$131,$N$143,$N$155,$N$167)</f>
        <v>15</v>
      </c>
      <c r="BP148">
        <f>PERCENTILE(($N$11,$N$23,$N$35,$N$47,$N$59,$N$71,$N$83,$N$95,$N$107,$N$119,$N$131,$N$143,$N$155,$N$167),25%)</f>
        <v>12</v>
      </c>
      <c r="BQ148" s="6">
        <f>MIN($N$11,$N$23,$N$35,$N$47,$N$59,$N$71,$N$83,$N$95,$N$107,$N$119,$N$131,$N$143,$N$155,$N$167)</f>
        <v>0.5</v>
      </c>
    </row>
    <row r="149" spans="1:69" x14ac:dyDescent="0.25">
      <c r="A149" s="117">
        <v>40637</v>
      </c>
      <c r="B149" s="60">
        <v>4</v>
      </c>
      <c r="C149" s="60">
        <v>2011</v>
      </c>
      <c r="D149" s="61">
        <v>3</v>
      </c>
      <c r="E149" s="62">
        <v>8.6</v>
      </c>
      <c r="F149" s="93">
        <v>24</v>
      </c>
      <c r="G149" s="63">
        <v>186</v>
      </c>
      <c r="H149" s="64">
        <v>2.7300000000000001E-2</v>
      </c>
      <c r="I149" s="64">
        <v>2.0899999999999998E-2</v>
      </c>
      <c r="J149" s="64">
        <v>4.4000000000000003E-3</v>
      </c>
      <c r="K149" s="62">
        <v>7.9</v>
      </c>
      <c r="L149" s="63">
        <v>47</v>
      </c>
      <c r="M149" s="63">
        <v>429</v>
      </c>
      <c r="N149" s="63">
        <v>39</v>
      </c>
      <c r="O149" s="63">
        <v>10</v>
      </c>
      <c r="P149" s="93">
        <v>84</v>
      </c>
      <c r="Q149" s="93">
        <v>40</v>
      </c>
      <c r="R149" s="93">
        <v>14</v>
      </c>
      <c r="S149" s="93">
        <v>795</v>
      </c>
      <c r="T149" s="93">
        <v>2</v>
      </c>
      <c r="U149" s="93">
        <v>116</v>
      </c>
      <c r="V149" s="63"/>
      <c r="W149" s="83">
        <v>40573</v>
      </c>
      <c r="X149" s="63"/>
      <c r="Y149" s="63"/>
      <c r="Z149" s="93">
        <v>10</v>
      </c>
      <c r="AA149" s="93">
        <v>476</v>
      </c>
      <c r="AB149" s="83">
        <v>99.91</v>
      </c>
      <c r="AE149" s="3">
        <v>2009</v>
      </c>
      <c r="AF149" s="2">
        <f>COUNT($N$122:$N$133)</f>
        <v>6</v>
      </c>
      <c r="AG149" s="4">
        <f>MAX($N$122:$N$133)</f>
        <v>77</v>
      </c>
      <c r="AH149" s="2">
        <f>PERCENTILE($N$122:$N$133,75%)</f>
        <v>53</v>
      </c>
      <c r="AI149" s="4">
        <f>MEDIAN($N$122:$N$133)</f>
        <v>34</v>
      </c>
      <c r="AJ149" s="2">
        <f>PERCENTILE($N$122:$N$133,25%)</f>
        <v>18</v>
      </c>
      <c r="AK149" s="4">
        <f>MIN($N$122:$N$133)</f>
        <v>11</v>
      </c>
      <c r="BK149">
        <v>11</v>
      </c>
      <c r="BL149">
        <f>COUNT($N$12,$N$24,$N$36,$N$48,$N$60,$N$72,$N$84,$N$96,$N$108,$N$120,$N$132,$N$144,$N$156,$N$168)</f>
        <v>11</v>
      </c>
      <c r="BM149" s="6">
        <f>MAX($N$12,$N$24,$N$36,$N$48,$N$60,$N$72,$N$84,$N$96,$N$108,$N$120,$N$132,$N$144,$N$156,$N$168)</f>
        <v>68</v>
      </c>
      <c r="BN149">
        <f>PERCENTILE(($N$12,$N$24,$N$36,$N$48,$N$60,$N$72,$N$84,$N$96,$N$108,$N$120,$N$132,$N$144,$N$156,$N$168),75%)</f>
        <v>39</v>
      </c>
      <c r="BO149" s="6">
        <f>MEDIAN($N$12,$N$24,$N$36,$N$48,$N$60,$N$72,$N$84,$N$96,$N$108,$N$120,$N$132,$N$144,$N$156,$N$168)</f>
        <v>32</v>
      </c>
      <c r="BP149">
        <f>PERCENTILE(($N$12,$N$24,$N$36,$N$48,$N$60,$N$72,$N$84,$N$96,$N$108,$N$120,$N$132,$N$144,$N$156,$N$168),25%)</f>
        <v>24</v>
      </c>
      <c r="BQ149" s="6">
        <f>MIN($N$12,$N$24,$N$36,$N$48,$N$60,$N$72,$N$84,$N$96,$N$108,$N$120,$N$132,$N$144,$N$156,$N$168)</f>
        <v>12</v>
      </c>
    </row>
    <row r="150" spans="1:69" x14ac:dyDescent="0.25">
      <c r="A150" s="117">
        <v>40665</v>
      </c>
      <c r="B150" s="60">
        <v>5</v>
      </c>
      <c r="C150" s="60">
        <v>2011</v>
      </c>
      <c r="D150" s="61">
        <v>2</v>
      </c>
      <c r="E150" s="62">
        <v>7.4</v>
      </c>
      <c r="F150" s="93">
        <v>31.1</v>
      </c>
      <c r="G150" s="63">
        <v>175</v>
      </c>
      <c r="H150" s="64">
        <v>5.91E-2</v>
      </c>
      <c r="I150" s="64">
        <v>7.1800000000000003E-2</v>
      </c>
      <c r="J150" s="64">
        <v>8.8999999999999999E-3</v>
      </c>
      <c r="K150" s="62">
        <v>7.3</v>
      </c>
      <c r="L150" s="63">
        <v>52</v>
      </c>
      <c r="M150" s="63">
        <v>422</v>
      </c>
      <c r="N150" s="63">
        <v>42</v>
      </c>
      <c r="O150" s="63">
        <v>10</v>
      </c>
      <c r="P150" s="93">
        <v>88</v>
      </c>
      <c r="Q150" s="93">
        <v>40</v>
      </c>
      <c r="R150" s="93">
        <v>35</v>
      </c>
      <c r="S150" s="93">
        <v>840</v>
      </c>
      <c r="T150" s="93">
        <v>2</v>
      </c>
      <c r="U150" s="93">
        <v>136</v>
      </c>
      <c r="V150" s="63"/>
      <c r="W150" s="83">
        <v>1446</v>
      </c>
      <c r="X150" s="63"/>
      <c r="Y150" s="63"/>
      <c r="Z150" s="93">
        <v>20</v>
      </c>
      <c r="AA150" s="93">
        <v>474</v>
      </c>
      <c r="AB150" s="83">
        <v>99.3</v>
      </c>
      <c r="AE150" s="3">
        <v>2010</v>
      </c>
      <c r="AF150" s="2">
        <f>COUNT($N$134:$N$145)</f>
        <v>10</v>
      </c>
      <c r="AG150" s="4">
        <f>MAX($N$134:$N$145)</f>
        <v>79</v>
      </c>
      <c r="AH150" s="2">
        <f>PERCENTILE($N$134:$N$145,75%)</f>
        <v>28.75</v>
      </c>
      <c r="AI150" s="4">
        <f>MEDIAN($N$134:$N$145)</f>
        <v>16</v>
      </c>
      <c r="AJ150" s="2">
        <f>PERCENTILE($N$134:$N$145,25%)</f>
        <v>15</v>
      </c>
      <c r="AK150" s="4">
        <f>MIN($N$134:$N$145)</f>
        <v>4</v>
      </c>
      <c r="BK150">
        <v>12</v>
      </c>
      <c r="BL150">
        <f>COUNT($N$13,$N$25,$N$37,$N$49,$N$61,$N$73,$N$85,$N$97,$N$109,$N$121,$N$133,$N$145,$N$157,$N$169)</f>
        <v>10</v>
      </c>
      <c r="BM150" s="6">
        <f>MAX($N$13,$N$25,$N$37,$N$49,$N$61,$N$73,$N$85,$N$97,$N$109,$N$121,$N$133,$N$145,$N$157,$N$169)</f>
        <v>102</v>
      </c>
      <c r="BN150">
        <f>PERCENTILE(($N$13,$N$25,$N$37,$N$49,$N$61,$N$73,$N$85,$N$97,$N$109,$N$121,$N$133,$N$145,$N$157,$N$169),75%)</f>
        <v>59.5</v>
      </c>
      <c r="BO150" s="6">
        <f>MEDIAN($N$13,$N$25,$N$37,$N$49,$N$61,$N$73,$N$85,$N$97,$N$109,$N$121,$N$133,$N$145,$N$157,$N$169)</f>
        <v>45</v>
      </c>
      <c r="BP150">
        <f>PERCENTILE(($N$13,$N$25,$N$37,$N$49,$N$61,$N$73,$N$85,$N$97,$N$109,$N$121,$N$133,$N$145,$N$157,$N$169),25%)</f>
        <v>31.75</v>
      </c>
      <c r="BQ150" s="6">
        <f>MIN($N$13,$N$25,$N$37,$N$49,$N$61,$N$73,$N$85,$N$97,$N$109,$N$121,$N$133,$N$145,$N$157,$N$169)</f>
        <v>21</v>
      </c>
    </row>
    <row r="151" spans="1:69" x14ac:dyDescent="0.25">
      <c r="A151" s="117">
        <v>40700</v>
      </c>
      <c r="B151" s="60">
        <v>6</v>
      </c>
      <c r="C151" s="60">
        <v>2011</v>
      </c>
      <c r="D151" s="61">
        <v>2</v>
      </c>
      <c r="E151" s="62">
        <v>8.1</v>
      </c>
      <c r="F151" s="93">
        <v>31</v>
      </c>
      <c r="G151" s="63">
        <v>167</v>
      </c>
      <c r="H151" s="64">
        <v>2.5899999999999999E-2</v>
      </c>
      <c r="I151" s="64">
        <v>3.15E-2</v>
      </c>
      <c r="J151" s="64">
        <v>3.5000000000000003E-2</v>
      </c>
      <c r="K151" s="62">
        <v>7.6</v>
      </c>
      <c r="L151" s="63">
        <v>24</v>
      </c>
      <c r="M151" s="63">
        <v>400</v>
      </c>
      <c r="N151" s="63">
        <v>25</v>
      </c>
      <c r="O151" s="63">
        <v>40</v>
      </c>
      <c r="P151" s="93">
        <v>88</v>
      </c>
      <c r="Q151" s="93">
        <v>40</v>
      </c>
      <c r="R151" s="93">
        <v>18</v>
      </c>
      <c r="S151" s="93">
        <v>849</v>
      </c>
      <c r="T151" s="93">
        <v>1</v>
      </c>
      <c r="U151" s="93">
        <v>112</v>
      </c>
      <c r="V151" s="63"/>
      <c r="W151" s="83">
        <v>38954</v>
      </c>
      <c r="X151" s="63"/>
      <c r="Y151" s="63"/>
      <c r="Z151" s="93">
        <v>20</v>
      </c>
      <c r="AA151" s="93">
        <v>424</v>
      </c>
      <c r="AB151" s="83">
        <v>42.31</v>
      </c>
      <c r="AE151" s="3">
        <v>2011</v>
      </c>
      <c r="AF151" s="2">
        <f>COUNT($N$146:$N$157)</f>
        <v>10</v>
      </c>
      <c r="AG151" s="4">
        <f>MAX($N$146:$N$157)</f>
        <v>49</v>
      </c>
      <c r="AH151" s="2">
        <f>PERCENTILE($N$146:$N$157,75%)</f>
        <v>39.75</v>
      </c>
      <c r="AI151" s="4">
        <f>MEDIAN($N$146:$N$157)</f>
        <v>37</v>
      </c>
      <c r="AJ151" s="2">
        <f>PERCENTILE($N$146:$N$157,25%)</f>
        <v>30.25</v>
      </c>
      <c r="AK151" s="4">
        <f>MIN($N$146:$N$157)</f>
        <v>25</v>
      </c>
    </row>
    <row r="152" spans="1:69" x14ac:dyDescent="0.25">
      <c r="A152" s="117">
        <v>40728</v>
      </c>
      <c r="B152" s="60">
        <v>7</v>
      </c>
      <c r="C152" s="60">
        <v>2011</v>
      </c>
      <c r="D152" s="61">
        <v>2</v>
      </c>
      <c r="E152" s="62">
        <v>8</v>
      </c>
      <c r="F152" s="93">
        <v>29</v>
      </c>
      <c r="G152" s="63">
        <v>115</v>
      </c>
      <c r="H152" s="64">
        <v>1.55E-2</v>
      </c>
      <c r="I152" s="64">
        <v>2.3E-2</v>
      </c>
      <c r="J152" s="64">
        <v>2.5999999999999999E-3</v>
      </c>
      <c r="K152" s="62">
        <v>7.4</v>
      </c>
      <c r="L152" s="63">
        <v>23</v>
      </c>
      <c r="M152" s="63">
        <v>296</v>
      </c>
      <c r="N152" s="63">
        <v>36</v>
      </c>
      <c r="O152" s="66"/>
      <c r="P152" s="93">
        <v>72</v>
      </c>
      <c r="Q152" s="93">
        <v>36</v>
      </c>
      <c r="R152" s="93">
        <v>12</v>
      </c>
      <c r="S152" s="93">
        <v>578</v>
      </c>
      <c r="T152" s="93">
        <v>0.5</v>
      </c>
      <c r="U152" s="93">
        <v>100</v>
      </c>
      <c r="V152" s="66"/>
      <c r="W152" s="83">
        <v>12060</v>
      </c>
      <c r="X152" s="66"/>
      <c r="Y152" s="66"/>
      <c r="Z152" s="93" t="s">
        <v>110</v>
      </c>
      <c r="AA152" s="93">
        <v>319</v>
      </c>
      <c r="AB152" s="83">
        <v>103.82</v>
      </c>
      <c r="AE152" s="3">
        <v>2012</v>
      </c>
      <c r="AF152" s="2">
        <f>COUNT($N$158:$N$169)</f>
        <v>11</v>
      </c>
      <c r="AG152" s="4">
        <f>MAX($N$158:$N$169)</f>
        <v>71</v>
      </c>
      <c r="AH152" s="2">
        <f>PERCENTILE($N$158:$N$169,75%)</f>
        <v>51.5</v>
      </c>
      <c r="AI152" s="4">
        <f>MEDIAN($N$158:$N$169)</f>
        <v>21</v>
      </c>
      <c r="AJ152" s="2">
        <f>PERCENTILE($N$158:$N$169,25%)</f>
        <v>18.05</v>
      </c>
      <c r="AK152" s="4">
        <f>MIN($N$158:$N$169)</f>
        <v>10</v>
      </c>
    </row>
    <row r="153" spans="1:69" x14ac:dyDescent="0.25">
      <c r="A153" s="117">
        <v>40756</v>
      </c>
      <c r="B153" s="60">
        <v>8</v>
      </c>
      <c r="C153" s="60">
        <v>2011</v>
      </c>
      <c r="D153" s="61">
        <v>2</v>
      </c>
      <c r="E153" s="62">
        <v>7.2</v>
      </c>
      <c r="F153" s="93">
        <v>27</v>
      </c>
      <c r="G153" s="63">
        <v>74</v>
      </c>
      <c r="H153" s="64">
        <v>0.1608</v>
      </c>
      <c r="I153" s="64">
        <v>5.33E-2</v>
      </c>
      <c r="J153" s="64">
        <v>2.18E-2</v>
      </c>
      <c r="K153" s="62">
        <v>7.5</v>
      </c>
      <c r="L153" s="63">
        <v>20</v>
      </c>
      <c r="M153" s="63">
        <v>224</v>
      </c>
      <c r="N153" s="63">
        <v>29</v>
      </c>
      <c r="O153" s="63">
        <v>920</v>
      </c>
      <c r="P153" s="93">
        <v>64</v>
      </c>
      <c r="Q153" s="93">
        <v>20</v>
      </c>
      <c r="R153" s="93">
        <v>15</v>
      </c>
      <c r="S153" s="93">
        <v>373</v>
      </c>
      <c r="T153" s="93">
        <v>0.5</v>
      </c>
      <c r="U153" s="93">
        <v>92</v>
      </c>
      <c r="V153" s="63"/>
      <c r="W153" s="83">
        <v>31539</v>
      </c>
      <c r="X153" s="63"/>
      <c r="Y153" s="63"/>
      <c r="Z153" s="93">
        <v>13</v>
      </c>
      <c r="AA153" s="93">
        <v>244</v>
      </c>
      <c r="AB153" s="83">
        <v>11.12</v>
      </c>
      <c r="AE153" s="1"/>
      <c r="AF153" s="1"/>
      <c r="AG153" s="2"/>
      <c r="AH153" s="2"/>
      <c r="AI153" s="2"/>
    </row>
    <row r="154" spans="1:69" x14ac:dyDescent="0.25">
      <c r="A154" s="117">
        <v>40791</v>
      </c>
      <c r="B154" s="60">
        <v>9</v>
      </c>
      <c r="C154" s="60">
        <v>2011</v>
      </c>
      <c r="D154" s="61">
        <v>2</v>
      </c>
      <c r="E154" s="62">
        <v>8.1999999999999993</v>
      </c>
      <c r="F154" s="93">
        <v>28</v>
      </c>
      <c r="G154" s="63">
        <v>67</v>
      </c>
      <c r="H154" s="64">
        <v>5.6099999999999997E-2</v>
      </c>
      <c r="I154" s="64">
        <v>0.1211</v>
      </c>
      <c r="J154" s="64">
        <v>0.12670000000000001</v>
      </c>
      <c r="K154" s="62">
        <v>8.1999999999999993</v>
      </c>
      <c r="L154" s="63">
        <v>48</v>
      </c>
      <c r="M154" s="63">
        <v>173</v>
      </c>
      <c r="N154" s="66"/>
      <c r="O154" s="63">
        <v>920</v>
      </c>
      <c r="P154" s="93">
        <v>60</v>
      </c>
      <c r="Q154" s="93">
        <v>8</v>
      </c>
      <c r="R154" s="93">
        <v>12</v>
      </c>
      <c r="S154" s="93">
        <v>361</v>
      </c>
      <c r="T154" s="93">
        <v>0.5</v>
      </c>
      <c r="U154" s="93">
        <v>84</v>
      </c>
      <c r="V154" s="63"/>
      <c r="W154" s="83">
        <v>5944</v>
      </c>
      <c r="X154" s="63"/>
      <c r="Y154" s="63"/>
      <c r="Z154" s="93">
        <v>11</v>
      </c>
      <c r="AA154" s="93">
        <v>221</v>
      </c>
      <c r="AB154" s="83">
        <v>86.26</v>
      </c>
    </row>
    <row r="155" spans="1:69" x14ac:dyDescent="0.25">
      <c r="A155" s="117">
        <v>40819</v>
      </c>
      <c r="B155" s="60">
        <v>10</v>
      </c>
      <c r="C155" s="60">
        <v>2011</v>
      </c>
      <c r="D155" s="61">
        <v>3</v>
      </c>
      <c r="E155" s="62">
        <v>9</v>
      </c>
      <c r="F155" s="93">
        <v>29</v>
      </c>
      <c r="G155" s="63">
        <v>63</v>
      </c>
      <c r="H155" s="67"/>
      <c r="I155" s="67"/>
      <c r="J155" s="67"/>
      <c r="K155" s="62">
        <v>8.8000000000000007</v>
      </c>
      <c r="L155" s="63">
        <v>56</v>
      </c>
      <c r="M155" s="63">
        <v>205</v>
      </c>
      <c r="N155" s="66"/>
      <c r="O155" s="63">
        <v>170</v>
      </c>
      <c r="P155" s="93">
        <v>64</v>
      </c>
      <c r="Q155" s="93">
        <v>20</v>
      </c>
      <c r="R155" s="93">
        <v>19</v>
      </c>
      <c r="S155" s="93">
        <v>328</v>
      </c>
      <c r="T155" s="93">
        <v>3</v>
      </c>
      <c r="U155" s="93">
        <v>68</v>
      </c>
      <c r="V155" s="63"/>
      <c r="W155" s="83">
        <v>76792</v>
      </c>
      <c r="X155" s="63"/>
      <c r="Y155" s="63"/>
      <c r="Z155" s="93">
        <v>140</v>
      </c>
      <c r="AA155" s="93">
        <v>261</v>
      </c>
      <c r="AB155" s="83">
        <v>149.16</v>
      </c>
    </row>
    <row r="156" spans="1:69" x14ac:dyDescent="0.25">
      <c r="A156" s="117">
        <v>40855</v>
      </c>
      <c r="B156" s="60">
        <v>11</v>
      </c>
      <c r="C156" s="60">
        <v>2011</v>
      </c>
      <c r="D156" s="61">
        <v>2</v>
      </c>
      <c r="E156" s="62">
        <v>10</v>
      </c>
      <c r="F156" s="93">
        <v>29.7</v>
      </c>
      <c r="G156" s="63">
        <v>30</v>
      </c>
      <c r="H156" s="64">
        <v>3.5499999999999997E-2</v>
      </c>
      <c r="I156" s="64">
        <v>2.7000000000000001E-3</v>
      </c>
      <c r="J156" s="64">
        <v>5.5899999999999998E-2</v>
      </c>
      <c r="K156" s="62">
        <v>8.3000000000000007</v>
      </c>
      <c r="L156" s="63">
        <v>16</v>
      </c>
      <c r="M156" s="63">
        <v>89</v>
      </c>
      <c r="N156" s="63">
        <v>28</v>
      </c>
      <c r="O156" s="63">
        <v>920</v>
      </c>
      <c r="P156" s="93">
        <v>48</v>
      </c>
      <c r="Q156" s="93">
        <v>20</v>
      </c>
      <c r="R156" s="93">
        <v>12</v>
      </c>
      <c r="S156" s="93">
        <v>196</v>
      </c>
      <c r="T156" s="93">
        <v>5</v>
      </c>
      <c r="U156" s="93">
        <v>52</v>
      </c>
      <c r="V156" s="63"/>
      <c r="W156" s="83">
        <v>22505</v>
      </c>
      <c r="X156" s="63"/>
      <c r="Y156" s="63"/>
      <c r="Z156" s="93">
        <v>7.8</v>
      </c>
      <c r="AA156" s="93">
        <v>105</v>
      </c>
      <c r="AB156" s="83">
        <v>103.64</v>
      </c>
    </row>
    <row r="157" spans="1:69" x14ac:dyDescent="0.25">
      <c r="A157" s="117">
        <v>40882</v>
      </c>
      <c r="B157" s="60">
        <v>12</v>
      </c>
      <c r="C157" s="60">
        <v>2011</v>
      </c>
      <c r="D157" s="61">
        <v>4</v>
      </c>
      <c r="E157" s="62">
        <v>7.6</v>
      </c>
      <c r="F157" s="93">
        <v>27.8</v>
      </c>
      <c r="G157" s="63">
        <v>30</v>
      </c>
      <c r="H157" s="64">
        <v>0.48130000000000001</v>
      </c>
      <c r="I157" s="64">
        <v>5.8999999999999999E-3</v>
      </c>
      <c r="J157" s="64">
        <v>0.13500000000000001</v>
      </c>
      <c r="K157" s="62">
        <v>8</v>
      </c>
      <c r="L157" s="63">
        <v>26</v>
      </c>
      <c r="M157" s="63">
        <v>139</v>
      </c>
      <c r="N157" s="63">
        <v>40</v>
      </c>
      <c r="O157" s="63">
        <v>350</v>
      </c>
      <c r="P157" s="93">
        <v>52</v>
      </c>
      <c r="Q157" s="93">
        <v>20</v>
      </c>
      <c r="R157" s="93">
        <v>16</v>
      </c>
      <c r="S157" s="93">
        <v>178</v>
      </c>
      <c r="T157" s="93">
        <v>0.5</v>
      </c>
      <c r="U157" s="93">
        <v>52</v>
      </c>
      <c r="V157" s="63"/>
      <c r="W157" s="83">
        <v>7209</v>
      </c>
      <c r="X157" s="63"/>
      <c r="Y157" s="63"/>
      <c r="Z157" s="93">
        <v>5</v>
      </c>
      <c r="AA157" s="93">
        <v>165</v>
      </c>
      <c r="AB157" s="83">
        <v>93.91</v>
      </c>
    </row>
    <row r="158" spans="1:69" x14ac:dyDescent="0.25">
      <c r="A158" s="117">
        <v>40917</v>
      </c>
      <c r="B158" s="60">
        <v>1</v>
      </c>
      <c r="C158" s="60">
        <v>2012</v>
      </c>
      <c r="D158" s="61">
        <v>1</v>
      </c>
      <c r="E158" s="62">
        <v>7.6</v>
      </c>
      <c r="F158" s="93">
        <v>26</v>
      </c>
      <c r="G158" s="63">
        <v>45</v>
      </c>
      <c r="H158" s="64">
        <v>0.6</v>
      </c>
      <c r="I158" s="64">
        <v>0.13600000000000001</v>
      </c>
      <c r="J158" s="64">
        <v>0.14000000000000001</v>
      </c>
      <c r="K158" s="62">
        <v>8.1</v>
      </c>
      <c r="L158" s="63">
        <v>29</v>
      </c>
      <c r="M158" s="63">
        <v>186</v>
      </c>
      <c r="N158" s="63"/>
      <c r="O158" s="63">
        <v>350</v>
      </c>
      <c r="P158" s="93">
        <v>60</v>
      </c>
      <c r="Q158" s="93">
        <v>28</v>
      </c>
      <c r="R158" s="93">
        <v>66</v>
      </c>
      <c r="S158" s="93">
        <v>195</v>
      </c>
      <c r="T158" s="93">
        <v>2</v>
      </c>
      <c r="U158" s="93">
        <v>32</v>
      </c>
      <c r="V158" s="63"/>
      <c r="W158" s="108">
        <v>4117</v>
      </c>
      <c r="X158" s="63"/>
      <c r="Y158" s="63"/>
      <c r="Z158" s="93">
        <v>17</v>
      </c>
      <c r="AA158" s="93">
        <v>215</v>
      </c>
      <c r="AB158" s="87">
        <v>79.92</v>
      </c>
    </row>
    <row r="159" spans="1:69" x14ac:dyDescent="0.25">
      <c r="A159" s="117">
        <v>40945</v>
      </c>
      <c r="B159" s="60">
        <v>2</v>
      </c>
      <c r="C159" s="60">
        <v>2012</v>
      </c>
      <c r="D159" s="61">
        <v>1</v>
      </c>
      <c r="E159" s="62">
        <v>7.7</v>
      </c>
      <c r="F159" s="93">
        <v>26</v>
      </c>
      <c r="G159" s="63">
        <v>56</v>
      </c>
      <c r="H159" s="64">
        <v>0.39500000000000002</v>
      </c>
      <c r="I159" s="64">
        <v>0.74399999999999999</v>
      </c>
      <c r="J159" s="64">
        <v>1.0880000000000001</v>
      </c>
      <c r="K159" s="62">
        <v>8.1</v>
      </c>
      <c r="L159" s="63">
        <v>28</v>
      </c>
      <c r="M159" s="63">
        <v>222</v>
      </c>
      <c r="N159" s="63">
        <v>61</v>
      </c>
      <c r="O159" s="63">
        <v>240</v>
      </c>
      <c r="P159" s="93">
        <v>76</v>
      </c>
      <c r="Q159" s="93">
        <v>24</v>
      </c>
      <c r="R159" s="93">
        <v>24</v>
      </c>
      <c r="S159" s="93">
        <v>300</v>
      </c>
      <c r="T159" s="93">
        <v>0.5</v>
      </c>
      <c r="U159" s="93">
        <v>156</v>
      </c>
      <c r="V159" s="63"/>
      <c r="W159" s="108">
        <v>876</v>
      </c>
      <c r="X159" s="63"/>
      <c r="Y159" s="63"/>
      <c r="Z159" s="93">
        <v>11</v>
      </c>
      <c r="AA159" s="93">
        <v>250</v>
      </c>
      <c r="AB159" s="87">
        <v>81.22</v>
      </c>
    </row>
    <row r="160" spans="1:69" x14ac:dyDescent="0.25">
      <c r="A160" s="117">
        <v>40973</v>
      </c>
      <c r="B160" s="60">
        <v>3</v>
      </c>
      <c r="C160" s="60">
        <v>2012</v>
      </c>
      <c r="D160" s="61">
        <v>1</v>
      </c>
      <c r="E160" s="62">
        <v>8</v>
      </c>
      <c r="F160" s="93">
        <v>27</v>
      </c>
      <c r="G160" s="63">
        <v>48</v>
      </c>
      <c r="H160" s="64">
        <v>9.5000000000000001E-2</v>
      </c>
      <c r="I160" s="64">
        <v>0.113</v>
      </c>
      <c r="J160" s="64">
        <v>3.4000000000000002E-2</v>
      </c>
      <c r="K160" s="62">
        <v>8.5</v>
      </c>
      <c r="L160" s="63">
        <v>58</v>
      </c>
      <c r="M160" s="63">
        <v>181</v>
      </c>
      <c r="N160" s="63">
        <v>53</v>
      </c>
      <c r="O160" s="63">
        <v>17</v>
      </c>
      <c r="P160" s="93">
        <v>112</v>
      </c>
      <c r="Q160" s="93">
        <v>20</v>
      </c>
      <c r="R160" s="93"/>
      <c r="S160" s="93">
        <v>308</v>
      </c>
      <c r="T160" s="93">
        <v>2</v>
      </c>
      <c r="U160" s="93">
        <v>152</v>
      </c>
      <c r="V160" s="63"/>
      <c r="W160" s="108">
        <v>5004</v>
      </c>
      <c r="X160" s="63"/>
      <c r="Y160" s="63"/>
      <c r="Z160" s="93">
        <v>6.8</v>
      </c>
      <c r="AA160" s="93">
        <v>239</v>
      </c>
      <c r="AB160" s="87">
        <v>90.95</v>
      </c>
    </row>
    <row r="161" spans="1:28" x14ac:dyDescent="0.25">
      <c r="A161" s="117">
        <v>41009</v>
      </c>
      <c r="B161" s="60">
        <v>4</v>
      </c>
      <c r="C161" s="60">
        <v>2012</v>
      </c>
      <c r="D161" s="61">
        <v>1</v>
      </c>
      <c r="E161" s="62">
        <v>7.4</v>
      </c>
      <c r="F161" s="93">
        <v>28.5</v>
      </c>
      <c r="G161" s="63">
        <v>56</v>
      </c>
      <c r="H161" s="64">
        <v>9.2999999999999999E-2</v>
      </c>
      <c r="I161" s="64">
        <v>7.8E-2</v>
      </c>
      <c r="J161" s="64">
        <v>1E-3</v>
      </c>
      <c r="K161" s="62">
        <v>8.1999999999999993</v>
      </c>
      <c r="L161" s="63">
        <v>68</v>
      </c>
      <c r="M161" s="63">
        <v>220</v>
      </c>
      <c r="N161" s="63">
        <v>71</v>
      </c>
      <c r="O161" s="63">
        <v>1600</v>
      </c>
      <c r="P161" s="93">
        <v>80</v>
      </c>
      <c r="Q161" s="93">
        <v>20</v>
      </c>
      <c r="R161" s="93">
        <v>28</v>
      </c>
      <c r="S161" s="93">
        <v>305</v>
      </c>
      <c r="T161" s="93">
        <v>0.5</v>
      </c>
      <c r="U161" s="93">
        <v>144</v>
      </c>
      <c r="V161" s="63"/>
      <c r="W161" s="108">
        <v>2923</v>
      </c>
      <c r="X161" s="63"/>
      <c r="Y161" s="63"/>
      <c r="Z161" s="93">
        <v>2</v>
      </c>
      <c r="AA161" s="93">
        <v>288</v>
      </c>
      <c r="AB161" s="87">
        <v>114.5</v>
      </c>
    </row>
    <row r="162" spans="1:28" x14ac:dyDescent="0.25">
      <c r="A162" s="117">
        <v>41036</v>
      </c>
      <c r="B162" s="60">
        <v>5</v>
      </c>
      <c r="C162" s="60">
        <v>2012</v>
      </c>
      <c r="D162" s="61">
        <v>1</v>
      </c>
      <c r="E162" s="62">
        <v>6.5</v>
      </c>
      <c r="F162" s="93">
        <v>33</v>
      </c>
      <c r="G162" s="63">
        <v>52</v>
      </c>
      <c r="H162" s="64">
        <v>0.01</v>
      </c>
      <c r="I162" s="64">
        <v>7.3999999999999996E-2</v>
      </c>
      <c r="J162" s="64">
        <v>6.5000000000000002E-2</v>
      </c>
      <c r="K162" s="62">
        <v>8.4</v>
      </c>
      <c r="L162" s="63">
        <v>15</v>
      </c>
      <c r="M162" s="63">
        <v>180</v>
      </c>
      <c r="N162" s="63">
        <v>17.100000000000001</v>
      </c>
      <c r="O162" s="63">
        <v>1600</v>
      </c>
      <c r="P162" s="93">
        <v>88</v>
      </c>
      <c r="Q162" s="93">
        <v>44</v>
      </c>
      <c r="R162" s="93">
        <v>20</v>
      </c>
      <c r="S162" s="93">
        <v>350</v>
      </c>
      <c r="T162" s="93">
        <v>1</v>
      </c>
      <c r="U162" s="93">
        <v>140</v>
      </c>
      <c r="V162" s="63"/>
      <c r="W162" s="86">
        <v>5236</v>
      </c>
      <c r="X162" s="63"/>
      <c r="Y162" s="63"/>
      <c r="Z162" s="93">
        <v>2</v>
      </c>
      <c r="AA162" s="93">
        <v>195</v>
      </c>
      <c r="AB162" s="87">
        <v>78.7</v>
      </c>
    </row>
    <row r="163" spans="1:28" x14ac:dyDescent="0.25">
      <c r="A163" s="117">
        <v>41064</v>
      </c>
      <c r="B163" s="60">
        <v>6</v>
      </c>
      <c r="C163" s="60">
        <v>2012</v>
      </c>
      <c r="D163" s="61">
        <v>3</v>
      </c>
      <c r="E163" s="62">
        <v>7.7</v>
      </c>
      <c r="F163" s="93">
        <v>29.2</v>
      </c>
      <c r="G163" s="63">
        <v>45</v>
      </c>
      <c r="H163" s="64">
        <v>8.7999999999999995E-2</v>
      </c>
      <c r="I163" s="64">
        <v>5.2999999999999999E-2</v>
      </c>
      <c r="J163" s="64">
        <v>0.186</v>
      </c>
      <c r="K163" s="62">
        <v>9.1999999999999993</v>
      </c>
      <c r="L163" s="63">
        <v>34</v>
      </c>
      <c r="M163" s="63">
        <v>194</v>
      </c>
      <c r="N163" s="63">
        <v>16</v>
      </c>
      <c r="O163" s="63">
        <v>140</v>
      </c>
      <c r="P163" s="93">
        <v>92</v>
      </c>
      <c r="Q163" s="93">
        <v>32</v>
      </c>
      <c r="R163" s="93">
        <v>8</v>
      </c>
      <c r="S163" s="93">
        <v>311</v>
      </c>
      <c r="T163" s="93">
        <v>2</v>
      </c>
      <c r="U163" s="93">
        <v>92</v>
      </c>
      <c r="V163" s="63"/>
      <c r="W163" s="108">
        <v>7694</v>
      </c>
      <c r="X163" s="63"/>
      <c r="Y163" s="63"/>
      <c r="Z163" s="93">
        <v>4.5</v>
      </c>
      <c r="AA163" s="93">
        <v>228</v>
      </c>
      <c r="AB163" s="87">
        <v>528.63</v>
      </c>
    </row>
    <row r="164" spans="1:28" x14ac:dyDescent="0.25">
      <c r="A164" s="117">
        <v>41092</v>
      </c>
      <c r="B164" s="60">
        <v>7</v>
      </c>
      <c r="C164" s="60">
        <v>2012</v>
      </c>
      <c r="D164" s="61">
        <v>2</v>
      </c>
      <c r="E164" s="62">
        <v>8</v>
      </c>
      <c r="F164" s="93">
        <v>30.5</v>
      </c>
      <c r="G164" s="63">
        <v>52</v>
      </c>
      <c r="H164" s="64">
        <v>1.4999999999999999E-2</v>
      </c>
      <c r="I164" s="64">
        <v>9.0999999999999998E-2</v>
      </c>
      <c r="J164" s="64">
        <v>9.4E-2</v>
      </c>
      <c r="K164" s="62">
        <v>8.8000000000000007</v>
      </c>
      <c r="L164" s="63">
        <v>27</v>
      </c>
      <c r="M164" s="63">
        <v>179</v>
      </c>
      <c r="N164" s="63">
        <v>19</v>
      </c>
      <c r="O164" s="63">
        <v>23</v>
      </c>
      <c r="P164" s="93">
        <v>68</v>
      </c>
      <c r="Q164" s="93">
        <v>36</v>
      </c>
      <c r="R164" s="93">
        <v>2</v>
      </c>
      <c r="S164" s="93">
        <v>323</v>
      </c>
      <c r="T164" s="93">
        <v>0.5</v>
      </c>
      <c r="U164" s="93">
        <v>172</v>
      </c>
      <c r="V164" s="63"/>
      <c r="W164" s="86">
        <v>5838</v>
      </c>
      <c r="X164" s="63"/>
      <c r="Y164" s="63"/>
      <c r="Z164" s="93">
        <v>2</v>
      </c>
      <c r="AA164" s="93">
        <v>206</v>
      </c>
      <c r="AB164" s="86">
        <v>137.08000000000001</v>
      </c>
    </row>
    <row r="165" spans="1:28" x14ac:dyDescent="0.25">
      <c r="A165" s="117">
        <v>41127</v>
      </c>
      <c r="B165" s="60">
        <v>8</v>
      </c>
      <c r="C165" s="60">
        <v>2012</v>
      </c>
      <c r="D165" s="61">
        <v>1</v>
      </c>
      <c r="E165" s="62">
        <v>7.1</v>
      </c>
      <c r="F165" s="93">
        <v>27.1</v>
      </c>
      <c r="G165" s="63">
        <v>30</v>
      </c>
      <c r="H165" s="64">
        <v>0.10100000000000001</v>
      </c>
      <c r="I165" s="64">
        <v>6.3E-2</v>
      </c>
      <c r="J165" s="64">
        <v>2.1000000000000001E-2</v>
      </c>
      <c r="K165" s="62">
        <v>8.3000000000000007</v>
      </c>
      <c r="L165" s="63">
        <v>62</v>
      </c>
      <c r="M165" s="63">
        <v>111</v>
      </c>
      <c r="N165" s="63">
        <v>50</v>
      </c>
      <c r="O165" s="63">
        <v>350</v>
      </c>
      <c r="P165" s="93">
        <v>84</v>
      </c>
      <c r="Q165" s="93">
        <v>20</v>
      </c>
      <c r="R165" s="93">
        <v>20</v>
      </c>
      <c r="S165" s="93">
        <v>186</v>
      </c>
      <c r="T165" s="93">
        <v>0.5</v>
      </c>
      <c r="U165" s="93">
        <v>116</v>
      </c>
      <c r="V165" s="63"/>
      <c r="W165" s="86">
        <v>62423</v>
      </c>
      <c r="X165" s="63"/>
      <c r="Y165" s="63"/>
      <c r="Z165" s="93">
        <v>110</v>
      </c>
      <c r="AA165" s="93">
        <v>173</v>
      </c>
      <c r="AB165" s="86">
        <v>72.28</v>
      </c>
    </row>
    <row r="166" spans="1:28" x14ac:dyDescent="0.25">
      <c r="A166" s="117">
        <v>41155</v>
      </c>
      <c r="B166" s="60">
        <v>9</v>
      </c>
      <c r="C166" s="60">
        <v>2012</v>
      </c>
      <c r="D166" s="61">
        <v>2</v>
      </c>
      <c r="E166" s="62">
        <v>8.4</v>
      </c>
      <c r="F166" s="93">
        <v>31</v>
      </c>
      <c r="G166" s="63">
        <v>30</v>
      </c>
      <c r="H166" s="64">
        <v>1E-3</v>
      </c>
      <c r="I166" s="64">
        <v>5.6000000000000001E-2</v>
      </c>
      <c r="J166" s="64">
        <v>0.05</v>
      </c>
      <c r="K166" s="62">
        <v>9</v>
      </c>
      <c r="L166" s="63">
        <v>19</v>
      </c>
      <c r="M166" s="63">
        <v>189</v>
      </c>
      <c r="N166" s="63">
        <v>30</v>
      </c>
      <c r="O166" s="63">
        <v>27</v>
      </c>
      <c r="P166" s="93">
        <v>72</v>
      </c>
      <c r="Q166" s="93">
        <v>28</v>
      </c>
      <c r="R166" s="93">
        <v>12</v>
      </c>
      <c r="S166" s="93">
        <v>195</v>
      </c>
      <c r="T166" s="93">
        <v>0.5</v>
      </c>
      <c r="U166" s="93">
        <v>64</v>
      </c>
      <c r="V166" s="63"/>
      <c r="W166" s="86">
        <v>21323</v>
      </c>
      <c r="X166" s="63"/>
      <c r="Y166" s="63"/>
      <c r="Z166" s="93">
        <v>2</v>
      </c>
      <c r="AA166" s="93">
        <v>208</v>
      </c>
      <c r="AB166" s="86">
        <v>118.23</v>
      </c>
    </row>
    <row r="167" spans="1:28" x14ac:dyDescent="0.25">
      <c r="A167" s="117">
        <v>41183</v>
      </c>
      <c r="B167" s="60">
        <v>10</v>
      </c>
      <c r="C167" s="60">
        <v>2012</v>
      </c>
      <c r="D167" s="61">
        <v>2</v>
      </c>
      <c r="E167" s="62">
        <v>10.199999999999999</v>
      </c>
      <c r="F167" s="93">
        <v>30.4</v>
      </c>
      <c r="G167" s="63">
        <v>22</v>
      </c>
      <c r="H167" s="64">
        <v>1E-3</v>
      </c>
      <c r="I167" s="64">
        <v>2.1999999999999999E-2</v>
      </c>
      <c r="J167" s="64">
        <v>1.2E-2</v>
      </c>
      <c r="K167" s="62">
        <v>9</v>
      </c>
      <c r="L167" s="63">
        <v>16</v>
      </c>
      <c r="M167" s="63">
        <v>118</v>
      </c>
      <c r="N167" s="63">
        <v>10</v>
      </c>
      <c r="O167" s="63">
        <v>22</v>
      </c>
      <c r="P167" s="93">
        <v>100</v>
      </c>
      <c r="Q167" s="93">
        <v>40</v>
      </c>
      <c r="R167" s="93">
        <v>4</v>
      </c>
      <c r="S167" s="93">
        <v>170</v>
      </c>
      <c r="T167" s="93">
        <v>0.5</v>
      </c>
      <c r="U167" s="93">
        <v>100</v>
      </c>
      <c r="V167" s="63"/>
      <c r="W167" s="86">
        <v>8375</v>
      </c>
      <c r="X167" s="63"/>
      <c r="Y167" s="63"/>
      <c r="Z167" s="93">
        <v>14</v>
      </c>
      <c r="AA167" s="93">
        <v>134</v>
      </c>
      <c r="AB167" s="86">
        <v>63.15</v>
      </c>
    </row>
    <row r="168" spans="1:28" x14ac:dyDescent="0.25">
      <c r="A168" s="117">
        <v>41219</v>
      </c>
      <c r="B168" s="60">
        <v>11</v>
      </c>
      <c r="C168" s="60">
        <v>2012</v>
      </c>
      <c r="D168" s="61">
        <v>1</v>
      </c>
      <c r="E168" s="62">
        <v>8.3000000000000007</v>
      </c>
      <c r="F168" s="93">
        <v>29.1</v>
      </c>
      <c r="G168" s="63">
        <v>22</v>
      </c>
      <c r="H168" s="64">
        <v>2.8000000000000001E-2</v>
      </c>
      <c r="I168" s="64">
        <v>5.8000000000000003E-2</v>
      </c>
      <c r="J168" s="64">
        <v>3.7999999999999999E-2</v>
      </c>
      <c r="K168" s="62">
        <v>8.6</v>
      </c>
      <c r="L168" s="63">
        <v>17</v>
      </c>
      <c r="M168" s="63">
        <v>106</v>
      </c>
      <c r="N168" s="63">
        <v>20</v>
      </c>
      <c r="O168" s="63">
        <v>21</v>
      </c>
      <c r="P168" s="93">
        <v>100</v>
      </c>
      <c r="Q168" s="93">
        <v>36</v>
      </c>
      <c r="R168" s="93">
        <v>2</v>
      </c>
      <c r="S168" s="93">
        <v>198</v>
      </c>
      <c r="T168" s="93">
        <v>0.5</v>
      </c>
      <c r="U168" s="93">
        <v>96</v>
      </c>
      <c r="V168" s="63"/>
      <c r="W168" s="86">
        <v>15416</v>
      </c>
      <c r="X168" s="63"/>
      <c r="Y168" s="63"/>
      <c r="Z168" s="93" t="s">
        <v>110</v>
      </c>
      <c r="AA168" s="93">
        <v>123</v>
      </c>
      <c r="AB168" s="86">
        <v>69.58</v>
      </c>
    </row>
    <row r="169" spans="1:28" x14ac:dyDescent="0.25">
      <c r="A169" s="117">
        <v>41246</v>
      </c>
      <c r="B169" s="60">
        <v>12</v>
      </c>
      <c r="C169" s="60">
        <v>2012</v>
      </c>
      <c r="D169" s="61">
        <v>1</v>
      </c>
      <c r="E169" s="62">
        <v>8.1</v>
      </c>
      <c r="F169" s="93">
        <v>28.3</v>
      </c>
      <c r="G169" s="63">
        <v>33</v>
      </c>
      <c r="H169" s="64">
        <v>2.3E-2</v>
      </c>
      <c r="I169" s="64">
        <v>4.3999999999999997E-2</v>
      </c>
      <c r="J169" s="64">
        <v>1.7999999999999999E-2</v>
      </c>
      <c r="K169" s="62">
        <v>8.8000000000000007</v>
      </c>
      <c r="L169" s="63">
        <v>22</v>
      </c>
      <c r="M169" s="63">
        <v>151</v>
      </c>
      <c r="N169" s="63">
        <v>21</v>
      </c>
      <c r="O169" s="63">
        <v>1700</v>
      </c>
      <c r="P169" s="93">
        <v>80</v>
      </c>
      <c r="Q169" s="93">
        <v>44</v>
      </c>
      <c r="R169" s="93">
        <v>15</v>
      </c>
      <c r="S169" s="93">
        <v>212</v>
      </c>
      <c r="T169" s="93">
        <v>0.5</v>
      </c>
      <c r="U169" s="93">
        <v>144</v>
      </c>
      <c r="V169" s="63"/>
      <c r="W169" s="86">
        <v>19314</v>
      </c>
      <c r="X169" s="63"/>
      <c r="Y169" s="63"/>
      <c r="Z169" s="93" t="s">
        <v>110</v>
      </c>
      <c r="AA169" s="93">
        <v>173</v>
      </c>
      <c r="AB169" s="86">
        <v>78.790000000000006</v>
      </c>
    </row>
    <row r="170" spans="1:28" x14ac:dyDescent="0.25">
      <c r="A170" s="117">
        <v>41283</v>
      </c>
      <c r="B170" s="60">
        <v>1</v>
      </c>
      <c r="C170" s="60">
        <f t="shared" ref="C170:C217" si="0">YEAR(A170)</f>
        <v>2013</v>
      </c>
      <c r="D170" s="36">
        <v>1</v>
      </c>
      <c r="E170" s="38">
        <v>7.8</v>
      </c>
      <c r="F170" s="47">
        <v>26.7</v>
      </c>
      <c r="G170" s="36">
        <v>31</v>
      </c>
      <c r="H170" s="48">
        <v>9.8000000000000004E-2</v>
      </c>
      <c r="I170" s="39">
        <v>4.3999999999999997E-2</v>
      </c>
      <c r="J170" s="39">
        <v>0.04</v>
      </c>
      <c r="K170" s="38">
        <v>8.4</v>
      </c>
      <c r="L170" s="36">
        <v>13</v>
      </c>
      <c r="M170" s="36">
        <v>159</v>
      </c>
      <c r="N170" s="36">
        <v>42</v>
      </c>
      <c r="O170" s="34">
        <v>320</v>
      </c>
      <c r="P170" s="36">
        <v>40</v>
      </c>
      <c r="Q170" s="36">
        <v>32</v>
      </c>
      <c r="R170" s="36">
        <v>2</v>
      </c>
      <c r="S170" s="36">
        <v>166</v>
      </c>
      <c r="T170" s="38">
        <v>2</v>
      </c>
      <c r="U170" s="36">
        <v>72</v>
      </c>
      <c r="V170" s="37">
        <v>20</v>
      </c>
      <c r="W170" s="49">
        <v>17142</v>
      </c>
      <c r="X170" s="63"/>
      <c r="Y170" s="63"/>
      <c r="Z170" s="34">
        <v>17</v>
      </c>
      <c r="AA170" s="34"/>
      <c r="AB170" s="89">
        <v>111.54</v>
      </c>
    </row>
    <row r="171" spans="1:28" x14ac:dyDescent="0.25">
      <c r="A171" s="117">
        <v>41311</v>
      </c>
      <c r="B171" s="60">
        <v>2</v>
      </c>
      <c r="C171" s="60">
        <f t="shared" si="0"/>
        <v>2013</v>
      </c>
      <c r="D171" s="36">
        <v>2</v>
      </c>
      <c r="E171" s="38">
        <v>8.4</v>
      </c>
      <c r="F171" s="47">
        <v>26</v>
      </c>
      <c r="G171" s="36">
        <v>31</v>
      </c>
      <c r="H171" s="48">
        <v>1.9E-2</v>
      </c>
      <c r="I171" s="39">
        <v>5.0999999999999997E-2</v>
      </c>
      <c r="J171" s="39">
        <v>5.8999999999999997E-2</v>
      </c>
      <c r="K171" s="38">
        <v>8.8000000000000007</v>
      </c>
      <c r="L171" s="36">
        <v>28</v>
      </c>
      <c r="M171" s="36">
        <v>152</v>
      </c>
      <c r="N171" s="36">
        <v>45</v>
      </c>
      <c r="O171" s="34">
        <v>230</v>
      </c>
      <c r="P171" s="36">
        <v>76</v>
      </c>
      <c r="Q171" s="36">
        <v>44</v>
      </c>
      <c r="R171" s="36">
        <v>16</v>
      </c>
      <c r="S171" s="36">
        <v>182</v>
      </c>
      <c r="T171" s="38">
        <v>1</v>
      </c>
      <c r="U171" s="36">
        <v>104</v>
      </c>
      <c r="V171" s="37">
        <v>40</v>
      </c>
      <c r="W171" s="49">
        <v>11706</v>
      </c>
      <c r="Z171" s="34">
        <v>11</v>
      </c>
      <c r="AA171" s="34"/>
      <c r="AB171" s="89">
        <v>161.15</v>
      </c>
    </row>
    <row r="172" spans="1:28" x14ac:dyDescent="0.25">
      <c r="A172" s="117">
        <v>41339</v>
      </c>
      <c r="B172" s="60">
        <v>3</v>
      </c>
      <c r="C172" s="60">
        <f t="shared" si="0"/>
        <v>2013</v>
      </c>
      <c r="D172" s="36">
        <v>1</v>
      </c>
      <c r="E172" s="38">
        <v>7.7</v>
      </c>
      <c r="F172" s="47">
        <v>26.9</v>
      </c>
      <c r="G172" s="36">
        <v>23</v>
      </c>
      <c r="H172" s="48">
        <v>0.02</v>
      </c>
      <c r="I172" s="39">
        <v>3.6999999999999998E-2</v>
      </c>
      <c r="J172" s="39">
        <v>0.02</v>
      </c>
      <c r="K172" s="38">
        <v>7.1</v>
      </c>
      <c r="L172" s="36">
        <v>46</v>
      </c>
      <c r="M172" s="36">
        <v>135</v>
      </c>
      <c r="N172" s="36">
        <v>48</v>
      </c>
      <c r="O172" s="34">
        <v>55</v>
      </c>
      <c r="P172" s="36">
        <v>72</v>
      </c>
      <c r="Q172" s="36">
        <v>20</v>
      </c>
      <c r="R172" s="36">
        <v>16</v>
      </c>
      <c r="S172" s="36">
        <v>186</v>
      </c>
      <c r="T172" s="38">
        <v>2</v>
      </c>
      <c r="U172" s="36">
        <v>60</v>
      </c>
      <c r="V172" s="37">
        <v>30</v>
      </c>
      <c r="W172" s="49">
        <v>183033</v>
      </c>
      <c r="Z172" s="34">
        <v>5</v>
      </c>
      <c r="AA172" s="34"/>
      <c r="AB172" s="89">
        <v>78.790000000000006</v>
      </c>
    </row>
    <row r="173" spans="1:28" x14ac:dyDescent="0.25">
      <c r="A173" s="117">
        <v>41367</v>
      </c>
      <c r="B173" s="60">
        <v>4</v>
      </c>
      <c r="C173" s="60">
        <f t="shared" si="0"/>
        <v>2013</v>
      </c>
      <c r="D173" s="36">
        <v>2</v>
      </c>
      <c r="E173" s="38">
        <v>7.6</v>
      </c>
      <c r="F173" s="47">
        <v>29.3</v>
      </c>
      <c r="G173" s="36">
        <v>19</v>
      </c>
      <c r="H173" s="48">
        <v>1.4999999999999999E-2</v>
      </c>
      <c r="I173" s="39">
        <v>4.2999999999999997E-2</v>
      </c>
      <c r="J173" s="39">
        <v>0.02</v>
      </c>
      <c r="K173" s="38">
        <v>8.3000000000000007</v>
      </c>
      <c r="L173" s="36">
        <v>18</v>
      </c>
      <c r="M173" s="36">
        <v>139</v>
      </c>
      <c r="N173" s="36">
        <v>22</v>
      </c>
      <c r="O173" s="34">
        <v>31</v>
      </c>
      <c r="P173" s="36">
        <v>92</v>
      </c>
      <c r="Q173" s="36">
        <v>28</v>
      </c>
      <c r="R173" s="36">
        <v>12</v>
      </c>
      <c r="S173" s="36">
        <v>207</v>
      </c>
      <c r="T173" s="38">
        <v>1</v>
      </c>
      <c r="U173" s="36">
        <v>96</v>
      </c>
      <c r="V173" s="37">
        <v>40</v>
      </c>
      <c r="W173" s="49">
        <v>27335</v>
      </c>
      <c r="Z173" s="34">
        <v>2</v>
      </c>
      <c r="AA173" s="34"/>
      <c r="AB173" s="89">
        <v>53.51</v>
      </c>
    </row>
    <row r="174" spans="1:28" x14ac:dyDescent="0.25">
      <c r="A174" s="117">
        <v>41395</v>
      </c>
      <c r="B174" s="60">
        <v>5</v>
      </c>
      <c r="C174" s="60">
        <f t="shared" si="0"/>
        <v>2013</v>
      </c>
      <c r="D174" s="36">
        <v>2</v>
      </c>
      <c r="E174" s="38">
        <v>8</v>
      </c>
      <c r="F174" s="47">
        <v>30.5</v>
      </c>
      <c r="G174" s="36">
        <v>23</v>
      </c>
      <c r="H174" s="48">
        <v>1.2999999999999999E-2</v>
      </c>
      <c r="I174" s="39">
        <v>4.4999999999999998E-2</v>
      </c>
      <c r="J174" s="39">
        <v>1.6E-2</v>
      </c>
      <c r="K174" s="38">
        <v>9</v>
      </c>
      <c r="L174" s="36">
        <v>14</v>
      </c>
      <c r="M174" s="36">
        <v>169</v>
      </c>
      <c r="N174" s="36">
        <v>19</v>
      </c>
      <c r="O174" s="34">
        <v>37</v>
      </c>
      <c r="P174" s="36">
        <v>104</v>
      </c>
      <c r="Q174" s="36">
        <v>40</v>
      </c>
      <c r="R174" s="36">
        <v>24</v>
      </c>
      <c r="S174" s="36">
        <v>251</v>
      </c>
      <c r="T174" s="38">
        <v>1</v>
      </c>
      <c r="U174" s="36">
        <v>88</v>
      </c>
      <c r="V174" s="37">
        <v>80</v>
      </c>
      <c r="W174" s="49">
        <v>18576</v>
      </c>
      <c r="Z174" s="34">
        <v>2</v>
      </c>
      <c r="AA174" s="34"/>
      <c r="AB174" s="89">
        <v>99.04</v>
      </c>
    </row>
    <row r="175" spans="1:28" x14ac:dyDescent="0.25">
      <c r="A175" s="117">
        <v>41451</v>
      </c>
      <c r="B175" s="60">
        <v>6</v>
      </c>
      <c r="C175" s="60">
        <f t="shared" si="0"/>
        <v>2013</v>
      </c>
      <c r="D175" s="36">
        <v>2</v>
      </c>
      <c r="E175" s="38">
        <v>8.9</v>
      </c>
      <c r="F175" s="47">
        <v>31.97</v>
      </c>
      <c r="G175" s="36">
        <v>31</v>
      </c>
      <c r="H175" s="48">
        <v>0.02</v>
      </c>
      <c r="I175" s="39">
        <v>3.3000000000000002E-2</v>
      </c>
      <c r="J175" s="39">
        <v>2.4E-2</v>
      </c>
      <c r="K175" s="38">
        <v>9.1</v>
      </c>
      <c r="L175" s="36">
        <v>17</v>
      </c>
      <c r="M175" s="36">
        <v>134</v>
      </c>
      <c r="N175" s="36">
        <v>14</v>
      </c>
      <c r="O175" s="34">
        <v>33</v>
      </c>
      <c r="P175" s="36">
        <v>100</v>
      </c>
      <c r="Q175" s="36">
        <v>36</v>
      </c>
      <c r="R175" s="36">
        <v>24</v>
      </c>
      <c r="S175" s="36">
        <v>218</v>
      </c>
      <c r="T175" s="38">
        <v>2</v>
      </c>
      <c r="U175" s="36">
        <v>100</v>
      </c>
      <c r="V175" s="37">
        <v>80</v>
      </c>
      <c r="W175" s="49">
        <v>15018</v>
      </c>
      <c r="Z175" s="34">
        <v>4</v>
      </c>
      <c r="AA175" s="34"/>
      <c r="AB175" s="89">
        <v>56.29</v>
      </c>
    </row>
    <row r="176" spans="1:28" x14ac:dyDescent="0.25">
      <c r="A176" s="117">
        <v>41479</v>
      </c>
      <c r="B176" s="60">
        <v>7</v>
      </c>
      <c r="C176" s="60">
        <f t="shared" si="0"/>
        <v>2013</v>
      </c>
      <c r="D176" s="36">
        <v>2</v>
      </c>
      <c r="E176" s="38">
        <v>7.5</v>
      </c>
      <c r="F176" s="47">
        <v>29.96</v>
      </c>
      <c r="G176" s="36">
        <v>27</v>
      </c>
      <c r="H176" s="48">
        <v>2E-3</v>
      </c>
      <c r="I176" s="39">
        <v>2E-3</v>
      </c>
      <c r="J176" s="39">
        <v>2E-3</v>
      </c>
      <c r="K176" s="38">
        <v>9</v>
      </c>
      <c r="L176" s="36">
        <v>16</v>
      </c>
      <c r="M176" s="36">
        <v>127</v>
      </c>
      <c r="N176" s="36">
        <v>14</v>
      </c>
      <c r="O176" s="34">
        <v>71</v>
      </c>
      <c r="P176" s="36">
        <v>80</v>
      </c>
      <c r="Q176" s="36">
        <v>28</v>
      </c>
      <c r="R176" s="36">
        <v>8</v>
      </c>
      <c r="S176" s="36">
        <v>222</v>
      </c>
      <c r="T176" s="38">
        <v>2</v>
      </c>
      <c r="U176" s="36">
        <v>68</v>
      </c>
      <c r="V176" s="37">
        <v>80</v>
      </c>
      <c r="W176" s="49">
        <v>24495</v>
      </c>
      <c r="Z176" s="34">
        <v>20</v>
      </c>
      <c r="AA176" s="34"/>
      <c r="AB176" s="89">
        <v>130.74</v>
      </c>
    </row>
    <row r="177" spans="1:28" x14ac:dyDescent="0.25">
      <c r="A177" s="117">
        <v>41507</v>
      </c>
      <c r="B177" s="60">
        <v>8</v>
      </c>
      <c r="C177" s="60">
        <f t="shared" si="0"/>
        <v>2013</v>
      </c>
      <c r="D177" s="36">
        <v>1</v>
      </c>
      <c r="E177" s="38">
        <v>8</v>
      </c>
      <c r="F177" s="47">
        <v>29</v>
      </c>
      <c r="G177" s="36">
        <v>59</v>
      </c>
      <c r="H177" s="48">
        <v>5.0000000000000001E-3</v>
      </c>
      <c r="I177" s="39">
        <v>3.7999999999999999E-2</v>
      </c>
      <c r="J177" s="39">
        <v>1.7000000000000001E-2</v>
      </c>
      <c r="K177" s="38">
        <v>6.9</v>
      </c>
      <c r="L177" s="36">
        <v>29</v>
      </c>
      <c r="M177" s="36">
        <v>235</v>
      </c>
      <c r="N177" s="36">
        <v>25</v>
      </c>
      <c r="O177" s="34">
        <v>245</v>
      </c>
      <c r="P177" s="36">
        <v>88</v>
      </c>
      <c r="Q177" s="36">
        <v>44</v>
      </c>
      <c r="R177" s="36">
        <v>39</v>
      </c>
      <c r="S177" s="36">
        <v>433</v>
      </c>
      <c r="T177" s="38">
        <v>0.5</v>
      </c>
      <c r="U177" s="36">
        <v>84</v>
      </c>
      <c r="V177" s="37">
        <v>60</v>
      </c>
      <c r="W177" s="49">
        <v>41147</v>
      </c>
      <c r="Z177" s="34">
        <v>117</v>
      </c>
      <c r="AA177" s="34"/>
      <c r="AB177" s="89">
        <v>79.14</v>
      </c>
    </row>
    <row r="178" spans="1:28" x14ac:dyDescent="0.25">
      <c r="A178" s="117">
        <v>41535</v>
      </c>
      <c r="B178" s="60">
        <v>9</v>
      </c>
      <c r="C178" s="60">
        <f t="shared" si="0"/>
        <v>2013</v>
      </c>
      <c r="D178" s="36">
        <v>1</v>
      </c>
      <c r="E178" s="38">
        <v>6.2</v>
      </c>
      <c r="F178" s="47">
        <v>30.63</v>
      </c>
      <c r="G178" s="36">
        <v>24</v>
      </c>
      <c r="H178" s="48">
        <v>0.627</v>
      </c>
      <c r="I178" s="39">
        <v>8.8999999999999996E-2</v>
      </c>
      <c r="J178" s="39">
        <v>2.1000000000000001E-2</v>
      </c>
      <c r="K178" s="38">
        <v>8.8000000000000007</v>
      </c>
      <c r="L178" s="36">
        <v>9</v>
      </c>
      <c r="M178" s="36">
        <v>117</v>
      </c>
      <c r="N178" s="36">
        <v>9</v>
      </c>
      <c r="O178" s="34">
        <v>349</v>
      </c>
      <c r="P178" s="36">
        <v>68</v>
      </c>
      <c r="Q178" s="36">
        <v>28</v>
      </c>
      <c r="R178" s="36">
        <v>8</v>
      </c>
      <c r="S178" s="36">
        <v>234</v>
      </c>
      <c r="T178" s="38">
        <v>0.5</v>
      </c>
      <c r="U178" s="36">
        <v>52</v>
      </c>
      <c r="V178" s="37">
        <v>100</v>
      </c>
      <c r="W178" s="49">
        <v>16600</v>
      </c>
      <c r="Z178" s="34">
        <v>98</v>
      </c>
      <c r="AA178" s="34"/>
      <c r="AB178" s="89">
        <v>67.41</v>
      </c>
    </row>
    <row r="179" spans="1:28" x14ac:dyDescent="0.25">
      <c r="A179" s="117">
        <v>41563</v>
      </c>
      <c r="B179" s="60">
        <v>10</v>
      </c>
      <c r="C179" s="60">
        <f t="shared" si="0"/>
        <v>2013</v>
      </c>
      <c r="D179" s="36">
        <v>1</v>
      </c>
      <c r="E179" s="38">
        <v>8.1999999999999993</v>
      </c>
      <c r="F179" s="47">
        <v>28.8</v>
      </c>
      <c r="G179" s="36">
        <v>24</v>
      </c>
      <c r="H179" s="48">
        <v>4.0000000000000001E-3</v>
      </c>
      <c r="I179" s="39">
        <v>4.1000000000000002E-2</v>
      </c>
      <c r="J179" s="39">
        <v>5.7000000000000002E-2</v>
      </c>
      <c r="K179" s="38">
        <v>8.6</v>
      </c>
      <c r="L179" s="36">
        <v>8</v>
      </c>
      <c r="M179" s="36">
        <v>118</v>
      </c>
      <c r="N179" s="36">
        <v>9</v>
      </c>
      <c r="O179" s="34">
        <v>185</v>
      </c>
      <c r="P179" s="36">
        <v>68</v>
      </c>
      <c r="Q179" s="36">
        <v>24</v>
      </c>
      <c r="R179" s="50" t="s">
        <v>70</v>
      </c>
      <c r="S179" s="36">
        <v>173</v>
      </c>
      <c r="T179" s="38">
        <v>0.5</v>
      </c>
      <c r="U179" s="36">
        <v>52</v>
      </c>
      <c r="V179" s="37">
        <v>120</v>
      </c>
      <c r="W179" s="49">
        <v>65763</v>
      </c>
      <c r="Z179" s="34">
        <v>60</v>
      </c>
      <c r="AA179" s="34"/>
      <c r="AB179" s="89">
        <v>53.77</v>
      </c>
    </row>
    <row r="180" spans="1:28" x14ac:dyDescent="0.25">
      <c r="A180" s="117">
        <v>41591</v>
      </c>
      <c r="B180" s="60">
        <v>11</v>
      </c>
      <c r="C180" s="60">
        <f t="shared" si="0"/>
        <v>2013</v>
      </c>
      <c r="D180" s="36">
        <v>2</v>
      </c>
      <c r="E180" s="38">
        <v>8</v>
      </c>
      <c r="F180" s="47">
        <v>28</v>
      </c>
      <c r="G180" s="36">
        <v>32</v>
      </c>
      <c r="H180" s="48">
        <v>2E-3</v>
      </c>
      <c r="I180" s="39">
        <v>3.5999999999999997E-2</v>
      </c>
      <c r="J180" s="39">
        <v>2.5999999999999999E-2</v>
      </c>
      <c r="K180" s="38">
        <v>8.5</v>
      </c>
      <c r="L180" s="36">
        <v>18</v>
      </c>
      <c r="M180" s="36">
        <v>127</v>
      </c>
      <c r="N180" s="36">
        <v>16</v>
      </c>
      <c r="O180" s="34">
        <v>126</v>
      </c>
      <c r="P180" s="36">
        <v>76</v>
      </c>
      <c r="Q180" s="36">
        <v>36</v>
      </c>
      <c r="R180" s="50" t="s">
        <v>70</v>
      </c>
      <c r="S180" s="36">
        <v>240</v>
      </c>
      <c r="T180" s="38">
        <v>1</v>
      </c>
      <c r="U180" s="36">
        <v>64</v>
      </c>
      <c r="V180" s="37">
        <v>100</v>
      </c>
      <c r="W180" s="49">
        <v>34133</v>
      </c>
      <c r="Z180" s="34">
        <v>10</v>
      </c>
      <c r="AA180" s="34"/>
      <c r="AB180" s="89">
        <v>92.78</v>
      </c>
    </row>
    <row r="181" spans="1:28" x14ac:dyDescent="0.25">
      <c r="A181" s="117">
        <v>41619</v>
      </c>
      <c r="B181" s="60">
        <v>12</v>
      </c>
      <c r="C181" s="60">
        <f t="shared" si="0"/>
        <v>2013</v>
      </c>
      <c r="D181" s="36">
        <v>2</v>
      </c>
      <c r="E181" s="38">
        <v>8.8000000000000007</v>
      </c>
      <c r="F181" s="47">
        <v>27</v>
      </c>
      <c r="G181" s="36">
        <v>24</v>
      </c>
      <c r="H181" s="48">
        <v>4.4999999999999998E-2</v>
      </c>
      <c r="I181" s="39">
        <v>4.3999999999999997E-2</v>
      </c>
      <c r="J181" s="39">
        <v>6.3E-2</v>
      </c>
      <c r="K181" s="38">
        <v>7.5</v>
      </c>
      <c r="L181" s="36">
        <v>36</v>
      </c>
      <c r="M181" s="36">
        <v>162</v>
      </c>
      <c r="N181" s="36">
        <v>25</v>
      </c>
      <c r="O181" s="34">
        <v>126</v>
      </c>
      <c r="P181" s="36">
        <v>64</v>
      </c>
      <c r="Q181" s="36">
        <v>28</v>
      </c>
      <c r="R181" s="51" t="s">
        <v>70</v>
      </c>
      <c r="S181" s="36">
        <v>194</v>
      </c>
      <c r="T181" s="38">
        <v>0.5</v>
      </c>
      <c r="U181" s="36">
        <v>52</v>
      </c>
      <c r="V181" s="37">
        <v>60</v>
      </c>
      <c r="W181" s="49">
        <v>37826</v>
      </c>
      <c r="Z181" s="34">
        <v>7</v>
      </c>
      <c r="AA181" s="34"/>
      <c r="AB181" s="89">
        <v>143.51</v>
      </c>
    </row>
    <row r="182" spans="1:28" x14ac:dyDescent="0.25">
      <c r="A182" s="117">
        <v>41647</v>
      </c>
      <c r="B182" s="60">
        <v>1</v>
      </c>
      <c r="C182" s="60">
        <f t="shared" si="0"/>
        <v>2014</v>
      </c>
      <c r="D182" s="36">
        <v>2</v>
      </c>
      <c r="E182" s="38">
        <v>7.8</v>
      </c>
      <c r="F182" s="38">
        <v>22</v>
      </c>
      <c r="G182" s="36">
        <v>32</v>
      </c>
      <c r="H182" s="48" t="s">
        <v>70</v>
      </c>
      <c r="I182" s="39" t="s">
        <v>70</v>
      </c>
      <c r="J182" s="52" t="s">
        <v>70</v>
      </c>
      <c r="K182" s="38">
        <v>7.4</v>
      </c>
      <c r="L182" s="36" t="s">
        <v>70</v>
      </c>
      <c r="M182" s="44" t="s">
        <v>70</v>
      </c>
      <c r="N182" s="36">
        <v>13</v>
      </c>
      <c r="O182" s="35">
        <v>197</v>
      </c>
      <c r="P182" s="36">
        <v>72</v>
      </c>
      <c r="Q182" s="36">
        <v>28</v>
      </c>
      <c r="R182" s="36">
        <v>2</v>
      </c>
      <c r="S182" s="36">
        <v>189</v>
      </c>
      <c r="T182" s="38">
        <v>0.5</v>
      </c>
      <c r="U182" s="36">
        <v>68</v>
      </c>
      <c r="V182" s="37">
        <v>70</v>
      </c>
      <c r="W182" s="45">
        <v>38128</v>
      </c>
      <c r="Z182" s="35">
        <v>2</v>
      </c>
    </row>
    <row r="183" spans="1:28" x14ac:dyDescent="0.25">
      <c r="A183" s="117">
        <v>41675</v>
      </c>
      <c r="B183" s="60">
        <v>2</v>
      </c>
      <c r="C183" s="60">
        <f t="shared" si="0"/>
        <v>2014</v>
      </c>
      <c r="D183" s="36">
        <v>3</v>
      </c>
      <c r="E183" s="38">
        <v>9.8000000000000007</v>
      </c>
      <c r="F183" s="38">
        <v>25</v>
      </c>
      <c r="G183" s="36">
        <v>24</v>
      </c>
      <c r="H183" s="48">
        <v>0.13400000000000001</v>
      </c>
      <c r="I183" s="39">
        <v>3.4000000000000002E-2</v>
      </c>
      <c r="J183" s="52" t="s">
        <v>70</v>
      </c>
      <c r="K183" s="38">
        <v>8.6999999999999993</v>
      </c>
      <c r="L183" s="36">
        <v>28</v>
      </c>
      <c r="M183" s="44" t="s">
        <v>70</v>
      </c>
      <c r="N183" s="36">
        <v>36</v>
      </c>
      <c r="O183" s="35">
        <v>246</v>
      </c>
      <c r="P183" s="36" t="s">
        <v>70</v>
      </c>
      <c r="Q183" s="36" t="s">
        <v>70</v>
      </c>
      <c r="R183" s="36" t="s">
        <v>70</v>
      </c>
      <c r="S183" s="36" t="s">
        <v>70</v>
      </c>
      <c r="T183" s="38">
        <v>2</v>
      </c>
      <c r="U183" s="36" t="s">
        <v>70</v>
      </c>
      <c r="V183" s="37">
        <v>30</v>
      </c>
      <c r="W183" s="45">
        <v>31955</v>
      </c>
      <c r="Z183" s="35">
        <v>4</v>
      </c>
    </row>
    <row r="184" spans="1:28" x14ac:dyDescent="0.25">
      <c r="A184" s="117">
        <v>41703</v>
      </c>
      <c r="B184" s="60">
        <v>3</v>
      </c>
      <c r="C184" s="60">
        <f t="shared" si="0"/>
        <v>2014</v>
      </c>
      <c r="D184" s="36">
        <v>2</v>
      </c>
      <c r="E184" s="38">
        <v>8.9</v>
      </c>
      <c r="F184" s="38">
        <v>25</v>
      </c>
      <c r="G184" s="36">
        <v>28</v>
      </c>
      <c r="H184" s="48">
        <v>8.5000000000000006E-2</v>
      </c>
      <c r="I184" s="39">
        <v>0.03</v>
      </c>
      <c r="J184" s="52" t="s">
        <v>70</v>
      </c>
      <c r="K184" s="38">
        <v>8.3000000000000007</v>
      </c>
      <c r="L184" s="36">
        <v>43</v>
      </c>
      <c r="M184" s="44" t="s">
        <v>70</v>
      </c>
      <c r="N184" s="36">
        <v>36</v>
      </c>
      <c r="O184" s="35">
        <v>185</v>
      </c>
      <c r="P184" s="36" t="s">
        <v>70</v>
      </c>
      <c r="Q184" s="36" t="s">
        <v>70</v>
      </c>
      <c r="R184" s="36" t="s">
        <v>70</v>
      </c>
      <c r="S184" s="36" t="s">
        <v>70</v>
      </c>
      <c r="T184" s="38">
        <v>1</v>
      </c>
      <c r="U184" s="36" t="s">
        <v>70</v>
      </c>
      <c r="V184" s="37">
        <v>60</v>
      </c>
      <c r="W184" s="45">
        <v>9878</v>
      </c>
      <c r="Z184" s="35">
        <v>4</v>
      </c>
    </row>
    <row r="185" spans="1:28" x14ac:dyDescent="0.25">
      <c r="A185" s="117">
        <v>41731</v>
      </c>
      <c r="B185" s="60">
        <v>4</v>
      </c>
      <c r="C185" s="60">
        <f t="shared" si="0"/>
        <v>2014</v>
      </c>
      <c r="D185" s="36">
        <v>2</v>
      </c>
      <c r="E185" s="38">
        <v>8.5</v>
      </c>
      <c r="F185" s="38">
        <v>31</v>
      </c>
      <c r="G185" s="36">
        <v>44</v>
      </c>
      <c r="H185" s="48">
        <v>0.14000000000000001</v>
      </c>
      <c r="I185" s="39">
        <v>3.3000000000000002E-2</v>
      </c>
      <c r="J185" s="39">
        <v>3.6999999999999998E-2</v>
      </c>
      <c r="K185" s="38">
        <v>8.6999999999999993</v>
      </c>
      <c r="L185" s="36">
        <v>51</v>
      </c>
      <c r="M185" s="36">
        <v>153</v>
      </c>
      <c r="N185" s="36">
        <v>42</v>
      </c>
      <c r="O185" s="35">
        <v>134</v>
      </c>
      <c r="P185" s="36">
        <v>80</v>
      </c>
      <c r="Q185" s="36">
        <v>36</v>
      </c>
      <c r="R185" s="36" t="s">
        <v>70</v>
      </c>
      <c r="S185" s="36">
        <v>259</v>
      </c>
      <c r="T185" s="38">
        <v>0.5</v>
      </c>
      <c r="U185" s="36">
        <v>76</v>
      </c>
      <c r="V185" s="37">
        <v>40</v>
      </c>
      <c r="W185" s="45">
        <v>2934</v>
      </c>
      <c r="Z185" s="35">
        <v>6</v>
      </c>
    </row>
    <row r="186" spans="1:28" x14ac:dyDescent="0.25">
      <c r="A186" s="117">
        <v>41787</v>
      </c>
      <c r="B186" s="60">
        <v>5</v>
      </c>
      <c r="C186" s="60">
        <f t="shared" si="0"/>
        <v>2014</v>
      </c>
      <c r="D186" s="36">
        <v>2</v>
      </c>
      <c r="E186" s="38">
        <v>8.4</v>
      </c>
      <c r="F186" s="38">
        <v>30.5</v>
      </c>
      <c r="G186" s="36">
        <v>45</v>
      </c>
      <c r="H186" s="48">
        <v>0.14000000000000001</v>
      </c>
      <c r="I186" s="39">
        <v>4.2000000000000003E-2</v>
      </c>
      <c r="J186" s="52" t="s">
        <v>70</v>
      </c>
      <c r="K186" s="38">
        <v>8.1999999999999993</v>
      </c>
      <c r="L186" s="36">
        <v>43</v>
      </c>
      <c r="M186" s="44" t="s">
        <v>70</v>
      </c>
      <c r="N186" s="36">
        <v>37</v>
      </c>
      <c r="O186" s="35">
        <v>58</v>
      </c>
      <c r="P186" s="36" t="s">
        <v>70</v>
      </c>
      <c r="Q186" s="36" t="s">
        <v>70</v>
      </c>
      <c r="R186" s="36" t="s">
        <v>70</v>
      </c>
      <c r="S186" s="36" t="s">
        <v>70</v>
      </c>
      <c r="T186" s="38">
        <v>3</v>
      </c>
      <c r="U186" s="36" t="s">
        <v>70</v>
      </c>
      <c r="V186" s="37">
        <v>65</v>
      </c>
      <c r="W186" s="45">
        <v>1110</v>
      </c>
      <c r="Z186" s="35">
        <v>4</v>
      </c>
    </row>
    <row r="187" spans="1:28" x14ac:dyDescent="0.25">
      <c r="A187" s="117">
        <v>41815</v>
      </c>
      <c r="B187" s="60">
        <v>6</v>
      </c>
      <c r="C187" s="60">
        <f t="shared" si="0"/>
        <v>2014</v>
      </c>
      <c r="D187" s="36">
        <v>4</v>
      </c>
      <c r="E187" s="38">
        <v>8.4</v>
      </c>
      <c r="F187" s="38">
        <v>35.6</v>
      </c>
      <c r="G187" s="36">
        <v>63</v>
      </c>
      <c r="H187" s="48">
        <v>6.6000000000000003E-2</v>
      </c>
      <c r="I187" s="39">
        <v>0.13100000000000001</v>
      </c>
      <c r="J187" s="52" t="s">
        <v>70</v>
      </c>
      <c r="K187" s="38">
        <v>9</v>
      </c>
      <c r="L187" s="36">
        <v>27</v>
      </c>
      <c r="M187" s="44" t="s">
        <v>70</v>
      </c>
      <c r="N187" s="36">
        <v>28</v>
      </c>
      <c r="O187" s="35">
        <v>59</v>
      </c>
      <c r="P187" s="36" t="s">
        <v>70</v>
      </c>
      <c r="Q187" s="36" t="s">
        <v>70</v>
      </c>
      <c r="R187" s="36" t="s">
        <v>70</v>
      </c>
      <c r="S187" s="36" t="s">
        <v>70</v>
      </c>
      <c r="T187" s="38">
        <v>3</v>
      </c>
      <c r="U187" s="36" t="s">
        <v>70</v>
      </c>
      <c r="V187" s="37">
        <v>100</v>
      </c>
      <c r="W187" s="45">
        <v>255108</v>
      </c>
      <c r="Z187" s="35">
        <v>4</v>
      </c>
    </row>
    <row r="188" spans="1:28" x14ac:dyDescent="0.25">
      <c r="A188" s="117">
        <v>41843</v>
      </c>
      <c r="B188" s="60">
        <v>7</v>
      </c>
      <c r="C188" s="60">
        <f t="shared" si="0"/>
        <v>2014</v>
      </c>
      <c r="D188" s="50" t="s">
        <v>70</v>
      </c>
      <c r="E188" s="38">
        <v>6.7</v>
      </c>
      <c r="F188" s="38">
        <v>28.6</v>
      </c>
      <c r="G188" s="36">
        <v>119</v>
      </c>
      <c r="H188" s="48" t="s">
        <v>70</v>
      </c>
      <c r="I188" s="39" t="s">
        <v>70</v>
      </c>
      <c r="J188" s="52" t="s">
        <v>70</v>
      </c>
      <c r="K188" s="38">
        <v>8.02</v>
      </c>
      <c r="L188" s="36" t="s">
        <v>70</v>
      </c>
      <c r="M188" s="44" t="s">
        <v>70</v>
      </c>
      <c r="N188" s="36" t="s">
        <v>70</v>
      </c>
      <c r="O188" s="34" t="s">
        <v>103</v>
      </c>
      <c r="P188" s="36" t="s">
        <v>70</v>
      </c>
      <c r="Q188" s="36" t="s">
        <v>70</v>
      </c>
      <c r="R188" s="36" t="s">
        <v>70</v>
      </c>
      <c r="S188" s="36" t="s">
        <v>70</v>
      </c>
      <c r="T188" s="38" t="s">
        <v>70</v>
      </c>
      <c r="U188" s="36" t="s">
        <v>70</v>
      </c>
      <c r="V188" s="37">
        <v>60</v>
      </c>
      <c r="W188" s="45">
        <v>61590</v>
      </c>
      <c r="Z188" s="34" t="s">
        <v>103</v>
      </c>
    </row>
    <row r="189" spans="1:28" x14ac:dyDescent="0.25">
      <c r="A189" s="117">
        <v>41871</v>
      </c>
      <c r="B189" s="60">
        <v>8</v>
      </c>
      <c r="C189" s="60">
        <f t="shared" si="0"/>
        <v>2014</v>
      </c>
      <c r="D189" s="50" t="s">
        <v>70</v>
      </c>
      <c r="E189" s="38">
        <v>6.6</v>
      </c>
      <c r="F189" s="38">
        <v>28.6</v>
      </c>
      <c r="G189" s="36">
        <v>197</v>
      </c>
      <c r="H189" s="48" t="s">
        <v>70</v>
      </c>
      <c r="I189" s="39" t="s">
        <v>70</v>
      </c>
      <c r="J189" s="52" t="s">
        <v>70</v>
      </c>
      <c r="K189" s="38">
        <v>8</v>
      </c>
      <c r="L189" s="36" t="s">
        <v>70</v>
      </c>
      <c r="M189" s="44" t="s">
        <v>70</v>
      </c>
      <c r="N189" s="36" t="s">
        <v>70</v>
      </c>
      <c r="O189" s="34" t="s">
        <v>103</v>
      </c>
      <c r="P189" s="36" t="s">
        <v>70</v>
      </c>
      <c r="Q189" s="36" t="s">
        <v>70</v>
      </c>
      <c r="R189" s="36" t="s">
        <v>70</v>
      </c>
      <c r="S189" s="36" t="s">
        <v>70</v>
      </c>
      <c r="T189" s="38" t="s">
        <v>70</v>
      </c>
      <c r="U189" s="36" t="s">
        <v>70</v>
      </c>
      <c r="V189" s="37">
        <v>40</v>
      </c>
      <c r="W189" s="45">
        <v>1919</v>
      </c>
      <c r="Z189" s="34" t="s">
        <v>103</v>
      </c>
    </row>
    <row r="190" spans="1:28" x14ac:dyDescent="0.25">
      <c r="A190" s="117">
        <v>41899</v>
      </c>
      <c r="B190" s="60">
        <v>9</v>
      </c>
      <c r="C190" s="60">
        <f t="shared" si="0"/>
        <v>2014</v>
      </c>
      <c r="D190" s="50" t="s">
        <v>70</v>
      </c>
      <c r="E190" s="38">
        <v>9.5</v>
      </c>
      <c r="F190" s="38">
        <v>30.4</v>
      </c>
      <c r="G190" s="36">
        <v>201</v>
      </c>
      <c r="H190" s="48" t="s">
        <v>70</v>
      </c>
      <c r="I190" s="39" t="s">
        <v>70</v>
      </c>
      <c r="J190" s="52" t="s">
        <v>70</v>
      </c>
      <c r="K190" s="38">
        <v>7.4</v>
      </c>
      <c r="L190" s="36" t="s">
        <v>70</v>
      </c>
      <c r="M190" s="44" t="s">
        <v>70</v>
      </c>
      <c r="N190" s="36" t="s">
        <v>70</v>
      </c>
      <c r="O190" s="34" t="s">
        <v>103</v>
      </c>
      <c r="P190" s="36" t="s">
        <v>70</v>
      </c>
      <c r="Q190" s="36" t="s">
        <v>70</v>
      </c>
      <c r="R190" s="36" t="s">
        <v>70</v>
      </c>
      <c r="S190" s="36" t="s">
        <v>70</v>
      </c>
      <c r="T190" s="38" t="s">
        <v>70</v>
      </c>
      <c r="U190" s="36" t="s">
        <v>70</v>
      </c>
      <c r="V190" s="37">
        <v>80</v>
      </c>
      <c r="W190" s="45">
        <v>20723</v>
      </c>
      <c r="Z190" s="34" t="s">
        <v>103</v>
      </c>
    </row>
    <row r="191" spans="1:28" x14ac:dyDescent="0.25">
      <c r="A191" s="117">
        <v>41927</v>
      </c>
      <c r="B191" s="60">
        <v>10</v>
      </c>
      <c r="C191" s="60">
        <f t="shared" si="0"/>
        <v>2014</v>
      </c>
      <c r="D191" s="50" t="s">
        <v>70</v>
      </c>
      <c r="E191" s="38">
        <v>5.9</v>
      </c>
      <c r="F191" s="38">
        <v>29</v>
      </c>
      <c r="G191" s="36">
        <v>186</v>
      </c>
      <c r="H191" s="48" t="s">
        <v>70</v>
      </c>
      <c r="I191" s="39" t="s">
        <v>70</v>
      </c>
      <c r="J191" s="52" t="s">
        <v>70</v>
      </c>
      <c r="K191" s="38">
        <v>7.1</v>
      </c>
      <c r="L191" s="36" t="s">
        <v>70</v>
      </c>
      <c r="M191" s="44" t="s">
        <v>70</v>
      </c>
      <c r="N191" s="36" t="s">
        <v>70</v>
      </c>
      <c r="O191" s="34" t="s">
        <v>103</v>
      </c>
      <c r="P191" s="36" t="s">
        <v>70</v>
      </c>
      <c r="Q191" s="36" t="s">
        <v>70</v>
      </c>
      <c r="R191" s="36" t="s">
        <v>70</v>
      </c>
      <c r="S191" s="36" t="s">
        <v>70</v>
      </c>
      <c r="T191" s="38" t="s">
        <v>70</v>
      </c>
      <c r="U191" s="36" t="s">
        <v>70</v>
      </c>
      <c r="V191" s="37">
        <v>80</v>
      </c>
      <c r="W191" s="45">
        <v>7217</v>
      </c>
      <c r="Z191" s="34" t="s">
        <v>103</v>
      </c>
    </row>
    <row r="192" spans="1:28" x14ac:dyDescent="0.25">
      <c r="A192" s="117">
        <v>41955</v>
      </c>
      <c r="B192" s="60">
        <v>11</v>
      </c>
      <c r="C192" s="60">
        <f t="shared" si="0"/>
        <v>2014</v>
      </c>
      <c r="D192" s="50" t="s">
        <v>70</v>
      </c>
      <c r="E192" s="38">
        <v>8.1</v>
      </c>
      <c r="F192" s="38">
        <v>27.8</v>
      </c>
      <c r="G192" s="36">
        <v>182</v>
      </c>
      <c r="H192" s="48" t="s">
        <v>70</v>
      </c>
      <c r="I192" s="39" t="s">
        <v>70</v>
      </c>
      <c r="J192" s="52" t="s">
        <v>70</v>
      </c>
      <c r="K192" s="38">
        <v>8.1999999999999993</v>
      </c>
      <c r="L192" s="36" t="s">
        <v>70</v>
      </c>
      <c r="M192" s="44" t="s">
        <v>70</v>
      </c>
      <c r="N192" s="36" t="s">
        <v>70</v>
      </c>
      <c r="O192" s="34" t="s">
        <v>103</v>
      </c>
      <c r="P192" s="36" t="s">
        <v>70</v>
      </c>
      <c r="Q192" s="36" t="s">
        <v>70</v>
      </c>
      <c r="R192" s="36" t="s">
        <v>70</v>
      </c>
      <c r="S192" s="36" t="s">
        <v>70</v>
      </c>
      <c r="T192" s="38" t="s">
        <v>70</v>
      </c>
      <c r="U192" s="36" t="s">
        <v>70</v>
      </c>
      <c r="V192" s="37">
        <v>80</v>
      </c>
      <c r="W192" s="45">
        <v>14930</v>
      </c>
      <c r="Z192" s="34" t="s">
        <v>103</v>
      </c>
    </row>
    <row r="193" spans="1:28" x14ac:dyDescent="0.25">
      <c r="A193" s="117">
        <v>41983</v>
      </c>
      <c r="B193" s="60">
        <v>12</v>
      </c>
      <c r="C193" s="60">
        <f t="shared" si="0"/>
        <v>2014</v>
      </c>
      <c r="D193" s="50" t="s">
        <v>70</v>
      </c>
      <c r="E193" s="38">
        <v>6.4</v>
      </c>
      <c r="F193" s="38">
        <v>28.1</v>
      </c>
      <c r="G193" s="36">
        <v>186</v>
      </c>
      <c r="H193" s="48" t="s">
        <v>70</v>
      </c>
      <c r="I193" s="39" t="s">
        <v>70</v>
      </c>
      <c r="J193" s="52" t="s">
        <v>70</v>
      </c>
      <c r="K193" s="38">
        <v>7.7</v>
      </c>
      <c r="L193" s="36" t="s">
        <v>70</v>
      </c>
      <c r="M193" s="44" t="s">
        <v>70</v>
      </c>
      <c r="N193" s="36" t="s">
        <v>70</v>
      </c>
      <c r="O193" s="34" t="s">
        <v>103</v>
      </c>
      <c r="P193" s="36" t="s">
        <v>70</v>
      </c>
      <c r="Q193" s="36" t="s">
        <v>70</v>
      </c>
      <c r="R193" s="36" t="s">
        <v>70</v>
      </c>
      <c r="S193" s="36" t="s">
        <v>70</v>
      </c>
      <c r="T193" s="38" t="s">
        <v>70</v>
      </c>
      <c r="U193" s="36" t="s">
        <v>70</v>
      </c>
      <c r="V193" s="37">
        <v>60</v>
      </c>
      <c r="W193" s="45">
        <v>13995</v>
      </c>
      <c r="Z193" s="34" t="s">
        <v>103</v>
      </c>
    </row>
    <row r="194" spans="1:28" x14ac:dyDescent="0.25">
      <c r="A194" s="117">
        <v>42011</v>
      </c>
      <c r="B194" s="60">
        <v>1</v>
      </c>
      <c r="C194" s="60">
        <f t="shared" si="0"/>
        <v>2015</v>
      </c>
      <c r="D194" s="40" t="s">
        <v>70</v>
      </c>
      <c r="E194" s="38">
        <v>7.9</v>
      </c>
      <c r="F194" s="38">
        <v>25.6</v>
      </c>
      <c r="G194" s="36">
        <v>145</v>
      </c>
      <c r="H194" s="41">
        <v>0.16600000000000001</v>
      </c>
      <c r="I194" s="41">
        <v>0.114</v>
      </c>
      <c r="J194" s="40" t="s">
        <v>70</v>
      </c>
      <c r="K194" s="38">
        <v>8.3000000000000007</v>
      </c>
      <c r="L194" s="40" t="s">
        <v>70</v>
      </c>
      <c r="M194" s="40" t="s">
        <v>70</v>
      </c>
      <c r="N194" s="40" t="s">
        <v>70</v>
      </c>
      <c r="P194" s="40" t="s">
        <v>70</v>
      </c>
      <c r="Q194" s="40" t="s">
        <v>70</v>
      </c>
      <c r="R194" s="36"/>
      <c r="S194" s="40" t="s">
        <v>70</v>
      </c>
      <c r="T194" s="40" t="s">
        <v>70</v>
      </c>
      <c r="U194" s="40" t="s">
        <v>70</v>
      </c>
      <c r="V194" s="37">
        <v>40</v>
      </c>
      <c r="W194" s="45">
        <v>2246</v>
      </c>
      <c r="X194" s="47">
        <v>84</v>
      </c>
      <c r="Y194" s="36">
        <v>572</v>
      </c>
    </row>
    <row r="195" spans="1:28" x14ac:dyDescent="0.25">
      <c r="A195" s="117">
        <v>42039</v>
      </c>
      <c r="B195" s="60">
        <v>2</v>
      </c>
      <c r="C195" s="60">
        <f t="shared" si="0"/>
        <v>2015</v>
      </c>
      <c r="D195" s="40" t="s">
        <v>70</v>
      </c>
      <c r="E195" s="38">
        <v>8.3000000000000007</v>
      </c>
      <c r="F195" s="38">
        <v>24.4</v>
      </c>
      <c r="G195" s="36">
        <v>149</v>
      </c>
      <c r="H195" s="41" t="s">
        <v>70</v>
      </c>
      <c r="I195" s="41" t="s">
        <v>70</v>
      </c>
      <c r="J195" s="40" t="s">
        <v>70</v>
      </c>
      <c r="K195" s="38">
        <v>8.4</v>
      </c>
      <c r="L195" s="40" t="s">
        <v>70</v>
      </c>
      <c r="M195" s="40" t="s">
        <v>70</v>
      </c>
      <c r="N195" s="40" t="s">
        <v>70</v>
      </c>
      <c r="P195" s="40" t="s">
        <v>70</v>
      </c>
      <c r="Q195" s="40" t="s">
        <v>70</v>
      </c>
      <c r="R195" s="40" t="s">
        <v>3</v>
      </c>
      <c r="S195" s="40" t="s">
        <v>70</v>
      </c>
      <c r="T195" s="40" t="s">
        <v>70</v>
      </c>
      <c r="U195" s="40" t="s">
        <v>70</v>
      </c>
      <c r="V195" s="37">
        <v>15</v>
      </c>
      <c r="W195" s="45">
        <v>2629</v>
      </c>
      <c r="X195" s="47">
        <v>35</v>
      </c>
      <c r="Y195" s="36">
        <v>239</v>
      </c>
    </row>
    <row r="196" spans="1:28" x14ac:dyDescent="0.25">
      <c r="A196" s="117">
        <v>42067</v>
      </c>
      <c r="B196" s="60">
        <v>3</v>
      </c>
      <c r="C196" s="60">
        <f t="shared" si="0"/>
        <v>2015</v>
      </c>
      <c r="D196" s="40" t="s">
        <v>70</v>
      </c>
      <c r="E196" s="38">
        <v>7.5</v>
      </c>
      <c r="F196" s="38">
        <v>27.1</v>
      </c>
      <c r="G196" s="36">
        <v>130</v>
      </c>
      <c r="H196" s="41" t="s">
        <v>70</v>
      </c>
      <c r="I196" s="41" t="s">
        <v>70</v>
      </c>
      <c r="J196" s="40" t="s">
        <v>70</v>
      </c>
      <c r="K196" s="38">
        <v>8</v>
      </c>
      <c r="L196" s="40" t="s">
        <v>70</v>
      </c>
      <c r="M196" s="40" t="s">
        <v>70</v>
      </c>
      <c r="N196" s="40" t="s">
        <v>70</v>
      </c>
      <c r="P196" s="40" t="s">
        <v>70</v>
      </c>
      <c r="Q196" s="40" t="s">
        <v>70</v>
      </c>
      <c r="R196" s="40" t="s">
        <v>3</v>
      </c>
      <c r="S196" s="40" t="s">
        <v>70</v>
      </c>
      <c r="T196" s="40" t="s">
        <v>70</v>
      </c>
      <c r="U196" s="40" t="s">
        <v>70</v>
      </c>
      <c r="V196" s="37">
        <v>60</v>
      </c>
      <c r="W196" s="45">
        <v>5733</v>
      </c>
      <c r="X196" s="47">
        <v>99</v>
      </c>
      <c r="Y196" s="36">
        <v>333</v>
      </c>
    </row>
    <row r="197" spans="1:28" x14ac:dyDescent="0.25">
      <c r="A197" s="117">
        <v>42095</v>
      </c>
      <c r="B197" s="60">
        <v>4</v>
      </c>
      <c r="C197" s="60">
        <f t="shared" si="0"/>
        <v>2015</v>
      </c>
      <c r="D197" s="40" t="s">
        <v>70</v>
      </c>
      <c r="E197" s="38">
        <v>8</v>
      </c>
      <c r="F197" s="38">
        <v>28.4</v>
      </c>
      <c r="G197" s="36">
        <v>145</v>
      </c>
      <c r="H197" s="39">
        <v>1.103</v>
      </c>
      <c r="I197" s="39">
        <v>0.14000000000000001</v>
      </c>
      <c r="J197" s="40" t="s">
        <v>70</v>
      </c>
      <c r="K197" s="38">
        <v>7.8</v>
      </c>
      <c r="L197" s="40" t="s">
        <v>70</v>
      </c>
      <c r="M197" s="40" t="s">
        <v>70</v>
      </c>
      <c r="N197" s="40" t="s">
        <v>70</v>
      </c>
      <c r="P197" s="40" t="s">
        <v>70</v>
      </c>
      <c r="Q197" s="40" t="s">
        <v>70</v>
      </c>
      <c r="R197" s="40" t="s">
        <v>3</v>
      </c>
      <c r="S197" s="40" t="s">
        <v>70</v>
      </c>
      <c r="T197" s="40" t="s">
        <v>70</v>
      </c>
      <c r="U197" s="40" t="s">
        <v>70</v>
      </c>
      <c r="V197" s="37">
        <v>60</v>
      </c>
      <c r="W197" s="45">
        <v>4777</v>
      </c>
      <c r="X197" s="47">
        <v>87</v>
      </c>
      <c r="Y197" s="36">
        <v>476</v>
      </c>
    </row>
    <row r="198" spans="1:28" x14ac:dyDescent="0.25">
      <c r="A198" s="117">
        <v>42151</v>
      </c>
      <c r="B198" s="60">
        <v>5</v>
      </c>
      <c r="C198" s="60">
        <f t="shared" si="0"/>
        <v>2015</v>
      </c>
      <c r="D198" s="40" t="s">
        <v>70</v>
      </c>
      <c r="E198" s="38">
        <v>8.8000000000000007</v>
      </c>
      <c r="F198" s="38">
        <v>29</v>
      </c>
      <c r="G198" s="36">
        <v>160</v>
      </c>
      <c r="H198" s="41" t="s">
        <v>70</v>
      </c>
      <c r="I198" s="41" t="s">
        <v>70</v>
      </c>
      <c r="J198" s="40" t="s">
        <v>70</v>
      </c>
      <c r="K198" s="38">
        <v>7.6</v>
      </c>
      <c r="L198" s="40" t="s">
        <v>70</v>
      </c>
      <c r="M198" s="40" t="s">
        <v>70</v>
      </c>
      <c r="N198" s="40" t="s">
        <v>70</v>
      </c>
      <c r="P198" s="40" t="s">
        <v>70</v>
      </c>
      <c r="Q198" s="40" t="s">
        <v>70</v>
      </c>
      <c r="R198" s="40" t="s">
        <v>3</v>
      </c>
      <c r="S198" s="40" t="s">
        <v>70</v>
      </c>
      <c r="T198" s="40" t="s">
        <v>70</v>
      </c>
      <c r="U198" s="40" t="s">
        <v>70</v>
      </c>
      <c r="V198" s="37">
        <v>80</v>
      </c>
      <c r="W198" s="45">
        <v>7326</v>
      </c>
      <c r="X198" s="47">
        <v>76</v>
      </c>
      <c r="Y198" s="36">
        <v>428</v>
      </c>
    </row>
    <row r="199" spans="1:28" x14ac:dyDescent="0.25">
      <c r="A199" s="117">
        <v>42179</v>
      </c>
      <c r="B199" s="60">
        <v>6</v>
      </c>
      <c r="C199" s="60">
        <f t="shared" si="0"/>
        <v>2015</v>
      </c>
      <c r="D199" s="40" t="s">
        <v>70</v>
      </c>
      <c r="E199" s="38">
        <v>8.4</v>
      </c>
      <c r="F199" s="38">
        <v>31</v>
      </c>
      <c r="G199" s="36">
        <v>465</v>
      </c>
      <c r="H199" s="41" t="s">
        <v>70</v>
      </c>
      <c r="I199" s="41" t="s">
        <v>70</v>
      </c>
      <c r="J199" s="40" t="s">
        <v>70</v>
      </c>
      <c r="K199" s="38">
        <v>8.4</v>
      </c>
      <c r="L199" s="40" t="s">
        <v>70</v>
      </c>
      <c r="M199" s="40" t="s">
        <v>70</v>
      </c>
      <c r="N199" s="40" t="s">
        <v>70</v>
      </c>
      <c r="P199" s="40" t="s">
        <v>70</v>
      </c>
      <c r="Q199" s="40" t="s">
        <v>70</v>
      </c>
      <c r="R199" s="40" t="s">
        <v>3</v>
      </c>
      <c r="S199" s="40" t="s">
        <v>70</v>
      </c>
      <c r="T199" s="40" t="s">
        <v>70</v>
      </c>
      <c r="U199" s="40" t="s">
        <v>70</v>
      </c>
      <c r="V199" s="37">
        <v>80</v>
      </c>
      <c r="W199" s="45">
        <v>10951</v>
      </c>
      <c r="X199" s="47">
        <v>39</v>
      </c>
      <c r="Y199" s="36">
        <v>286</v>
      </c>
    </row>
    <row r="200" spans="1:28" x14ac:dyDescent="0.25">
      <c r="A200" s="117">
        <v>42207</v>
      </c>
      <c r="B200" s="60">
        <v>7</v>
      </c>
      <c r="C200" s="60">
        <f t="shared" si="0"/>
        <v>2015</v>
      </c>
      <c r="D200" s="53">
        <v>7</v>
      </c>
      <c r="E200" s="38">
        <v>9.8000000000000007</v>
      </c>
      <c r="F200" s="38">
        <v>28.4</v>
      </c>
      <c r="G200" s="36">
        <v>294</v>
      </c>
      <c r="H200" s="41">
        <v>0.65</v>
      </c>
      <c r="I200" s="41">
        <v>8.4000000000000005E-2</v>
      </c>
      <c r="J200" s="40" t="s">
        <v>70</v>
      </c>
      <c r="K200" s="38">
        <v>8.6999999999999993</v>
      </c>
      <c r="L200" s="40" t="s">
        <v>70</v>
      </c>
      <c r="M200" s="40" t="s">
        <v>70</v>
      </c>
      <c r="N200" s="40" t="s">
        <v>70</v>
      </c>
      <c r="P200" s="40" t="s">
        <v>70</v>
      </c>
      <c r="Q200" s="40" t="s">
        <v>70</v>
      </c>
      <c r="R200" s="40" t="s">
        <v>3</v>
      </c>
      <c r="S200" s="40" t="s">
        <v>70</v>
      </c>
      <c r="T200" s="40" t="s">
        <v>70</v>
      </c>
      <c r="U200" s="40" t="s">
        <v>70</v>
      </c>
      <c r="V200" s="37">
        <v>40</v>
      </c>
      <c r="W200" s="45">
        <v>21597</v>
      </c>
      <c r="X200" s="47">
        <v>35</v>
      </c>
      <c r="Y200" s="36">
        <v>334</v>
      </c>
    </row>
    <row r="201" spans="1:28" x14ac:dyDescent="0.25">
      <c r="A201" s="117">
        <v>42235</v>
      </c>
      <c r="B201" s="60">
        <v>8</v>
      </c>
      <c r="C201" s="60">
        <f t="shared" si="0"/>
        <v>2015</v>
      </c>
      <c r="D201" s="40" t="s">
        <v>70</v>
      </c>
      <c r="E201" s="38">
        <v>7.2</v>
      </c>
      <c r="F201" s="38">
        <v>28</v>
      </c>
      <c r="G201" s="36">
        <v>238</v>
      </c>
      <c r="H201" s="41" t="s">
        <v>70</v>
      </c>
      <c r="I201" s="41" t="s">
        <v>70</v>
      </c>
      <c r="J201" s="40" t="s">
        <v>70</v>
      </c>
      <c r="K201" s="38">
        <v>8.3000000000000007</v>
      </c>
      <c r="L201" s="40" t="s">
        <v>70</v>
      </c>
      <c r="M201" s="40" t="s">
        <v>70</v>
      </c>
      <c r="N201" s="40" t="s">
        <v>70</v>
      </c>
      <c r="P201" s="40" t="s">
        <v>70</v>
      </c>
      <c r="Q201" s="40" t="s">
        <v>70</v>
      </c>
      <c r="R201" s="40" t="s">
        <v>3</v>
      </c>
      <c r="S201" s="40" t="s">
        <v>70</v>
      </c>
      <c r="T201" s="40" t="s">
        <v>70</v>
      </c>
      <c r="U201" s="40" t="s">
        <v>70</v>
      </c>
      <c r="V201" s="37">
        <v>100</v>
      </c>
      <c r="W201" s="45">
        <v>16289</v>
      </c>
      <c r="X201" s="47">
        <v>34</v>
      </c>
      <c r="Y201" s="36">
        <v>429</v>
      </c>
    </row>
    <row r="202" spans="1:28" x14ac:dyDescent="0.25">
      <c r="A202" s="117">
        <v>42263</v>
      </c>
      <c r="B202" s="60">
        <v>9</v>
      </c>
      <c r="C202" s="60">
        <f t="shared" si="0"/>
        <v>2015</v>
      </c>
      <c r="D202" s="40" t="s">
        <v>70</v>
      </c>
      <c r="E202" s="38">
        <v>8.6</v>
      </c>
      <c r="F202" s="38">
        <v>31</v>
      </c>
      <c r="G202" s="36">
        <v>212</v>
      </c>
      <c r="H202" s="41" t="s">
        <v>70</v>
      </c>
      <c r="I202" s="41" t="s">
        <v>70</v>
      </c>
      <c r="J202" s="40" t="s">
        <v>70</v>
      </c>
      <c r="K202" s="38">
        <v>8.6999999999999993</v>
      </c>
      <c r="L202" s="40" t="s">
        <v>70</v>
      </c>
      <c r="M202" s="40" t="s">
        <v>70</v>
      </c>
      <c r="N202" s="40" t="s">
        <v>70</v>
      </c>
      <c r="P202" s="40" t="s">
        <v>70</v>
      </c>
      <c r="Q202" s="40" t="s">
        <v>70</v>
      </c>
      <c r="R202" s="40" t="s">
        <v>3</v>
      </c>
      <c r="S202" s="40" t="s">
        <v>70</v>
      </c>
      <c r="T202" s="40" t="s">
        <v>70</v>
      </c>
      <c r="U202" s="40" t="s">
        <v>70</v>
      </c>
      <c r="V202" s="37">
        <v>60</v>
      </c>
      <c r="W202" s="45">
        <v>18790</v>
      </c>
      <c r="X202" s="47">
        <v>76</v>
      </c>
      <c r="Y202" s="36">
        <v>476</v>
      </c>
    </row>
    <row r="203" spans="1:28" x14ac:dyDescent="0.25">
      <c r="A203" s="117">
        <v>42291</v>
      </c>
      <c r="B203" s="60">
        <v>10</v>
      </c>
      <c r="C203" s="60">
        <f t="shared" si="0"/>
        <v>2015</v>
      </c>
      <c r="D203" s="42">
        <v>2</v>
      </c>
      <c r="E203" s="38">
        <v>6.1</v>
      </c>
      <c r="F203" s="38">
        <v>29.5</v>
      </c>
      <c r="G203" s="36">
        <v>115</v>
      </c>
      <c r="H203" s="41" t="s">
        <v>70</v>
      </c>
      <c r="I203" s="41" t="s">
        <v>70</v>
      </c>
      <c r="J203" s="40" t="s">
        <v>70</v>
      </c>
      <c r="K203" s="38">
        <v>8</v>
      </c>
      <c r="L203" s="40">
        <v>44</v>
      </c>
      <c r="M203" s="40">
        <v>318</v>
      </c>
      <c r="N203" s="40">
        <v>30</v>
      </c>
      <c r="P203" s="40">
        <v>12</v>
      </c>
      <c r="Q203" s="40">
        <v>36</v>
      </c>
      <c r="R203" s="40" t="s">
        <v>3</v>
      </c>
      <c r="S203" s="40">
        <v>516</v>
      </c>
      <c r="T203" s="40">
        <v>2</v>
      </c>
      <c r="U203" s="40">
        <v>80</v>
      </c>
      <c r="V203" s="37">
        <v>60</v>
      </c>
      <c r="W203" s="45">
        <v>4347</v>
      </c>
      <c r="X203" s="47">
        <v>54</v>
      </c>
      <c r="Y203" s="36">
        <v>238</v>
      </c>
    </row>
    <row r="204" spans="1:28" x14ac:dyDescent="0.25">
      <c r="A204" s="117">
        <v>42319</v>
      </c>
      <c r="B204" s="60">
        <v>11</v>
      </c>
      <c r="C204" s="60">
        <f t="shared" si="0"/>
        <v>2015</v>
      </c>
      <c r="D204" s="42">
        <v>2</v>
      </c>
      <c r="E204" s="38">
        <v>7.2</v>
      </c>
      <c r="F204" s="38">
        <v>26</v>
      </c>
      <c r="G204" s="36">
        <v>173</v>
      </c>
      <c r="H204" s="41">
        <v>0.40899999999999997</v>
      </c>
      <c r="I204" s="41">
        <v>9.0999999999999998E-2</v>
      </c>
      <c r="J204" s="40" t="s">
        <v>70</v>
      </c>
      <c r="K204" s="38">
        <v>8</v>
      </c>
      <c r="L204" s="40">
        <v>70</v>
      </c>
      <c r="M204" s="40">
        <v>462</v>
      </c>
      <c r="N204" s="40">
        <v>54</v>
      </c>
      <c r="P204" s="40">
        <v>8</v>
      </c>
      <c r="Q204" s="40">
        <v>44</v>
      </c>
      <c r="R204" s="40" t="s">
        <v>3</v>
      </c>
      <c r="S204" s="40">
        <v>783</v>
      </c>
      <c r="T204" s="40">
        <v>2</v>
      </c>
      <c r="U204" s="40">
        <v>112</v>
      </c>
      <c r="V204" s="37">
        <v>20</v>
      </c>
      <c r="W204" s="45">
        <v>9752</v>
      </c>
      <c r="X204" s="47">
        <v>246</v>
      </c>
      <c r="Y204" s="36">
        <v>429</v>
      </c>
    </row>
    <row r="205" spans="1:28" x14ac:dyDescent="0.25">
      <c r="A205" s="117">
        <v>42347</v>
      </c>
      <c r="B205" s="60">
        <v>12</v>
      </c>
      <c r="C205" s="60">
        <f t="shared" si="0"/>
        <v>2015</v>
      </c>
      <c r="D205" s="42">
        <v>3</v>
      </c>
      <c r="E205" s="38">
        <v>8.1</v>
      </c>
      <c r="F205" s="38">
        <v>27</v>
      </c>
      <c r="G205" s="36">
        <v>100</v>
      </c>
      <c r="H205" s="41">
        <v>3.5000000000000003E-2</v>
      </c>
      <c r="I205" s="41">
        <v>4.7E-2</v>
      </c>
      <c r="J205" s="40" t="s">
        <v>70</v>
      </c>
      <c r="K205" s="38">
        <v>9.6</v>
      </c>
      <c r="L205" s="40">
        <v>73</v>
      </c>
      <c r="M205" s="40">
        <v>222</v>
      </c>
      <c r="N205" s="40">
        <v>62</v>
      </c>
      <c r="P205" s="40">
        <v>20</v>
      </c>
      <c r="Q205" s="40">
        <v>36</v>
      </c>
      <c r="R205" s="40" t="s">
        <v>3</v>
      </c>
      <c r="S205" s="40">
        <v>457</v>
      </c>
      <c r="T205" s="40">
        <v>2</v>
      </c>
      <c r="U205" s="40">
        <v>84</v>
      </c>
      <c r="V205" s="37">
        <v>30</v>
      </c>
      <c r="W205" s="45">
        <v>9664</v>
      </c>
      <c r="X205" s="47">
        <v>221</v>
      </c>
      <c r="Y205" s="36">
        <v>335</v>
      </c>
    </row>
    <row r="206" spans="1:28" x14ac:dyDescent="0.25">
      <c r="A206" s="117">
        <v>42375</v>
      </c>
      <c r="B206" s="60">
        <v>1</v>
      </c>
      <c r="C206" s="60">
        <f t="shared" si="0"/>
        <v>2016</v>
      </c>
      <c r="D206" s="36">
        <v>1</v>
      </c>
      <c r="E206" s="38">
        <v>7.2</v>
      </c>
      <c r="F206" s="38">
        <v>28</v>
      </c>
      <c r="G206" s="49">
        <v>145</v>
      </c>
      <c r="H206" s="39" t="s">
        <v>70</v>
      </c>
      <c r="I206" s="39" t="s">
        <v>70</v>
      </c>
      <c r="J206" s="52" t="s">
        <v>70</v>
      </c>
      <c r="K206" s="38">
        <v>8.1999999999999993</v>
      </c>
      <c r="L206" s="40">
        <v>70</v>
      </c>
      <c r="M206" s="54">
        <v>367</v>
      </c>
      <c r="N206" s="36">
        <v>34</v>
      </c>
      <c r="O206" s="54">
        <v>2400.0000000000005</v>
      </c>
      <c r="P206" s="43">
        <v>16</v>
      </c>
      <c r="Q206" s="36">
        <v>28</v>
      </c>
      <c r="R206" s="44" t="s">
        <v>70</v>
      </c>
      <c r="S206" s="49">
        <v>637</v>
      </c>
      <c r="T206" s="38">
        <v>0.5</v>
      </c>
      <c r="U206" s="36">
        <v>140</v>
      </c>
      <c r="V206" s="37">
        <v>60</v>
      </c>
      <c r="W206" s="45">
        <v>5006</v>
      </c>
      <c r="X206" s="47">
        <v>101</v>
      </c>
      <c r="Y206" s="36">
        <v>572</v>
      </c>
      <c r="Z206" s="35">
        <v>18</v>
      </c>
      <c r="AA206" s="54">
        <v>440</v>
      </c>
      <c r="AB206" s="53">
        <v>32.49</v>
      </c>
    </row>
    <row r="207" spans="1:28" x14ac:dyDescent="0.25">
      <c r="A207" s="117">
        <v>42403</v>
      </c>
      <c r="B207" s="60">
        <v>2</v>
      </c>
      <c r="C207" s="60">
        <f t="shared" si="0"/>
        <v>2016</v>
      </c>
      <c r="D207" s="36">
        <v>2</v>
      </c>
      <c r="E207" s="38">
        <v>7.9</v>
      </c>
      <c r="F207" s="38">
        <v>26</v>
      </c>
      <c r="G207" s="49">
        <v>123</v>
      </c>
      <c r="H207" s="55">
        <v>0.35699999999999998</v>
      </c>
      <c r="I207" s="39">
        <v>5.8999999999999997E-2</v>
      </c>
      <c r="J207" s="52">
        <v>5.7000000000000002E-2</v>
      </c>
      <c r="K207" s="38">
        <v>8</v>
      </c>
      <c r="L207" s="36">
        <v>78</v>
      </c>
      <c r="M207" s="54">
        <v>322</v>
      </c>
      <c r="N207" s="36">
        <v>103</v>
      </c>
      <c r="O207" s="54">
        <v>410</v>
      </c>
      <c r="P207" s="43">
        <v>20</v>
      </c>
      <c r="Q207" s="40">
        <v>36</v>
      </c>
      <c r="R207" s="44" t="s">
        <v>70</v>
      </c>
      <c r="S207" s="54">
        <v>474</v>
      </c>
      <c r="T207" s="38">
        <v>2</v>
      </c>
      <c r="U207" s="40">
        <v>120</v>
      </c>
      <c r="V207" s="37">
        <v>20</v>
      </c>
      <c r="W207" s="45">
        <v>8755</v>
      </c>
      <c r="X207" s="47">
        <v>100</v>
      </c>
      <c r="Y207" s="36">
        <v>334</v>
      </c>
      <c r="Z207" s="35">
        <v>8</v>
      </c>
      <c r="AA207" s="54">
        <v>400</v>
      </c>
      <c r="AB207" s="53">
        <v>140.74</v>
      </c>
    </row>
    <row r="208" spans="1:28" x14ac:dyDescent="0.25">
      <c r="A208" s="117">
        <v>42431</v>
      </c>
      <c r="B208" s="60">
        <v>3</v>
      </c>
      <c r="C208" s="60">
        <f t="shared" si="0"/>
        <v>2016</v>
      </c>
      <c r="D208" s="36">
        <v>1</v>
      </c>
      <c r="E208" s="38">
        <v>8.4</v>
      </c>
      <c r="F208" s="38">
        <v>25</v>
      </c>
      <c r="G208" s="49">
        <v>160</v>
      </c>
      <c r="H208" s="55">
        <v>0.17599999999999999</v>
      </c>
      <c r="I208" s="39">
        <v>4.0000000000000001E-3</v>
      </c>
      <c r="J208" s="52">
        <v>0.26400000000000001</v>
      </c>
      <c r="K208" s="38">
        <v>8.3000000000000007</v>
      </c>
      <c r="L208" s="36">
        <v>54</v>
      </c>
      <c r="M208" s="54">
        <v>424</v>
      </c>
      <c r="N208" s="36">
        <v>45</v>
      </c>
      <c r="O208" s="54">
        <v>333</v>
      </c>
      <c r="P208" s="43">
        <v>24</v>
      </c>
      <c r="Q208" s="40">
        <v>28</v>
      </c>
      <c r="R208" s="44" t="s">
        <v>70</v>
      </c>
      <c r="S208" s="54">
        <v>681</v>
      </c>
      <c r="T208" s="38">
        <v>0.5</v>
      </c>
      <c r="U208" s="40">
        <v>120</v>
      </c>
      <c r="V208" s="37">
        <v>20</v>
      </c>
      <c r="W208" s="45">
        <v>28614</v>
      </c>
      <c r="X208" s="47">
        <v>106</v>
      </c>
      <c r="Y208" s="36">
        <v>191</v>
      </c>
      <c r="Z208" s="35">
        <v>5</v>
      </c>
      <c r="AA208" s="54">
        <v>478</v>
      </c>
      <c r="AB208" s="53">
        <v>105.98</v>
      </c>
    </row>
    <row r="209" spans="1:28" x14ac:dyDescent="0.25">
      <c r="A209" s="117">
        <v>42487</v>
      </c>
      <c r="B209" s="60">
        <v>4</v>
      </c>
      <c r="C209" s="60">
        <f t="shared" si="0"/>
        <v>2016</v>
      </c>
      <c r="D209" s="36">
        <v>1</v>
      </c>
      <c r="E209" s="38">
        <v>8.3000000000000007</v>
      </c>
      <c r="F209" s="38">
        <v>29.5</v>
      </c>
      <c r="G209" s="49">
        <v>171</v>
      </c>
      <c r="H209" s="39">
        <v>4.5999999999999999E-2</v>
      </c>
      <c r="I209" s="39">
        <v>7.0999999999999994E-2</v>
      </c>
      <c r="J209" s="39">
        <v>8.5000000000000006E-2</v>
      </c>
      <c r="K209" s="38">
        <v>8.5</v>
      </c>
      <c r="L209" s="36">
        <v>51</v>
      </c>
      <c r="M209" s="49">
        <v>378</v>
      </c>
      <c r="N209" s="36">
        <v>25</v>
      </c>
      <c r="O209" s="54">
        <v>627</v>
      </c>
      <c r="P209" s="43">
        <v>44</v>
      </c>
      <c r="Q209" s="36">
        <v>40</v>
      </c>
      <c r="R209" s="36">
        <v>12</v>
      </c>
      <c r="S209" s="49">
        <v>758</v>
      </c>
      <c r="T209" s="38" t="s">
        <v>70</v>
      </c>
      <c r="U209" s="36">
        <v>96</v>
      </c>
      <c r="V209" s="37">
        <v>40</v>
      </c>
      <c r="W209" s="45">
        <v>9836</v>
      </c>
      <c r="X209" s="47">
        <v>103</v>
      </c>
      <c r="Y209" s="36">
        <v>419</v>
      </c>
      <c r="Z209" s="35">
        <v>17</v>
      </c>
      <c r="AA209" s="49">
        <v>429</v>
      </c>
      <c r="AB209" s="53">
        <v>50.39</v>
      </c>
    </row>
    <row r="210" spans="1:28" x14ac:dyDescent="0.25">
      <c r="A210" s="117">
        <v>42515</v>
      </c>
      <c r="B210" s="60">
        <v>5</v>
      </c>
      <c r="C210" s="60">
        <f t="shared" si="0"/>
        <v>2016</v>
      </c>
      <c r="D210" s="36">
        <v>3</v>
      </c>
      <c r="E210" s="38">
        <v>8.4</v>
      </c>
      <c r="F210" s="38">
        <v>31</v>
      </c>
      <c r="G210" s="49">
        <v>164</v>
      </c>
      <c r="H210" s="55">
        <v>8.9999999999999993E-3</v>
      </c>
      <c r="I210" s="39">
        <v>3.6999999999999998E-2</v>
      </c>
      <c r="J210" s="52">
        <v>8.1000000000000003E-2</v>
      </c>
      <c r="K210" s="38">
        <v>8.6999999999999993</v>
      </c>
      <c r="L210" s="36">
        <v>50</v>
      </c>
      <c r="M210" s="54">
        <v>395</v>
      </c>
      <c r="N210" s="36">
        <v>25</v>
      </c>
      <c r="O210" s="54">
        <v>945</v>
      </c>
      <c r="P210" s="43">
        <v>12</v>
      </c>
      <c r="Q210" s="40">
        <v>60</v>
      </c>
      <c r="R210" s="36">
        <v>19</v>
      </c>
      <c r="S210" s="54">
        <v>737</v>
      </c>
      <c r="T210" s="38">
        <v>0.5</v>
      </c>
      <c r="U210" s="40">
        <v>196</v>
      </c>
      <c r="V210" s="37">
        <v>80</v>
      </c>
      <c r="W210" s="45">
        <v>5379</v>
      </c>
      <c r="X210" s="47">
        <v>162</v>
      </c>
      <c r="Y210" s="36">
        <v>334</v>
      </c>
      <c r="Z210" s="35">
        <v>21</v>
      </c>
      <c r="AA210" s="54">
        <v>445</v>
      </c>
      <c r="AB210" s="53">
        <v>41.7</v>
      </c>
    </row>
    <row r="211" spans="1:28" x14ac:dyDescent="0.25">
      <c r="A211" s="117">
        <v>42543</v>
      </c>
      <c r="B211" s="60">
        <v>6</v>
      </c>
      <c r="C211" s="60">
        <f t="shared" si="0"/>
        <v>2016</v>
      </c>
      <c r="D211" s="36">
        <v>2</v>
      </c>
      <c r="E211" s="38">
        <v>8.3000000000000007</v>
      </c>
      <c r="F211" s="38">
        <v>32</v>
      </c>
      <c r="G211" s="49">
        <v>1440</v>
      </c>
      <c r="H211" s="55">
        <v>0.05</v>
      </c>
      <c r="I211" s="39">
        <v>0.18099999999999999</v>
      </c>
      <c r="J211" s="52">
        <v>9.1999999999999998E-2</v>
      </c>
      <c r="K211" s="38">
        <v>9.3000000000000007</v>
      </c>
      <c r="L211" s="36">
        <v>21</v>
      </c>
      <c r="M211" s="54">
        <v>907</v>
      </c>
      <c r="N211" s="36" t="s">
        <v>70</v>
      </c>
      <c r="O211" s="54">
        <v>973</v>
      </c>
      <c r="P211" s="43">
        <v>16</v>
      </c>
      <c r="Q211" s="40">
        <v>76</v>
      </c>
      <c r="R211" s="36">
        <v>31</v>
      </c>
      <c r="S211" s="54">
        <v>750</v>
      </c>
      <c r="T211" s="38">
        <v>1</v>
      </c>
      <c r="U211" s="40">
        <v>144</v>
      </c>
      <c r="V211" s="37">
        <v>80</v>
      </c>
      <c r="W211" s="45">
        <v>47649</v>
      </c>
      <c r="X211" s="47">
        <v>264</v>
      </c>
      <c r="Y211" s="36">
        <v>286</v>
      </c>
      <c r="Z211" s="35">
        <v>40</v>
      </c>
      <c r="AA211" s="54">
        <v>928</v>
      </c>
      <c r="AB211" s="53">
        <v>46.39</v>
      </c>
    </row>
    <row r="212" spans="1:28" x14ac:dyDescent="0.25">
      <c r="A212" s="117">
        <v>42571</v>
      </c>
      <c r="B212" s="60">
        <v>7</v>
      </c>
      <c r="C212" s="60">
        <f t="shared" si="0"/>
        <v>2016</v>
      </c>
      <c r="D212" s="42">
        <v>1</v>
      </c>
      <c r="E212" s="38">
        <v>9.6999999999999993</v>
      </c>
      <c r="F212" s="38">
        <v>32</v>
      </c>
      <c r="G212" s="49">
        <v>196</v>
      </c>
      <c r="H212" s="41">
        <v>0.57399999999999995</v>
      </c>
      <c r="I212" s="41">
        <v>0.17899999999999999</v>
      </c>
      <c r="J212" s="52">
        <v>1.4999999999999999E-2</v>
      </c>
      <c r="K212" s="38">
        <v>9.5</v>
      </c>
      <c r="L212" s="36" t="s">
        <v>70</v>
      </c>
      <c r="M212" s="49" t="s">
        <v>70</v>
      </c>
      <c r="N212" s="40">
        <v>9</v>
      </c>
      <c r="O212" s="49">
        <v>586</v>
      </c>
      <c r="P212" s="43">
        <v>12</v>
      </c>
      <c r="Q212" s="40">
        <v>36</v>
      </c>
      <c r="R212" s="36">
        <v>35</v>
      </c>
      <c r="S212" s="54">
        <v>771</v>
      </c>
      <c r="T212" s="56">
        <v>2</v>
      </c>
      <c r="U212" s="40">
        <v>236</v>
      </c>
      <c r="V212" s="37">
        <v>80</v>
      </c>
      <c r="W212" s="45">
        <v>20652</v>
      </c>
      <c r="X212" s="47">
        <v>112</v>
      </c>
      <c r="Y212" s="36">
        <v>381</v>
      </c>
      <c r="Z212" s="34">
        <v>6</v>
      </c>
      <c r="AA212" s="49">
        <v>500</v>
      </c>
      <c r="AB212" s="53">
        <v>52.21</v>
      </c>
    </row>
    <row r="213" spans="1:28" x14ac:dyDescent="0.25">
      <c r="A213" s="117">
        <v>42599</v>
      </c>
      <c r="B213" s="60">
        <v>8</v>
      </c>
      <c r="C213" s="60">
        <f t="shared" si="0"/>
        <v>2016</v>
      </c>
      <c r="D213" s="42">
        <v>2</v>
      </c>
      <c r="E213" s="38">
        <v>6.8</v>
      </c>
      <c r="F213" s="38">
        <v>29</v>
      </c>
      <c r="G213" s="49">
        <v>380</v>
      </c>
      <c r="H213" s="55">
        <v>0.27100000000000002</v>
      </c>
      <c r="I213" s="41">
        <v>1E-3</v>
      </c>
      <c r="J213" s="52">
        <v>0.18099999999999999</v>
      </c>
      <c r="K213" s="38">
        <v>8.9</v>
      </c>
      <c r="L213" s="40">
        <v>54</v>
      </c>
      <c r="M213" s="54">
        <v>893</v>
      </c>
      <c r="N213" s="36" t="s">
        <v>70</v>
      </c>
      <c r="O213" s="49">
        <v>665</v>
      </c>
      <c r="P213" s="43">
        <v>8</v>
      </c>
      <c r="Q213" s="40">
        <v>48</v>
      </c>
      <c r="R213" s="36">
        <v>31</v>
      </c>
      <c r="S213" s="54">
        <v>1431</v>
      </c>
      <c r="T213" s="56">
        <v>3</v>
      </c>
      <c r="U213" s="40">
        <v>148</v>
      </c>
      <c r="V213" s="37">
        <v>60</v>
      </c>
      <c r="W213" s="45">
        <v>54790</v>
      </c>
      <c r="X213" s="47">
        <v>99</v>
      </c>
      <c r="Y213" s="36">
        <v>333</v>
      </c>
      <c r="Z213" s="34">
        <v>20</v>
      </c>
      <c r="AA213" s="54">
        <v>947</v>
      </c>
      <c r="AB213" s="53">
        <v>66.63</v>
      </c>
    </row>
    <row r="214" spans="1:28" x14ac:dyDescent="0.25">
      <c r="A214" s="117">
        <v>42627</v>
      </c>
      <c r="B214" s="60">
        <v>9</v>
      </c>
      <c r="C214" s="60">
        <f t="shared" si="0"/>
        <v>2016</v>
      </c>
      <c r="D214" s="42">
        <v>2</v>
      </c>
      <c r="E214" s="38">
        <v>9</v>
      </c>
      <c r="F214" s="38">
        <v>27</v>
      </c>
      <c r="G214" s="49">
        <v>238</v>
      </c>
      <c r="H214" s="55">
        <v>2.1999999999999999E-2</v>
      </c>
      <c r="I214" s="41">
        <v>1.0999999999999999E-2</v>
      </c>
      <c r="J214" s="52">
        <v>4.8000000000000001E-2</v>
      </c>
      <c r="K214" s="38">
        <v>9</v>
      </c>
      <c r="L214" s="40">
        <v>18</v>
      </c>
      <c r="M214" s="54">
        <v>562</v>
      </c>
      <c r="N214" s="36" t="s">
        <v>70</v>
      </c>
      <c r="O214" s="49">
        <v>754</v>
      </c>
      <c r="P214" s="43">
        <v>8</v>
      </c>
      <c r="Q214" s="40">
        <v>40</v>
      </c>
      <c r="R214" s="36">
        <v>28</v>
      </c>
      <c r="S214" s="36" t="s">
        <v>70</v>
      </c>
      <c r="T214" s="56">
        <v>0.05</v>
      </c>
      <c r="U214" s="40">
        <v>112</v>
      </c>
      <c r="V214" s="37">
        <v>80</v>
      </c>
      <c r="W214" s="45">
        <v>18458</v>
      </c>
      <c r="X214" s="47">
        <v>201</v>
      </c>
      <c r="Y214" s="36">
        <v>334</v>
      </c>
      <c r="Z214" s="34">
        <v>10</v>
      </c>
      <c r="AA214" s="54">
        <v>580</v>
      </c>
      <c r="AB214" s="46">
        <v>47.95</v>
      </c>
    </row>
    <row r="215" spans="1:28" x14ac:dyDescent="0.25">
      <c r="A215" s="117">
        <v>42655</v>
      </c>
      <c r="B215" s="60">
        <v>10</v>
      </c>
      <c r="C215" s="60">
        <f t="shared" si="0"/>
        <v>2016</v>
      </c>
      <c r="D215" s="42">
        <v>3</v>
      </c>
      <c r="E215" s="38">
        <v>10</v>
      </c>
      <c r="F215" s="38">
        <v>27</v>
      </c>
      <c r="G215" s="49">
        <v>297</v>
      </c>
      <c r="H215" s="55">
        <v>3.5000000000000003E-2</v>
      </c>
      <c r="I215" s="41">
        <v>1.6E-2</v>
      </c>
      <c r="J215" s="52">
        <v>4.4999999999999998E-2</v>
      </c>
      <c r="K215" s="38">
        <v>9.1999999999999993</v>
      </c>
      <c r="L215" s="40">
        <v>25</v>
      </c>
      <c r="M215" s="54">
        <v>708</v>
      </c>
      <c r="N215" s="36" t="s">
        <v>70</v>
      </c>
      <c r="O215" s="49">
        <v>213</v>
      </c>
      <c r="P215" s="40">
        <v>12</v>
      </c>
      <c r="Q215" s="40">
        <v>36</v>
      </c>
      <c r="R215" s="36">
        <v>28</v>
      </c>
      <c r="S215" s="36" t="s">
        <v>70</v>
      </c>
      <c r="T215" s="56">
        <v>0.5</v>
      </c>
      <c r="U215" s="40">
        <v>136</v>
      </c>
      <c r="V215" s="37">
        <v>50</v>
      </c>
      <c r="W215" s="45">
        <v>21593</v>
      </c>
      <c r="X215" s="47">
        <v>71</v>
      </c>
      <c r="Y215" s="36">
        <v>96</v>
      </c>
      <c r="Z215" s="34">
        <v>14</v>
      </c>
      <c r="AA215" s="54">
        <v>733</v>
      </c>
      <c r="AB215" s="46">
        <v>139.35</v>
      </c>
    </row>
    <row r="216" spans="1:28" x14ac:dyDescent="0.25">
      <c r="A216" s="117">
        <v>42683</v>
      </c>
      <c r="B216" s="60">
        <v>11</v>
      </c>
      <c r="C216" s="60">
        <f t="shared" si="0"/>
        <v>2016</v>
      </c>
      <c r="D216" s="43">
        <v>1</v>
      </c>
      <c r="E216" s="38">
        <v>7.2</v>
      </c>
      <c r="F216" s="38">
        <v>26</v>
      </c>
      <c r="G216" s="49">
        <v>168</v>
      </c>
      <c r="H216" s="41">
        <v>0.255</v>
      </c>
      <c r="I216" s="41">
        <v>5.0999999999999997E-2</v>
      </c>
      <c r="J216" s="52">
        <v>0.32</v>
      </c>
      <c r="K216" s="57" t="s">
        <v>70</v>
      </c>
      <c r="L216" s="40">
        <v>21</v>
      </c>
      <c r="M216" s="54">
        <v>418</v>
      </c>
      <c r="N216" s="36" t="s">
        <v>70</v>
      </c>
      <c r="O216" s="49">
        <v>153</v>
      </c>
      <c r="P216" s="43">
        <v>8</v>
      </c>
      <c r="Q216" s="40">
        <v>28</v>
      </c>
      <c r="R216" s="36">
        <v>16</v>
      </c>
      <c r="S216" s="36" t="s">
        <v>70</v>
      </c>
      <c r="T216" s="56">
        <v>2</v>
      </c>
      <c r="U216" s="40">
        <v>88</v>
      </c>
      <c r="V216" s="37">
        <v>30</v>
      </c>
      <c r="W216" s="45">
        <v>5921</v>
      </c>
      <c r="X216" s="47">
        <v>57</v>
      </c>
      <c r="Y216" s="36">
        <v>191</v>
      </c>
      <c r="Z216" s="34">
        <v>7</v>
      </c>
      <c r="AA216" s="54">
        <v>439</v>
      </c>
      <c r="AB216" s="46">
        <v>168</v>
      </c>
    </row>
    <row r="217" spans="1:28" x14ac:dyDescent="0.25">
      <c r="A217" s="117">
        <v>42711</v>
      </c>
      <c r="B217" s="60">
        <v>12</v>
      </c>
      <c r="C217" s="60">
        <f t="shared" si="0"/>
        <v>2016</v>
      </c>
      <c r="D217" s="42">
        <v>2</v>
      </c>
      <c r="E217" s="38">
        <v>7.6</v>
      </c>
      <c r="F217" s="38">
        <v>28</v>
      </c>
      <c r="G217" s="49">
        <v>109</v>
      </c>
      <c r="H217" s="41">
        <v>0.14099999999999999</v>
      </c>
      <c r="I217" s="41">
        <v>0.122</v>
      </c>
      <c r="J217" s="52">
        <v>2.4E-2</v>
      </c>
      <c r="K217" s="38">
        <v>7.9</v>
      </c>
      <c r="L217" s="40">
        <v>28</v>
      </c>
      <c r="M217" s="54">
        <v>290</v>
      </c>
      <c r="N217" s="36" t="s">
        <v>70</v>
      </c>
      <c r="O217" s="49">
        <v>51</v>
      </c>
      <c r="P217" s="40">
        <v>8</v>
      </c>
      <c r="Q217" s="40">
        <v>28</v>
      </c>
      <c r="R217" s="36">
        <v>20</v>
      </c>
      <c r="S217" s="36" t="s">
        <v>70</v>
      </c>
      <c r="T217" s="56">
        <v>3</v>
      </c>
      <c r="U217" s="40">
        <v>80</v>
      </c>
      <c r="V217" s="37">
        <v>20</v>
      </c>
      <c r="W217" s="45">
        <v>11879</v>
      </c>
      <c r="X217" s="47">
        <v>55</v>
      </c>
      <c r="Y217" s="36">
        <v>715</v>
      </c>
      <c r="Z217" s="34">
        <v>12</v>
      </c>
      <c r="AA217" s="54">
        <v>318</v>
      </c>
      <c r="AB217" s="46">
        <v>71.760000000000005</v>
      </c>
    </row>
  </sheetData>
  <conditionalFormatting sqref="AB102">
    <cfRule type="cellIs" dxfId="1" priority="1" stopIfTrue="1" operator="equal">
      <formula>""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17"/>
  <sheetViews>
    <sheetView zoomScale="48" zoomScaleNormal="55" workbookViewId="0">
      <pane ySplit="1" topLeftCell="A2" activePane="bottomLeft" state="frozen"/>
      <selection activeCell="S27" sqref="S27"/>
      <selection pane="bottomLeft" activeCell="S27" sqref="S27"/>
    </sheetView>
  </sheetViews>
  <sheetFormatPr defaultRowHeight="15.75" x14ac:dyDescent="0.25"/>
  <cols>
    <col min="1" max="1" width="13.7109375" style="118" bestFit="1" customWidth="1"/>
    <col min="2" max="3" width="9.7109375" style="53" customWidth="1"/>
    <col min="4" max="6" width="8.85546875" style="53"/>
    <col min="7" max="7" width="15.5703125" style="53" bestFit="1" customWidth="1"/>
    <col min="8" max="8" width="11.7109375" style="53" bestFit="1" customWidth="1"/>
    <col min="9" max="9" width="14.7109375" style="53" bestFit="1" customWidth="1"/>
    <col min="10" max="10" width="14.28515625" style="53" bestFit="1" customWidth="1"/>
    <col min="11" max="13" width="9.140625" style="53"/>
    <col min="14" max="14" width="8.85546875" style="53"/>
    <col min="15" max="28" width="15.140625" style="53" customWidth="1"/>
    <col min="29" max="29" width="8.85546875" style="71"/>
    <col min="31" max="32" width="19.85546875" customWidth="1"/>
    <col min="33" max="33" width="19.140625" customWidth="1"/>
    <col min="34" max="34" width="16.7109375" customWidth="1"/>
    <col min="35" max="35" width="23.5703125" bestFit="1" customWidth="1"/>
    <col min="36" max="36" width="13.85546875" bestFit="1" customWidth="1"/>
  </cols>
  <sheetData>
    <row r="1" spans="1:69" s="72" customFormat="1" x14ac:dyDescent="0.25">
      <c r="A1" s="116" t="s">
        <v>13</v>
      </c>
      <c r="B1" s="70" t="s">
        <v>14</v>
      </c>
      <c r="C1" s="70" t="s">
        <v>15</v>
      </c>
      <c r="D1" s="70" t="s">
        <v>0</v>
      </c>
      <c r="E1" s="70" t="s">
        <v>1</v>
      </c>
      <c r="F1" s="70" t="s">
        <v>2</v>
      </c>
      <c r="G1" s="70" t="s">
        <v>4</v>
      </c>
      <c r="H1" s="70" t="s">
        <v>10</v>
      </c>
      <c r="I1" s="70" t="s">
        <v>8</v>
      </c>
      <c r="J1" s="70" t="s">
        <v>9</v>
      </c>
      <c r="K1" s="58" t="s">
        <v>5</v>
      </c>
      <c r="L1" s="59" t="s">
        <v>6</v>
      </c>
      <c r="M1" s="59" t="s">
        <v>7</v>
      </c>
      <c r="N1" s="59" t="s">
        <v>11</v>
      </c>
      <c r="O1" s="59" t="s">
        <v>12</v>
      </c>
      <c r="P1" s="59" t="s">
        <v>71</v>
      </c>
      <c r="Q1" s="59" t="s">
        <v>72</v>
      </c>
      <c r="R1" s="59" t="s">
        <v>73</v>
      </c>
      <c r="S1" s="59" t="s">
        <v>74</v>
      </c>
      <c r="T1" s="59" t="s">
        <v>75</v>
      </c>
      <c r="U1" s="59" t="s">
        <v>76</v>
      </c>
      <c r="V1" s="59" t="s">
        <v>77</v>
      </c>
      <c r="W1" s="59" t="s">
        <v>78</v>
      </c>
      <c r="X1" s="59" t="s">
        <v>79</v>
      </c>
      <c r="Y1" s="59" t="s">
        <v>80</v>
      </c>
      <c r="Z1" s="59" t="s">
        <v>81</v>
      </c>
      <c r="AA1" s="59" t="s">
        <v>104</v>
      </c>
      <c r="AB1" s="59" t="s">
        <v>105</v>
      </c>
    </row>
    <row r="2" spans="1:69" x14ac:dyDescent="0.25">
      <c r="A2" s="117">
        <v>36172</v>
      </c>
      <c r="B2" s="60">
        <v>1</v>
      </c>
      <c r="C2" s="60">
        <v>1999</v>
      </c>
      <c r="D2" s="61">
        <v>0.4</v>
      </c>
      <c r="E2" s="62">
        <v>7</v>
      </c>
      <c r="F2" s="94">
        <v>25.5</v>
      </c>
      <c r="G2" s="63">
        <v>376</v>
      </c>
      <c r="H2" s="64">
        <v>2E-3</v>
      </c>
      <c r="I2" s="64">
        <v>2E-3</v>
      </c>
      <c r="J2" s="64">
        <v>2E-3</v>
      </c>
      <c r="K2" s="62">
        <v>7.7</v>
      </c>
      <c r="L2" s="63">
        <v>61</v>
      </c>
      <c r="M2" s="63">
        <v>873</v>
      </c>
      <c r="N2" s="63">
        <v>68</v>
      </c>
      <c r="O2" s="63">
        <v>140</v>
      </c>
      <c r="P2" s="94">
        <v>32</v>
      </c>
      <c r="Q2" s="94">
        <v>12</v>
      </c>
      <c r="R2" s="94">
        <v>4</v>
      </c>
      <c r="S2" s="94" t="s">
        <v>110</v>
      </c>
      <c r="T2" s="94">
        <v>1</v>
      </c>
      <c r="U2" s="94">
        <v>176</v>
      </c>
      <c r="V2" s="63"/>
      <c r="W2" s="63"/>
      <c r="X2" s="94">
        <v>4</v>
      </c>
      <c r="Y2" s="63"/>
      <c r="Z2" s="94" t="s">
        <v>110</v>
      </c>
      <c r="AA2" s="94" t="s">
        <v>110</v>
      </c>
      <c r="AB2" s="94">
        <v>104.25</v>
      </c>
      <c r="AE2" t="s">
        <v>15</v>
      </c>
      <c r="AF2" t="s">
        <v>21</v>
      </c>
      <c r="AG2" t="s">
        <v>16</v>
      </c>
      <c r="AH2" t="s">
        <v>18</v>
      </c>
      <c r="AI2" t="s">
        <v>17</v>
      </c>
      <c r="AJ2" t="s">
        <v>19</v>
      </c>
      <c r="AK2" t="s">
        <v>20</v>
      </c>
      <c r="BK2" t="s">
        <v>14</v>
      </c>
      <c r="BL2" t="s">
        <v>21</v>
      </c>
      <c r="BM2" t="s">
        <v>16</v>
      </c>
      <c r="BN2" t="s">
        <v>18</v>
      </c>
      <c r="BO2" t="s">
        <v>17</v>
      </c>
      <c r="BP2" t="s">
        <v>19</v>
      </c>
      <c r="BQ2" t="s">
        <v>20</v>
      </c>
    </row>
    <row r="3" spans="1:69" x14ac:dyDescent="0.25">
      <c r="A3" s="117">
        <v>36200</v>
      </c>
      <c r="B3" s="60">
        <v>2</v>
      </c>
      <c r="C3" s="60">
        <v>1999</v>
      </c>
      <c r="D3" s="61">
        <v>0.8</v>
      </c>
      <c r="E3" s="62">
        <v>7.6</v>
      </c>
      <c r="F3" s="94">
        <v>25</v>
      </c>
      <c r="G3" s="63">
        <v>461</v>
      </c>
      <c r="H3" s="64">
        <v>0.1002</v>
      </c>
      <c r="I3" s="64">
        <v>1.2800000000000001E-2</v>
      </c>
      <c r="J3" s="64">
        <v>2E-3</v>
      </c>
      <c r="K3" s="62">
        <v>7.8</v>
      </c>
      <c r="L3" s="63">
        <v>78</v>
      </c>
      <c r="M3" s="63">
        <v>922</v>
      </c>
      <c r="N3" s="63">
        <v>41</v>
      </c>
      <c r="O3" s="63">
        <v>170</v>
      </c>
      <c r="P3" s="94">
        <v>26</v>
      </c>
      <c r="Q3" s="94">
        <v>28</v>
      </c>
      <c r="R3" s="94">
        <v>48</v>
      </c>
      <c r="S3" s="94" t="s">
        <v>110</v>
      </c>
      <c r="T3" s="94">
        <v>4</v>
      </c>
      <c r="U3" s="94">
        <v>192</v>
      </c>
      <c r="V3" s="63"/>
      <c r="W3" s="63"/>
      <c r="X3" s="94">
        <v>5</v>
      </c>
      <c r="Y3" s="63"/>
      <c r="Z3" s="94" t="s">
        <v>110</v>
      </c>
      <c r="AA3" s="94" t="s">
        <v>110</v>
      </c>
      <c r="AB3" s="94">
        <v>17.37</v>
      </c>
      <c r="AE3" s="3">
        <v>1999</v>
      </c>
      <c r="AF3">
        <f>COUNT($D$2:$D$13)</f>
        <v>11</v>
      </c>
      <c r="AG3">
        <f>MAX($D$2:$D$13)</f>
        <v>2</v>
      </c>
      <c r="AH3">
        <f>PERCENTILE($D$2:$D$13,75%)</f>
        <v>2</v>
      </c>
      <c r="AI3">
        <f>MEDIAN($D$2:$D$13)</f>
        <v>1</v>
      </c>
      <c r="AJ3">
        <f>PERCENTILE($D$2:$D$13,25%)</f>
        <v>0.875</v>
      </c>
      <c r="AK3">
        <f>MIN($D$2:$D$13)</f>
        <v>0.4</v>
      </c>
      <c r="BK3">
        <v>1</v>
      </c>
      <c r="BL3">
        <f>COUNT($D$2,$D$14,$D$26,$D$38,$D$50,$D$62,$D$74,$D$86,$D$98,$D$110,$D$122,$D$134,$D$146,$D$158)</f>
        <v>12</v>
      </c>
      <c r="BM3">
        <f>MAX($D$2,$D$14,$D$26,$D$38,$D$50,$D$62,$D$74,$D$86,$D$98,$D$110,$D$122,$D$134,$D$146,$D$158)</f>
        <v>2</v>
      </c>
      <c r="BN3">
        <f>PERCENTILE(($D$2,$D$14,$D$26,$D$38,$D$50,$D$62,$D$74,$D$86,$D$98,$D$110,$D$122,$D$134,$D$146,$D$158),75%)</f>
        <v>2</v>
      </c>
      <c r="BO3">
        <f>MEDIAN($D$2,$D$14,$D$26,$D$38,$D$50,$D$62,$D$74,$D$86,$D$98,$D$110,$D$122,$D$134,$D$146,$D$158)</f>
        <v>1</v>
      </c>
      <c r="BP3">
        <f>PERCENTILE(($D$2,$D$14,$D$26,$D$38,$D$50,$D$62,$D$74,$D$86,$D$98,$D$110,$D$122,$D$134,$D$146,$D$158),25%)</f>
        <v>0.875</v>
      </c>
      <c r="BQ3">
        <f>MIN($D$2,$D$14,$D$26,$D$38,$D$50,$D$62,$D$74,$D$86,$D$98,$D$110,$D$122,$D$134,$D$146,$D$158)</f>
        <v>0.4</v>
      </c>
    </row>
    <row r="4" spans="1:69" x14ac:dyDescent="0.25">
      <c r="A4" s="117">
        <v>36228</v>
      </c>
      <c r="B4" s="60">
        <v>3</v>
      </c>
      <c r="C4" s="60">
        <v>1999</v>
      </c>
      <c r="D4" s="61">
        <v>2</v>
      </c>
      <c r="E4" s="62">
        <v>7.6</v>
      </c>
      <c r="F4" s="94">
        <v>27.5</v>
      </c>
      <c r="G4" s="63">
        <v>491</v>
      </c>
      <c r="H4" s="64">
        <v>2.4E-2</v>
      </c>
      <c r="I4" s="64">
        <v>2E-3</v>
      </c>
      <c r="J4" s="64">
        <v>2E-3</v>
      </c>
      <c r="K4" s="62">
        <v>7.9</v>
      </c>
      <c r="L4" s="63">
        <v>21</v>
      </c>
      <c r="M4" s="63">
        <v>1053</v>
      </c>
      <c r="N4" s="63">
        <v>12</v>
      </c>
      <c r="O4" s="63">
        <v>240</v>
      </c>
      <c r="P4" s="94">
        <v>26</v>
      </c>
      <c r="Q4" s="94">
        <v>16</v>
      </c>
      <c r="R4" s="94">
        <v>26</v>
      </c>
      <c r="S4" s="94" t="s">
        <v>110</v>
      </c>
      <c r="T4" s="94">
        <v>5</v>
      </c>
      <c r="U4" s="94">
        <v>196</v>
      </c>
      <c r="V4" s="63"/>
      <c r="W4" s="63"/>
      <c r="X4" s="94">
        <v>29</v>
      </c>
      <c r="Y4" s="63"/>
      <c r="Z4" s="94" t="s">
        <v>110</v>
      </c>
      <c r="AA4" s="94" t="s">
        <v>110</v>
      </c>
      <c r="AB4" s="94">
        <v>34.75</v>
      </c>
      <c r="AE4" s="3">
        <v>2000</v>
      </c>
      <c r="AF4">
        <f>COUNT($D$14:$D$25)</f>
        <v>12</v>
      </c>
      <c r="AG4">
        <f>MAX($D$14:$D$25)</f>
        <v>2</v>
      </c>
      <c r="AH4">
        <f>PERCENTILE($D$14:$D$25,75%)</f>
        <v>1</v>
      </c>
      <c r="AI4">
        <f>MEDIAN($D$14:$D$25)</f>
        <v>1</v>
      </c>
      <c r="AJ4">
        <f>PERCENTILE($D$14:$D$25,25%)</f>
        <v>0.9</v>
      </c>
      <c r="AK4">
        <f>MIN($D$14:$D$25)</f>
        <v>0.15</v>
      </c>
      <c r="BK4">
        <v>2</v>
      </c>
      <c r="BL4">
        <f>COUNT($D$3,$D$15,$D$27,$D$39,$D$51,$D$63,$D$75,$D$87,$D$99,$D$111,$D$123,$D$135,$D$147,$D$159)</f>
        <v>13</v>
      </c>
      <c r="BM4">
        <f>MAX($D$3,$D$15,$D$27,$D$39,$D$51,$D$63,$D$75,$D$87,$D$99,$D$111,$D$123,$D$135,$D$147,$D$159)</f>
        <v>4</v>
      </c>
      <c r="BN4">
        <f>PERCENTILE(($D$3,$D$15,$D$27,$D$39,$D$51,$D$63,$D$75,$D$87,$D$99,$D$111,$D$123,$D$135,$D$147,$D$159),75%)</f>
        <v>2</v>
      </c>
      <c r="BO4">
        <f>MEDIAN($D$3,$D$15,$D$27,$D$39,$D$51,$D$63,$D$75,$D$87,$D$99,$D$111,$D$123,$D$135,$D$147,$D$159)</f>
        <v>1</v>
      </c>
      <c r="BP4">
        <f>PERCENTILE(($D$3,$D$15,$D$27,$D$39,$D$51,$D$63,$D$75,$D$87,$D$99,$D$111,$D$123,$D$135,$D$147,$D$159),25%)</f>
        <v>1</v>
      </c>
      <c r="BQ4">
        <f>MIN($D$3,$D$15,$D$27,$D$39,$D$51,$D$63,$D$75,$D$87,$D$99,$D$111,$D$123,$D$135,$D$147,$D$159)</f>
        <v>0.8</v>
      </c>
    </row>
    <row r="5" spans="1:69" x14ac:dyDescent="0.25">
      <c r="A5" s="117">
        <v>36256</v>
      </c>
      <c r="B5" s="60">
        <v>4</v>
      </c>
      <c r="C5" s="60">
        <v>1999</v>
      </c>
      <c r="D5" s="61">
        <v>0.95</v>
      </c>
      <c r="E5" s="62">
        <v>6.2</v>
      </c>
      <c r="F5" s="94">
        <v>30</v>
      </c>
      <c r="G5" s="63">
        <v>305</v>
      </c>
      <c r="H5" s="64">
        <v>2.5000000000000001E-2</v>
      </c>
      <c r="I5" s="64">
        <v>2E-3</v>
      </c>
      <c r="J5" s="64">
        <v>2E-3</v>
      </c>
      <c r="K5" s="62">
        <v>7.7</v>
      </c>
      <c r="L5" s="63">
        <v>37</v>
      </c>
      <c r="M5" s="63">
        <v>746</v>
      </c>
      <c r="N5" s="63">
        <v>25</v>
      </c>
      <c r="O5" s="63">
        <v>79</v>
      </c>
      <c r="P5" s="94">
        <v>29</v>
      </c>
      <c r="Q5" s="94">
        <v>28</v>
      </c>
      <c r="R5" s="94">
        <v>96</v>
      </c>
      <c r="S5" s="94" t="s">
        <v>110</v>
      </c>
      <c r="T5" s="94">
        <v>6</v>
      </c>
      <c r="U5" s="94">
        <v>148</v>
      </c>
      <c r="V5" s="63"/>
      <c r="W5" s="63"/>
      <c r="X5" s="94">
        <v>15</v>
      </c>
      <c r="Y5" s="63"/>
      <c r="Z5" s="94" t="s">
        <v>110</v>
      </c>
      <c r="AA5" s="94" t="s">
        <v>110</v>
      </c>
      <c r="AB5" s="94">
        <v>17.37</v>
      </c>
      <c r="AE5" s="3">
        <v>2001</v>
      </c>
      <c r="AF5" s="2">
        <f>COUNT($D$26:$D$37)</f>
        <v>5</v>
      </c>
      <c r="AG5" s="2">
        <f>MAX($D$26:$D$37)</f>
        <v>2</v>
      </c>
      <c r="AH5" s="2">
        <f>PERCENTILE($D$26:$D$37,75%)</f>
        <v>1</v>
      </c>
      <c r="AI5" s="2">
        <f>MEDIAN($D$26:$D$37)</f>
        <v>1</v>
      </c>
      <c r="AJ5" s="2">
        <f>PERCENTILE($D$26:$D$37,25%)</f>
        <v>1</v>
      </c>
      <c r="AK5" s="2">
        <f>MIN($D$26:$D$37)</f>
        <v>0.9</v>
      </c>
      <c r="BK5">
        <v>3</v>
      </c>
      <c r="BL5">
        <f>COUNT($D$4,$D$16,$D$28,$D$40,$D$52,$D$64,$D$76,$D$88,$D$100,$D$112,$D$124,$D$136,$D$148,$D$160)</f>
        <v>13</v>
      </c>
      <c r="BM5">
        <f>MAX($D$4,$D$16,$D$28,$D$40,$D$52,$D$64,$D$76,$D$88,$D$100,$D$112,$D$124,$D$136,$D$148,$D$160)</f>
        <v>7</v>
      </c>
      <c r="BN5">
        <f>PERCENTILE(($D$4,$D$16,$D$28,$D$40,$D$52,$D$64,$D$76,$D$88,$D$100,$D$112,$D$124,$D$136,$D$148,$D$160),75%)</f>
        <v>2</v>
      </c>
      <c r="BO5">
        <f>MEDIAN($D$4,$D$16,$D$28,$D$40,$D$52,$D$64,$D$76,$D$88,$D$100,$D$112,$D$124,$D$136,$D$148,$D$160)</f>
        <v>2</v>
      </c>
      <c r="BP5">
        <f>PERCENTILE(($D$4,$D$16,$D$28,$D$40,$D$52,$D$64,$D$76,$D$88,$D$100,$D$112,$D$124,$D$136,$D$148,$D$160),25%)</f>
        <v>1</v>
      </c>
      <c r="BQ5">
        <f>MIN($D$4,$D$16,$D$28,$D$40,$D$52,$D$64,$D$76,$D$88,$D$100,$D$112,$D$124,$D$136,$D$148,$D$160)</f>
        <v>0.8</v>
      </c>
    </row>
    <row r="6" spans="1:69" x14ac:dyDescent="0.25">
      <c r="A6" s="117">
        <v>36291</v>
      </c>
      <c r="B6" s="60">
        <v>5</v>
      </c>
      <c r="C6" s="60">
        <v>1999</v>
      </c>
      <c r="D6" s="61">
        <v>2</v>
      </c>
      <c r="E6" s="62">
        <v>9</v>
      </c>
      <c r="F6" s="94">
        <v>32</v>
      </c>
      <c r="G6" s="63">
        <v>439</v>
      </c>
      <c r="H6" s="64">
        <v>6.2700000000000006E-2</v>
      </c>
      <c r="I6" s="64">
        <v>2E-3</v>
      </c>
      <c r="J6" s="64">
        <v>1.66E-2</v>
      </c>
      <c r="K6" s="62">
        <v>8.6999999999999993</v>
      </c>
      <c r="L6" s="63">
        <v>16</v>
      </c>
      <c r="M6" s="63">
        <v>926</v>
      </c>
      <c r="N6" s="63">
        <v>5</v>
      </c>
      <c r="O6" s="63">
        <v>64</v>
      </c>
      <c r="P6" s="94">
        <v>26</v>
      </c>
      <c r="Q6" s="94">
        <v>30</v>
      </c>
      <c r="R6" s="94">
        <v>12</v>
      </c>
      <c r="S6" s="94" t="s">
        <v>110</v>
      </c>
      <c r="T6" s="94">
        <v>0.12</v>
      </c>
      <c r="U6" s="94">
        <v>168</v>
      </c>
      <c r="V6" s="63"/>
      <c r="W6" s="63"/>
      <c r="X6" s="94">
        <v>21</v>
      </c>
      <c r="Y6" s="63"/>
      <c r="Z6" s="94" t="s">
        <v>110</v>
      </c>
      <c r="AA6" s="94" t="s">
        <v>110</v>
      </c>
      <c r="AB6" s="94">
        <v>13.9</v>
      </c>
      <c r="AE6" s="3">
        <v>2002</v>
      </c>
      <c r="AF6" s="2">
        <f>COUNT($D$38:$D$49)</f>
        <v>12</v>
      </c>
      <c r="AG6" s="2">
        <f>MAX($D$38:$D$49)</f>
        <v>3</v>
      </c>
      <c r="AH6" s="2">
        <f>PERCENTILE($D$38:$D$49,75%)</f>
        <v>2</v>
      </c>
      <c r="AI6" s="2">
        <f>MEDIAN($D$38:$D$49)</f>
        <v>2</v>
      </c>
      <c r="AJ6" s="2">
        <f>PERCENTILE($D$38:$D$49,25%)</f>
        <v>1</v>
      </c>
      <c r="AK6" s="2">
        <f>MIN($D$38:$D$49)</f>
        <v>0.5</v>
      </c>
      <c r="BK6">
        <v>4</v>
      </c>
      <c r="BL6">
        <f>COUNT($D$5,$D$17,$D$29,$D$41,$D$53,$D$65,$D$77,$D$89,$D$101,$D$113,$D$125,$D$137,$D$149,$D$161)</f>
        <v>13</v>
      </c>
      <c r="BM6">
        <f>MAX($D$5,$D$17,$D$29,$D$41,$D$53,$D$65,$D$77,$D$89,$D$101,$D$113,$D$125,$D$137,$D$149,$D$161)</f>
        <v>11</v>
      </c>
      <c r="BN6">
        <f>PERCENTILE(($D$5,$D$17,$D$29,$D$41,$D$53,$D$65,$D$77,$D$89,$D$101,$D$113,$D$125,$D$137,$D$149,$D$161),75%)</f>
        <v>2</v>
      </c>
      <c r="BO6">
        <f>MEDIAN($D$5,$D$17,$D$29,$D$41,$D$53,$D$65,$D$77,$D$89,$D$101,$D$113,$D$125,$D$137,$D$149,$D$161)</f>
        <v>2</v>
      </c>
      <c r="BP6">
        <f>PERCENTILE(($D$5,$D$17,$D$29,$D$41,$D$53,$D$65,$D$77,$D$89,$D$101,$D$113,$D$125,$D$137,$D$149,$D$161),25%)</f>
        <v>1</v>
      </c>
      <c r="BQ6">
        <f>MIN($D$5,$D$17,$D$29,$D$41,$D$53,$D$65,$D$77,$D$89,$D$101,$D$113,$D$125,$D$137,$D$149,$D$161)</f>
        <v>0.15</v>
      </c>
    </row>
    <row r="7" spans="1:69" x14ac:dyDescent="0.25">
      <c r="A7" s="117">
        <v>36333</v>
      </c>
      <c r="B7" s="60">
        <v>6</v>
      </c>
      <c r="C7" s="60">
        <v>1999</v>
      </c>
      <c r="D7" s="61">
        <v>1.5</v>
      </c>
      <c r="E7" s="62">
        <v>8.6</v>
      </c>
      <c r="F7" s="94">
        <v>30</v>
      </c>
      <c r="G7" s="63">
        <v>439</v>
      </c>
      <c r="H7" s="64">
        <v>2.5999999999999999E-2</v>
      </c>
      <c r="I7" s="64">
        <v>2E-3</v>
      </c>
      <c r="J7" s="64">
        <v>2E-3</v>
      </c>
      <c r="K7" s="62">
        <v>8.9</v>
      </c>
      <c r="L7" s="63">
        <v>27</v>
      </c>
      <c r="M7" s="63">
        <v>979</v>
      </c>
      <c r="N7" s="63">
        <v>18</v>
      </c>
      <c r="O7" s="63">
        <v>350</v>
      </c>
      <c r="P7" s="94">
        <v>24</v>
      </c>
      <c r="Q7" s="94">
        <v>24</v>
      </c>
      <c r="R7" s="94">
        <v>52</v>
      </c>
      <c r="S7" s="94" t="s">
        <v>110</v>
      </c>
      <c r="T7" s="94">
        <v>4.3</v>
      </c>
      <c r="U7" s="94">
        <v>162</v>
      </c>
      <c r="V7" s="63"/>
      <c r="W7" s="63"/>
      <c r="X7" s="94">
        <v>28</v>
      </c>
      <c r="Y7" s="63"/>
      <c r="Z7" s="94" t="s">
        <v>110</v>
      </c>
      <c r="AA7" s="94" t="s">
        <v>110</v>
      </c>
      <c r="AB7" s="94">
        <v>13.9</v>
      </c>
      <c r="AE7" s="3">
        <v>2003</v>
      </c>
      <c r="AF7" s="2">
        <f>COUNT($D$50:$D$61)</f>
        <v>11</v>
      </c>
      <c r="AG7" s="2">
        <f>MAX($D$50:$D$61)</f>
        <v>5</v>
      </c>
      <c r="AH7" s="2">
        <f>PERCENTILE($D$50:$D$61,75%)</f>
        <v>2</v>
      </c>
      <c r="AI7" s="2">
        <f>MEDIAN($D$50:$D$61)</f>
        <v>2</v>
      </c>
      <c r="AJ7" s="2">
        <f>PERCENTILE($D$50:$D$61,25%)</f>
        <v>1</v>
      </c>
      <c r="AK7" s="2">
        <f>MIN($D$50:$D$61)</f>
        <v>0.8</v>
      </c>
      <c r="BK7">
        <v>5</v>
      </c>
      <c r="BL7">
        <f>COUNT($D$6,$D$18,$D$30,$D$42,$D$54,$D$66,$D$78,$D$90,$D$102,$D$114,$D$126,$D$138,$D$150,$D$162)</f>
        <v>13</v>
      </c>
      <c r="BM7">
        <f>MAX($D$6,$D$18,$D$30,$D$42,$D$54,$D$66,$D$78,$D$90,$D$102,$D$114,$D$126,$D$138,$D$150,$D$162)</f>
        <v>11</v>
      </c>
      <c r="BN7">
        <f>PERCENTILE(($D$6,$D$18,$D$30,$D$42,$D$54,$D$66,$D$78,$D$90,$D$102,$D$114,$D$126,$D$138,$D$150,$D$162),75%)</f>
        <v>2</v>
      </c>
      <c r="BO7">
        <f>MEDIAN($D$6,$D$18,$D$30,$D$42,$D$54,$D$66,$D$78,$D$90,$D$102,$D$114,$D$126,$D$138,$D$150,$D$162)</f>
        <v>2</v>
      </c>
      <c r="BP7">
        <f>PERCENTILE(($D$6,$D$18,$D$30,$D$42,$D$54,$D$66,$D$78,$D$90,$D$102,$D$114,$D$126,$D$138,$D$150,$D$162),25%)</f>
        <v>1</v>
      </c>
      <c r="BQ7">
        <f>MIN($D$6,$D$18,$D$30,$D$42,$D$54,$D$66,$D$78,$D$90,$D$102,$D$114,$D$126,$D$138,$D$150,$D$162)</f>
        <v>1</v>
      </c>
    </row>
    <row r="8" spans="1:69" x14ac:dyDescent="0.25">
      <c r="A8" s="117">
        <v>36354</v>
      </c>
      <c r="B8" s="60">
        <v>7</v>
      </c>
      <c r="C8" s="60">
        <v>1999</v>
      </c>
      <c r="D8" s="61">
        <v>2</v>
      </c>
      <c r="E8" s="62">
        <v>8</v>
      </c>
      <c r="F8" s="94">
        <v>29</v>
      </c>
      <c r="G8" s="63">
        <v>428</v>
      </c>
      <c r="H8" s="64">
        <v>2E-3</v>
      </c>
      <c r="I8" s="64">
        <v>2E-3</v>
      </c>
      <c r="J8" s="64">
        <v>2E-3</v>
      </c>
      <c r="K8" s="62">
        <v>8.3000000000000007</v>
      </c>
      <c r="L8" s="63">
        <v>26</v>
      </c>
      <c r="M8" s="63">
        <v>926</v>
      </c>
      <c r="N8" s="63">
        <v>13</v>
      </c>
      <c r="O8" s="63">
        <v>500</v>
      </c>
      <c r="P8" s="94">
        <v>34</v>
      </c>
      <c r="Q8" s="94">
        <v>36</v>
      </c>
      <c r="R8" s="94">
        <v>52</v>
      </c>
      <c r="S8" s="94" t="s">
        <v>110</v>
      </c>
      <c r="T8" s="94">
        <v>2</v>
      </c>
      <c r="U8" s="94">
        <v>160</v>
      </c>
      <c r="V8" s="63"/>
      <c r="W8" s="63"/>
      <c r="X8" s="94">
        <v>12</v>
      </c>
      <c r="Y8" s="63"/>
      <c r="Z8" s="94" t="s">
        <v>110</v>
      </c>
      <c r="AA8" s="94" t="s">
        <v>110</v>
      </c>
      <c r="AB8" s="94">
        <v>3.47</v>
      </c>
      <c r="AE8" s="3">
        <v>2004</v>
      </c>
      <c r="AF8" s="2">
        <f>COUNT($D$62:$D$73)</f>
        <v>12</v>
      </c>
      <c r="AG8" s="2">
        <f>MAX($D$62:$D$73)</f>
        <v>3</v>
      </c>
      <c r="AH8" s="2">
        <f>PERCENTILE($D$62:$D$73,75%)</f>
        <v>2.25</v>
      </c>
      <c r="AI8" s="2">
        <f>MEDIAN($D$62:$D$73)</f>
        <v>2</v>
      </c>
      <c r="AJ8" s="2">
        <f>PERCENTILE($D$62:$D$73,25%)</f>
        <v>0.97499999999999998</v>
      </c>
      <c r="AK8" s="2">
        <f>MIN($D$62:$D$73)</f>
        <v>0.8</v>
      </c>
      <c r="BK8">
        <v>6</v>
      </c>
      <c r="BL8">
        <f>COUNT($D$7,$D$19,$D$31,$D$43,$D$55,$D$67,$D$79,$D$91,$D$103,$D$115,$D$127,$D$139,$D$151,$D$163)</f>
        <v>12</v>
      </c>
      <c r="BM8">
        <f>MAX($D$7,$D$19,$D$31,$D$43,$D$55,$D$67,$D$79,$D$91,$D$103,$D$115,$D$127,$D$139,$D$151,$D$163)</f>
        <v>5</v>
      </c>
      <c r="BN8">
        <f>PERCENTILE(($D$7,$D$19,$D$31,$D$43,$D$55,$D$67,$D$79,$D$91,$D$103,$D$115,$D$127,$D$139,$D$151,$D$163),75%)</f>
        <v>3</v>
      </c>
      <c r="BO8">
        <f>MEDIAN($D$7,$D$19,$D$31,$D$43,$D$55,$D$67,$D$79,$D$91,$D$103,$D$115,$D$127,$D$139,$D$151,$D$163)</f>
        <v>2</v>
      </c>
      <c r="BP8">
        <f>PERCENTILE(($D$7,$D$19,$D$31,$D$43,$D$55,$D$67,$D$79,$D$91,$D$103,$D$115,$D$127,$D$139,$D$151,$D$163),25%)</f>
        <v>1.875</v>
      </c>
      <c r="BQ8">
        <f>MIN($D$7,$D$19,$D$31,$D$43,$D$55,$D$67,$D$79,$D$91,$D$103,$D$115,$D$127,$D$139,$D$151,$D$163)</f>
        <v>1</v>
      </c>
    </row>
    <row r="9" spans="1:69" x14ac:dyDescent="0.25">
      <c r="A9" s="117">
        <v>36382</v>
      </c>
      <c r="B9" s="60">
        <v>8</v>
      </c>
      <c r="C9" s="60">
        <v>1999</v>
      </c>
      <c r="D9" s="61">
        <v>1</v>
      </c>
      <c r="E9" s="62">
        <v>7.8</v>
      </c>
      <c r="F9" s="94">
        <v>28</v>
      </c>
      <c r="G9" s="63">
        <v>357</v>
      </c>
      <c r="H9" s="64">
        <v>5.1799999999999999E-2</v>
      </c>
      <c r="I9" s="64">
        <v>1.67E-2</v>
      </c>
      <c r="J9" s="64">
        <v>6.7000000000000002E-3</v>
      </c>
      <c r="K9" s="62">
        <v>7.9</v>
      </c>
      <c r="L9" s="63">
        <v>91</v>
      </c>
      <c r="M9" s="63">
        <v>789</v>
      </c>
      <c r="N9" s="63">
        <v>18</v>
      </c>
      <c r="O9" s="63">
        <v>2400</v>
      </c>
      <c r="P9" s="94">
        <v>28</v>
      </c>
      <c r="Q9" s="94">
        <v>36</v>
      </c>
      <c r="R9" s="94">
        <v>32</v>
      </c>
      <c r="S9" s="94" t="s">
        <v>110</v>
      </c>
      <c r="T9" s="94">
        <v>2</v>
      </c>
      <c r="U9" s="94">
        <v>152</v>
      </c>
      <c r="V9" s="63"/>
      <c r="W9" s="63"/>
      <c r="X9" s="94">
        <v>20</v>
      </c>
      <c r="Y9" s="63"/>
      <c r="Z9" s="94" t="s">
        <v>110</v>
      </c>
      <c r="AA9" s="94" t="s">
        <v>110</v>
      </c>
      <c r="AB9" s="94">
        <v>27.8</v>
      </c>
      <c r="AE9" s="3">
        <v>2005</v>
      </c>
      <c r="AF9" s="2">
        <f>COUNT($D$74:$D$85)</f>
        <v>12</v>
      </c>
      <c r="AG9" s="2">
        <f>MAX($D$74:$D$85)</f>
        <v>4</v>
      </c>
      <c r="AH9" s="2">
        <f>PERCENTILE($D$74:$D$85,75%)</f>
        <v>2</v>
      </c>
      <c r="AI9" s="2">
        <f>MEDIAN($D$74:$D$85)</f>
        <v>2</v>
      </c>
      <c r="AJ9" s="2">
        <f>PERCENTILE($D$74:$D$85,25%)</f>
        <v>2</v>
      </c>
      <c r="AK9" s="2">
        <f>MIN($D$74:$D$85)</f>
        <v>1</v>
      </c>
      <c r="BK9">
        <v>7</v>
      </c>
      <c r="BL9">
        <f>COUNT($D$8,$D$20,$D$32,$D$44,$D$56,$D$68,$D$80,$D$92,$D$104,$D$116,$D$128,$D$140,$D$152,$D$164)</f>
        <v>12</v>
      </c>
      <c r="BM9">
        <f>MAX($D$8,$D$20,$D$32,$D$44,$D$56,$D$68,$D$80,$D$92,$D$104,$D$116,$D$128,$D$140,$D$152,$D$164)</f>
        <v>5</v>
      </c>
      <c r="BN9">
        <f>PERCENTILE(($D$8,$D$20,$D$32,$D$44,$D$56,$D$68,$D$80,$D$92,$D$104,$D$116,$D$128,$D$140,$D$152,$D$164),75%)</f>
        <v>3.25</v>
      </c>
      <c r="BO9">
        <f>MEDIAN($D$8,$D$20,$D$32,$D$44,$D$56,$D$68,$D$80,$D$92,$D$104,$D$116,$D$128,$D$140,$D$152,$D$164)</f>
        <v>2</v>
      </c>
      <c r="BP9">
        <f>PERCENTILE(($D$8,$D$20,$D$32,$D$44,$D$56,$D$68,$D$80,$D$92,$D$104,$D$116,$D$128,$D$140,$D$152,$D$164),25%)</f>
        <v>2</v>
      </c>
      <c r="BQ9">
        <f>MIN($D$8,$D$20,$D$32,$D$44,$D$56,$D$68,$D$80,$D$92,$D$104,$D$116,$D$128,$D$140,$D$152,$D$164)</f>
        <v>1</v>
      </c>
    </row>
    <row r="10" spans="1:69" x14ac:dyDescent="0.25">
      <c r="A10" s="117">
        <v>36416</v>
      </c>
      <c r="B10" s="60">
        <v>9</v>
      </c>
      <c r="C10" s="60">
        <v>1999</v>
      </c>
      <c r="D10" s="61">
        <v>2</v>
      </c>
      <c r="E10" s="62">
        <v>6.5</v>
      </c>
      <c r="F10" s="94">
        <v>30</v>
      </c>
      <c r="G10" s="63">
        <v>257</v>
      </c>
      <c r="H10" s="64">
        <v>2E-3</v>
      </c>
      <c r="I10" s="64">
        <v>2E-3</v>
      </c>
      <c r="J10" s="64">
        <v>0.1331</v>
      </c>
      <c r="K10" s="62">
        <v>7.6</v>
      </c>
      <c r="L10" s="63">
        <v>17</v>
      </c>
      <c r="M10" s="63">
        <v>647</v>
      </c>
      <c r="N10" s="63">
        <v>18</v>
      </c>
      <c r="O10" s="63">
        <v>350</v>
      </c>
      <c r="P10" s="94">
        <v>36</v>
      </c>
      <c r="Q10" s="94">
        <v>36</v>
      </c>
      <c r="R10" s="94">
        <v>26</v>
      </c>
      <c r="S10" s="94" t="s">
        <v>110</v>
      </c>
      <c r="T10" s="94">
        <v>0.8</v>
      </c>
      <c r="U10" s="94">
        <v>124</v>
      </c>
      <c r="V10" s="63"/>
      <c r="W10" s="63"/>
      <c r="X10" s="94">
        <v>38</v>
      </c>
      <c r="Y10" s="63"/>
      <c r="Z10" s="94" t="s">
        <v>110</v>
      </c>
      <c r="AA10" s="94" t="s">
        <v>110</v>
      </c>
      <c r="AB10" s="94">
        <v>17.37</v>
      </c>
      <c r="AE10" s="3">
        <v>2006</v>
      </c>
      <c r="AF10" s="2">
        <f>COUNT($D$86:$D$97)</f>
        <v>12</v>
      </c>
      <c r="AG10" s="2">
        <f>MAX($D$86:$D$97)</f>
        <v>4</v>
      </c>
      <c r="AH10" s="2">
        <f>PERCENTILE($D$86:$D$97,75%)</f>
        <v>2.25</v>
      </c>
      <c r="AI10" s="2">
        <f>MEDIAN($D$86:$D$97)</f>
        <v>2</v>
      </c>
      <c r="AJ10" s="2">
        <f>PERCENTILE($D$86:$D$97,25%)</f>
        <v>1.75</v>
      </c>
      <c r="AK10" s="2">
        <f>MIN($D$86:$D$97)</f>
        <v>0.9</v>
      </c>
      <c r="BK10">
        <v>8</v>
      </c>
      <c r="BL10">
        <f>COUNT($D$9,$D$21,$D$33,$D$45,$D$57,$D$69,$D$81,$D$93,$D$105,$D$117,$D$129,$D$141,$D$153,$D$165)</f>
        <v>13</v>
      </c>
      <c r="BM10">
        <f>MAX($D$9,$D$21,$D$33,$D$45,$D$57,$D$69,$D$81,$D$93,$D$105,$D$117,$D$129,$D$141,$D$153,$D$165)</f>
        <v>6</v>
      </c>
      <c r="BN10">
        <f>PERCENTILE(($D$9,$D$21,$D$33,$D$45,$D$57,$D$69,$D$81,$D$93,$D$105,$D$117,$D$129,$D$141,$D$153,$D$165),75%)</f>
        <v>2</v>
      </c>
      <c r="BO10">
        <f>MEDIAN($D$9,$D$21,$D$33,$D$45,$D$57,$D$69,$D$81,$D$93,$D$105,$D$117,$D$129,$D$141,$D$153,$D$165)</f>
        <v>2</v>
      </c>
      <c r="BP10">
        <f>PERCENTILE(($D$9,$D$21,$D$33,$D$45,$D$57,$D$69,$D$81,$D$93,$D$105,$D$117,$D$129,$D$141,$D$153,$D$165),25%)</f>
        <v>1</v>
      </c>
      <c r="BQ10">
        <f>MIN($D$9,$D$21,$D$33,$D$45,$D$57,$D$69,$D$81,$D$93,$D$105,$D$117,$D$129,$D$141,$D$153,$D$165)</f>
        <v>1</v>
      </c>
    </row>
    <row r="11" spans="1:69" x14ac:dyDescent="0.25">
      <c r="A11" s="117">
        <v>36445</v>
      </c>
      <c r="B11" s="60">
        <v>10</v>
      </c>
      <c r="C11" s="60">
        <v>1999</v>
      </c>
      <c r="D11" s="61">
        <v>1</v>
      </c>
      <c r="E11" s="62">
        <v>6.1</v>
      </c>
      <c r="F11" s="94">
        <v>29</v>
      </c>
      <c r="G11" s="63">
        <v>212</v>
      </c>
      <c r="H11" s="64">
        <v>3.9399999999999998E-2</v>
      </c>
      <c r="I11" s="64">
        <v>0.1114</v>
      </c>
      <c r="J11" s="64">
        <v>3.3300000000000003E-2</v>
      </c>
      <c r="K11" s="62">
        <v>7.5</v>
      </c>
      <c r="L11" s="63">
        <v>20</v>
      </c>
      <c r="M11" s="63">
        <v>469</v>
      </c>
      <c r="N11" s="63">
        <v>26</v>
      </c>
      <c r="O11" s="63">
        <v>240</v>
      </c>
      <c r="P11" s="94">
        <v>46</v>
      </c>
      <c r="Q11" s="94">
        <v>32</v>
      </c>
      <c r="R11" s="94">
        <v>4</v>
      </c>
      <c r="S11" s="94" t="s">
        <v>110</v>
      </c>
      <c r="T11" s="94">
        <v>2</v>
      </c>
      <c r="U11" s="94">
        <v>116</v>
      </c>
      <c r="V11" s="63"/>
      <c r="W11" s="63"/>
      <c r="X11" s="94">
        <v>34</v>
      </c>
      <c r="Y11" s="63"/>
      <c r="Z11" s="94" t="s">
        <v>110</v>
      </c>
      <c r="AA11" s="94" t="s">
        <v>110</v>
      </c>
      <c r="AB11" s="94">
        <v>31.27</v>
      </c>
      <c r="AE11" s="3">
        <v>2007</v>
      </c>
      <c r="AF11" s="2">
        <f>COUNT($D$98:$D$109)</f>
        <v>12</v>
      </c>
      <c r="AG11" s="2">
        <f>MAX($D$98:$D$109)</f>
        <v>3</v>
      </c>
      <c r="AH11" s="2">
        <f>PERCENTILE($D$98:$D$109,75%)</f>
        <v>2.25</v>
      </c>
      <c r="AI11" s="2">
        <f>MEDIAN($D$98:$D$109)</f>
        <v>2</v>
      </c>
      <c r="AJ11" s="2">
        <f>PERCENTILE($D$98:$D$109,25%)</f>
        <v>1</v>
      </c>
      <c r="AK11" s="2">
        <f>MIN($D$98:$D$109)</f>
        <v>1</v>
      </c>
      <c r="BK11">
        <v>9</v>
      </c>
      <c r="BL11">
        <f>COUNT($D$10,$D$22,$D$34,$D$46,$D$58,$D$70,$D$82,$D$94,$D$106,$D$118,$D$130,$D$142,$D$154,$D$166)</f>
        <v>13</v>
      </c>
      <c r="BM11">
        <f>MAX($D$10,$D$22,$D$34,$D$46,$D$58,$D$70,$D$82,$D$94,$D$106,$D$118,$D$130,$D$142,$D$154,$D$166)</f>
        <v>4</v>
      </c>
      <c r="BN11">
        <f>PERCENTILE(($D$10,$D$22,$D$34,$D$46,$D$58,$D$70,$D$82,$D$94,$D$106,$D$118,$D$130,$D$142,$D$154,$D$166),75%)</f>
        <v>2</v>
      </c>
      <c r="BO11">
        <f>MEDIAN($D$10,$D$22,$D$34,$D$46,$D$58,$D$70,$D$82,$D$94,$D$106,$D$118,$D$130,$D$142,$D$154,$D$166)</f>
        <v>2</v>
      </c>
      <c r="BP11">
        <f>PERCENTILE(($D$10,$D$22,$D$34,$D$46,$D$58,$D$70,$D$82,$D$94,$D$106,$D$118,$D$130,$D$142,$D$154,$D$166),25%)</f>
        <v>2</v>
      </c>
      <c r="BQ11">
        <f>MIN($D$10,$D$22,$D$34,$D$46,$D$58,$D$70,$D$82,$D$94,$D$106,$D$118,$D$130,$D$142,$D$154,$D$166)</f>
        <v>0.8</v>
      </c>
    </row>
    <row r="12" spans="1:69" x14ac:dyDescent="0.25">
      <c r="A12" s="117"/>
      <c r="B12" s="60">
        <v>11</v>
      </c>
      <c r="C12" s="60"/>
      <c r="D12" s="61"/>
      <c r="E12" s="62"/>
      <c r="F12" s="94"/>
      <c r="G12" s="63"/>
      <c r="H12" s="64"/>
      <c r="I12" s="64"/>
      <c r="J12" s="64"/>
      <c r="K12" s="62"/>
      <c r="L12" s="63"/>
      <c r="M12" s="63"/>
      <c r="N12" s="63"/>
      <c r="O12" s="63"/>
      <c r="P12" s="94"/>
      <c r="Q12" s="94"/>
      <c r="R12" s="94"/>
      <c r="S12" s="94"/>
      <c r="T12" s="94"/>
      <c r="U12" s="94"/>
      <c r="V12" s="63"/>
      <c r="W12" s="63"/>
      <c r="X12" s="94"/>
      <c r="Y12" s="63"/>
      <c r="Z12" s="94"/>
      <c r="AA12" s="94"/>
      <c r="AB12" s="94"/>
      <c r="AE12" s="3">
        <v>2008</v>
      </c>
      <c r="AF12" s="2">
        <f>COUNT($D$110:$D$121)</f>
        <v>11</v>
      </c>
      <c r="AG12" s="2">
        <f>MAX($D$110:$D$121)</f>
        <v>2</v>
      </c>
      <c r="AH12" s="2">
        <f>PERCENTILE($D$110:$D$121,75%)</f>
        <v>1.5</v>
      </c>
      <c r="AI12" s="2">
        <f>MEDIAN($D$110:$D$121)</f>
        <v>1</v>
      </c>
      <c r="AJ12" s="2">
        <f>PERCENTILE($D$110:$D$121,25%)</f>
        <v>1</v>
      </c>
      <c r="AK12" s="2">
        <f>MIN($D$110:$D$121)</f>
        <v>1</v>
      </c>
      <c r="BK12">
        <v>10</v>
      </c>
      <c r="BL12">
        <f>COUNT($D$11,$D$23,$D$35,$D$47,$D$59,$D$71,$D$83,$D$95,$D$107,$D$119,$D$131,$D$143,$D$155,$D$167)</f>
        <v>14</v>
      </c>
      <c r="BM12">
        <f>MAX($D$11,$D$23,$D$35,$D$47,$D$59,$D$71,$D$83,$D$95,$D$107,$D$119,$D$131,$D$143,$D$155,$D$167)</f>
        <v>6</v>
      </c>
      <c r="BN12">
        <f>PERCENTILE(($D$11,$D$23,$D$35,$D$47,$D$59,$D$71,$D$83,$D$95,$D$107,$D$119,$D$131,$D$143,$D$155,$D$167),75%)</f>
        <v>2</v>
      </c>
      <c r="BO12">
        <f>MEDIAN($D$11,$D$23,$D$35,$D$47,$D$59,$D$71,$D$83,$D$95,$D$107,$D$119,$D$131,$D$143,$D$155,$D$167)</f>
        <v>2</v>
      </c>
      <c r="BP12">
        <f>PERCENTILE(($D$11,$D$23,$D$35,$D$47,$D$59,$D$71,$D$83,$D$95,$D$107,$D$119,$D$131,$D$143,$D$155,$D$167),25%)</f>
        <v>1</v>
      </c>
      <c r="BQ12">
        <f>MIN($D$11,$D$23,$D$35,$D$47,$D$59,$D$71,$D$83,$D$95,$D$107,$D$119,$D$131,$D$143,$D$155,$D$167)</f>
        <v>0.9</v>
      </c>
    </row>
    <row r="13" spans="1:69" x14ac:dyDescent="0.25">
      <c r="A13" s="117">
        <v>36501</v>
      </c>
      <c r="B13" s="60">
        <v>12</v>
      </c>
      <c r="C13" s="60">
        <v>1999</v>
      </c>
      <c r="D13" s="61">
        <v>0.5</v>
      </c>
      <c r="E13" s="62">
        <v>7.2</v>
      </c>
      <c r="F13" s="94">
        <v>25</v>
      </c>
      <c r="G13" s="63">
        <v>134</v>
      </c>
      <c r="H13" s="64">
        <v>0.19470000000000001</v>
      </c>
      <c r="I13" s="64">
        <v>2E-3</v>
      </c>
      <c r="J13" s="64">
        <v>2E-3</v>
      </c>
      <c r="K13" s="62">
        <v>7.4</v>
      </c>
      <c r="L13" s="63">
        <v>108</v>
      </c>
      <c r="M13" s="63">
        <v>365</v>
      </c>
      <c r="N13" s="63">
        <v>82</v>
      </c>
      <c r="O13" s="63">
        <v>540</v>
      </c>
      <c r="P13" s="94">
        <v>32</v>
      </c>
      <c r="Q13" s="94">
        <v>28</v>
      </c>
      <c r="R13" s="94">
        <v>24</v>
      </c>
      <c r="S13" s="94" t="s">
        <v>110</v>
      </c>
      <c r="T13" s="94">
        <v>3</v>
      </c>
      <c r="U13" s="94">
        <v>92</v>
      </c>
      <c r="V13" s="63"/>
      <c r="W13" s="63"/>
      <c r="X13" s="94">
        <v>8</v>
      </c>
      <c r="Y13" s="63"/>
      <c r="Z13" s="94" t="s">
        <v>110</v>
      </c>
      <c r="AA13" s="94" t="s">
        <v>110</v>
      </c>
      <c r="AB13" s="94">
        <v>31.27</v>
      </c>
      <c r="AE13" s="3">
        <v>2009</v>
      </c>
      <c r="AF13" s="2">
        <f>COUNT($D$122:$D$133)</f>
        <v>9</v>
      </c>
      <c r="AG13" s="2">
        <f>MAX($D$122:$D$133)</f>
        <v>6</v>
      </c>
      <c r="AH13" s="2">
        <f>PERCENTILE($D$122:$D$133,75%)</f>
        <v>3</v>
      </c>
      <c r="AI13" s="2">
        <f>MEDIAN($D$122:$D$133)</f>
        <v>2</v>
      </c>
      <c r="AJ13" s="2">
        <f>PERCENTILE($D$122:$D$133,25%)</f>
        <v>1</v>
      </c>
      <c r="AK13" s="2">
        <f>MIN($D$122:$D$133)</f>
        <v>1</v>
      </c>
      <c r="BK13">
        <v>11</v>
      </c>
      <c r="BL13">
        <f>COUNT($D$12,$D$24,$D$36,$D$48,$D$60,$D$72,$D$84,$D$96,$D$108,$D$120,$D$132,$D$144,$D$156,$D$168)</f>
        <v>13</v>
      </c>
      <c r="BM13">
        <f>MAX($D$12,$D$24,$D$36,$D$48,$D$60,$D$72,$D$84,$D$96,$D$108,$D$120,$D$132,$D$144,$D$156,$D$168)</f>
        <v>5</v>
      </c>
      <c r="BN13">
        <f>PERCENTILE(($D$12,$D$24,$D$36,$D$48,$D$60,$D$72,$D$84,$D$96,$D$108,$D$120,$D$132,$D$144,$D$156,$D$168),75%)</f>
        <v>2</v>
      </c>
      <c r="BO13">
        <f>MEDIAN($D$12,$D$24,$D$36,$D$48,$D$60,$D$72,$D$84,$D$96,$D$108,$D$120,$D$132,$D$144,$D$156,$D$168)</f>
        <v>2</v>
      </c>
      <c r="BP13">
        <f>PERCENTILE(($D$12,$D$24,$D$36,$D$48,$D$60,$D$72,$D$84,$D$96,$D$108,$D$120,$D$132,$D$144,$D$156,$D$168),25%)</f>
        <v>1</v>
      </c>
      <c r="BQ13">
        <f>MIN($D$12,$D$24,$D$36,$D$48,$D$60,$D$72,$D$84,$D$96,$D$108,$D$120,$D$132,$D$144,$D$156,$D$168)</f>
        <v>0.8</v>
      </c>
    </row>
    <row r="14" spans="1:69" x14ac:dyDescent="0.25">
      <c r="A14" s="117">
        <v>36543</v>
      </c>
      <c r="B14" s="60">
        <v>1</v>
      </c>
      <c r="C14" s="60">
        <v>2000</v>
      </c>
      <c r="D14" s="61">
        <v>0.9</v>
      </c>
      <c r="E14" s="62">
        <v>7.1</v>
      </c>
      <c r="F14" s="94" t="s">
        <v>110</v>
      </c>
      <c r="G14" s="63">
        <v>130</v>
      </c>
      <c r="H14" s="64">
        <v>0.28260000000000002</v>
      </c>
      <c r="I14" s="64">
        <v>4.2700000000000002E-2</v>
      </c>
      <c r="J14" s="64">
        <v>2E-3</v>
      </c>
      <c r="K14" s="62">
        <v>7.5</v>
      </c>
      <c r="L14" s="63">
        <v>25</v>
      </c>
      <c r="M14" s="63">
        <v>398</v>
      </c>
      <c r="N14" s="63">
        <v>82</v>
      </c>
      <c r="O14" s="63">
        <v>1600</v>
      </c>
      <c r="P14" s="94">
        <v>36</v>
      </c>
      <c r="Q14" s="94">
        <v>32</v>
      </c>
      <c r="R14" s="94">
        <v>4</v>
      </c>
      <c r="S14" s="94">
        <v>464</v>
      </c>
      <c r="T14" s="94">
        <v>4</v>
      </c>
      <c r="U14" s="94">
        <v>100</v>
      </c>
      <c r="V14" s="63"/>
      <c r="W14" s="63"/>
      <c r="X14" s="94" t="s">
        <v>110</v>
      </c>
      <c r="Y14" s="63"/>
      <c r="Z14" s="94">
        <v>300</v>
      </c>
      <c r="AA14" s="94">
        <v>423</v>
      </c>
      <c r="AB14" s="94" t="s">
        <v>110</v>
      </c>
      <c r="AE14" s="3">
        <v>2010</v>
      </c>
      <c r="AF14" s="2">
        <f>COUNT($D$134:$D$145)</f>
        <v>11</v>
      </c>
      <c r="AG14" s="2">
        <f>MAX($D$134:$D$145)</f>
        <v>11</v>
      </c>
      <c r="AH14" s="2">
        <f>PERCENTILE($D$134:$D$145,75%)</f>
        <v>6.5</v>
      </c>
      <c r="AI14" s="2">
        <f>MEDIAN($D$134:$D$145)</f>
        <v>4</v>
      </c>
      <c r="AJ14" s="2">
        <f>PERCENTILE($D$134:$D$145,25%)</f>
        <v>3</v>
      </c>
      <c r="AK14" s="2">
        <f>MIN($D$134:$D$145)</f>
        <v>2</v>
      </c>
      <c r="BK14">
        <v>12</v>
      </c>
      <c r="BL14">
        <f>COUNT($D$13,$D$25,$D$37,$D$49,$D$61,$D$73,$D$85,$D$97,$D$109,$D$121,$D$133,$D$145,$D$157,$D$169)</f>
        <v>13</v>
      </c>
      <c r="BM14">
        <f>MAX($D$13,$D$25,$D$37,$D$49,$D$61,$D$73,$D$85,$D$97,$D$109,$D$121,$D$133,$D$145,$D$157,$D$169)</f>
        <v>3</v>
      </c>
      <c r="BN14">
        <f>PERCENTILE(($D$13,$D$25,$D$37,$D$49,$D$61,$D$73,$D$85,$D$97,$D$109,$D$121,$D$133,$D$145,$D$157,$D$169),75%)</f>
        <v>2</v>
      </c>
      <c r="BO14">
        <f>MEDIAN($D$13,$D$25,$D$37,$D$49,$D$61,$D$73,$D$85,$D$97,$D$109,$D$121,$D$133,$D$145,$D$157,$D$169)</f>
        <v>2</v>
      </c>
      <c r="BP14">
        <f>PERCENTILE(($D$13,$D$25,$D$37,$D$49,$D$61,$D$73,$D$85,$D$97,$D$109,$D$121,$D$133,$D$145,$D$157,$D$169),25%)</f>
        <v>1</v>
      </c>
      <c r="BQ14">
        <f>MIN($D$13,$D$25,$D$37,$D$49,$D$61,$D$73,$D$85,$D$97,$D$109,$D$121,$D$133,$D$145,$D$157,$D$169)</f>
        <v>0.5</v>
      </c>
    </row>
    <row r="15" spans="1:69" x14ac:dyDescent="0.25">
      <c r="A15" s="117">
        <v>36564</v>
      </c>
      <c r="B15" s="60">
        <v>2</v>
      </c>
      <c r="C15" s="60">
        <v>2000</v>
      </c>
      <c r="D15" s="61">
        <v>1</v>
      </c>
      <c r="E15" s="62">
        <v>7.4</v>
      </c>
      <c r="F15" s="94" t="s">
        <v>110</v>
      </c>
      <c r="G15" s="63">
        <v>112</v>
      </c>
      <c r="H15" s="64">
        <v>0.30590000000000001</v>
      </c>
      <c r="I15" s="64">
        <v>0.1658</v>
      </c>
      <c r="J15" s="64">
        <v>2E-3</v>
      </c>
      <c r="K15" s="62">
        <v>7.6</v>
      </c>
      <c r="L15" s="63">
        <v>105</v>
      </c>
      <c r="M15" s="63">
        <v>358</v>
      </c>
      <c r="N15" s="63">
        <v>70</v>
      </c>
      <c r="O15" s="63">
        <v>920</v>
      </c>
      <c r="P15" s="94">
        <v>40</v>
      </c>
      <c r="Q15" s="94">
        <v>28</v>
      </c>
      <c r="R15" s="94">
        <v>16</v>
      </c>
      <c r="S15" s="94">
        <v>399</v>
      </c>
      <c r="T15" s="94">
        <v>2</v>
      </c>
      <c r="U15" s="94">
        <v>82</v>
      </c>
      <c r="V15" s="63"/>
      <c r="W15" s="63"/>
      <c r="X15" s="94" t="s">
        <v>110</v>
      </c>
      <c r="Y15" s="63"/>
      <c r="Z15" s="94">
        <v>240</v>
      </c>
      <c r="AA15" s="94">
        <v>463</v>
      </c>
      <c r="AB15" s="94" t="s">
        <v>110</v>
      </c>
      <c r="AE15" s="3">
        <v>2011</v>
      </c>
      <c r="AF15" s="2">
        <f>COUNT($D$146:$D$157)</f>
        <v>12</v>
      </c>
      <c r="AG15" s="2">
        <f>MAX($D$146:$D$157)</f>
        <v>5</v>
      </c>
      <c r="AH15" s="2">
        <f>PERCENTILE($D$146:$D$157,75%)</f>
        <v>2</v>
      </c>
      <c r="AI15" s="2">
        <f>MEDIAN($D$146:$D$157)</f>
        <v>2</v>
      </c>
      <c r="AJ15" s="2">
        <f>PERCENTILE($D$146:$D$157,25%)</f>
        <v>2</v>
      </c>
      <c r="AK15" s="2">
        <f>MIN($D$146:$D$157)</f>
        <v>1.5</v>
      </c>
    </row>
    <row r="16" spans="1:69" x14ac:dyDescent="0.25">
      <c r="A16" s="117">
        <v>36599</v>
      </c>
      <c r="B16" s="60">
        <v>3</v>
      </c>
      <c r="C16" s="60">
        <v>2000</v>
      </c>
      <c r="D16" s="61">
        <v>0.9</v>
      </c>
      <c r="E16" s="62">
        <v>6.8</v>
      </c>
      <c r="F16" s="94" t="s">
        <v>110</v>
      </c>
      <c r="G16" s="63">
        <v>89</v>
      </c>
      <c r="H16" s="64">
        <v>0.53759999999999997</v>
      </c>
      <c r="I16" s="64">
        <v>0.1978</v>
      </c>
      <c r="J16" s="64">
        <v>2E-3</v>
      </c>
      <c r="K16" s="62">
        <v>7.6</v>
      </c>
      <c r="L16" s="63">
        <v>35</v>
      </c>
      <c r="M16" s="63">
        <v>388</v>
      </c>
      <c r="N16" s="63">
        <v>78</v>
      </c>
      <c r="O16" s="63">
        <v>150</v>
      </c>
      <c r="P16" s="94">
        <v>38</v>
      </c>
      <c r="Q16" s="94">
        <v>20</v>
      </c>
      <c r="R16" s="94">
        <v>16</v>
      </c>
      <c r="S16" s="94">
        <v>410</v>
      </c>
      <c r="T16" s="94">
        <v>5</v>
      </c>
      <c r="U16" s="94">
        <v>88</v>
      </c>
      <c r="V16" s="63"/>
      <c r="W16" s="63"/>
      <c r="X16" s="94" t="s">
        <v>110</v>
      </c>
      <c r="Y16" s="63"/>
      <c r="Z16" s="94">
        <v>27</v>
      </c>
      <c r="AA16" s="94">
        <v>423</v>
      </c>
      <c r="AB16" s="94" t="s">
        <v>110</v>
      </c>
      <c r="AE16" s="3">
        <v>2012</v>
      </c>
      <c r="AF16" s="2">
        <f>COUNT($D$158:$D$169)</f>
        <v>12</v>
      </c>
      <c r="AG16" s="2">
        <f>MAX($D$158:$D$169)</f>
        <v>3</v>
      </c>
      <c r="AH16" s="2">
        <f>PERCENTILE($D$158:$D$169,75%)</f>
        <v>2</v>
      </c>
      <c r="AI16" s="2">
        <f>MEDIAN($D$158:$D$169)</f>
        <v>2</v>
      </c>
      <c r="AJ16" s="2">
        <f>PERCENTILE($D$158:$D$169,25%)</f>
        <v>1</v>
      </c>
      <c r="AK16" s="2">
        <f>MIN($D$158:$D$169)</f>
        <v>1</v>
      </c>
    </row>
    <row r="17" spans="1:69" x14ac:dyDescent="0.25">
      <c r="A17" s="117">
        <v>36627</v>
      </c>
      <c r="B17" s="60">
        <v>4</v>
      </c>
      <c r="C17" s="60">
        <v>2000</v>
      </c>
      <c r="D17" s="61">
        <v>0.15</v>
      </c>
      <c r="E17" s="62">
        <v>7.5</v>
      </c>
      <c r="F17" s="94" t="s">
        <v>110</v>
      </c>
      <c r="G17" s="63">
        <v>130</v>
      </c>
      <c r="H17" s="64">
        <v>0.60919999999999996</v>
      </c>
      <c r="I17" s="64">
        <v>0.24049999999999999</v>
      </c>
      <c r="J17" s="64">
        <v>2.46E-2</v>
      </c>
      <c r="K17" s="62">
        <v>7.6</v>
      </c>
      <c r="L17" s="63">
        <v>112</v>
      </c>
      <c r="M17" s="63">
        <v>448</v>
      </c>
      <c r="N17" s="63">
        <v>90</v>
      </c>
      <c r="O17" s="63">
        <v>230</v>
      </c>
      <c r="P17" s="94">
        <v>32</v>
      </c>
      <c r="Q17" s="94">
        <v>12</v>
      </c>
      <c r="R17" s="94">
        <v>28</v>
      </c>
      <c r="S17" s="94">
        <v>479</v>
      </c>
      <c r="T17" s="94">
        <v>3</v>
      </c>
      <c r="U17" s="94">
        <v>88</v>
      </c>
      <c r="V17" s="63"/>
      <c r="W17" s="63"/>
      <c r="X17" s="94" t="s">
        <v>110</v>
      </c>
      <c r="Y17" s="63"/>
      <c r="Z17" s="94">
        <v>23</v>
      </c>
      <c r="AA17" s="94">
        <v>560</v>
      </c>
      <c r="AB17" s="94" t="s">
        <v>110</v>
      </c>
      <c r="AE17" s="1"/>
      <c r="AF17" s="1"/>
      <c r="AG17" s="2"/>
      <c r="AH17" s="2"/>
      <c r="AI17" s="2"/>
    </row>
    <row r="18" spans="1:69" x14ac:dyDescent="0.25">
      <c r="A18" s="117">
        <v>36655</v>
      </c>
      <c r="B18" s="60">
        <v>5</v>
      </c>
      <c r="C18" s="60">
        <v>2000</v>
      </c>
      <c r="D18" s="61">
        <v>1</v>
      </c>
      <c r="E18" s="62">
        <v>8.1999999999999993</v>
      </c>
      <c r="F18" s="94" t="s">
        <v>110</v>
      </c>
      <c r="G18" s="63">
        <v>119</v>
      </c>
      <c r="H18" s="64">
        <v>0.1343</v>
      </c>
      <c r="I18" s="64">
        <v>0.18970000000000001</v>
      </c>
      <c r="J18" s="64">
        <v>2E-3</v>
      </c>
      <c r="K18" s="62">
        <v>8.4</v>
      </c>
      <c r="L18" s="63">
        <v>29</v>
      </c>
      <c r="M18" s="63">
        <v>431</v>
      </c>
      <c r="N18" s="63">
        <v>35</v>
      </c>
      <c r="O18" s="63">
        <v>220</v>
      </c>
      <c r="P18" s="94">
        <v>36</v>
      </c>
      <c r="Q18" s="94">
        <v>24</v>
      </c>
      <c r="R18" s="94">
        <v>20</v>
      </c>
      <c r="S18" s="94">
        <v>518</v>
      </c>
      <c r="T18" s="94">
        <v>0.1</v>
      </c>
      <c r="U18" s="94">
        <v>92</v>
      </c>
      <c r="V18" s="63"/>
      <c r="W18" s="63"/>
      <c r="X18" s="94" t="s">
        <v>110</v>
      </c>
      <c r="Y18" s="63"/>
      <c r="Z18" s="94">
        <v>23</v>
      </c>
      <c r="AA18" s="94">
        <v>460</v>
      </c>
      <c r="AB18" s="94" t="s">
        <v>110</v>
      </c>
      <c r="AE18" s="1"/>
      <c r="AF18" s="1"/>
      <c r="AG18" s="2"/>
      <c r="AH18" s="2"/>
      <c r="AI18" s="2"/>
    </row>
    <row r="19" spans="1:69" x14ac:dyDescent="0.25">
      <c r="A19" s="117">
        <v>36690</v>
      </c>
      <c r="B19" s="60">
        <v>6</v>
      </c>
      <c r="C19" s="60">
        <v>2000</v>
      </c>
      <c r="D19" s="61">
        <v>1</v>
      </c>
      <c r="E19" s="62">
        <v>7.8</v>
      </c>
      <c r="F19" s="94" t="s">
        <v>110</v>
      </c>
      <c r="G19" s="63">
        <v>123</v>
      </c>
      <c r="H19" s="64">
        <v>3.7000000000000002E-3</v>
      </c>
      <c r="I19" s="64">
        <v>0.16650000000000001</v>
      </c>
      <c r="J19" s="64">
        <v>2E-3</v>
      </c>
      <c r="K19" s="62">
        <v>8.8000000000000007</v>
      </c>
      <c r="L19" s="63">
        <v>11</v>
      </c>
      <c r="M19" s="63">
        <v>354</v>
      </c>
      <c r="N19" s="63">
        <v>9</v>
      </c>
      <c r="O19" s="63">
        <v>110</v>
      </c>
      <c r="P19" s="94">
        <v>42</v>
      </c>
      <c r="Q19" s="94">
        <v>28</v>
      </c>
      <c r="R19" s="94">
        <v>12</v>
      </c>
      <c r="S19" s="94">
        <v>496</v>
      </c>
      <c r="T19" s="94">
        <v>4</v>
      </c>
      <c r="U19" s="94">
        <v>92</v>
      </c>
      <c r="V19" s="63"/>
      <c r="W19" s="63"/>
      <c r="X19" s="94" t="s">
        <v>110</v>
      </c>
      <c r="Y19" s="63"/>
      <c r="Z19" s="94">
        <v>23</v>
      </c>
      <c r="AA19" s="94">
        <v>365</v>
      </c>
      <c r="AB19" s="94" t="s">
        <v>110</v>
      </c>
      <c r="AE19" t="s">
        <v>15</v>
      </c>
      <c r="AF19" t="s">
        <v>22</v>
      </c>
      <c r="AG19" t="s">
        <v>23</v>
      </c>
      <c r="AH19" t="s">
        <v>24</v>
      </c>
      <c r="AI19" t="s">
        <v>25</v>
      </c>
      <c r="AJ19" t="s">
        <v>26</v>
      </c>
      <c r="AK19" t="s">
        <v>27</v>
      </c>
      <c r="BK19" t="s">
        <v>14</v>
      </c>
      <c r="BL19" t="s">
        <v>22</v>
      </c>
      <c r="BM19" t="s">
        <v>23</v>
      </c>
      <c r="BN19" t="s">
        <v>24</v>
      </c>
      <c r="BO19" t="s">
        <v>25</v>
      </c>
      <c r="BP19" t="s">
        <v>26</v>
      </c>
      <c r="BQ19" t="s">
        <v>27</v>
      </c>
    </row>
    <row r="20" spans="1:69" x14ac:dyDescent="0.25">
      <c r="A20" s="117">
        <v>36719</v>
      </c>
      <c r="B20" s="60">
        <v>7</v>
      </c>
      <c r="C20" s="60">
        <v>2000</v>
      </c>
      <c r="D20" s="61">
        <v>1</v>
      </c>
      <c r="E20" s="62">
        <v>10</v>
      </c>
      <c r="F20" s="94" t="s">
        <v>110</v>
      </c>
      <c r="G20" s="63">
        <v>119</v>
      </c>
      <c r="H20" s="64">
        <v>2E-3</v>
      </c>
      <c r="I20" s="64">
        <v>0.1004</v>
      </c>
      <c r="J20" s="64">
        <v>2E-3</v>
      </c>
      <c r="K20" s="62">
        <v>8.9</v>
      </c>
      <c r="L20" s="63">
        <v>15</v>
      </c>
      <c r="M20" s="63">
        <v>336</v>
      </c>
      <c r="N20" s="63">
        <v>0.5</v>
      </c>
      <c r="O20" s="63">
        <v>2200</v>
      </c>
      <c r="P20" s="94">
        <v>38</v>
      </c>
      <c r="Q20" s="94">
        <v>4</v>
      </c>
      <c r="R20" s="94">
        <v>4</v>
      </c>
      <c r="S20" s="94">
        <v>496</v>
      </c>
      <c r="T20" s="94">
        <v>2</v>
      </c>
      <c r="U20" s="94">
        <v>88</v>
      </c>
      <c r="V20" s="63"/>
      <c r="W20" s="63"/>
      <c r="X20" s="94" t="s">
        <v>110</v>
      </c>
      <c r="Y20" s="63"/>
      <c r="Z20" s="94">
        <v>70</v>
      </c>
      <c r="AA20" s="94">
        <v>351</v>
      </c>
      <c r="AB20" s="94" t="s">
        <v>110</v>
      </c>
      <c r="AE20" s="3">
        <v>1999</v>
      </c>
      <c r="AF20">
        <f>COUNT($E$2:$E$13)</f>
        <v>11</v>
      </c>
      <c r="AG20" s="4">
        <f>MAX($E$2:$E$13)</f>
        <v>9</v>
      </c>
      <c r="AH20">
        <f>PERCENTILE($E$2:$E$13,75%)</f>
        <v>7.9</v>
      </c>
      <c r="AI20" s="4">
        <f>MEDIAN($E$2:$E$13)</f>
        <v>7.6</v>
      </c>
      <c r="AJ20">
        <f>PERCENTILE($E$2:$E$13,25%)</f>
        <v>6.75</v>
      </c>
      <c r="AK20" s="4">
        <f>MIN($E$2:$E$13)</f>
        <v>6.1</v>
      </c>
      <c r="BK20">
        <v>1</v>
      </c>
      <c r="BL20">
        <f>COUNT($E$2,$E$14,$E$26,$E$38,$E$50,$E$62,$E$74,$E$86,$E$98,$E$110,$E$122,$E$134,$E$146,$E$158)</f>
        <v>13</v>
      </c>
      <c r="BM20" s="4">
        <f>MAX($E$2,$E$14,$E$26,$E$38,$E$50,$E$62,$E$74,$E$86,$E$98,$E$110,$E$122,$E$134,$E$146,$E$158)</f>
        <v>9.5</v>
      </c>
      <c r="BN20">
        <f>PERCENTILE(($E$2,$E$14,$E$26,$E$38,$E$50,$E$62,$E$74,$E$86,$E$98,$E$110,$E$122,$E$134,$E$146,$E$158),75%)</f>
        <v>9</v>
      </c>
      <c r="BO20" s="4">
        <f>MEDIAN($E$2,$E$14,$E$26,$E$38,$E$50,$E$62,$E$74,$E$86,$E$98,$E$110,$E$122,$E$134,$E$146,$E$158)</f>
        <v>8.3000000000000007</v>
      </c>
      <c r="BP20">
        <f>PERCENTILE(($E$2,$E$14,$E$26,$E$38,$E$50,$E$62,$E$74,$E$86,$E$98,$E$110,$E$122,$E$134,$E$146,$E$158),25%)</f>
        <v>8</v>
      </c>
      <c r="BQ20" s="4">
        <f>MIN($E$2,$E$14,$E$26,$E$38,$E$50,$E$62,$E$74,$E$86,$E$98,$E$110,$E$122,$E$134,$E$146,$E$158)</f>
        <v>7</v>
      </c>
    </row>
    <row r="21" spans="1:69" x14ac:dyDescent="0.25">
      <c r="A21" s="117">
        <v>36747</v>
      </c>
      <c r="B21" s="60">
        <v>8</v>
      </c>
      <c r="C21" s="60">
        <v>2000</v>
      </c>
      <c r="D21" s="61">
        <v>1</v>
      </c>
      <c r="E21" s="62">
        <v>8</v>
      </c>
      <c r="F21" s="94" t="s">
        <v>110</v>
      </c>
      <c r="G21" s="63">
        <v>93</v>
      </c>
      <c r="H21" s="64">
        <v>2E-3</v>
      </c>
      <c r="I21" s="64">
        <v>5.4300000000000001E-2</v>
      </c>
      <c r="J21" s="64">
        <v>1.8100000000000002E-2</v>
      </c>
      <c r="K21" s="62">
        <v>8.6999999999999993</v>
      </c>
      <c r="L21" s="63">
        <v>28</v>
      </c>
      <c r="M21" s="63">
        <v>268</v>
      </c>
      <c r="N21" s="63">
        <v>8</v>
      </c>
      <c r="O21" s="63">
        <v>820</v>
      </c>
      <c r="P21" s="94">
        <v>40</v>
      </c>
      <c r="Q21" s="94">
        <v>24</v>
      </c>
      <c r="R21" s="94">
        <v>24</v>
      </c>
      <c r="S21" s="94">
        <v>388</v>
      </c>
      <c r="T21" s="94">
        <v>2</v>
      </c>
      <c r="U21" s="94">
        <v>88</v>
      </c>
      <c r="V21" s="63"/>
      <c r="W21" s="63"/>
      <c r="X21" s="94" t="s">
        <v>110</v>
      </c>
      <c r="Y21" s="63"/>
      <c r="Z21" s="94">
        <v>50</v>
      </c>
      <c r="AA21" s="94">
        <v>296</v>
      </c>
      <c r="AB21" s="94" t="s">
        <v>110</v>
      </c>
      <c r="AE21" s="3">
        <v>2000</v>
      </c>
      <c r="AF21">
        <f>COUNT($E$14:$E$25)</f>
        <v>12</v>
      </c>
      <c r="AG21" s="4">
        <f>MAX($E$14:$E$25)</f>
        <v>10</v>
      </c>
      <c r="AH21">
        <f>PERCENTILE($E$14:$E$25,75%)</f>
        <v>8.0500000000000007</v>
      </c>
      <c r="AI21" s="4">
        <f>MEDIAN($E$14:$E$25)</f>
        <v>7.55</v>
      </c>
      <c r="AJ21">
        <f>PERCENTILE($E$14:$E$25,25%)</f>
        <v>7.25</v>
      </c>
      <c r="AK21" s="4">
        <f>MIN($E$14:$E$25)</f>
        <v>6.5</v>
      </c>
      <c r="BK21">
        <v>2</v>
      </c>
      <c r="BL21">
        <f>COUNT($E$3,$E$15,$E$27,$E$39,$E$51,$E$63,$E$75,$E$87,$E$99,$E$111,$E$123,$E$135,$E$147,$E$159)</f>
        <v>14</v>
      </c>
      <c r="BM21" s="4">
        <f>MAX($E$3,$E$15,$E$27,$E$39,$E$51,$E$63,$E$75,$E$87,$E$99,$E$111,$E$123,$E$135,$E$147,$E$159)</f>
        <v>9.1999999999999993</v>
      </c>
      <c r="BN21">
        <f>PERCENTILE(($E$3,$E$15,$E$27,$E$39,$E$51,$E$63,$E$75,$E$87,$E$99,$E$111,$E$123,$E$135,$E$147,$E$159),75%)</f>
        <v>8.5500000000000007</v>
      </c>
      <c r="BO21" s="4">
        <f>MEDIAN($E$3,$E$15,$E$27,$E$39,$E$51,$E$63,$E$75,$E$87,$E$99,$E$111,$E$123,$E$135,$E$147,$E$159)</f>
        <v>8.0500000000000007</v>
      </c>
      <c r="BP21">
        <f>PERCENTILE(($E$3,$E$15,$E$27,$E$39,$E$51,$E$63,$E$75,$E$87,$E$99,$E$111,$E$123,$E$135,$E$147,$E$159),25%)</f>
        <v>7.625</v>
      </c>
      <c r="BQ21" s="4">
        <f>MIN($E$3,$E$15,$E$27,$E$39,$E$51,$E$63,$E$75,$E$87,$E$99,$E$111,$E$123,$E$135,$E$147,$E$159)</f>
        <v>7.4</v>
      </c>
    </row>
    <row r="22" spans="1:69" x14ac:dyDescent="0.25">
      <c r="A22" s="117">
        <v>36781</v>
      </c>
      <c r="B22" s="60">
        <v>9</v>
      </c>
      <c r="C22" s="60">
        <v>2000</v>
      </c>
      <c r="D22" s="61">
        <v>1</v>
      </c>
      <c r="E22" s="62">
        <v>7.6</v>
      </c>
      <c r="F22" s="94" t="s">
        <v>110</v>
      </c>
      <c r="G22" s="63">
        <v>97</v>
      </c>
      <c r="H22" s="64">
        <v>3.8800000000000001E-2</v>
      </c>
      <c r="I22" s="64">
        <v>1.8499999999999999E-2</v>
      </c>
      <c r="J22" s="64">
        <v>2E-3</v>
      </c>
      <c r="K22" s="62">
        <v>8.1</v>
      </c>
      <c r="L22" s="63">
        <v>37</v>
      </c>
      <c r="M22" s="63">
        <v>170</v>
      </c>
      <c r="N22" s="63">
        <v>9</v>
      </c>
      <c r="O22" s="63">
        <v>800</v>
      </c>
      <c r="P22" s="94">
        <v>38</v>
      </c>
      <c r="Q22" s="94">
        <v>28</v>
      </c>
      <c r="R22" s="94">
        <v>18</v>
      </c>
      <c r="S22" s="94">
        <v>422</v>
      </c>
      <c r="T22" s="94">
        <v>0.48</v>
      </c>
      <c r="U22" s="94">
        <v>84</v>
      </c>
      <c r="V22" s="63"/>
      <c r="W22" s="63"/>
      <c r="X22" s="94" t="s">
        <v>110</v>
      </c>
      <c r="Y22" s="63"/>
      <c r="Z22" s="94">
        <v>50</v>
      </c>
      <c r="AA22" s="94">
        <v>207</v>
      </c>
      <c r="AB22" s="94" t="s">
        <v>110</v>
      </c>
      <c r="AE22" s="3">
        <v>2001</v>
      </c>
      <c r="AF22" s="2">
        <f>COUNT($E$26:$E$37)</f>
        <v>11</v>
      </c>
      <c r="AG22" s="4">
        <f>MAX($E$26:$E$37)</f>
        <v>8.6</v>
      </c>
      <c r="AH22" s="2">
        <f>PERCENTILE($E$26:$E$37,75%)</f>
        <v>8</v>
      </c>
      <c r="AI22" s="4">
        <f>MEDIAN($E$26:$E$37)</f>
        <v>7.7</v>
      </c>
      <c r="AJ22" s="2">
        <f>PERCENTILE($E$26:$E$37,25%)</f>
        <v>7.6</v>
      </c>
      <c r="AK22" s="4">
        <f>MIN($E$26:$E$37)</f>
        <v>6.9</v>
      </c>
      <c r="BK22">
        <v>3</v>
      </c>
      <c r="BL22">
        <f>COUNT($E$4,$E$16,$E$28,$E$40,$E$52,$E$64,$E$76,$E$88,$E$100,$E$112,$E$124,$E$136,$E$148,$E$160)</f>
        <v>13</v>
      </c>
      <c r="BM22" s="4">
        <f>MAX($E$4,$E$16,$E$28,$E$40,$E$52,$E$64,$E$76,$E$88,$E$100,$E$112,$E$124,$E$136,$E$148,$E$160)</f>
        <v>9.4</v>
      </c>
      <c r="BN22">
        <f>PERCENTILE(($E$4,$E$16,$E$28,$E$40,$E$52,$E$64,$E$76,$E$88,$E$100,$E$112,$E$124,$E$136,$E$148,$E$160),75%)</f>
        <v>8.4</v>
      </c>
      <c r="BO22" s="4">
        <f>MEDIAN($E$4,$E$16,$E$28,$E$40,$E$52,$E$64,$E$76,$E$88,$E$100,$E$112,$E$124,$E$136,$E$148,$E$160)</f>
        <v>7.8</v>
      </c>
      <c r="BP22">
        <f>PERCENTILE(($E$4,$E$16,$E$28,$E$40,$E$52,$E$64,$E$76,$E$88,$E$100,$E$112,$E$124,$E$136,$E$148,$E$160),25%)</f>
        <v>7.4</v>
      </c>
      <c r="BQ22" s="4">
        <f>MIN($E$4,$E$16,$E$28,$E$40,$E$52,$E$64,$E$76,$E$88,$E$100,$E$112,$E$124,$E$136,$E$148,$E$160)</f>
        <v>6.6</v>
      </c>
    </row>
    <row r="23" spans="1:69" x14ac:dyDescent="0.25">
      <c r="A23" s="117">
        <v>36809</v>
      </c>
      <c r="B23" s="60">
        <v>10</v>
      </c>
      <c r="C23" s="60">
        <v>2000</v>
      </c>
      <c r="D23" s="61">
        <v>0.95</v>
      </c>
      <c r="E23" s="62">
        <v>8.8000000000000007</v>
      </c>
      <c r="F23" s="94" t="s">
        <v>110</v>
      </c>
      <c r="G23" s="63">
        <v>63</v>
      </c>
      <c r="H23" s="64">
        <v>0.10730000000000001</v>
      </c>
      <c r="I23" s="64">
        <v>2.9600000000000001E-2</v>
      </c>
      <c r="J23" s="64">
        <v>4.7999999999999996E-3</v>
      </c>
      <c r="K23" s="62">
        <v>8.5</v>
      </c>
      <c r="L23" s="63">
        <v>18</v>
      </c>
      <c r="M23" s="63">
        <v>216</v>
      </c>
      <c r="N23" s="63">
        <v>0.5</v>
      </c>
      <c r="O23" s="63">
        <v>2800</v>
      </c>
      <c r="P23" s="94">
        <v>38</v>
      </c>
      <c r="Q23" s="94">
        <v>32</v>
      </c>
      <c r="R23" s="94">
        <v>16</v>
      </c>
      <c r="S23" s="94">
        <v>378</v>
      </c>
      <c r="T23" s="94">
        <v>6</v>
      </c>
      <c r="U23" s="94">
        <v>84</v>
      </c>
      <c r="V23" s="63"/>
      <c r="W23" s="63"/>
      <c r="X23" s="94" t="s">
        <v>110</v>
      </c>
      <c r="Y23" s="63"/>
      <c r="Z23" s="94">
        <v>500</v>
      </c>
      <c r="AA23" s="94">
        <v>234</v>
      </c>
      <c r="AB23" s="94" t="s">
        <v>110</v>
      </c>
      <c r="AE23" s="3">
        <v>2002</v>
      </c>
      <c r="AF23" s="2">
        <f>COUNT($E$38:$E$49)</f>
        <v>12</v>
      </c>
      <c r="AG23" s="4">
        <f>MAX($E$38:$E$49)</f>
        <v>12.6</v>
      </c>
      <c r="AH23" s="2">
        <f>PERCENTILE($E$38:$E$49,75%)</f>
        <v>8.75</v>
      </c>
      <c r="AI23" s="4">
        <f>MEDIAN($E$38:$E$49)</f>
        <v>8.0500000000000007</v>
      </c>
      <c r="AJ23" s="2">
        <f>PERCENTILE($E$38:$E$49,25%)</f>
        <v>7.5249999999999995</v>
      </c>
      <c r="AK23" s="4">
        <f>MIN($E$38:$E$49)</f>
        <v>7</v>
      </c>
      <c r="BK23">
        <v>4</v>
      </c>
      <c r="BL23">
        <f>COUNT($E$5,$E$17,$E$29,$E$41,$E$53,$E$65,$E$77,$E$89,$E$101,$E$113,$E$125,$E$137,$E$149,$E$161)</f>
        <v>14</v>
      </c>
      <c r="BM23" s="4">
        <f>MAX($E$5,$E$17,$E$29,$E$41,$E$53,$E$65,$E$77,$E$89,$E$101,$E$113,$E$125,$E$137,$E$149,$E$161)</f>
        <v>8.8000000000000007</v>
      </c>
      <c r="BN23">
        <f>PERCENTILE(($E$5,$E$17,$E$29,$E$41,$E$53,$E$65,$E$77,$E$89,$E$101,$E$113,$E$125,$E$137,$E$149,$E$161),75%)</f>
        <v>8.6</v>
      </c>
      <c r="BO23" s="4">
        <f>MEDIAN($E$5,$E$17,$E$29,$E$41,$E$53,$E$65,$E$77,$E$89,$E$101,$E$113,$E$125,$E$137,$E$149,$E$161)</f>
        <v>8.1</v>
      </c>
      <c r="BP23">
        <f>PERCENTILE(($E$5,$E$17,$E$29,$E$41,$E$53,$E$65,$E$77,$E$89,$E$101,$E$113,$E$125,$E$137,$E$149,$E$161),25%)</f>
        <v>7.5</v>
      </c>
      <c r="BQ23" s="4">
        <f>MIN($E$5,$E$17,$E$29,$E$41,$E$53,$E$65,$E$77,$E$89,$E$101,$E$113,$E$125,$E$137,$E$149,$E$161)</f>
        <v>6.2</v>
      </c>
    </row>
    <row r="24" spans="1:69" x14ac:dyDescent="0.25">
      <c r="A24" s="117">
        <v>36844</v>
      </c>
      <c r="B24" s="60">
        <v>11</v>
      </c>
      <c r="C24" s="60">
        <v>2000</v>
      </c>
      <c r="D24" s="61">
        <v>0.8</v>
      </c>
      <c r="E24" s="62">
        <v>6.5</v>
      </c>
      <c r="F24" s="94" t="s">
        <v>110</v>
      </c>
      <c r="G24" s="63">
        <v>45</v>
      </c>
      <c r="H24" s="64">
        <v>0.17460000000000001</v>
      </c>
      <c r="I24" s="64">
        <v>0.12909999999999999</v>
      </c>
      <c r="J24" s="64">
        <v>2E-3</v>
      </c>
      <c r="K24" s="62">
        <v>7.4</v>
      </c>
      <c r="L24" s="63">
        <v>114</v>
      </c>
      <c r="M24" s="63">
        <v>239</v>
      </c>
      <c r="N24" s="63">
        <v>70</v>
      </c>
      <c r="O24" s="63">
        <v>5000</v>
      </c>
      <c r="P24" s="94">
        <v>38</v>
      </c>
      <c r="Q24" s="94">
        <v>28</v>
      </c>
      <c r="R24" s="94">
        <v>4</v>
      </c>
      <c r="S24" s="94">
        <v>291</v>
      </c>
      <c r="T24" s="94">
        <v>0.1</v>
      </c>
      <c r="U24" s="94">
        <v>84</v>
      </c>
      <c r="V24" s="63"/>
      <c r="W24" s="63"/>
      <c r="X24" s="94" t="s">
        <v>110</v>
      </c>
      <c r="Y24" s="63"/>
      <c r="Z24" s="94">
        <v>50</v>
      </c>
      <c r="AA24" s="94">
        <v>353</v>
      </c>
      <c r="AB24" s="94" t="s">
        <v>110</v>
      </c>
      <c r="AE24" s="3">
        <v>2003</v>
      </c>
      <c r="AF24" s="2">
        <f>COUNT($E$50:$E$61)</f>
        <v>11</v>
      </c>
      <c r="AG24" s="4">
        <f>MAX($E$50:$E$61)</f>
        <v>9.8000000000000007</v>
      </c>
      <c r="AH24" s="2">
        <f>PERCENTILE($E$50:$E$61,75%)</f>
        <v>8.8000000000000007</v>
      </c>
      <c r="AI24" s="4">
        <f>MEDIAN($E$50:$E$61)</f>
        <v>8.4</v>
      </c>
      <c r="AJ24" s="2">
        <f>PERCENTILE($E$50:$E$61,25%)</f>
        <v>7.9499999999999993</v>
      </c>
      <c r="AK24" s="4">
        <f>MIN($E$50:$E$61)</f>
        <v>6.7</v>
      </c>
      <c r="BK24">
        <v>5</v>
      </c>
      <c r="BL24">
        <f>COUNT($E$6,$E$18,$E$30,$E$42,$E$54,$E$66,$E$78,$E$90,$E$102,$E$114,$E$126,$E$138,$E$150,$E$162)</f>
        <v>14</v>
      </c>
      <c r="BM24" s="4">
        <f>MAX($E$6,$E$18,$E$30,$E$42,$E$54,$E$66,$E$78,$E$90,$E$102,$E$114,$E$126,$E$138,$E$150,$E$162)</f>
        <v>9.1999999999999993</v>
      </c>
      <c r="BN24">
        <f>PERCENTILE(($E$6,$E$18,$E$30,$E$42,$E$54,$E$66,$E$78,$E$90,$E$102,$E$114,$E$126,$E$138,$E$150,$E$162),75%)</f>
        <v>8.625</v>
      </c>
      <c r="BO24" s="4">
        <f>MEDIAN($E$6,$E$18,$E$30,$E$42,$E$54,$E$66,$E$78,$E$90,$E$102,$E$114,$E$126,$E$138,$E$150,$E$162)</f>
        <v>7.8</v>
      </c>
      <c r="BP24">
        <f>PERCENTILE(($E$6,$E$18,$E$30,$E$42,$E$54,$E$66,$E$78,$E$90,$E$102,$E$114,$E$126,$E$138,$E$150,$E$162),25%)</f>
        <v>7.3250000000000002</v>
      </c>
      <c r="BQ24" s="4">
        <f>MIN($E$6,$E$18,$E$30,$E$42,$E$54,$E$66,$E$78,$E$90,$E$102,$E$114,$E$126,$E$138,$E$150,$E$162)</f>
        <v>4.0999999999999996</v>
      </c>
    </row>
    <row r="25" spans="1:69" x14ac:dyDescent="0.25">
      <c r="A25" s="117">
        <v>36872</v>
      </c>
      <c r="B25" s="60">
        <v>12</v>
      </c>
      <c r="C25" s="60">
        <v>2000</v>
      </c>
      <c r="D25" s="61">
        <v>2</v>
      </c>
      <c r="E25" s="62">
        <v>7.3</v>
      </c>
      <c r="F25" s="94" t="s">
        <v>110</v>
      </c>
      <c r="G25" s="63">
        <v>15</v>
      </c>
      <c r="H25" s="64">
        <v>0.17799999999999999</v>
      </c>
      <c r="I25" s="64">
        <v>6.88E-2</v>
      </c>
      <c r="J25" s="64">
        <v>8.0000000000000004E-4</v>
      </c>
      <c r="K25" s="62">
        <v>7.7</v>
      </c>
      <c r="L25" s="63">
        <v>63</v>
      </c>
      <c r="M25" s="63">
        <v>170</v>
      </c>
      <c r="N25" s="63">
        <v>51</v>
      </c>
      <c r="O25" s="63">
        <v>1300</v>
      </c>
      <c r="P25" s="94">
        <v>26</v>
      </c>
      <c r="Q25" s="94">
        <v>56</v>
      </c>
      <c r="R25" s="94">
        <v>16</v>
      </c>
      <c r="S25" s="94">
        <v>160</v>
      </c>
      <c r="T25" s="94">
        <v>4</v>
      </c>
      <c r="U25" s="94">
        <v>64</v>
      </c>
      <c r="V25" s="63"/>
      <c r="W25" s="63"/>
      <c r="X25" s="94" t="s">
        <v>110</v>
      </c>
      <c r="Y25" s="63"/>
      <c r="Z25" s="94">
        <v>80</v>
      </c>
      <c r="AA25" s="94">
        <v>233</v>
      </c>
      <c r="AB25" s="94" t="s">
        <v>110</v>
      </c>
      <c r="AE25" s="3">
        <v>2004</v>
      </c>
      <c r="AF25" s="2">
        <f>COUNT($E$62:$E$73)</f>
        <v>12</v>
      </c>
      <c r="AG25" s="4">
        <f>MAX($E$62:$E$73)</f>
        <v>10.199999999999999</v>
      </c>
      <c r="AH25" s="2">
        <f>PERCENTILE($E$62:$E$73,75%)</f>
        <v>9.375</v>
      </c>
      <c r="AI25" s="4">
        <f>MEDIAN($E$62:$E$73)</f>
        <v>8.9</v>
      </c>
      <c r="AJ25" s="2">
        <f>PERCENTILE($E$62:$E$73,25%)</f>
        <v>7.95</v>
      </c>
      <c r="AK25" s="4">
        <f>MIN($E$62:$E$73)</f>
        <v>6.6</v>
      </c>
      <c r="BK25">
        <v>6</v>
      </c>
      <c r="BL25">
        <f>COUNT($E$7,$E$19,$E$31,$E$43,$E$55,$E$67,$E$79,$E$91,$E$103,$E$115,$E$127,$E$139,$E$151,$E$163)</f>
        <v>13</v>
      </c>
      <c r="BM25" s="4">
        <f>MAX($E$7,$E$19,$E$31,$E$43,$E$55,$E$67,$E$79,$E$91,$E$103,$E$115,$E$127,$E$139,$E$151,$E$163)</f>
        <v>10</v>
      </c>
      <c r="BN25">
        <f>PERCENTILE(($E$7,$E$19,$E$31,$E$43,$E$55,$E$67,$E$79,$E$91,$E$103,$E$115,$E$127,$E$139,$E$151,$E$163),75%)</f>
        <v>8.6</v>
      </c>
      <c r="BO25" s="4">
        <f>MEDIAN($E$7,$E$19,$E$31,$E$43,$E$55,$E$67,$E$79,$E$91,$E$103,$E$115,$E$127,$E$139,$E$151,$E$163)</f>
        <v>8.4</v>
      </c>
      <c r="BP25">
        <f>PERCENTILE(($E$7,$E$19,$E$31,$E$43,$E$55,$E$67,$E$79,$E$91,$E$103,$E$115,$E$127,$E$139,$E$151,$E$163),25%)</f>
        <v>7.8</v>
      </c>
      <c r="BQ25" s="4">
        <f>MIN($E$7,$E$19,$E$31,$E$43,$E$55,$E$67,$E$79,$E$91,$E$103,$E$115,$E$127,$E$139,$E$151,$E$163)</f>
        <v>7.6</v>
      </c>
    </row>
    <row r="26" spans="1:69" x14ac:dyDescent="0.25">
      <c r="A26" s="117"/>
      <c r="B26" s="60">
        <v>1</v>
      </c>
      <c r="C26" s="60"/>
      <c r="D26" s="61"/>
      <c r="E26" s="62"/>
      <c r="F26" s="94"/>
      <c r="G26" s="63"/>
      <c r="H26" s="64"/>
      <c r="I26" s="64"/>
      <c r="J26" s="64"/>
      <c r="K26" s="62"/>
      <c r="L26" s="63"/>
      <c r="M26" s="63"/>
      <c r="N26" s="63"/>
      <c r="O26" s="63"/>
      <c r="P26" s="94"/>
      <c r="Q26" s="94"/>
      <c r="R26" s="94"/>
      <c r="S26" s="94"/>
      <c r="T26" s="94"/>
      <c r="U26" s="94"/>
      <c r="V26" s="63"/>
      <c r="W26" s="63"/>
      <c r="X26" s="94"/>
      <c r="Y26" s="63"/>
      <c r="Z26" s="94"/>
      <c r="AA26" s="94"/>
      <c r="AB26" s="63"/>
      <c r="AE26" s="3">
        <v>2005</v>
      </c>
      <c r="AF26" s="2">
        <f>COUNT($E$74:$E$85)</f>
        <v>12</v>
      </c>
      <c r="AG26" s="4">
        <f>MAX($E$74:$E$85)</f>
        <v>9.1999999999999993</v>
      </c>
      <c r="AH26" s="2">
        <f>PERCENTILE($E$74:$E$85,75%)</f>
        <v>8.1</v>
      </c>
      <c r="AI26" s="4">
        <f>MEDIAN($E$74:$E$85)</f>
        <v>8</v>
      </c>
      <c r="AJ26" s="2">
        <f>PERCENTILE($E$74:$E$85,25%)</f>
        <v>7.5249999999999995</v>
      </c>
      <c r="AK26" s="4">
        <f>MIN($E$74:$E$85)</f>
        <v>6.6</v>
      </c>
      <c r="BK26">
        <v>7</v>
      </c>
      <c r="BL26">
        <f>COUNT($E$8,$E$20,$E$32,$E$44,$E$56,$E$68,$E$80,$E$92,$E$104,$E$116,$E$128,$E$140,$E$152,$E$164)</f>
        <v>13</v>
      </c>
      <c r="BM26" s="4">
        <f>MAX($E$8,$E$20,$E$32,$E$44,$E$56,$E$68,$E$80,$E$92,$E$104,$E$116,$E$128,$E$140,$E$152,$E$164)</f>
        <v>12.6</v>
      </c>
      <c r="BN26">
        <f>PERCENTILE(($E$8,$E$20,$E$32,$E$44,$E$56,$E$68,$E$80,$E$92,$E$104,$E$116,$E$128,$E$140,$E$152,$E$164),75%)</f>
        <v>9.8000000000000007</v>
      </c>
      <c r="BO26" s="4">
        <f>MEDIAN($E$8,$E$20,$E$32,$E$44,$E$56,$E$68,$E$80,$E$92,$E$104,$E$116,$E$128,$E$140,$E$152,$E$164)</f>
        <v>9</v>
      </c>
      <c r="BP26">
        <f>PERCENTILE(($E$8,$E$20,$E$32,$E$44,$E$56,$E$68,$E$80,$E$92,$E$104,$E$116,$E$128,$E$140,$E$152,$E$164),25%)</f>
        <v>8</v>
      </c>
      <c r="BQ26" s="4">
        <f>MIN($E$8,$E$20,$E$32,$E$44,$E$56,$E$68,$E$80,$E$92,$E$104,$E$116,$E$128,$E$140,$E$152,$E$164)</f>
        <v>7.6</v>
      </c>
    </row>
    <row r="27" spans="1:69" x14ac:dyDescent="0.25">
      <c r="A27" s="117">
        <v>36935</v>
      </c>
      <c r="B27" s="60">
        <v>2</v>
      </c>
      <c r="C27" s="60">
        <v>2001</v>
      </c>
      <c r="D27" s="65" t="s">
        <v>3</v>
      </c>
      <c r="E27" s="62">
        <v>7.7</v>
      </c>
      <c r="F27" s="94" t="s">
        <v>110</v>
      </c>
      <c r="G27" s="66" t="s">
        <v>3</v>
      </c>
      <c r="H27" s="67" t="s">
        <v>3</v>
      </c>
      <c r="I27" s="67" t="s">
        <v>3</v>
      </c>
      <c r="J27" s="67" t="s">
        <v>3</v>
      </c>
      <c r="K27" s="68" t="s">
        <v>3</v>
      </c>
      <c r="L27" s="66" t="s">
        <v>3</v>
      </c>
      <c r="M27" s="66" t="s">
        <v>3</v>
      </c>
      <c r="N27" s="66" t="s">
        <v>3</v>
      </c>
      <c r="O27" s="66" t="s">
        <v>3</v>
      </c>
      <c r="P27" s="94"/>
      <c r="Q27" s="94"/>
      <c r="R27" s="94"/>
      <c r="S27" s="94"/>
      <c r="T27" s="94"/>
      <c r="U27" s="94"/>
      <c r="V27" s="66"/>
      <c r="W27" s="66"/>
      <c r="X27" s="94" t="s">
        <v>110</v>
      </c>
      <c r="Y27" s="66"/>
      <c r="Z27" s="94"/>
      <c r="AA27" s="94" t="s">
        <v>110</v>
      </c>
      <c r="AB27" s="66"/>
      <c r="AE27" s="3">
        <v>2006</v>
      </c>
      <c r="AF27" s="2">
        <f>COUNT($E$86:$E$97)</f>
        <v>12</v>
      </c>
      <c r="AG27" s="4">
        <f>MAX($E$86:$E$97)</f>
        <v>10.5</v>
      </c>
      <c r="AH27" s="2">
        <f>PERCENTILE($E$86:$E$97,75%)</f>
        <v>8.4499999999999993</v>
      </c>
      <c r="AI27" s="4">
        <f>MEDIAN($E$86:$E$97)</f>
        <v>7.85</v>
      </c>
      <c r="AJ27" s="2">
        <f>PERCENTILE($E$86:$E$97,25%)</f>
        <v>7.55</v>
      </c>
      <c r="AK27" s="4">
        <f>MIN($E$86:$E$97)</f>
        <v>6.1</v>
      </c>
      <c r="BK27">
        <v>8</v>
      </c>
      <c r="BL27">
        <f>COUNT($E$9,$E$21,$E$33,$E$45,$E$57,$E$69,$E$81,$E$93,$E$105,$E$117,$E$129,$E$141,$E$153,$E$165)</f>
        <v>13</v>
      </c>
      <c r="BM27" s="4">
        <f>MAX($E$9,$E$21,$E$33,$E$45,$E$57,$E$69,$E$81,$E$93,$E$105,$E$117,$E$129,$E$141,$E$153,$E$165)</f>
        <v>9</v>
      </c>
      <c r="BN27">
        <f>PERCENTILE(($E$9,$E$21,$E$33,$E$45,$E$57,$E$69,$E$81,$E$93,$E$105,$E$117,$E$129,$E$141,$E$153,$E$165),75%)</f>
        <v>8</v>
      </c>
      <c r="BO27" s="4">
        <f>MEDIAN($E$9,$E$21,$E$33,$E$45,$E$57,$E$69,$E$81,$E$93,$E$105,$E$117,$E$129,$E$141,$E$153,$E$165)</f>
        <v>7.7</v>
      </c>
      <c r="BP27">
        <f>PERCENTILE(($E$9,$E$21,$E$33,$E$45,$E$57,$E$69,$E$81,$E$93,$E$105,$E$117,$E$129,$E$141,$E$153,$E$165),25%)</f>
        <v>7.3</v>
      </c>
      <c r="BQ27" s="4">
        <f>MIN($E$9,$E$21,$E$33,$E$45,$E$57,$E$69,$E$81,$E$93,$E$105,$E$117,$E$129,$E$141,$E$153,$E$165)</f>
        <v>6.6</v>
      </c>
    </row>
    <row r="28" spans="1:69" x14ac:dyDescent="0.25">
      <c r="A28" s="117">
        <v>36963</v>
      </c>
      <c r="B28" s="60">
        <v>3</v>
      </c>
      <c r="C28" s="60">
        <v>2001</v>
      </c>
      <c r="D28" s="65" t="s">
        <v>3</v>
      </c>
      <c r="E28" s="62">
        <v>7.8</v>
      </c>
      <c r="F28" s="94" t="s">
        <v>110</v>
      </c>
      <c r="G28" s="66" t="s">
        <v>3</v>
      </c>
      <c r="H28" s="67" t="s">
        <v>3</v>
      </c>
      <c r="I28" s="67" t="s">
        <v>3</v>
      </c>
      <c r="J28" s="67" t="s">
        <v>3</v>
      </c>
      <c r="K28" s="68" t="s">
        <v>3</v>
      </c>
      <c r="L28" s="66" t="s">
        <v>3</v>
      </c>
      <c r="M28" s="66" t="s">
        <v>3</v>
      </c>
      <c r="N28" s="66" t="s">
        <v>3</v>
      </c>
      <c r="O28" s="66" t="s">
        <v>3</v>
      </c>
      <c r="P28" s="94"/>
      <c r="Q28" s="94"/>
      <c r="R28" s="94"/>
      <c r="S28" s="94"/>
      <c r="T28" s="94"/>
      <c r="U28" s="94"/>
      <c r="V28" s="66"/>
      <c r="W28" s="66"/>
      <c r="X28" s="94" t="s">
        <v>110</v>
      </c>
      <c r="Y28" s="66"/>
      <c r="Z28" s="94"/>
      <c r="AA28" s="94" t="s">
        <v>110</v>
      </c>
      <c r="AB28" s="66"/>
      <c r="AE28" s="3">
        <v>2007</v>
      </c>
      <c r="AF28" s="2">
        <f>COUNT($E$98:$E$109)</f>
        <v>12</v>
      </c>
      <c r="AG28" s="4">
        <f>MAX($E$98:$E$109)</f>
        <v>12</v>
      </c>
      <c r="AH28" s="2">
        <f>PERCENTILE($E$98:$E$109,75%)</f>
        <v>8.8250000000000011</v>
      </c>
      <c r="AI28" s="4">
        <f>MEDIAN($E$98:$E$109)</f>
        <v>8</v>
      </c>
      <c r="AJ28" s="2">
        <f>PERCENTILE($E$98:$E$109,25%)</f>
        <v>7.5</v>
      </c>
      <c r="AK28" s="4">
        <f>MIN($E$98:$E$109)</f>
        <v>7</v>
      </c>
      <c r="BK28">
        <v>9</v>
      </c>
      <c r="BL28">
        <f>COUNT($E$10,$E$22,$E$34,$E$46,$E$58,$E$70,$E$82,$E$94,$E$106,$E$118,$E$130,$E$142,$E$154,$E$166)</f>
        <v>13</v>
      </c>
      <c r="BM28" s="4">
        <f>MAX($E$10,$E$22,$E$34,$E$46,$E$58,$E$70,$E$82,$E$94,$E$106,$E$118,$E$130,$E$142,$E$154,$E$166)</f>
        <v>12</v>
      </c>
      <c r="BN28">
        <f>PERCENTILE(($E$10,$E$22,$E$34,$E$46,$E$58,$E$70,$E$82,$E$94,$E$106,$E$118,$E$130,$E$142,$E$154,$E$166),75%)</f>
        <v>8.6</v>
      </c>
      <c r="BO28" s="4">
        <f>MEDIAN($E$10,$E$22,$E$34,$E$46,$E$58,$E$70,$E$82,$E$94,$E$106,$E$118,$E$130,$E$142,$E$154,$E$166)</f>
        <v>8</v>
      </c>
      <c r="BP28">
        <f>PERCENTILE(($E$10,$E$22,$E$34,$E$46,$E$58,$E$70,$E$82,$E$94,$E$106,$E$118,$E$130,$E$142,$E$154,$E$166),25%)</f>
        <v>7.6</v>
      </c>
      <c r="BQ28" s="4">
        <f>MIN($E$10,$E$22,$E$34,$E$46,$E$58,$E$70,$E$82,$E$94,$E$106,$E$118,$E$130,$E$142,$E$154,$E$166)</f>
        <v>6.5</v>
      </c>
    </row>
    <row r="29" spans="1:69" x14ac:dyDescent="0.25">
      <c r="A29" s="117">
        <v>36998</v>
      </c>
      <c r="B29" s="60">
        <v>4</v>
      </c>
      <c r="C29" s="60">
        <v>2001</v>
      </c>
      <c r="D29" s="65" t="s">
        <v>3</v>
      </c>
      <c r="E29" s="62">
        <v>8.6</v>
      </c>
      <c r="F29" s="94" t="s">
        <v>110</v>
      </c>
      <c r="G29" s="66" t="s">
        <v>3</v>
      </c>
      <c r="H29" s="67" t="s">
        <v>3</v>
      </c>
      <c r="I29" s="67" t="s">
        <v>3</v>
      </c>
      <c r="J29" s="67" t="s">
        <v>3</v>
      </c>
      <c r="K29" s="68" t="s">
        <v>3</v>
      </c>
      <c r="L29" s="66" t="s">
        <v>3</v>
      </c>
      <c r="M29" s="66" t="s">
        <v>3</v>
      </c>
      <c r="N29" s="66" t="s">
        <v>3</v>
      </c>
      <c r="O29" s="66" t="s">
        <v>3</v>
      </c>
      <c r="P29" s="94"/>
      <c r="Q29" s="94"/>
      <c r="R29" s="94"/>
      <c r="S29" s="94"/>
      <c r="T29" s="94"/>
      <c r="U29" s="94"/>
      <c r="V29" s="66"/>
      <c r="W29" s="66"/>
      <c r="X29" s="94" t="s">
        <v>110</v>
      </c>
      <c r="Y29" s="66"/>
      <c r="Z29" s="94"/>
      <c r="AA29" s="94" t="s">
        <v>110</v>
      </c>
      <c r="AB29" s="66"/>
      <c r="AE29" s="3">
        <v>2008</v>
      </c>
      <c r="AF29" s="2">
        <f>COUNT($E$110:$E$121)</f>
        <v>11</v>
      </c>
      <c r="AG29" s="4">
        <f>MAX($E$110:$E$121)</f>
        <v>9</v>
      </c>
      <c r="AH29" s="2">
        <f>PERCENTILE($E$110:$E$121,75%)</f>
        <v>8.5</v>
      </c>
      <c r="AI29" s="4">
        <f>MEDIAN($E$110:$E$121)</f>
        <v>8</v>
      </c>
      <c r="AJ29" s="2">
        <f>PERCENTILE($E$110:$E$121,25%)</f>
        <v>7.5</v>
      </c>
      <c r="AK29" s="4">
        <f>MIN($E$110:$E$121)</f>
        <v>4.0999999999999996</v>
      </c>
      <c r="BK29">
        <v>10</v>
      </c>
      <c r="BL29">
        <f>COUNT($E$11,$E$23,$E$35,$E$47,$E$59,$E$71,$E$83,$E$95,$E$107,$E$119,$E$131,$E$143,$E$155,$E$167)</f>
        <v>14</v>
      </c>
      <c r="BM29" s="4">
        <f>MAX($E$11,$E$23,$E$35,$E$47,$E$59,$E$71,$E$83,$E$95,$E$107,$E$119,$E$131,$E$143,$E$155,$E$167)</f>
        <v>12</v>
      </c>
      <c r="BN29">
        <f>PERCENTILE(($E$11,$E$23,$E$35,$E$47,$E$59,$E$71,$E$83,$E$95,$E$107,$E$119,$E$131,$E$143,$E$155,$E$167),75%)</f>
        <v>8.1999999999999993</v>
      </c>
      <c r="BO29" s="4">
        <f>MEDIAN($E$11,$E$23,$E$35,$E$47,$E$59,$E$71,$E$83,$E$95,$E$107,$E$119,$E$131,$E$143,$E$155,$E$167)</f>
        <v>7.6</v>
      </c>
      <c r="BP29">
        <f>PERCENTILE(($E$11,$E$23,$E$35,$E$47,$E$59,$E$71,$E$83,$E$95,$E$107,$E$119,$E$131,$E$143,$E$155,$E$167),25%)</f>
        <v>6.7750000000000004</v>
      </c>
      <c r="BQ29" s="4">
        <f>MIN($E$11,$E$23,$E$35,$E$47,$E$59,$E$71,$E$83,$E$95,$E$107,$E$119,$E$131,$E$143,$E$155,$E$167)</f>
        <v>6.1</v>
      </c>
    </row>
    <row r="30" spans="1:69" x14ac:dyDescent="0.25">
      <c r="A30" s="117">
        <v>37018</v>
      </c>
      <c r="B30" s="60">
        <v>5</v>
      </c>
      <c r="C30" s="60">
        <v>2001</v>
      </c>
      <c r="D30" s="65" t="s">
        <v>3</v>
      </c>
      <c r="E30" s="62">
        <v>6.9</v>
      </c>
      <c r="F30" s="94" t="s">
        <v>110</v>
      </c>
      <c r="G30" s="66" t="s">
        <v>3</v>
      </c>
      <c r="H30" s="67" t="s">
        <v>3</v>
      </c>
      <c r="I30" s="67" t="s">
        <v>3</v>
      </c>
      <c r="J30" s="67" t="s">
        <v>3</v>
      </c>
      <c r="K30" s="68" t="s">
        <v>3</v>
      </c>
      <c r="L30" s="66" t="s">
        <v>3</v>
      </c>
      <c r="M30" s="66" t="s">
        <v>3</v>
      </c>
      <c r="N30" s="66" t="s">
        <v>3</v>
      </c>
      <c r="O30" s="66" t="s">
        <v>3</v>
      </c>
      <c r="P30" s="94"/>
      <c r="Q30" s="94"/>
      <c r="R30" s="94"/>
      <c r="S30" s="94"/>
      <c r="T30" s="94"/>
      <c r="U30" s="94"/>
      <c r="V30" s="66"/>
      <c r="W30" s="66"/>
      <c r="X30" s="94" t="s">
        <v>110</v>
      </c>
      <c r="Y30" s="66"/>
      <c r="Z30" s="94"/>
      <c r="AA30" s="94" t="s">
        <v>110</v>
      </c>
      <c r="AB30" s="66"/>
      <c r="AE30" s="3">
        <v>2009</v>
      </c>
      <c r="AF30" s="2">
        <f>COUNT($E$122:$E$133)</f>
        <v>9</v>
      </c>
      <c r="AG30" s="4">
        <f>MAX($E$122:$E$133)</f>
        <v>9.5</v>
      </c>
      <c r="AH30" s="2">
        <f>PERCENTILE($E$122:$E$133,75%)</f>
        <v>9.1999999999999993</v>
      </c>
      <c r="AI30" s="4">
        <f>MEDIAN($E$122:$E$133)</f>
        <v>8.6</v>
      </c>
      <c r="AJ30" s="2">
        <f>PERCENTILE($E$122:$E$133,25%)</f>
        <v>8</v>
      </c>
      <c r="AK30" s="4">
        <f>MIN($E$122:$E$133)</f>
        <v>6.49</v>
      </c>
      <c r="BK30">
        <v>11</v>
      </c>
      <c r="BL30">
        <f>COUNT($E$12,$E$24,$E$36,$E$48,$E$60,$E$72,$E$84,$E$96,$E$108,$E$120,$E$132,$E$144,$E$156,$E$168)</f>
        <v>13</v>
      </c>
      <c r="BM30" s="4">
        <f>MAX($E$12,$E$24,$E$36,$E$48,$E$60,$E$72,$E$84,$E$96,$E$108,$E$120,$E$132,$E$144,$E$156,$E$168)</f>
        <v>10</v>
      </c>
      <c r="BN30">
        <f>PERCENTILE(($E$12,$E$24,$E$36,$E$48,$E$60,$E$72,$E$84,$E$96,$E$108,$E$120,$E$132,$E$144,$E$156,$E$168),75%)</f>
        <v>8.6</v>
      </c>
      <c r="BO30" s="4">
        <f>MEDIAN($E$12,$E$24,$E$36,$E$48,$E$60,$E$72,$E$84,$E$96,$E$108,$E$120,$E$132,$E$144,$E$156,$E$168)</f>
        <v>7.8</v>
      </c>
      <c r="BP30">
        <f>PERCENTILE(($E$12,$E$24,$E$36,$E$48,$E$60,$E$72,$E$84,$E$96,$E$108,$E$120,$E$132,$E$144,$E$156,$E$168),25%)</f>
        <v>7.3</v>
      </c>
      <c r="BQ30" s="4">
        <f>MIN($E$12,$E$24,$E$36,$E$48,$E$60,$E$72,$E$84,$E$96,$E$108,$E$120,$E$132,$E$144,$E$156,$E$168)</f>
        <v>6.5</v>
      </c>
    </row>
    <row r="31" spans="1:69" x14ac:dyDescent="0.25">
      <c r="A31" s="117">
        <v>37055</v>
      </c>
      <c r="B31" s="60">
        <v>6</v>
      </c>
      <c r="C31" s="60">
        <v>2001</v>
      </c>
      <c r="D31" s="65" t="s">
        <v>3</v>
      </c>
      <c r="E31" s="62">
        <v>7.6</v>
      </c>
      <c r="F31" s="94">
        <v>32.9</v>
      </c>
      <c r="G31" s="66" t="s">
        <v>3</v>
      </c>
      <c r="H31" s="67" t="s">
        <v>3</v>
      </c>
      <c r="I31" s="67" t="s">
        <v>3</v>
      </c>
      <c r="J31" s="67" t="s">
        <v>3</v>
      </c>
      <c r="K31" s="68" t="s">
        <v>3</v>
      </c>
      <c r="L31" s="66" t="s">
        <v>3</v>
      </c>
      <c r="M31" s="66" t="s">
        <v>3</v>
      </c>
      <c r="N31" s="66" t="s">
        <v>3</v>
      </c>
      <c r="O31" s="66" t="s">
        <v>3</v>
      </c>
      <c r="P31" s="94"/>
      <c r="Q31" s="94"/>
      <c r="R31" s="94"/>
      <c r="S31" s="94"/>
      <c r="T31" s="94"/>
      <c r="U31" s="94"/>
      <c r="V31" s="66"/>
      <c r="W31" s="66"/>
      <c r="X31" s="94" t="s">
        <v>110</v>
      </c>
      <c r="Y31" s="66"/>
      <c r="Z31" s="94"/>
      <c r="AA31" s="94" t="s">
        <v>110</v>
      </c>
      <c r="AB31" s="66"/>
      <c r="AE31" s="3">
        <v>2010</v>
      </c>
      <c r="AF31" s="2">
        <f>COUNT($E$134:$E$145)</f>
        <v>11</v>
      </c>
      <c r="AG31" s="4">
        <f>MAX($E$134:$E$145)</f>
        <v>9.4</v>
      </c>
      <c r="AH31" s="2">
        <f>PERCENTILE($E$134:$E$145,75%)</f>
        <v>8.3999999999999986</v>
      </c>
      <c r="AI31" s="4">
        <f>MEDIAN($E$134:$E$145)</f>
        <v>7.6</v>
      </c>
      <c r="AJ31" s="2">
        <f>PERCENTILE($E$134:$E$145,25%)</f>
        <v>7.45</v>
      </c>
      <c r="AK31" s="4">
        <f>MIN($E$134:$E$145)</f>
        <v>7</v>
      </c>
      <c r="BK31">
        <v>12</v>
      </c>
      <c r="BL31">
        <f>COUNT($E$13,$E$25,$E$37,$E$49,$E$61,$E$73,$E$85,$E$97,$E$109,$E$121,$E$133,$E$145,$E$157,$E$169)</f>
        <v>13</v>
      </c>
      <c r="BM31" s="4">
        <f>MAX($E$13,$E$25,$E$37,$E$49,$E$61,$E$73,$E$85,$E$97,$E$109,$E$121,$E$133,$E$145,$E$157,$E$169)</f>
        <v>9.1</v>
      </c>
      <c r="BN31">
        <f>PERCENTILE(($E$13,$E$25,$E$37,$E$49,$E$61,$E$73,$E$85,$E$97,$E$109,$E$121,$E$133,$E$145,$E$157,$E$169),75%)</f>
        <v>7.6</v>
      </c>
      <c r="BO31" s="4">
        <f>MEDIAN($E$13,$E$25,$E$37,$E$49,$E$61,$E$73,$E$85,$E$97,$E$109,$E$121,$E$133,$E$145,$E$157,$E$169)</f>
        <v>7.41</v>
      </c>
      <c r="BP31">
        <f>PERCENTILE(($E$13,$E$25,$E$37,$E$49,$E$61,$E$73,$E$85,$E$97,$E$109,$E$121,$E$133,$E$145,$E$157,$E$169),25%)</f>
        <v>7.2</v>
      </c>
      <c r="BQ31" s="4">
        <f>MIN($E$13,$E$25,$E$37,$E$49,$E$61,$E$73,$E$85,$E$97,$E$109,$E$121,$E$133,$E$145,$E$157,$E$169)</f>
        <v>6.9</v>
      </c>
    </row>
    <row r="32" spans="1:69" x14ac:dyDescent="0.25">
      <c r="A32" s="117">
        <v>37083</v>
      </c>
      <c r="B32" s="60">
        <v>7</v>
      </c>
      <c r="C32" s="60">
        <v>2001</v>
      </c>
      <c r="D32" s="65" t="s">
        <v>3</v>
      </c>
      <c r="E32" s="62">
        <v>7.6</v>
      </c>
      <c r="F32" s="94">
        <v>29</v>
      </c>
      <c r="G32" s="66" t="s">
        <v>3</v>
      </c>
      <c r="H32" s="67" t="s">
        <v>3</v>
      </c>
      <c r="I32" s="67" t="s">
        <v>3</v>
      </c>
      <c r="J32" s="67" t="s">
        <v>3</v>
      </c>
      <c r="K32" s="68" t="s">
        <v>3</v>
      </c>
      <c r="L32" s="66" t="s">
        <v>3</v>
      </c>
      <c r="M32" s="66" t="s">
        <v>3</v>
      </c>
      <c r="N32" s="66" t="s">
        <v>3</v>
      </c>
      <c r="O32" s="66" t="s">
        <v>3</v>
      </c>
      <c r="P32" s="94"/>
      <c r="Q32" s="94"/>
      <c r="R32" s="94"/>
      <c r="S32" s="94"/>
      <c r="T32" s="94"/>
      <c r="U32" s="94"/>
      <c r="V32" s="66"/>
      <c r="W32" s="66"/>
      <c r="X32" s="94" t="s">
        <v>110</v>
      </c>
      <c r="Y32" s="66"/>
      <c r="Z32" s="94"/>
      <c r="AA32" s="94" t="s">
        <v>110</v>
      </c>
      <c r="AB32" s="66"/>
      <c r="AE32" s="3">
        <v>2011</v>
      </c>
      <c r="AF32" s="2">
        <f>COUNT($E$146:$E$157)</f>
        <v>12</v>
      </c>
      <c r="AG32" s="4">
        <f>MAX($E$146:$E$157)</f>
        <v>10</v>
      </c>
      <c r="AH32" s="2">
        <f>PERCENTILE($E$146:$E$157,75%)</f>
        <v>8.4499999999999993</v>
      </c>
      <c r="AI32" s="4">
        <f>MEDIAN($E$146:$E$157)</f>
        <v>8.0500000000000007</v>
      </c>
      <c r="AJ32" s="2">
        <f>PERCENTILE($E$146:$E$157,25%)</f>
        <v>7.75</v>
      </c>
      <c r="AK32" s="4">
        <f>MIN($E$146:$E$157)</f>
        <v>6.6</v>
      </c>
    </row>
    <row r="33" spans="1:69" x14ac:dyDescent="0.25">
      <c r="A33" s="117">
        <v>37117</v>
      </c>
      <c r="B33" s="60">
        <v>8</v>
      </c>
      <c r="C33" s="60">
        <v>2001</v>
      </c>
      <c r="D33" s="61">
        <v>1</v>
      </c>
      <c r="E33" s="62">
        <v>8</v>
      </c>
      <c r="F33" s="94" t="s">
        <v>110</v>
      </c>
      <c r="G33" s="63">
        <v>22.3</v>
      </c>
      <c r="H33" s="64">
        <v>1.0999999999999999E-2</v>
      </c>
      <c r="I33" s="64">
        <v>5.4100000000000002E-2</v>
      </c>
      <c r="J33" s="64">
        <v>1E-3</v>
      </c>
      <c r="K33" s="62">
        <v>8.8000000000000007</v>
      </c>
      <c r="L33" s="63">
        <v>10</v>
      </c>
      <c r="M33" s="63">
        <v>175</v>
      </c>
      <c r="N33" s="63">
        <v>15</v>
      </c>
      <c r="O33" s="63">
        <v>900</v>
      </c>
      <c r="P33" s="94">
        <v>84</v>
      </c>
      <c r="Q33" s="94">
        <v>20</v>
      </c>
      <c r="R33" s="94">
        <v>16</v>
      </c>
      <c r="S33" s="94"/>
      <c r="T33" s="94">
        <v>0.9</v>
      </c>
      <c r="U33" s="94">
        <v>84</v>
      </c>
      <c r="V33" s="63"/>
      <c r="W33" s="63"/>
      <c r="X33" s="94" t="s">
        <v>110</v>
      </c>
      <c r="Y33" s="63"/>
      <c r="Z33" s="94">
        <v>130</v>
      </c>
      <c r="AA33" s="94" t="s">
        <v>110</v>
      </c>
      <c r="AB33" s="63"/>
      <c r="AE33" s="3">
        <v>2012</v>
      </c>
      <c r="AF33" s="2">
        <f>COUNT($E$158:$E$169)</f>
        <v>12</v>
      </c>
      <c r="AG33" s="4">
        <f>MAX($E$158:$E$169)</f>
        <v>12</v>
      </c>
      <c r="AH33" s="2">
        <f>PERCENTILE($E$158:$E$169,75%)</f>
        <v>8.0500000000000007</v>
      </c>
      <c r="AI33" s="4">
        <f>MEDIAN($E$158:$E$169)</f>
        <v>7.6999999999999993</v>
      </c>
      <c r="AJ33" s="2">
        <f>PERCENTILE($E$158:$E$169,25%)</f>
        <v>7.3</v>
      </c>
      <c r="AK33" s="4">
        <f>MIN($E$158:$E$169)</f>
        <v>7</v>
      </c>
    </row>
    <row r="34" spans="1:69" x14ac:dyDescent="0.25">
      <c r="A34" s="117">
        <v>37145</v>
      </c>
      <c r="B34" s="60">
        <v>9</v>
      </c>
      <c r="C34" s="60">
        <v>2001</v>
      </c>
      <c r="D34" s="61">
        <v>1</v>
      </c>
      <c r="E34" s="62">
        <v>8</v>
      </c>
      <c r="F34" s="94" t="s">
        <v>110</v>
      </c>
      <c r="G34" s="63">
        <v>17</v>
      </c>
      <c r="H34" s="64">
        <v>7.3700000000000002E-2</v>
      </c>
      <c r="I34" s="64">
        <v>0.10050000000000001</v>
      </c>
      <c r="J34" s="64">
        <v>1E-3</v>
      </c>
      <c r="K34" s="62">
        <v>8.5</v>
      </c>
      <c r="L34" s="63">
        <v>15</v>
      </c>
      <c r="M34" s="63">
        <v>170</v>
      </c>
      <c r="N34" s="63">
        <v>17</v>
      </c>
      <c r="O34" s="63">
        <v>350</v>
      </c>
      <c r="P34" s="94">
        <v>96</v>
      </c>
      <c r="Q34" s="94">
        <v>28</v>
      </c>
      <c r="R34" s="94">
        <v>12</v>
      </c>
      <c r="S34" s="94"/>
      <c r="T34" s="94">
        <v>3</v>
      </c>
      <c r="U34" s="94">
        <v>88</v>
      </c>
      <c r="V34" s="63"/>
      <c r="W34" s="63"/>
      <c r="X34" s="94" t="s">
        <v>110</v>
      </c>
      <c r="Y34" s="63"/>
      <c r="Z34" s="94">
        <v>90</v>
      </c>
      <c r="AA34" s="94" t="s">
        <v>110</v>
      </c>
      <c r="AB34" s="63"/>
      <c r="AE34" s="1"/>
      <c r="AF34" s="1"/>
      <c r="AG34" s="2"/>
      <c r="AH34" s="2"/>
      <c r="AI34" s="2"/>
    </row>
    <row r="35" spans="1:69" x14ac:dyDescent="0.25">
      <c r="A35" s="117">
        <v>37173</v>
      </c>
      <c r="B35" s="60">
        <v>10</v>
      </c>
      <c r="C35" s="60">
        <v>2001</v>
      </c>
      <c r="D35" s="61">
        <v>0.9</v>
      </c>
      <c r="E35" s="62">
        <v>8.1999999999999993</v>
      </c>
      <c r="F35" s="94" t="s">
        <v>110</v>
      </c>
      <c r="G35" s="63">
        <v>30</v>
      </c>
      <c r="H35" s="64">
        <v>6.08E-2</v>
      </c>
      <c r="I35" s="64">
        <v>0.11459999999999999</v>
      </c>
      <c r="J35" s="64">
        <v>1E-3</v>
      </c>
      <c r="K35" s="62">
        <v>8.5</v>
      </c>
      <c r="L35" s="63">
        <v>18</v>
      </c>
      <c r="M35" s="63">
        <v>144</v>
      </c>
      <c r="N35" s="63">
        <v>12</v>
      </c>
      <c r="O35" s="63">
        <v>500</v>
      </c>
      <c r="P35" s="94">
        <v>112</v>
      </c>
      <c r="Q35" s="94">
        <v>32</v>
      </c>
      <c r="R35" s="94">
        <v>16</v>
      </c>
      <c r="S35" s="94">
        <v>258</v>
      </c>
      <c r="T35" s="94">
        <v>6</v>
      </c>
      <c r="U35" s="94">
        <v>112</v>
      </c>
      <c r="V35" s="63"/>
      <c r="W35" s="63"/>
      <c r="X35" s="94" t="s">
        <v>110</v>
      </c>
      <c r="Y35" s="63"/>
      <c r="Z35" s="94">
        <v>240</v>
      </c>
      <c r="AA35" s="94" t="s">
        <v>110</v>
      </c>
      <c r="AB35" s="63"/>
    </row>
    <row r="36" spans="1:69" x14ac:dyDescent="0.25">
      <c r="A36" s="117">
        <v>37208</v>
      </c>
      <c r="B36" s="60">
        <v>11</v>
      </c>
      <c r="C36" s="60">
        <v>2001</v>
      </c>
      <c r="D36" s="61">
        <v>1</v>
      </c>
      <c r="E36" s="62">
        <v>7.6</v>
      </c>
      <c r="F36" s="94" t="s">
        <v>110</v>
      </c>
      <c r="G36" s="63">
        <v>23</v>
      </c>
      <c r="H36" s="64">
        <v>2.29E-2</v>
      </c>
      <c r="I36" s="64">
        <v>0.13600000000000001</v>
      </c>
      <c r="J36" s="64">
        <v>1.1299999999999999E-2</v>
      </c>
      <c r="K36" s="62">
        <v>8</v>
      </c>
      <c r="L36" s="63">
        <v>15</v>
      </c>
      <c r="M36" s="63">
        <v>167</v>
      </c>
      <c r="N36" s="63">
        <v>34</v>
      </c>
      <c r="O36" s="63">
        <v>230</v>
      </c>
      <c r="P36" s="94">
        <v>22</v>
      </c>
      <c r="Q36" s="94">
        <v>26</v>
      </c>
      <c r="R36" s="94">
        <v>10</v>
      </c>
      <c r="S36" s="94">
        <v>221</v>
      </c>
      <c r="T36" s="94">
        <v>4</v>
      </c>
      <c r="U36" s="94">
        <v>70</v>
      </c>
      <c r="V36" s="63"/>
      <c r="W36" s="63"/>
      <c r="X36" s="94" t="s">
        <v>110</v>
      </c>
      <c r="Y36" s="63"/>
      <c r="Z36" s="94">
        <v>80</v>
      </c>
      <c r="AA36" s="94" t="s">
        <v>110</v>
      </c>
      <c r="AB36" s="63"/>
      <c r="AE36" t="s">
        <v>15</v>
      </c>
      <c r="AF36" t="s">
        <v>28</v>
      </c>
      <c r="AG36" t="s">
        <v>29</v>
      </c>
      <c r="AH36" t="s">
        <v>30</v>
      </c>
      <c r="AI36" t="s">
        <v>31</v>
      </c>
      <c r="AJ36" t="s">
        <v>32</v>
      </c>
      <c r="AK36" t="s">
        <v>33</v>
      </c>
      <c r="BK36" t="s">
        <v>14</v>
      </c>
      <c r="BL36" t="s">
        <v>28</v>
      </c>
      <c r="BM36" t="s">
        <v>29</v>
      </c>
      <c r="BN36" t="s">
        <v>30</v>
      </c>
      <c r="BO36" t="s">
        <v>31</v>
      </c>
      <c r="BP36" t="s">
        <v>32</v>
      </c>
      <c r="BQ36" t="s">
        <v>33</v>
      </c>
    </row>
    <row r="37" spans="1:69" x14ac:dyDescent="0.25">
      <c r="A37" s="117">
        <v>37236</v>
      </c>
      <c r="B37" s="60">
        <v>12</v>
      </c>
      <c r="C37" s="60">
        <v>2001</v>
      </c>
      <c r="D37" s="61">
        <v>2</v>
      </c>
      <c r="E37" s="62">
        <v>7.5</v>
      </c>
      <c r="F37" s="94">
        <v>26</v>
      </c>
      <c r="G37" s="63">
        <v>28</v>
      </c>
      <c r="H37" s="64">
        <v>7.4200000000000002E-2</v>
      </c>
      <c r="I37" s="64">
        <v>0.1062</v>
      </c>
      <c r="J37" s="64">
        <v>9.7999999999999997E-3</v>
      </c>
      <c r="K37" s="62">
        <v>7.5</v>
      </c>
      <c r="L37" s="63">
        <v>14</v>
      </c>
      <c r="M37" s="63">
        <v>157</v>
      </c>
      <c r="N37" s="63">
        <v>136</v>
      </c>
      <c r="O37" s="63">
        <v>2800</v>
      </c>
      <c r="P37" s="94">
        <v>40</v>
      </c>
      <c r="Q37" s="94">
        <v>20</v>
      </c>
      <c r="R37" s="94">
        <v>16</v>
      </c>
      <c r="S37" s="94">
        <v>232</v>
      </c>
      <c r="T37" s="94">
        <v>2</v>
      </c>
      <c r="U37" s="94">
        <v>84</v>
      </c>
      <c r="V37" s="63"/>
      <c r="W37" s="63"/>
      <c r="X37" s="94" t="s">
        <v>110</v>
      </c>
      <c r="Y37" s="63"/>
      <c r="Z37" s="94">
        <v>900</v>
      </c>
      <c r="AA37" s="94" t="s">
        <v>110</v>
      </c>
      <c r="AB37" s="63"/>
      <c r="AE37" s="3">
        <v>1999</v>
      </c>
      <c r="AF37">
        <f>COUNT($G$2:$G$13)</f>
        <v>11</v>
      </c>
      <c r="AG37" s="4">
        <f>MAX($G$2:$G$13)</f>
        <v>491</v>
      </c>
      <c r="AH37">
        <f>PERCENTILE($G$2:$G$13,75%)</f>
        <v>439</v>
      </c>
      <c r="AI37" s="4">
        <f>MEDIAN($G$2:$G$13)</f>
        <v>376</v>
      </c>
      <c r="AJ37">
        <f>PERCENTILE($G$2:$G$13,25%)</f>
        <v>281</v>
      </c>
      <c r="AK37" s="4">
        <f>MIN($G$2:$G$13)</f>
        <v>134</v>
      </c>
      <c r="BK37">
        <v>1</v>
      </c>
      <c r="BL37">
        <f>COUNT($G$2,$G$14,$G$26,$G$38,$G$50,$G$62,$G$74,$G$86,$G$98,$G$110,$G$122,$G$134,$G$146,$G$158)</f>
        <v>13</v>
      </c>
      <c r="BM37" s="5">
        <f>MAX($G$2,$G$14,$G$26,$G$38,$G$50,$G$62,$G$74,$G$86,$G$98,$G$110,$G$122,$G$134,$G$146,$G$158)</f>
        <v>658</v>
      </c>
      <c r="BN37">
        <f>PERCENTILE(($G$2,$G$14,$G$26,$G$38,$G$50,$G$62,$G$74,$G$86,$G$98,$G$110,$G$122,$G$134,$G$146,$G$158),75%)</f>
        <v>246</v>
      </c>
      <c r="BO37" s="5">
        <f>MEDIAN($G$2,$G$14,$G$26,$G$38,$G$50,$G$62,$G$74,$G$86,$G$98,$G$110,$G$122,$G$134,$G$146,$G$158)</f>
        <v>138</v>
      </c>
      <c r="BP37">
        <f>PERCENTILE(($G$2,$G$14,$G$26,$G$38,$G$50,$G$62,$G$74,$G$86,$G$98,$G$110,$G$122,$G$134,$G$146,$G$158),25%)</f>
        <v>45</v>
      </c>
      <c r="BQ37" s="5">
        <f>MIN($G$2,$G$14,$G$26,$G$38,$G$50,$G$62,$G$74,$G$86,$G$98,$G$110,$G$122,$G$134,$G$146,$G$158)</f>
        <v>20.3</v>
      </c>
    </row>
    <row r="38" spans="1:69" x14ac:dyDescent="0.25">
      <c r="A38" s="117">
        <v>37271</v>
      </c>
      <c r="B38" s="60">
        <v>1</v>
      </c>
      <c r="C38" s="60">
        <v>2002</v>
      </c>
      <c r="D38" s="61">
        <v>0.5</v>
      </c>
      <c r="E38" s="62">
        <v>8.3000000000000007</v>
      </c>
      <c r="F38" s="94" t="s">
        <v>110</v>
      </c>
      <c r="G38" s="63">
        <v>24</v>
      </c>
      <c r="H38" s="64">
        <v>3.9300000000000002E-2</v>
      </c>
      <c r="I38" s="64">
        <v>7.1499999999999994E-2</v>
      </c>
      <c r="J38" s="64">
        <v>1.3299999999999999E-2</v>
      </c>
      <c r="K38" s="62">
        <v>7.8</v>
      </c>
      <c r="L38" s="63">
        <v>81</v>
      </c>
      <c r="M38" s="63">
        <v>174</v>
      </c>
      <c r="N38" s="63">
        <v>70</v>
      </c>
      <c r="O38" s="63">
        <v>16000</v>
      </c>
      <c r="P38" s="94">
        <v>80</v>
      </c>
      <c r="Q38" s="94">
        <v>12</v>
      </c>
      <c r="R38" s="94">
        <v>30</v>
      </c>
      <c r="S38" s="94">
        <v>232</v>
      </c>
      <c r="T38" s="94">
        <v>0.1</v>
      </c>
      <c r="U38" s="94">
        <v>64</v>
      </c>
      <c r="V38" s="63"/>
      <c r="W38" s="63"/>
      <c r="X38" s="94" t="s">
        <v>110</v>
      </c>
      <c r="Y38" s="63"/>
      <c r="Z38" s="94">
        <v>240</v>
      </c>
      <c r="AA38" s="94" t="s">
        <v>110</v>
      </c>
      <c r="AB38" s="63"/>
      <c r="AE38" s="3">
        <v>2000</v>
      </c>
      <c r="AF38">
        <f>COUNT($G$14:$G$25)</f>
        <v>12</v>
      </c>
      <c r="AG38" s="4">
        <f>MAX($G$14:$G$25)</f>
        <v>130</v>
      </c>
      <c r="AH38">
        <f>PERCENTILE($G$14:$G$25,75%)</f>
        <v>120</v>
      </c>
      <c r="AI38" s="4">
        <f>MEDIAN($G$14:$G$25)</f>
        <v>104.5</v>
      </c>
      <c r="AJ38">
        <f>PERCENTILE($G$14:$G$25,25%)</f>
        <v>82.5</v>
      </c>
      <c r="AK38" s="4">
        <f>MIN($G$14:$G$25)</f>
        <v>15</v>
      </c>
      <c r="BK38">
        <v>2</v>
      </c>
      <c r="BL38">
        <f>COUNT($G$3,$G$15,$G$27,$G$39,$G$51,$G$63,$G$75,$G$87,$G$99,$G$111,$G$123,$G$135,$G$147,$G$159)</f>
        <v>13</v>
      </c>
      <c r="BM38" s="5">
        <f>MAX($G$3,$G$15,$G$27,$G$39,$G$51,$G$63,$G$75,$G$87,$G$99,$G$111,$G$123,$G$135,$G$147,$G$159)</f>
        <v>755</v>
      </c>
      <c r="BN38">
        <f>PERCENTILE(($G$3,$G$15,$G$27,$G$39,$G$51,$G$63,$G$75,$G$87,$G$99,$G$111,$G$123,$G$135,$G$147,$G$159),75%)</f>
        <v>205</v>
      </c>
      <c r="BO38" s="5">
        <f>MEDIAN($G$3,$G$15,$G$27,$G$39,$G$51,$G$63,$G$75,$G$87,$G$99,$G$111,$G$123,$G$135,$G$147,$G$159)</f>
        <v>115</v>
      </c>
      <c r="BP38">
        <f>PERCENTILE(($G$3,$G$15,$G$27,$G$39,$G$51,$G$63,$G$75,$G$87,$G$99,$G$111,$G$123,$G$135,$G$147,$G$159),25%)</f>
        <v>41</v>
      </c>
      <c r="BQ38" s="5">
        <f>MIN($G$3,$G$15,$G$27,$G$39,$G$51,$G$63,$G$75,$G$87,$G$99,$G$111,$G$123,$G$135,$G$147,$G$159)</f>
        <v>14.9</v>
      </c>
    </row>
    <row r="39" spans="1:69" x14ac:dyDescent="0.25">
      <c r="A39" s="117">
        <v>37299</v>
      </c>
      <c r="B39" s="60">
        <v>2</v>
      </c>
      <c r="C39" s="60">
        <v>2002</v>
      </c>
      <c r="D39" s="61">
        <v>2</v>
      </c>
      <c r="E39" s="62">
        <v>8.4</v>
      </c>
      <c r="F39" s="94" t="s">
        <v>110</v>
      </c>
      <c r="G39" s="63">
        <v>28</v>
      </c>
      <c r="H39" s="64">
        <v>6.3299999999999995E-2</v>
      </c>
      <c r="I39" s="64">
        <v>6.1800000000000001E-2</v>
      </c>
      <c r="J39" s="64">
        <v>2.2599999999999999E-2</v>
      </c>
      <c r="K39" s="62">
        <v>8.6999999999999993</v>
      </c>
      <c r="L39" s="63">
        <v>98</v>
      </c>
      <c r="M39" s="63">
        <v>198</v>
      </c>
      <c r="N39" s="63">
        <v>78</v>
      </c>
      <c r="O39" s="63">
        <v>1100</v>
      </c>
      <c r="P39" s="94">
        <v>100</v>
      </c>
      <c r="Q39" s="94">
        <v>32</v>
      </c>
      <c r="R39" s="94">
        <v>20</v>
      </c>
      <c r="S39" s="94">
        <v>291</v>
      </c>
      <c r="T39" s="94">
        <v>2</v>
      </c>
      <c r="U39" s="94">
        <v>80</v>
      </c>
      <c r="V39" s="63"/>
      <c r="W39" s="63"/>
      <c r="X39" s="94" t="s">
        <v>110</v>
      </c>
      <c r="Y39" s="63"/>
      <c r="Z39" s="94">
        <v>240</v>
      </c>
      <c r="AA39" s="94" t="s">
        <v>110</v>
      </c>
      <c r="AB39" s="63"/>
      <c r="AE39" s="3">
        <v>2001</v>
      </c>
      <c r="AF39" s="2">
        <f>COUNT($G$26:$G$37)</f>
        <v>5</v>
      </c>
      <c r="AG39" s="4">
        <f>MAX($G$26:$G$37)</f>
        <v>30</v>
      </c>
      <c r="AH39" s="2">
        <f>PERCENTILE($G$26:$G$37,75%)</f>
        <v>28</v>
      </c>
      <c r="AI39" s="4">
        <f>MEDIAN($G$26:$G$37)</f>
        <v>23</v>
      </c>
      <c r="AJ39" s="2">
        <f>PERCENTILE($G$26:$G$37,25%)</f>
        <v>22.3</v>
      </c>
      <c r="AK39" s="4">
        <f>MIN($G$26:$G$37)</f>
        <v>17</v>
      </c>
      <c r="BK39">
        <v>3</v>
      </c>
      <c r="BL39">
        <f>COUNT($G$4,$G$16,$G$28,$G$40,$G$52,$G$64,$G$76,$G$88,$G$100,$G$112,$G$124,$G$136,$G$148,$G$160)</f>
        <v>13</v>
      </c>
      <c r="BM39" s="5">
        <f>MAX($G$4,$G$16,$G$28,$G$40,$G$52,$G$64,$G$76,$G$88,$G$100,$G$112,$G$124,$G$136,$G$148,$G$160)</f>
        <v>753</v>
      </c>
      <c r="BN39">
        <f>PERCENTILE(($G$4,$G$16,$G$28,$G$40,$G$52,$G$64,$G$76,$G$88,$G$100,$G$112,$G$124,$G$136,$G$148,$G$160),75%)</f>
        <v>212</v>
      </c>
      <c r="BO39" s="5">
        <f>MEDIAN($G$4,$G$16,$G$28,$G$40,$G$52,$G$64,$G$76,$G$88,$G$100,$G$112,$G$124,$G$136,$G$148,$G$160)</f>
        <v>145</v>
      </c>
      <c r="BP39">
        <f>PERCENTILE(($G$4,$G$16,$G$28,$G$40,$G$52,$G$64,$G$76,$G$88,$G$100,$G$112,$G$124,$G$136,$G$148,$G$160),25%)</f>
        <v>52</v>
      </c>
      <c r="BQ39" s="5">
        <f>MIN($G$4,$G$16,$G$28,$G$40,$G$52,$G$64,$G$76,$G$88,$G$100,$G$112,$G$124,$G$136,$G$148,$G$160)</f>
        <v>28</v>
      </c>
    </row>
    <row r="40" spans="1:69" x14ac:dyDescent="0.25">
      <c r="A40" s="117">
        <v>37327</v>
      </c>
      <c r="B40" s="60">
        <v>3</v>
      </c>
      <c r="C40" s="60">
        <v>2002</v>
      </c>
      <c r="D40" s="61">
        <v>1</v>
      </c>
      <c r="E40" s="62">
        <v>7.6</v>
      </c>
      <c r="F40" s="94" t="s">
        <v>110</v>
      </c>
      <c r="G40" s="63">
        <v>28</v>
      </c>
      <c r="H40" s="64">
        <v>0.1401</v>
      </c>
      <c r="I40" s="64">
        <v>0.14410000000000001</v>
      </c>
      <c r="J40" s="64">
        <v>4.5699999999999998E-2</v>
      </c>
      <c r="K40" s="62">
        <v>8</v>
      </c>
      <c r="L40" s="63">
        <v>75</v>
      </c>
      <c r="M40" s="63">
        <v>229</v>
      </c>
      <c r="N40" s="63">
        <v>103</v>
      </c>
      <c r="O40" s="63">
        <v>1600</v>
      </c>
      <c r="P40" s="94">
        <v>92</v>
      </c>
      <c r="Q40" s="94">
        <v>28</v>
      </c>
      <c r="R40" s="94">
        <v>34</v>
      </c>
      <c r="S40" s="94">
        <v>263</v>
      </c>
      <c r="T40" s="94">
        <v>2</v>
      </c>
      <c r="U40" s="94">
        <v>76</v>
      </c>
      <c r="V40" s="63"/>
      <c r="W40" s="63"/>
      <c r="X40" s="94" t="s">
        <v>110</v>
      </c>
      <c r="Y40" s="63"/>
      <c r="Z40" s="94">
        <v>240</v>
      </c>
      <c r="AA40" s="94" t="s">
        <v>110</v>
      </c>
      <c r="AB40" s="63"/>
      <c r="AE40" s="3">
        <v>2002</v>
      </c>
      <c r="AF40" s="2">
        <f>COUNT($G$38:$G$49)</f>
        <v>12</v>
      </c>
      <c r="AG40" s="4">
        <f>MAX($G$38:$G$49)</f>
        <v>391</v>
      </c>
      <c r="AH40" s="2">
        <f>PERCENTILE($G$38:$G$49,75%)</f>
        <v>225.75</v>
      </c>
      <c r="AI40" s="4">
        <f>MEDIAN($G$38:$G$49)</f>
        <v>129.5</v>
      </c>
      <c r="AJ40" s="2">
        <f>PERCENTILE($G$38:$G$49,25%)</f>
        <v>31.75</v>
      </c>
      <c r="AK40" s="4">
        <f>MIN($G$38:$G$49)</f>
        <v>24</v>
      </c>
      <c r="BK40">
        <v>4</v>
      </c>
      <c r="BL40">
        <f>COUNT($G$5,$G$17,$G$29,$G$41,$G$53,$G$65,$G$77,$G$89,$G$101,$G$113,$G$125,$G$137,$G$149,$G$161)</f>
        <v>13</v>
      </c>
      <c r="BM40" s="5">
        <f>MAX($G$5,$G$17,$G$29,$G$41,$G$53,$G$65,$G$77,$G$89,$G$101,$G$113,$G$125,$G$137,$G$149,$G$161)</f>
        <v>800</v>
      </c>
      <c r="BN40">
        <f>PERCENTILE(($G$5,$G$17,$G$29,$G$41,$G$53,$G$65,$G$77,$G$89,$G$101,$G$113,$G$125,$G$137,$G$149,$G$161),75%)</f>
        <v>298</v>
      </c>
      <c r="BO40" s="5">
        <f>MEDIAN($G$5,$G$17,$G$29,$G$41,$G$53,$G$65,$G$77,$G$89,$G$101,$G$113,$G$125,$G$137,$G$149,$G$161)</f>
        <v>153</v>
      </c>
      <c r="BP40">
        <f>PERCENTILE(($G$5,$G$17,$G$29,$G$41,$G$53,$G$65,$G$77,$G$89,$G$101,$G$113,$G$125,$G$137,$G$149,$G$161),25%)</f>
        <v>37</v>
      </c>
      <c r="BQ40" s="5">
        <f>MIN($G$5,$G$17,$G$29,$G$41,$G$53,$G$65,$G$77,$G$89,$G$101,$G$113,$G$125,$G$137,$G$149,$G$161)</f>
        <v>29</v>
      </c>
    </row>
    <row r="41" spans="1:69" x14ac:dyDescent="0.25">
      <c r="A41" s="117">
        <v>37355</v>
      </c>
      <c r="B41" s="60">
        <v>4</v>
      </c>
      <c r="C41" s="60">
        <v>2002</v>
      </c>
      <c r="D41" s="61">
        <v>2</v>
      </c>
      <c r="E41" s="62">
        <v>7.8</v>
      </c>
      <c r="F41" s="94" t="s">
        <v>110</v>
      </c>
      <c r="G41" s="63">
        <v>33</v>
      </c>
      <c r="H41" s="64">
        <v>1E-3</v>
      </c>
      <c r="I41" s="64">
        <v>8.0399999999999999E-2</v>
      </c>
      <c r="J41" s="64">
        <v>2.4899999999999999E-2</v>
      </c>
      <c r="K41" s="62">
        <v>8.4</v>
      </c>
      <c r="L41" s="63">
        <v>37</v>
      </c>
      <c r="M41" s="63">
        <v>202</v>
      </c>
      <c r="N41" s="63">
        <v>42</v>
      </c>
      <c r="O41" s="63">
        <v>50</v>
      </c>
      <c r="P41" s="94">
        <v>88</v>
      </c>
      <c r="Q41" s="94">
        <v>32</v>
      </c>
      <c r="R41" s="94">
        <v>12</v>
      </c>
      <c r="S41" s="94">
        <v>278</v>
      </c>
      <c r="T41" s="94">
        <v>2</v>
      </c>
      <c r="U41" s="94">
        <v>76</v>
      </c>
      <c r="V41" s="63"/>
      <c r="W41" s="63"/>
      <c r="X41" s="94" t="s">
        <v>110</v>
      </c>
      <c r="Y41" s="63"/>
      <c r="Z41" s="94">
        <v>23</v>
      </c>
      <c r="AA41" s="94" t="s">
        <v>110</v>
      </c>
      <c r="AB41" s="63"/>
      <c r="AE41" s="3">
        <v>2003</v>
      </c>
      <c r="AF41" s="2">
        <f>COUNT($G$50:$G$61)</f>
        <v>11</v>
      </c>
      <c r="AG41" s="4">
        <f>MAX($G$50:$G$61)</f>
        <v>589</v>
      </c>
      <c r="AH41" s="2">
        <f>PERCENTILE($G$50:$G$61,75%)</f>
        <v>454</v>
      </c>
      <c r="AI41" s="4">
        <f>MEDIAN($G$50:$G$61)</f>
        <v>368</v>
      </c>
      <c r="AJ41" s="2">
        <f>PERCENTILE($G$50:$G$61,25%)</f>
        <v>200</v>
      </c>
      <c r="AK41" s="4">
        <f>MIN($G$50:$G$61)</f>
        <v>160</v>
      </c>
      <c r="BK41">
        <v>5</v>
      </c>
      <c r="BL41">
        <f>COUNT($G$6,$G$18,$G$30,$G$42,$G$54,$G$66,$G$78,$G$90,$G$102,$G$114,$G$126,$G$138,$G$150,$G$162)</f>
        <v>13</v>
      </c>
      <c r="BM41" s="5">
        <f>MAX($G$6,$G$18,$G$30,$G$42,$G$54,$G$66,$G$78,$G$90,$G$102,$G$114,$G$126,$G$138,$G$150,$G$162)</f>
        <v>1860</v>
      </c>
      <c r="BN41">
        <f>PERCENTILE(($G$6,$G$18,$G$30,$G$42,$G$54,$G$66,$G$78,$G$90,$G$102,$G$114,$G$126,$G$138,$G$150,$G$162),75%)</f>
        <v>350</v>
      </c>
      <c r="BO41" s="5">
        <f>MEDIAN($G$6,$G$18,$G$30,$G$42,$G$54,$G$66,$G$78,$G$90,$G$102,$G$114,$G$126,$G$138,$G$150,$G$162)</f>
        <v>120</v>
      </c>
      <c r="BP41">
        <f>PERCENTILE(($G$6,$G$18,$G$30,$G$42,$G$54,$G$66,$G$78,$G$90,$G$102,$G$114,$G$126,$G$138,$G$150,$G$162),25%)</f>
        <v>56</v>
      </c>
      <c r="BQ41" s="5">
        <f>MIN($G$6,$G$18,$G$30,$G$42,$G$54,$G$66,$G$78,$G$90,$G$102,$G$114,$G$126,$G$138,$G$150,$G$162)</f>
        <v>30</v>
      </c>
    </row>
    <row r="42" spans="1:69" x14ac:dyDescent="0.25">
      <c r="A42" s="117">
        <v>37383</v>
      </c>
      <c r="B42" s="60">
        <v>5</v>
      </c>
      <c r="C42" s="60">
        <v>2002</v>
      </c>
      <c r="D42" s="61">
        <v>1</v>
      </c>
      <c r="E42" s="62">
        <v>8.6999999999999993</v>
      </c>
      <c r="F42" s="94" t="s">
        <v>110</v>
      </c>
      <c r="G42" s="63">
        <v>41</v>
      </c>
      <c r="H42" s="64">
        <v>0.1171</v>
      </c>
      <c r="I42" s="64">
        <v>7.6300000000000007E-2</v>
      </c>
      <c r="J42" s="64">
        <v>1E-3</v>
      </c>
      <c r="K42" s="62">
        <v>8.6999999999999993</v>
      </c>
      <c r="L42" s="63">
        <v>53</v>
      </c>
      <c r="M42" s="63">
        <v>193</v>
      </c>
      <c r="N42" s="63">
        <v>57</v>
      </c>
      <c r="O42" s="63">
        <v>16000</v>
      </c>
      <c r="P42" s="94">
        <v>100</v>
      </c>
      <c r="Q42" s="94">
        <v>36</v>
      </c>
      <c r="R42" s="94">
        <v>22</v>
      </c>
      <c r="S42" s="94">
        <v>311</v>
      </c>
      <c r="T42" s="94">
        <v>3</v>
      </c>
      <c r="U42" s="94">
        <v>80</v>
      </c>
      <c r="V42" s="63"/>
      <c r="W42" s="63"/>
      <c r="X42" s="94" t="s">
        <v>110</v>
      </c>
      <c r="Y42" s="63"/>
      <c r="Z42" s="94">
        <v>110</v>
      </c>
      <c r="AA42" s="94" t="s">
        <v>110</v>
      </c>
      <c r="AB42" s="63"/>
      <c r="AE42" s="3">
        <v>2004</v>
      </c>
      <c r="AF42" s="2">
        <f>COUNT($G$62:$G$73)</f>
        <v>12</v>
      </c>
      <c r="AG42" s="4">
        <f>MAX($G$62:$G$73)</f>
        <v>1860</v>
      </c>
      <c r="AH42" s="2">
        <f>PERCENTILE($G$62:$G$73,75%)</f>
        <v>760.5</v>
      </c>
      <c r="AI42" s="4">
        <f>MEDIAN($G$62:$G$73)</f>
        <v>708.5</v>
      </c>
      <c r="AJ42" s="2">
        <f>PERCENTILE($G$62:$G$73,25%)</f>
        <v>568.25</v>
      </c>
      <c r="AK42" s="4">
        <f>MIN($G$62:$G$73)</f>
        <v>342</v>
      </c>
      <c r="BK42">
        <v>6</v>
      </c>
      <c r="BL42">
        <f>COUNT($G$7,$G$19,$G$31,$G$43,$G$55,$G$67,$G$79,$G$91,$G$103,$G$115,$G$127,$G$139,$G$151,$G$163)</f>
        <v>12</v>
      </c>
      <c r="BM42" s="5">
        <f>MAX($G$7,$G$19,$G$31,$G$43,$G$55,$G$67,$G$79,$G$91,$G$103,$G$115,$G$127,$G$139,$G$151,$G$163)</f>
        <v>1023</v>
      </c>
      <c r="BN42">
        <f>PERCENTILE(($G$7,$G$19,$G$31,$G$43,$G$55,$G$67,$G$79,$G$91,$G$103,$G$115,$G$127,$G$139,$G$151,$G$163),75%)</f>
        <v>328.75</v>
      </c>
      <c r="BO42" s="5">
        <f>MEDIAN($G$7,$G$19,$G$31,$G$43,$G$55,$G$67,$G$79,$G$91,$G$103,$G$115,$G$127,$G$139,$G$151,$G$163)</f>
        <v>142</v>
      </c>
      <c r="BP42">
        <f>PERCENTILE(($G$7,$G$19,$G$31,$G$43,$G$55,$G$67,$G$79,$G$91,$G$103,$G$115,$G$127,$G$139,$G$151,$G$163),25%)</f>
        <v>92.25</v>
      </c>
      <c r="BQ42" s="5">
        <f>MIN($G$7,$G$19,$G$31,$G$43,$G$55,$G$67,$G$79,$G$91,$G$103,$G$115,$G$127,$G$139,$G$151,$G$163)</f>
        <v>46</v>
      </c>
    </row>
    <row r="43" spans="1:69" x14ac:dyDescent="0.25">
      <c r="A43" s="117">
        <v>37425</v>
      </c>
      <c r="B43" s="60">
        <v>6</v>
      </c>
      <c r="C43" s="60">
        <v>2002</v>
      </c>
      <c r="D43" s="61">
        <v>3</v>
      </c>
      <c r="E43" s="62">
        <v>8.9</v>
      </c>
      <c r="F43" s="94" t="s">
        <v>110</v>
      </c>
      <c r="G43" s="63">
        <v>69</v>
      </c>
      <c r="H43" s="64">
        <v>0.1113</v>
      </c>
      <c r="I43" s="64">
        <v>0.1118</v>
      </c>
      <c r="J43" s="64">
        <v>4.4000000000000003E-3</v>
      </c>
      <c r="K43" s="62">
        <v>9.6999999999999993</v>
      </c>
      <c r="L43" s="63">
        <v>28</v>
      </c>
      <c r="M43" s="63">
        <v>262</v>
      </c>
      <c r="N43" s="63">
        <v>12</v>
      </c>
      <c r="O43" s="63">
        <v>300</v>
      </c>
      <c r="P43" s="94">
        <v>120</v>
      </c>
      <c r="Q43" s="94">
        <v>40</v>
      </c>
      <c r="R43" s="94">
        <v>2</v>
      </c>
      <c r="S43" s="94">
        <v>426</v>
      </c>
      <c r="T43" s="94">
        <v>2</v>
      </c>
      <c r="U43" s="94">
        <v>96</v>
      </c>
      <c r="V43" s="63"/>
      <c r="W43" s="63"/>
      <c r="X43" s="94" t="s">
        <v>110</v>
      </c>
      <c r="Y43" s="63"/>
      <c r="Z43" s="94">
        <v>30</v>
      </c>
      <c r="AA43" s="94" t="s">
        <v>110</v>
      </c>
      <c r="AB43" s="63"/>
      <c r="AE43" s="3">
        <v>2005</v>
      </c>
      <c r="AF43" s="2">
        <f>COUNT($G$74:$G$85)</f>
        <v>12</v>
      </c>
      <c r="AG43" s="4">
        <f>MAX($G$74:$G$85)</f>
        <v>1023</v>
      </c>
      <c r="AH43" s="2">
        <f>PERCENTILE($G$74:$G$85,75%)</f>
        <v>651</v>
      </c>
      <c r="AI43" s="4">
        <f>MEDIAN($G$74:$G$85)</f>
        <v>476.5</v>
      </c>
      <c r="AJ43" s="2">
        <f>PERCENTILE($G$74:$G$85,25%)</f>
        <v>430.5</v>
      </c>
      <c r="AK43" s="4">
        <f>MIN($G$74:$G$85)</f>
        <v>272</v>
      </c>
      <c r="BK43">
        <v>7</v>
      </c>
      <c r="BL43">
        <f>COUNT($G$8,$G$20,$G$32,$G$44,$G$56,$G$68,$G$80,$G$92,$G$104,$G$116,$G$128,$G$140,$G$152,$G$164)</f>
        <v>12</v>
      </c>
      <c r="BM43" s="5">
        <f>MAX($G$8,$G$20,$G$32,$G$44,$G$56,$G$68,$G$80,$G$92,$G$104,$G$116,$G$128,$G$140,$G$152,$G$164)</f>
        <v>714</v>
      </c>
      <c r="BN43">
        <f>PERCENTILE(($G$8,$G$20,$G$32,$G$44,$G$56,$G$68,$G$80,$G$92,$G$104,$G$116,$G$128,$G$140,$G$152,$G$164),75%)</f>
        <v>431.75</v>
      </c>
      <c r="BO43" s="5">
        <f>MEDIAN($G$8,$G$20,$G$32,$G$44,$G$56,$G$68,$G$80,$G$92,$G$104,$G$116,$G$128,$G$140,$G$152,$G$164)</f>
        <v>275.5</v>
      </c>
      <c r="BP43">
        <f>PERCENTILE(($G$8,$G$20,$G$32,$G$44,$G$56,$G$68,$G$80,$G$92,$G$104,$G$116,$G$128,$G$140,$G$152,$G$164),25%)</f>
        <v>122.75</v>
      </c>
      <c r="BQ43" s="5">
        <f>MIN($G$8,$G$20,$G$32,$G$44,$G$56,$G$68,$G$80,$G$92,$G$104,$G$116,$G$128,$G$140,$G$152,$G$164)</f>
        <v>56</v>
      </c>
    </row>
    <row r="44" spans="1:69" x14ac:dyDescent="0.25">
      <c r="A44" s="117">
        <v>37454</v>
      </c>
      <c r="B44" s="60">
        <v>7</v>
      </c>
      <c r="C44" s="60">
        <v>2002</v>
      </c>
      <c r="D44" s="61">
        <v>2</v>
      </c>
      <c r="E44" s="62">
        <v>12.6</v>
      </c>
      <c r="F44" s="94" t="s">
        <v>110</v>
      </c>
      <c r="G44" s="63">
        <v>391</v>
      </c>
      <c r="H44" s="64">
        <v>2.1399999999999999E-2</v>
      </c>
      <c r="I44" s="64">
        <v>0.14000000000000001</v>
      </c>
      <c r="J44" s="64">
        <v>1E-3</v>
      </c>
      <c r="K44" s="62">
        <v>9.5</v>
      </c>
      <c r="L44" s="63">
        <v>3</v>
      </c>
      <c r="M44" s="63">
        <v>960</v>
      </c>
      <c r="N44" s="63">
        <v>15</v>
      </c>
      <c r="O44" s="63">
        <v>5000</v>
      </c>
      <c r="P44" s="94">
        <v>96</v>
      </c>
      <c r="Q44" s="94">
        <v>64</v>
      </c>
      <c r="R44" s="94">
        <v>56</v>
      </c>
      <c r="S44" s="94">
        <v>1590</v>
      </c>
      <c r="T44" s="94">
        <v>1</v>
      </c>
      <c r="U44" s="94">
        <v>196</v>
      </c>
      <c r="V44" s="63"/>
      <c r="W44" s="63"/>
      <c r="X44" s="94" t="s">
        <v>110</v>
      </c>
      <c r="Y44" s="63"/>
      <c r="Z44" s="94">
        <v>1100</v>
      </c>
      <c r="AA44" s="94" t="s">
        <v>110</v>
      </c>
      <c r="AB44" s="63"/>
      <c r="AE44" s="3">
        <v>2006</v>
      </c>
      <c r="AF44" s="2">
        <f>COUNT($G$86:$G$97)</f>
        <v>12</v>
      </c>
      <c r="AG44" s="4">
        <f>MAX($G$86:$G$97)</f>
        <v>316</v>
      </c>
      <c r="AH44" s="2">
        <f>PERCENTILE($G$86:$G$97,75%)</f>
        <v>283.5</v>
      </c>
      <c r="AI44" s="4">
        <f>MEDIAN($G$86:$G$97)</f>
        <v>251.5</v>
      </c>
      <c r="AJ44" s="2">
        <f>PERCENTILE($G$86:$G$97,25%)</f>
        <v>199.25</v>
      </c>
      <c r="AK44" s="4">
        <f>MIN($G$86:$G$97)</f>
        <v>156</v>
      </c>
      <c r="BK44">
        <v>8</v>
      </c>
      <c r="BL44">
        <f>COUNT($G$9,$G$21,$G$33,$G$45,$G$57,$G$69,$G$81,$G$93,$G$105,$G$117,$G$129,$G$141,$G$153,$G$165)</f>
        <v>13</v>
      </c>
      <c r="BM44" s="5">
        <f>MAX($G$9,$G$21,$G$33,$G$45,$G$57,$G$69,$G$81,$G$93,$G$105,$G$117,$G$129,$G$141,$G$153,$G$165)</f>
        <v>777</v>
      </c>
      <c r="BN44">
        <f>PERCENTILE(($G$9,$G$21,$G$33,$G$45,$G$57,$G$69,$G$81,$G$93,$G$105,$G$117,$G$129,$G$141,$G$153,$G$165),75%)</f>
        <v>357</v>
      </c>
      <c r="BO44" s="5">
        <f>MEDIAN($G$9,$G$21,$G$33,$G$45,$G$57,$G$69,$G$81,$G$93,$G$105,$G$117,$G$129,$G$141,$G$153,$G$165)</f>
        <v>260</v>
      </c>
      <c r="BP44">
        <f>PERCENTILE(($G$9,$G$21,$G$33,$G$45,$G$57,$G$69,$G$81,$G$93,$G$105,$G$117,$G$129,$G$141,$G$153,$G$165),25%)</f>
        <v>93</v>
      </c>
      <c r="BQ44" s="5">
        <f>MIN($G$9,$G$21,$G$33,$G$45,$G$57,$G$69,$G$81,$G$93,$G$105,$G$117,$G$129,$G$141,$G$153,$G$165)</f>
        <v>22.3</v>
      </c>
    </row>
    <row r="45" spans="1:69" x14ac:dyDescent="0.25">
      <c r="A45" s="117">
        <v>37483</v>
      </c>
      <c r="B45" s="60">
        <v>8</v>
      </c>
      <c r="C45" s="60">
        <v>2002</v>
      </c>
      <c r="D45" s="61">
        <v>2</v>
      </c>
      <c r="E45" s="62">
        <v>7</v>
      </c>
      <c r="F45" s="94" t="s">
        <v>110</v>
      </c>
      <c r="G45" s="63">
        <v>260</v>
      </c>
      <c r="H45" s="64">
        <v>9.1999999999999998E-3</v>
      </c>
      <c r="I45" s="64">
        <v>9.5200000000000007E-2</v>
      </c>
      <c r="J45" s="64">
        <v>4.0800000000000003E-2</v>
      </c>
      <c r="K45" s="62">
        <v>8.4</v>
      </c>
      <c r="L45" s="63">
        <v>16</v>
      </c>
      <c r="M45" s="63">
        <v>651</v>
      </c>
      <c r="N45" s="63">
        <v>15</v>
      </c>
      <c r="O45" s="63">
        <v>1700</v>
      </c>
      <c r="P45" s="94">
        <v>88</v>
      </c>
      <c r="Q45" s="94">
        <v>44</v>
      </c>
      <c r="R45" s="94">
        <v>20</v>
      </c>
      <c r="S45" s="94">
        <v>1070</v>
      </c>
      <c r="T45" s="94">
        <v>2</v>
      </c>
      <c r="U45" s="94">
        <v>140</v>
      </c>
      <c r="V45" s="63"/>
      <c r="W45" s="63"/>
      <c r="X45" s="94" t="s">
        <v>110</v>
      </c>
      <c r="Y45" s="63"/>
      <c r="Z45" s="94">
        <v>80</v>
      </c>
      <c r="AA45" s="94" t="s">
        <v>110</v>
      </c>
      <c r="AB45" s="63"/>
      <c r="AE45" s="3">
        <v>2007</v>
      </c>
      <c r="AF45" s="2">
        <f>COUNT($G$98:$G$109)</f>
        <v>12</v>
      </c>
      <c r="AG45" s="4">
        <f>MAX($G$98:$G$109)</f>
        <v>350</v>
      </c>
      <c r="AH45" s="2">
        <f>PERCENTILE($G$98:$G$109,75%)</f>
        <v>285.25</v>
      </c>
      <c r="AI45" s="4">
        <f>MEDIAN($G$98:$G$109)</f>
        <v>213</v>
      </c>
      <c r="AJ45" s="2">
        <f>PERCENTILE($G$98:$G$109,25%)</f>
        <v>143.25</v>
      </c>
      <c r="AK45" s="4">
        <f>MIN($G$98:$G$109)</f>
        <v>115</v>
      </c>
      <c r="BK45">
        <v>9</v>
      </c>
      <c r="BL45">
        <f>COUNT($G$10,$G$22,$G$34,$G$46,$G$58,$G$70,$G$82,$G$94,$G$106,$G$118,$G$130,$G$142,$G$154,$G$166)</f>
        <v>13</v>
      </c>
      <c r="BM45" s="5">
        <f>MAX($G$10,$G$22,$G$34,$G$46,$G$58,$G$70,$G$82,$G$94,$G$106,$G$118,$G$130,$G$142,$G$154,$G$166)</f>
        <v>703</v>
      </c>
      <c r="BN45">
        <f>PERCENTILE(($G$10,$G$22,$G$34,$G$46,$G$58,$G$70,$G$82,$G$94,$G$106,$G$118,$G$130,$G$142,$G$154,$G$166),75%)</f>
        <v>281</v>
      </c>
      <c r="BO45" s="5">
        <f>MEDIAN($G$10,$G$22,$G$34,$G$46,$G$58,$G$70,$G$82,$G$94,$G$106,$G$118,$G$130,$G$142,$G$154,$G$166)</f>
        <v>255</v>
      </c>
      <c r="BP45">
        <f>PERCENTILE(($G$10,$G$22,$G$34,$G$46,$G$58,$G$70,$G$82,$G$94,$G$106,$G$118,$G$130,$G$142,$G$154,$G$166),25%)</f>
        <v>100</v>
      </c>
      <c r="BQ45" s="5">
        <f>MIN($G$10,$G$22,$G$34,$G$46,$G$58,$G$70,$G$82,$G$94,$G$106,$G$118,$G$130,$G$142,$G$154,$G$166)</f>
        <v>17</v>
      </c>
    </row>
    <row r="46" spans="1:69" x14ac:dyDescent="0.25">
      <c r="A46" s="117">
        <v>37502</v>
      </c>
      <c r="B46" s="60">
        <v>9</v>
      </c>
      <c r="C46" s="60">
        <v>2002</v>
      </c>
      <c r="D46" s="61">
        <v>2</v>
      </c>
      <c r="E46" s="62">
        <v>9.3000000000000007</v>
      </c>
      <c r="F46" s="94" t="s">
        <v>110</v>
      </c>
      <c r="G46" s="63">
        <v>255</v>
      </c>
      <c r="H46" s="64">
        <v>5.6500000000000002E-2</v>
      </c>
      <c r="I46" s="64">
        <v>4.48E-2</v>
      </c>
      <c r="J46" s="64">
        <v>2.9100000000000001E-2</v>
      </c>
      <c r="K46" s="62">
        <v>8.9</v>
      </c>
      <c r="L46" s="63">
        <v>4</v>
      </c>
      <c r="M46" s="63">
        <v>594</v>
      </c>
      <c r="N46" s="63">
        <v>8</v>
      </c>
      <c r="O46" s="63">
        <v>900</v>
      </c>
      <c r="P46" s="94">
        <v>76</v>
      </c>
      <c r="Q46" s="94">
        <v>44</v>
      </c>
      <c r="R46" s="94">
        <v>28</v>
      </c>
      <c r="S46" s="94">
        <v>1007</v>
      </c>
      <c r="T46" s="94">
        <v>0.98</v>
      </c>
      <c r="U46" s="94">
        <v>132</v>
      </c>
      <c r="V46" s="63"/>
      <c r="W46" s="63"/>
      <c r="X46" s="94" t="s">
        <v>110</v>
      </c>
      <c r="Y46" s="63"/>
      <c r="Z46" s="94">
        <v>80</v>
      </c>
      <c r="AA46" s="94" t="s">
        <v>110</v>
      </c>
      <c r="AB46" s="63"/>
      <c r="AE46" s="3">
        <v>2008</v>
      </c>
      <c r="AF46" s="2">
        <f>COUNT($G$110:$G$121)</f>
        <v>11</v>
      </c>
      <c r="AG46" s="4">
        <f>MAX($G$110:$G$121)</f>
        <v>124</v>
      </c>
      <c r="AH46" s="2">
        <f>PERCENTILE($G$110:$G$121,75%)</f>
        <v>122</v>
      </c>
      <c r="AI46" s="4">
        <f>MEDIAN($G$110:$G$121)</f>
        <v>112</v>
      </c>
      <c r="AJ46" s="2">
        <f>PERCENTILE($G$110:$G$121,25%)</f>
        <v>99</v>
      </c>
      <c r="AK46" s="4">
        <f>MIN($G$110:$G$121)</f>
        <v>60</v>
      </c>
      <c r="BK46">
        <v>10</v>
      </c>
      <c r="BL46">
        <f>COUNT($G$11,$G$23,$G$35,$G$47,$G$59,$G$71,$G$83,$G$95,$G$107,$G$119,$G$131,$G$143,$G$155,$G$167)</f>
        <v>14</v>
      </c>
      <c r="BM46" s="5">
        <f>MAX($G$11,$G$23,$G$35,$G$47,$G$59,$G$71,$G$83,$G$95,$G$107,$G$119,$G$131,$G$143,$G$155,$G$167)</f>
        <v>599</v>
      </c>
      <c r="BN46">
        <f>PERCENTILE(($G$11,$G$23,$G$35,$G$47,$G$59,$G$71,$G$83,$G$95,$G$107,$G$119,$G$131,$G$143,$G$155,$G$167),75%)</f>
        <v>248.25</v>
      </c>
      <c r="BO46" s="5">
        <f>MEDIAN($G$11,$G$23,$G$35,$G$47,$G$59,$G$71,$G$83,$G$95,$G$107,$G$119,$G$131,$G$143,$G$155,$G$167)</f>
        <v>184</v>
      </c>
      <c r="BP46">
        <f>PERCENTILE(($G$11,$G$23,$G$35,$G$47,$G$59,$G$71,$G$83,$G$95,$G$107,$G$119,$G$131,$G$143,$G$155,$G$167),25%)</f>
        <v>68.25</v>
      </c>
      <c r="BQ46" s="5">
        <f>MIN($G$11,$G$23,$G$35,$G$47,$G$59,$G$71,$G$83,$G$95,$G$107,$G$119,$G$131,$G$143,$G$155,$G$167)</f>
        <v>20.100000000000001</v>
      </c>
    </row>
    <row r="47" spans="1:69" x14ac:dyDescent="0.25">
      <c r="A47" s="117">
        <v>37530</v>
      </c>
      <c r="B47" s="60">
        <v>10</v>
      </c>
      <c r="C47" s="60">
        <v>2002</v>
      </c>
      <c r="D47" s="61">
        <v>2</v>
      </c>
      <c r="E47" s="62">
        <v>7.8</v>
      </c>
      <c r="F47" s="94" t="s">
        <v>110</v>
      </c>
      <c r="G47" s="63">
        <v>216</v>
      </c>
      <c r="H47" s="64">
        <v>1E-3</v>
      </c>
      <c r="I47" s="64">
        <v>2.7900000000000001E-2</v>
      </c>
      <c r="J47" s="64">
        <v>1.4500000000000001E-2</v>
      </c>
      <c r="K47" s="62">
        <v>8</v>
      </c>
      <c r="L47" s="63">
        <v>5</v>
      </c>
      <c r="M47" s="63">
        <v>533</v>
      </c>
      <c r="N47" s="63">
        <v>12</v>
      </c>
      <c r="O47" s="63">
        <v>900</v>
      </c>
      <c r="P47" s="94">
        <v>92</v>
      </c>
      <c r="Q47" s="94">
        <v>44</v>
      </c>
      <c r="R47" s="94">
        <v>20</v>
      </c>
      <c r="S47" s="94">
        <v>1602</v>
      </c>
      <c r="T47" s="94">
        <v>0.05</v>
      </c>
      <c r="U47" s="94">
        <v>120</v>
      </c>
      <c r="V47" s="63"/>
      <c r="W47" s="63"/>
      <c r="X47" s="94" t="s">
        <v>110</v>
      </c>
      <c r="Y47" s="63"/>
      <c r="Z47" s="94">
        <v>240</v>
      </c>
      <c r="AA47" s="94" t="s">
        <v>110</v>
      </c>
      <c r="AB47" s="63"/>
      <c r="AE47" s="3">
        <v>2009</v>
      </c>
      <c r="AF47" s="2">
        <f>COUNT($G$122:$G$133)</f>
        <v>9</v>
      </c>
      <c r="AG47" s="4">
        <f>MAX($G$122:$G$133)</f>
        <v>52</v>
      </c>
      <c r="AH47" s="2">
        <f>PERCENTILE($G$122:$G$133,75%)</f>
        <v>45</v>
      </c>
      <c r="AI47" s="4">
        <f>MEDIAN($G$122:$G$133)</f>
        <v>41</v>
      </c>
      <c r="AJ47" s="2">
        <f>PERCENTILE($G$122:$G$133,25%)</f>
        <v>20.100000000000001</v>
      </c>
      <c r="AK47" s="4">
        <f>MIN($G$122:$G$133)</f>
        <v>14</v>
      </c>
      <c r="BK47">
        <v>11</v>
      </c>
      <c r="BL47">
        <f>COUNT($G$12,$G$24,$G$36,$G$48,$G$60,$G$72,$G$84,$G$96,$G$108,$G$120,$G$132,$G$144,$G$156,$G$168)</f>
        <v>13</v>
      </c>
      <c r="BM47" s="5">
        <f>MAX($G$12,$G$24,$G$36,$G$48,$G$60,$G$72,$G$84,$G$96,$G$108,$G$120,$G$132,$G$144,$G$156,$G$168)</f>
        <v>476</v>
      </c>
      <c r="BN47">
        <f>PERCENTILE(($G$12,$G$24,$G$36,$G$48,$G$60,$G$72,$G$84,$G$96,$G$108,$G$120,$G$132,$G$144,$G$156,$G$168),75%)</f>
        <v>190</v>
      </c>
      <c r="BO47" s="5">
        <f>MEDIAN($G$12,$G$24,$G$36,$G$48,$G$60,$G$72,$G$84,$G$96,$G$108,$G$120,$G$132,$G$144,$G$156,$G$168)</f>
        <v>160</v>
      </c>
      <c r="BP47">
        <f>PERCENTILE(($G$12,$G$24,$G$36,$G$48,$G$60,$G$72,$G$84,$G$96,$G$108,$G$120,$G$132,$G$144,$G$156,$G$168),25%)</f>
        <v>45</v>
      </c>
      <c r="BQ47" s="5">
        <f>MIN($G$12,$G$24,$G$36,$G$48,$G$60,$G$72,$G$84,$G$96,$G$108,$G$120,$G$132,$G$144,$G$156,$G$168)</f>
        <v>14</v>
      </c>
    </row>
    <row r="48" spans="1:69" x14ac:dyDescent="0.25">
      <c r="A48" s="117">
        <v>37564</v>
      </c>
      <c r="B48" s="60">
        <v>11</v>
      </c>
      <c r="C48" s="60">
        <v>2002</v>
      </c>
      <c r="D48" s="61">
        <v>1</v>
      </c>
      <c r="E48" s="62">
        <v>7.3</v>
      </c>
      <c r="F48" s="94" t="s">
        <v>110</v>
      </c>
      <c r="G48" s="63">
        <v>190</v>
      </c>
      <c r="H48" s="64">
        <v>2.9100000000000001E-2</v>
      </c>
      <c r="I48" s="64">
        <v>5.3800000000000001E-2</v>
      </c>
      <c r="J48" s="64">
        <v>5.3199999999999997E-2</v>
      </c>
      <c r="K48" s="62">
        <v>7.7</v>
      </c>
      <c r="L48" s="63">
        <v>26</v>
      </c>
      <c r="M48" s="63">
        <v>483</v>
      </c>
      <c r="N48" s="63">
        <v>37</v>
      </c>
      <c r="O48" s="63">
        <v>16000</v>
      </c>
      <c r="P48" s="94">
        <v>88</v>
      </c>
      <c r="Q48" s="94">
        <v>36</v>
      </c>
      <c r="R48" s="94">
        <v>2</v>
      </c>
      <c r="S48" s="94">
        <v>836</v>
      </c>
      <c r="T48" s="94">
        <v>1</v>
      </c>
      <c r="U48" s="94">
        <v>116</v>
      </c>
      <c r="V48" s="63"/>
      <c r="W48" s="63"/>
      <c r="X48" s="94" t="s">
        <v>110</v>
      </c>
      <c r="Y48" s="63"/>
      <c r="Z48" s="94">
        <v>3000</v>
      </c>
      <c r="AA48" s="94" t="s">
        <v>110</v>
      </c>
      <c r="AB48" s="63"/>
      <c r="AE48" s="3">
        <v>2010</v>
      </c>
      <c r="AF48" s="2">
        <f>COUNT($G$134:$G$145)</f>
        <v>12</v>
      </c>
      <c r="AG48" s="4">
        <f>MAX($G$134:$G$145)</f>
        <v>234</v>
      </c>
      <c r="AH48" s="2">
        <f>PERCENTILE($G$134:$G$145,75%)</f>
        <v>169.25</v>
      </c>
      <c r="AI48" s="4">
        <f>MEDIAN($G$134:$G$145)</f>
        <v>82</v>
      </c>
      <c r="AJ48" s="2">
        <f>PERCENTILE($G$134:$G$145,25%)</f>
        <v>29</v>
      </c>
      <c r="AK48" s="4">
        <f>MIN($G$134:$G$145)</f>
        <v>14.9</v>
      </c>
      <c r="BK48">
        <v>12</v>
      </c>
      <c r="BL48">
        <f>COUNT($G$13,$G$25,$G$37,$G$49,$G$61,$G$73,$G$85,$G$97,$G$109,$G$121,$G$133,$G$145,$G$157,$G$169)</f>
        <v>13</v>
      </c>
      <c r="BM48" s="5">
        <f>MAX($G$13,$G$25,$G$37,$G$49,$G$61,$G$73,$G$85,$G$97,$G$109,$G$121,$G$133,$G$145,$G$157,$G$169)</f>
        <v>536</v>
      </c>
      <c r="BN48">
        <f>PERCENTILE(($G$13,$G$25,$G$37,$G$49,$G$61,$G$73,$G$85,$G$97,$G$109,$G$121,$G$133,$G$145,$G$157,$G$169),75%)</f>
        <v>193</v>
      </c>
      <c r="BO48" s="5">
        <f>MEDIAN($G$13,$G$25,$G$37,$G$49,$G$61,$G$73,$G$85,$G$97,$G$109,$G$121,$G$133,$G$145,$G$157,$G$169)</f>
        <v>124</v>
      </c>
      <c r="BP48">
        <f>PERCENTILE(($G$13,$G$25,$G$37,$G$49,$G$61,$G$73,$G$85,$G$97,$G$109,$G$121,$G$133,$G$145,$G$157,$G$169),25%)</f>
        <v>30</v>
      </c>
      <c r="BQ48" s="5">
        <f>MIN($G$13,$G$25,$G$37,$G$49,$G$61,$G$73,$G$85,$G$97,$G$109,$G$121,$G$133,$G$145,$G$157,$G$169)</f>
        <v>15</v>
      </c>
    </row>
    <row r="49" spans="1:69" x14ac:dyDescent="0.25">
      <c r="A49" s="117">
        <v>37592</v>
      </c>
      <c r="B49" s="60">
        <v>12</v>
      </c>
      <c r="C49" s="60">
        <v>2002</v>
      </c>
      <c r="D49" s="61">
        <v>1</v>
      </c>
      <c r="E49" s="62">
        <v>7.3</v>
      </c>
      <c r="F49" s="94" t="s">
        <v>110</v>
      </c>
      <c r="G49" s="63">
        <v>193</v>
      </c>
      <c r="H49" s="64">
        <v>0.18709999999999999</v>
      </c>
      <c r="I49" s="64">
        <v>4.2299999999999997E-2</v>
      </c>
      <c r="J49" s="64">
        <v>8.8800000000000004E-2</v>
      </c>
      <c r="K49" s="62">
        <v>8.3000000000000007</v>
      </c>
      <c r="L49" s="63">
        <v>21</v>
      </c>
      <c r="M49" s="63">
        <v>440</v>
      </c>
      <c r="N49" s="63">
        <v>22</v>
      </c>
      <c r="O49" s="63">
        <v>50</v>
      </c>
      <c r="P49" s="94">
        <v>64</v>
      </c>
      <c r="Q49" s="94">
        <v>32</v>
      </c>
      <c r="R49" s="94">
        <v>20</v>
      </c>
      <c r="S49" s="94">
        <v>736</v>
      </c>
      <c r="T49" s="94">
        <v>3</v>
      </c>
      <c r="U49" s="94">
        <v>100</v>
      </c>
      <c r="V49" s="63"/>
      <c r="W49" s="63"/>
      <c r="X49" s="94" t="s">
        <v>110</v>
      </c>
      <c r="Y49" s="63"/>
      <c r="Z49" s="94">
        <v>30</v>
      </c>
      <c r="AA49" s="94" t="s">
        <v>110</v>
      </c>
      <c r="AB49" s="63"/>
      <c r="AE49" s="3">
        <v>2011</v>
      </c>
      <c r="AF49" s="2">
        <f>COUNT($G$146:$G$157)</f>
        <v>12</v>
      </c>
      <c r="AG49" s="4">
        <f>MAX($G$146:$G$157)</f>
        <v>171</v>
      </c>
      <c r="AH49" s="2">
        <f>PERCENTILE($G$146:$G$157,75%)</f>
        <v>153.75</v>
      </c>
      <c r="AI49" s="4">
        <f>MEDIAN($G$146:$G$157)</f>
        <v>122.5</v>
      </c>
      <c r="AJ49" s="2">
        <f>PERCENTILE($G$146:$G$157,25%)</f>
        <v>89.25</v>
      </c>
      <c r="AK49" s="4">
        <f>MIN($G$146:$G$157)</f>
        <v>52</v>
      </c>
    </row>
    <row r="50" spans="1:69" x14ac:dyDescent="0.25">
      <c r="A50" s="117">
        <v>37629</v>
      </c>
      <c r="B50" s="60">
        <v>1</v>
      </c>
      <c r="C50" s="60">
        <v>2003</v>
      </c>
      <c r="D50" s="61">
        <v>2</v>
      </c>
      <c r="E50" s="62">
        <v>9.5</v>
      </c>
      <c r="F50" s="94">
        <v>27</v>
      </c>
      <c r="G50" s="63">
        <v>186</v>
      </c>
      <c r="H50" s="64">
        <v>1.34E-2</v>
      </c>
      <c r="I50" s="64">
        <v>7.6300000000000007E-2</v>
      </c>
      <c r="J50" s="64">
        <v>3.7100000000000001E-2</v>
      </c>
      <c r="K50" s="62">
        <v>8.4</v>
      </c>
      <c r="L50" s="63">
        <v>18</v>
      </c>
      <c r="M50" s="63">
        <v>459</v>
      </c>
      <c r="N50" s="63">
        <v>36</v>
      </c>
      <c r="O50" s="63">
        <v>70</v>
      </c>
      <c r="P50" s="94">
        <v>60</v>
      </c>
      <c r="Q50" s="94">
        <v>24</v>
      </c>
      <c r="R50" s="94">
        <v>42</v>
      </c>
      <c r="S50" s="94">
        <v>766</v>
      </c>
      <c r="T50" s="94">
        <v>5</v>
      </c>
      <c r="U50" s="94">
        <v>96</v>
      </c>
      <c r="V50" s="63"/>
      <c r="W50" s="63"/>
      <c r="X50" s="94" t="s">
        <v>110</v>
      </c>
      <c r="Y50" s="63"/>
      <c r="Z50" s="94">
        <v>23</v>
      </c>
      <c r="AA50" s="94" t="s">
        <v>110</v>
      </c>
      <c r="AB50" s="63"/>
      <c r="AE50" s="3">
        <v>2012</v>
      </c>
      <c r="AF50" s="2">
        <f>COUNT($G$158:$G$169)</f>
        <v>12</v>
      </c>
      <c r="AG50" s="4">
        <f>MAX($G$158:$G$169)</f>
        <v>56</v>
      </c>
      <c r="AH50" s="2">
        <f>PERCENTILE($G$158:$G$169,75%)</f>
        <v>47.75</v>
      </c>
      <c r="AI50" s="4">
        <f>MEDIAN($G$158:$G$169)</f>
        <v>41</v>
      </c>
      <c r="AJ50" s="2">
        <f>PERCENTILE($G$158:$G$169,25%)</f>
        <v>35.25</v>
      </c>
      <c r="AK50" s="4">
        <f>MIN($G$158:$G$169)</f>
        <v>30</v>
      </c>
    </row>
    <row r="51" spans="1:69" x14ac:dyDescent="0.25">
      <c r="A51" s="117">
        <v>37655</v>
      </c>
      <c r="B51" s="60">
        <v>2</v>
      </c>
      <c r="C51" s="60">
        <v>2003</v>
      </c>
      <c r="D51" s="61">
        <v>2</v>
      </c>
      <c r="E51" s="62">
        <v>8.8000000000000007</v>
      </c>
      <c r="F51" s="94">
        <v>27</v>
      </c>
      <c r="G51" s="63">
        <v>160</v>
      </c>
      <c r="H51" s="64">
        <v>6.3100000000000003E-2</v>
      </c>
      <c r="I51" s="64">
        <v>0.1128</v>
      </c>
      <c r="J51" s="64">
        <v>4.87E-2</v>
      </c>
      <c r="K51" s="62">
        <v>8.1999999999999993</v>
      </c>
      <c r="L51" s="63">
        <v>54</v>
      </c>
      <c r="M51" s="63">
        <v>422</v>
      </c>
      <c r="N51" s="63">
        <v>141</v>
      </c>
      <c r="O51" s="63">
        <v>1700</v>
      </c>
      <c r="P51" s="94">
        <v>56</v>
      </c>
      <c r="Q51" s="94">
        <v>32</v>
      </c>
      <c r="R51" s="94">
        <v>8</v>
      </c>
      <c r="S51" s="94">
        <v>742</v>
      </c>
      <c r="T51" s="94">
        <v>3</v>
      </c>
      <c r="U51" s="94">
        <v>100</v>
      </c>
      <c r="V51" s="63"/>
      <c r="W51" s="63"/>
      <c r="X51" s="94" t="s">
        <v>110</v>
      </c>
      <c r="Y51" s="63"/>
      <c r="Z51" s="94">
        <v>500</v>
      </c>
      <c r="AA51" s="94" t="s">
        <v>110</v>
      </c>
      <c r="AB51" s="63"/>
      <c r="AE51" s="1"/>
      <c r="AF51" s="1"/>
      <c r="AG51" s="2"/>
      <c r="AH51" s="2"/>
      <c r="AI51" s="2"/>
    </row>
    <row r="52" spans="1:69" x14ac:dyDescent="0.25">
      <c r="A52" s="117">
        <v>37683</v>
      </c>
      <c r="B52" s="60">
        <v>3</v>
      </c>
      <c r="C52" s="60">
        <v>2003</v>
      </c>
      <c r="D52" s="61">
        <v>2</v>
      </c>
      <c r="E52" s="62">
        <v>8.4</v>
      </c>
      <c r="F52" s="94">
        <v>30</v>
      </c>
      <c r="G52" s="63">
        <v>169</v>
      </c>
      <c r="H52" s="64">
        <v>1E-3</v>
      </c>
      <c r="I52" s="64">
        <v>3.78E-2</v>
      </c>
      <c r="J52" s="64">
        <v>5.2999999999999999E-2</v>
      </c>
      <c r="K52" s="62">
        <v>8.5</v>
      </c>
      <c r="L52" s="63">
        <v>39</v>
      </c>
      <c r="M52" s="63">
        <v>443</v>
      </c>
      <c r="N52" s="63">
        <v>50</v>
      </c>
      <c r="O52" s="63">
        <v>1600</v>
      </c>
      <c r="P52" s="94">
        <v>60</v>
      </c>
      <c r="Q52" s="94">
        <v>28</v>
      </c>
      <c r="R52" s="94">
        <v>25</v>
      </c>
      <c r="S52" s="94">
        <v>781</v>
      </c>
      <c r="T52" s="94">
        <v>3</v>
      </c>
      <c r="U52" s="94">
        <v>104</v>
      </c>
      <c r="V52" s="63"/>
      <c r="W52" s="63"/>
      <c r="X52" s="94" t="s">
        <v>110</v>
      </c>
      <c r="Y52" s="63"/>
      <c r="Z52" s="94">
        <v>500</v>
      </c>
      <c r="AA52" s="94" t="s">
        <v>110</v>
      </c>
      <c r="AB52" s="63"/>
    </row>
    <row r="53" spans="1:69" x14ac:dyDescent="0.25">
      <c r="A53" s="117">
        <v>37712</v>
      </c>
      <c r="B53" s="60">
        <v>4</v>
      </c>
      <c r="C53" s="60">
        <v>2003</v>
      </c>
      <c r="D53" s="61">
        <v>2</v>
      </c>
      <c r="E53" s="62">
        <v>8.8000000000000007</v>
      </c>
      <c r="F53" s="94">
        <v>30</v>
      </c>
      <c r="G53" s="63">
        <v>214</v>
      </c>
      <c r="H53" s="64">
        <v>1E-3</v>
      </c>
      <c r="I53" s="64">
        <v>2.5999999999999999E-2</v>
      </c>
      <c r="J53" s="64">
        <v>1.9800000000000002E-2</v>
      </c>
      <c r="K53" s="62">
        <v>8.1</v>
      </c>
      <c r="L53" s="63">
        <v>18</v>
      </c>
      <c r="M53" s="63">
        <v>539</v>
      </c>
      <c r="N53" s="63">
        <v>57</v>
      </c>
      <c r="O53" s="63">
        <v>110</v>
      </c>
      <c r="P53" s="94">
        <v>60</v>
      </c>
      <c r="Q53" s="94">
        <v>44</v>
      </c>
      <c r="R53" s="94">
        <v>24</v>
      </c>
      <c r="S53" s="94">
        <v>881</v>
      </c>
      <c r="T53" s="94">
        <v>3</v>
      </c>
      <c r="U53" s="94">
        <v>120</v>
      </c>
      <c r="V53" s="63"/>
      <c r="W53" s="63"/>
      <c r="X53" s="94" t="s">
        <v>110</v>
      </c>
      <c r="Y53" s="63"/>
      <c r="Z53" s="94">
        <v>20</v>
      </c>
      <c r="AA53" s="94">
        <v>557</v>
      </c>
      <c r="AB53" s="63"/>
      <c r="AE53" t="s">
        <v>15</v>
      </c>
      <c r="AF53" t="s">
        <v>34</v>
      </c>
      <c r="AG53" t="s">
        <v>35</v>
      </c>
      <c r="AH53" t="s">
        <v>36</v>
      </c>
      <c r="AI53" t="s">
        <v>37</v>
      </c>
      <c r="AJ53" t="s">
        <v>38</v>
      </c>
      <c r="AK53" t="s">
        <v>39</v>
      </c>
      <c r="BK53" t="s">
        <v>14</v>
      </c>
      <c r="BL53" t="s">
        <v>34</v>
      </c>
      <c r="BM53" t="s">
        <v>35</v>
      </c>
      <c r="BN53" t="s">
        <v>36</v>
      </c>
      <c r="BO53" t="s">
        <v>37</v>
      </c>
      <c r="BP53" t="s">
        <v>38</v>
      </c>
      <c r="BQ53" t="s">
        <v>39</v>
      </c>
    </row>
    <row r="54" spans="1:69" x14ac:dyDescent="0.25">
      <c r="A54" s="117">
        <v>37746</v>
      </c>
      <c r="B54" s="60">
        <v>5</v>
      </c>
      <c r="C54" s="60">
        <v>2003</v>
      </c>
      <c r="D54" s="61">
        <v>2</v>
      </c>
      <c r="E54" s="62">
        <v>8.4</v>
      </c>
      <c r="F54" s="94">
        <v>32</v>
      </c>
      <c r="G54" s="63">
        <v>246</v>
      </c>
      <c r="H54" s="64">
        <v>1E-3</v>
      </c>
      <c r="I54" s="64">
        <v>3.7600000000000001E-2</v>
      </c>
      <c r="J54" s="64">
        <v>3.27E-2</v>
      </c>
      <c r="K54" s="62">
        <v>7.8</v>
      </c>
      <c r="L54" s="63">
        <v>32</v>
      </c>
      <c r="M54" s="63">
        <v>533</v>
      </c>
      <c r="N54" s="63">
        <v>60</v>
      </c>
      <c r="O54" s="63">
        <v>50</v>
      </c>
      <c r="P54" s="94">
        <v>76</v>
      </c>
      <c r="Q54" s="94">
        <v>12</v>
      </c>
      <c r="R54" s="94">
        <v>15</v>
      </c>
      <c r="S54" s="94">
        <v>910</v>
      </c>
      <c r="T54" s="94">
        <v>1</v>
      </c>
      <c r="U54" s="94">
        <v>120</v>
      </c>
      <c r="V54" s="63"/>
      <c r="W54" s="63"/>
      <c r="X54" s="94" t="s">
        <v>110</v>
      </c>
      <c r="Y54" s="63"/>
      <c r="Z54" s="94">
        <v>17</v>
      </c>
      <c r="AA54" s="94">
        <v>565</v>
      </c>
      <c r="AB54" s="63"/>
      <c r="AE54" s="3">
        <v>1999</v>
      </c>
      <c r="AF54">
        <f>COUNT($H$2:$H$13)</f>
        <v>11</v>
      </c>
      <c r="AG54" s="4">
        <f>MAX($H$2:$H$13)</f>
        <v>0.19470000000000001</v>
      </c>
      <c r="AH54">
        <f>PERCENTILE($H$2:$H$13,75%)</f>
        <v>5.7250000000000002E-2</v>
      </c>
      <c r="AI54" s="4">
        <f>MEDIAN($H$2:$H$13)</f>
        <v>2.5999999999999999E-2</v>
      </c>
      <c r="AJ54">
        <f>PERCENTILE($H$2:$H$13,25%)</f>
        <v>1.2999999999999999E-2</v>
      </c>
      <c r="AK54" s="4">
        <f>MIN($H$2:$H$13)</f>
        <v>2E-3</v>
      </c>
      <c r="BK54">
        <v>1</v>
      </c>
      <c r="BL54">
        <f>COUNT($H$2,$H$14,$H$26,$H$38,$H$50,$H$62,$H$74,$H$86,$H$98,$H$110,$H$122,$H$134,$H$146,$H$158)</f>
        <v>13</v>
      </c>
      <c r="BM54" s="6">
        <f>MAX($H$2,$H$14,$H$26,$H$38,$H$50,$H$62,$H$74,$H$86,$H$98,$H$110,$H$122,$H$134,$H$146,$H$158)</f>
        <v>0.58499999999999996</v>
      </c>
      <c r="BN54">
        <f>PERCENTILE(($H$2,$H$14,$H$26,$H$38,$H$50,$H$62,$H$74,$H$86,$H$98,$H$110,$H$122,$H$134,$H$146,$H$158),75%)</f>
        <v>0.28260000000000002</v>
      </c>
      <c r="BO54" s="6">
        <f>MEDIAN($H$2,$H$14,$H$26,$H$38,$H$50,$H$62,$H$74,$H$86,$H$98,$H$110,$H$122,$H$134,$H$146,$H$158)</f>
        <v>9.3799999999999994E-2</v>
      </c>
      <c r="BP54">
        <f>PERCENTILE(($H$2,$H$14,$H$26,$H$38,$H$50,$H$62,$H$74,$H$86,$H$98,$H$110,$H$122,$H$134,$H$146,$H$158),25%)</f>
        <v>2.98E-2</v>
      </c>
      <c r="BQ54" s="6">
        <f>MIN($H$2,$H$14,$H$26,$H$38,$H$50,$H$62,$H$74,$H$86,$H$98,$H$110,$H$122,$H$134,$H$146,$H$158)</f>
        <v>2E-3</v>
      </c>
    </row>
    <row r="55" spans="1:69" x14ac:dyDescent="0.25">
      <c r="A55" s="117"/>
      <c r="B55" s="60">
        <v>6</v>
      </c>
      <c r="C55" s="60"/>
      <c r="D55" s="61"/>
      <c r="E55" s="62"/>
      <c r="F55" s="94"/>
      <c r="G55" s="63"/>
      <c r="H55" s="64"/>
      <c r="I55" s="64"/>
      <c r="J55" s="64"/>
      <c r="K55" s="62"/>
      <c r="L55" s="63"/>
      <c r="M55" s="63"/>
      <c r="N55" s="63"/>
      <c r="O55" s="63"/>
      <c r="P55" s="94"/>
      <c r="Q55" s="94"/>
      <c r="R55" s="94"/>
      <c r="S55" s="94"/>
      <c r="T55" s="94"/>
      <c r="U55" s="94"/>
      <c r="V55" s="63"/>
      <c r="W55" s="63"/>
      <c r="X55" s="94" t="s">
        <v>110</v>
      </c>
      <c r="Y55" s="63"/>
      <c r="Z55" s="94"/>
      <c r="AA55" s="94"/>
      <c r="AB55" s="63"/>
      <c r="AE55" s="3">
        <v>2000</v>
      </c>
      <c r="AF55">
        <f>COUNT($H$14:$H$25)</f>
        <v>12</v>
      </c>
      <c r="AG55" s="4">
        <f>MAX($H$14:$H$25)</f>
        <v>0.60919999999999996</v>
      </c>
      <c r="AH55">
        <f>PERCENTILE($H$14:$H$25,75%)</f>
        <v>0.28842500000000004</v>
      </c>
      <c r="AI55" s="4">
        <f>MEDIAN($H$14:$H$25)</f>
        <v>0.15445</v>
      </c>
      <c r="AJ55">
        <f>PERCENTILE($H$14:$H$25,25%)</f>
        <v>3.0025000000000003E-2</v>
      </c>
      <c r="AK55" s="4">
        <f>MIN($H$14:$H$25)</f>
        <v>2E-3</v>
      </c>
      <c r="BK55">
        <v>2</v>
      </c>
      <c r="BL55">
        <f>COUNT($H$3,$H$15,$H$27,$H$39,$H$51,$H$63,$H$75,$H$87,$H$99,$H$111,$H$123,$H$135,$H$147,$H$159)</f>
        <v>13</v>
      </c>
      <c r="BM55" s="6">
        <f>MAX($H$3,$H$15,$H$27,$H$39,$H$51,$H$63,$H$75,$H$87,$H$99,$H$111,$H$123,$H$135,$H$147,$H$159)</f>
        <v>0.57299999999999995</v>
      </c>
      <c r="BN55">
        <f>PERCENTILE(($H$3,$H$15,$H$27,$H$39,$H$51,$H$63,$H$75,$H$87,$H$99,$H$111,$H$123,$H$135,$H$147,$H$159),75%)</f>
        <v>0.30080000000000001</v>
      </c>
      <c r="BO55" s="6">
        <f>MEDIAN($H$3,$H$15,$H$27,$H$39,$H$51,$H$63,$H$75,$H$87,$H$99,$H$111,$H$123,$H$135,$H$147,$H$159)</f>
        <v>9.1800000000000007E-2</v>
      </c>
      <c r="BP55">
        <f>PERCENTILE(($H$3,$H$15,$H$27,$H$39,$H$51,$H$63,$H$75,$H$87,$H$99,$H$111,$H$123,$H$135,$H$147,$H$159),25%)</f>
        <v>6.3100000000000003E-2</v>
      </c>
      <c r="BQ55" s="6">
        <f>MIN($H$3,$H$15,$H$27,$H$39,$H$51,$H$63,$H$75,$H$87,$H$99,$H$111,$H$123,$H$135,$H$147,$H$159)</f>
        <v>1.7600000000000001E-2</v>
      </c>
    </row>
    <row r="56" spans="1:69" x14ac:dyDescent="0.25">
      <c r="A56" s="117">
        <v>37818</v>
      </c>
      <c r="B56" s="60">
        <v>7</v>
      </c>
      <c r="C56" s="60">
        <v>2003</v>
      </c>
      <c r="D56" s="61">
        <v>5</v>
      </c>
      <c r="E56" s="62">
        <v>9.8000000000000007</v>
      </c>
      <c r="F56" s="94">
        <v>32</v>
      </c>
      <c r="G56" s="63">
        <v>443</v>
      </c>
      <c r="H56" s="64">
        <v>1E-3</v>
      </c>
      <c r="I56" s="64">
        <v>7.4000000000000003E-3</v>
      </c>
      <c r="J56" s="64">
        <v>1.47E-2</v>
      </c>
      <c r="K56" s="62">
        <v>8.8000000000000007</v>
      </c>
      <c r="L56" s="63">
        <v>8</v>
      </c>
      <c r="M56" s="63">
        <v>1020</v>
      </c>
      <c r="N56" s="66" t="s">
        <v>3</v>
      </c>
      <c r="O56" s="63">
        <v>23</v>
      </c>
      <c r="P56" s="94">
        <v>56</v>
      </c>
      <c r="Q56" s="94">
        <v>40</v>
      </c>
      <c r="R56" s="94">
        <v>24</v>
      </c>
      <c r="S56" s="94">
        <v>1653</v>
      </c>
      <c r="T56" s="94">
        <v>2</v>
      </c>
      <c r="U56" s="94">
        <v>188</v>
      </c>
      <c r="V56" s="63"/>
      <c r="W56" s="63"/>
      <c r="X56" s="94" t="s">
        <v>110</v>
      </c>
      <c r="Y56" s="63"/>
      <c r="Z56" s="94">
        <v>4</v>
      </c>
      <c r="AA56" s="94">
        <v>10028</v>
      </c>
      <c r="AB56" s="63"/>
      <c r="AE56" s="3">
        <v>2001</v>
      </c>
      <c r="AF56" s="2">
        <f>COUNT($H$26:$H$37)</f>
        <v>5</v>
      </c>
      <c r="AG56" s="4">
        <f>MAX($H$26:$H$37)</f>
        <v>7.4200000000000002E-2</v>
      </c>
      <c r="AH56" s="2">
        <f>PERCENTILE($H$26:$H$37,75%)</f>
        <v>7.3700000000000002E-2</v>
      </c>
      <c r="AI56" s="4">
        <f>MEDIAN($H$26:$H$37)</f>
        <v>6.08E-2</v>
      </c>
      <c r="AJ56" s="2">
        <f>PERCENTILE($H$26:$H$37,25%)</f>
        <v>2.29E-2</v>
      </c>
      <c r="AK56" s="4">
        <f>MIN($H$26:$H$37)</f>
        <v>1.0999999999999999E-2</v>
      </c>
      <c r="BK56">
        <v>3</v>
      </c>
      <c r="BL56">
        <f>COUNT($H$4,$H$16,$H$28,$H$40,$H$52,$H$64,$H$76,$H$88,$H$100,$H$112,$H$124,$H$136,$H$148,$H$160)</f>
        <v>13</v>
      </c>
      <c r="BM56" s="6">
        <f>MAX($H$4,$H$16,$H$28,$H$40,$H$52,$H$64,$H$76,$H$88,$H$100,$H$112,$H$124,$H$136,$H$148,$H$160)</f>
        <v>0.53759999999999997</v>
      </c>
      <c r="BN56">
        <f>PERCENTILE(($H$4,$H$16,$H$28,$H$40,$H$52,$H$64,$H$76,$H$88,$H$100,$H$112,$H$124,$H$136,$H$148,$H$160),75%)</f>
        <v>0.06</v>
      </c>
      <c r="BO56" s="6">
        <f>MEDIAN($H$4,$H$16,$H$28,$H$40,$H$52,$H$64,$H$76,$H$88,$H$100,$H$112,$H$124,$H$136,$H$148,$H$160)</f>
        <v>4.9799999999999997E-2</v>
      </c>
      <c r="BP56">
        <f>PERCENTILE(($H$4,$H$16,$H$28,$H$40,$H$52,$H$64,$H$76,$H$88,$H$100,$H$112,$H$124,$H$136,$H$148,$H$160),25%)</f>
        <v>5.7999999999999996E-3</v>
      </c>
      <c r="BQ56" s="6">
        <f>MIN($H$4,$H$16,$H$28,$H$40,$H$52,$H$64,$H$76,$H$88,$H$100,$H$112,$H$124,$H$136,$H$148,$H$160)</f>
        <v>1E-3</v>
      </c>
    </row>
    <row r="57" spans="1:69" x14ac:dyDescent="0.25">
      <c r="A57" s="117">
        <v>37837</v>
      </c>
      <c r="B57" s="60">
        <v>8</v>
      </c>
      <c r="C57" s="60">
        <v>2003</v>
      </c>
      <c r="D57" s="61">
        <v>2</v>
      </c>
      <c r="E57" s="62">
        <v>7.7</v>
      </c>
      <c r="F57" s="94">
        <v>31</v>
      </c>
      <c r="G57" s="63">
        <v>589</v>
      </c>
      <c r="H57" s="64">
        <v>1.9199999999999998E-2</v>
      </c>
      <c r="I57" s="64">
        <v>3.3E-3</v>
      </c>
      <c r="J57" s="64">
        <v>5.8999999999999999E-3</v>
      </c>
      <c r="K57" s="62">
        <v>8.1</v>
      </c>
      <c r="L57" s="63">
        <v>13</v>
      </c>
      <c r="M57" s="63">
        <v>1286</v>
      </c>
      <c r="N57" s="66" t="s">
        <v>3</v>
      </c>
      <c r="O57" s="63">
        <v>220</v>
      </c>
      <c r="P57" s="94">
        <v>40</v>
      </c>
      <c r="Q57" s="94">
        <v>36</v>
      </c>
      <c r="R57" s="94">
        <v>39</v>
      </c>
      <c r="S57" s="94">
        <v>2040</v>
      </c>
      <c r="T57" s="94">
        <v>2</v>
      </c>
      <c r="U57" s="94">
        <v>228</v>
      </c>
      <c r="V57" s="63"/>
      <c r="W57" s="63"/>
      <c r="X57" s="94" t="s">
        <v>110</v>
      </c>
      <c r="Y57" s="63"/>
      <c r="Z57" s="94">
        <v>11</v>
      </c>
      <c r="AA57" s="94">
        <v>1299</v>
      </c>
      <c r="AB57" s="63"/>
      <c r="AE57" s="3">
        <v>2002</v>
      </c>
      <c r="AF57" s="2">
        <f>COUNT($H$38:$H$49)</f>
        <v>12</v>
      </c>
      <c r="AG57" s="4">
        <f>MAX($H$38:$H$49)</f>
        <v>0.18709999999999999</v>
      </c>
      <c r="AH57" s="2">
        <f>PERCENTILE($H$38:$H$49,75%)</f>
        <v>0.11274999999999999</v>
      </c>
      <c r="AI57" s="4">
        <f>MEDIAN($H$38:$H$49)</f>
        <v>4.7899999999999998E-2</v>
      </c>
      <c r="AJ57" s="2">
        <f>PERCENTILE($H$38:$H$49,25%)</f>
        <v>1.8349999999999998E-2</v>
      </c>
      <c r="AK57" s="4">
        <f>MIN($H$38:$H$49)</f>
        <v>1E-3</v>
      </c>
      <c r="BK57">
        <v>4</v>
      </c>
      <c r="BL57">
        <f>COUNT($H$5,$H$17,$H$29,$H$41,$H$53,$H$65,$H$77,$H$89,$H$101,$H$113,$H$125,$H$137,$H$149,$H$161)</f>
        <v>13</v>
      </c>
      <c r="BM57" s="6">
        <f>MAX($H$5,$H$17,$H$29,$H$41,$H$53,$H$65,$H$77,$H$89,$H$101,$H$113,$H$125,$H$137,$H$149,$H$161)</f>
        <v>0.60919999999999996</v>
      </c>
      <c r="BN57">
        <f>PERCENTILE(($H$5,$H$17,$H$29,$H$41,$H$53,$H$65,$H$77,$H$89,$H$101,$H$113,$H$125,$H$137,$H$149,$H$161),75%)</f>
        <v>0.12640000000000001</v>
      </c>
      <c r="BO57" s="6">
        <f>MEDIAN($H$5,$H$17,$H$29,$H$41,$H$53,$H$65,$H$77,$H$89,$H$101,$H$113,$H$125,$H$137,$H$149,$H$161)</f>
        <v>2.8799999999999999E-2</v>
      </c>
      <c r="BP57">
        <f>PERCENTILE(($H$5,$H$17,$H$29,$H$41,$H$53,$H$65,$H$77,$H$89,$H$101,$H$113,$H$125,$H$137,$H$149,$H$161),25%)</f>
        <v>1.41E-2</v>
      </c>
      <c r="BQ57" s="6">
        <f>MIN($H$5,$H$17,$H$29,$H$41,$H$53,$H$65,$H$77,$H$89,$H$101,$H$113,$H$125,$H$137,$H$149,$H$161)</f>
        <v>1E-3</v>
      </c>
    </row>
    <row r="58" spans="1:69" x14ac:dyDescent="0.25">
      <c r="A58" s="117">
        <v>37872</v>
      </c>
      <c r="B58" s="60">
        <v>9</v>
      </c>
      <c r="C58" s="60">
        <v>2003</v>
      </c>
      <c r="D58" s="61">
        <v>0.8</v>
      </c>
      <c r="E58" s="62">
        <v>8.1999999999999993</v>
      </c>
      <c r="F58" s="94">
        <v>30.5</v>
      </c>
      <c r="G58" s="63">
        <v>368</v>
      </c>
      <c r="H58" s="64">
        <v>8.8000000000000005E-3</v>
      </c>
      <c r="I58" s="64">
        <v>1.7500000000000002E-2</v>
      </c>
      <c r="J58" s="64">
        <v>3.1699999999999999E-2</v>
      </c>
      <c r="K58" s="62">
        <v>7.8</v>
      </c>
      <c r="L58" s="63">
        <v>5</v>
      </c>
      <c r="M58" s="63">
        <v>776</v>
      </c>
      <c r="N58" s="66" t="s">
        <v>3</v>
      </c>
      <c r="O58" s="63">
        <v>80</v>
      </c>
      <c r="P58" s="94">
        <v>44</v>
      </c>
      <c r="Q58" s="94">
        <v>32</v>
      </c>
      <c r="R58" s="94">
        <v>2</v>
      </c>
      <c r="S58" s="94">
        <v>1376</v>
      </c>
      <c r="T58" s="94">
        <v>2</v>
      </c>
      <c r="U58" s="94">
        <v>156</v>
      </c>
      <c r="V58" s="63"/>
      <c r="W58" s="63"/>
      <c r="X58" s="94" t="s">
        <v>110</v>
      </c>
      <c r="Y58" s="63"/>
      <c r="Z58" s="94">
        <v>80</v>
      </c>
      <c r="AA58" s="94">
        <v>781</v>
      </c>
      <c r="AB58" s="63"/>
      <c r="AE58" s="3">
        <v>2003</v>
      </c>
      <c r="AF58" s="2">
        <f>COUNT($H$50:$H$61)</f>
        <v>11</v>
      </c>
      <c r="AG58" s="4">
        <f>MAX($H$50:$H$61)</f>
        <v>0.30840000000000001</v>
      </c>
      <c r="AH58" s="2">
        <f>PERCENTILE($H$50:$H$61,75%)</f>
        <v>6.0050000000000006E-2</v>
      </c>
      <c r="AI58" s="4">
        <f>MEDIAN($H$50:$H$61)</f>
        <v>1.34E-2</v>
      </c>
      <c r="AJ58" s="2">
        <f>PERCENTILE($H$50:$H$61,25%)</f>
        <v>1E-3</v>
      </c>
      <c r="AK58" s="4">
        <f>MIN($H$50:$H$61)</f>
        <v>1E-3</v>
      </c>
      <c r="BK58">
        <v>5</v>
      </c>
      <c r="BL58">
        <f>COUNT($H$6,$H$18,$H$30,$H$42,$H$54,$H$66,$H$78,$H$90,$H$102,$H$114,$H$126,$H$138,$H$150,$H$162)</f>
        <v>13</v>
      </c>
      <c r="BM58" s="6">
        <f>MAX($H$6,$H$18,$H$30,$H$42,$H$54,$H$66,$H$78,$H$90,$H$102,$H$114,$H$126,$H$138,$H$150,$H$162)</f>
        <v>0.19</v>
      </c>
      <c r="BN58">
        <f>PERCENTILE(($H$6,$H$18,$H$30,$H$42,$H$54,$H$66,$H$78,$H$90,$H$102,$H$114,$H$126,$H$138,$H$150,$H$162),75%)</f>
        <v>0.1234</v>
      </c>
      <c r="BO58" s="6">
        <f>MEDIAN($H$6,$H$18,$H$30,$H$42,$H$54,$H$66,$H$78,$H$90,$H$102,$H$114,$H$126,$H$138,$H$150,$H$162)</f>
        <v>6.2700000000000006E-2</v>
      </c>
      <c r="BP58">
        <f>PERCENTILE(($H$6,$H$18,$H$30,$H$42,$H$54,$H$66,$H$78,$H$90,$H$102,$H$114,$H$126,$H$138,$H$150,$H$162),25%)</f>
        <v>2.2599999999999999E-2</v>
      </c>
      <c r="BQ58" s="6">
        <f>MIN($H$6,$H$18,$H$30,$H$42,$H$54,$H$66,$H$78,$H$90,$H$102,$H$114,$H$126,$H$138,$H$150,$H$162)</f>
        <v>1E-3</v>
      </c>
    </row>
    <row r="59" spans="1:69" x14ac:dyDescent="0.25">
      <c r="A59" s="117">
        <v>37900</v>
      </c>
      <c r="B59" s="60">
        <v>10</v>
      </c>
      <c r="C59" s="60">
        <v>2003</v>
      </c>
      <c r="D59" s="61">
        <v>1</v>
      </c>
      <c r="E59" s="62">
        <v>6.7</v>
      </c>
      <c r="F59" s="94">
        <v>27</v>
      </c>
      <c r="G59" s="63">
        <v>413</v>
      </c>
      <c r="H59" s="64">
        <v>5.7000000000000002E-2</v>
      </c>
      <c r="I59" s="64">
        <v>3.6999999999999998E-2</v>
      </c>
      <c r="J59" s="64">
        <v>6.6000000000000003E-2</v>
      </c>
      <c r="K59" s="62">
        <v>7.3</v>
      </c>
      <c r="L59" s="63">
        <v>4</v>
      </c>
      <c r="M59" s="63">
        <v>866</v>
      </c>
      <c r="N59" s="66" t="s">
        <v>3</v>
      </c>
      <c r="O59" s="63">
        <v>500</v>
      </c>
      <c r="P59" s="94">
        <v>44</v>
      </c>
      <c r="Q59" s="94">
        <v>28</v>
      </c>
      <c r="R59" s="94">
        <v>34</v>
      </c>
      <c r="S59" s="94">
        <v>1592</v>
      </c>
      <c r="T59" s="94">
        <v>1</v>
      </c>
      <c r="U59" s="94">
        <v>160</v>
      </c>
      <c r="V59" s="63"/>
      <c r="W59" s="63"/>
      <c r="X59" s="94" t="s">
        <v>110</v>
      </c>
      <c r="Y59" s="63"/>
      <c r="Z59" s="94">
        <v>300</v>
      </c>
      <c r="AA59" s="94">
        <v>870</v>
      </c>
      <c r="AB59" s="63"/>
      <c r="AE59" s="3">
        <v>2004</v>
      </c>
      <c r="AF59" s="2">
        <f>COUNT($H$62:$H$73)</f>
        <v>12</v>
      </c>
      <c r="AG59" s="4">
        <f>MAX($H$62:$H$73)</f>
        <v>0.3009</v>
      </c>
      <c r="AH59" s="2">
        <f>PERCENTILE($H$62:$H$73,75%)</f>
        <v>0.16217500000000001</v>
      </c>
      <c r="AI59" s="4">
        <f>MEDIAN($H$62:$H$73)</f>
        <v>0.10745</v>
      </c>
      <c r="AJ59" s="2">
        <f>PERCENTILE($H$62:$H$73,25%)</f>
        <v>7.4575000000000002E-2</v>
      </c>
      <c r="AK59" s="4">
        <f>MIN($H$62:$H$73)</f>
        <v>5.7999999999999996E-3</v>
      </c>
      <c r="BK59">
        <v>6</v>
      </c>
      <c r="BL59">
        <f>COUNT($H$7,$H$19,$H$31,$H$43,$H$55,$H$67,$H$79,$H$91,$H$103,$H$115,$H$127,$H$139,$H$151,$H$163)</f>
        <v>12</v>
      </c>
      <c r="BM59" s="6">
        <f>MAX($H$7,$H$19,$H$31,$H$43,$H$55,$H$67,$H$79,$H$91,$H$103,$H$115,$H$127,$H$139,$H$151,$H$163)</f>
        <v>0.24399999999999999</v>
      </c>
      <c r="BN59">
        <f>PERCENTILE(($H$7,$H$19,$H$31,$H$43,$H$55,$H$67,$H$79,$H$91,$H$103,$H$115,$H$127,$H$139,$H$151,$H$163),75%)</f>
        <v>8.6699999999999999E-2</v>
      </c>
      <c r="BO59" s="6">
        <f>MEDIAN($H$7,$H$19,$H$31,$H$43,$H$55,$H$67,$H$79,$H$91,$H$103,$H$115,$H$127,$H$139,$H$151,$H$163)</f>
        <v>2.7999999999999997E-2</v>
      </c>
      <c r="BP59">
        <f>PERCENTILE(($H$7,$H$19,$H$31,$H$43,$H$55,$H$67,$H$79,$H$91,$H$103,$H$115,$H$127,$H$139,$H$151,$H$163),25%)</f>
        <v>4.6750000000000003E-3</v>
      </c>
      <c r="BQ59" s="6">
        <f>MIN($H$7,$H$19,$H$31,$H$43,$H$55,$H$67,$H$79,$H$91,$H$103,$H$115,$H$127,$H$139,$H$151,$H$163)</f>
        <v>1E-3</v>
      </c>
    </row>
    <row r="60" spans="1:69" x14ac:dyDescent="0.25">
      <c r="A60" s="117">
        <v>37930</v>
      </c>
      <c r="B60" s="60">
        <v>11</v>
      </c>
      <c r="C60" s="60">
        <v>2003</v>
      </c>
      <c r="D60" s="61">
        <v>1</v>
      </c>
      <c r="E60" s="62">
        <v>6.7</v>
      </c>
      <c r="F60" s="94">
        <v>27</v>
      </c>
      <c r="G60" s="63">
        <v>465</v>
      </c>
      <c r="H60" s="64">
        <v>6.8199999999999997E-2</v>
      </c>
      <c r="I60" s="64">
        <v>4.2500000000000003E-2</v>
      </c>
      <c r="J60" s="64">
        <v>7.4999999999999997E-2</v>
      </c>
      <c r="K60" s="62">
        <v>7.3</v>
      </c>
      <c r="L60" s="63">
        <v>6</v>
      </c>
      <c r="M60" s="63">
        <v>840</v>
      </c>
      <c r="N60" s="66" t="s">
        <v>3</v>
      </c>
      <c r="O60" s="63">
        <v>5000</v>
      </c>
      <c r="P60" s="94">
        <v>48</v>
      </c>
      <c r="Q60" s="94">
        <v>32</v>
      </c>
      <c r="R60" s="94">
        <v>66</v>
      </c>
      <c r="S60" s="94">
        <v>1508</v>
      </c>
      <c r="T60" s="94">
        <v>0.3</v>
      </c>
      <c r="U60" s="94">
        <v>156</v>
      </c>
      <c r="V60" s="63"/>
      <c r="W60" s="63"/>
      <c r="X60" s="94" t="s">
        <v>110</v>
      </c>
      <c r="Y60" s="63"/>
      <c r="Z60" s="94">
        <v>3000</v>
      </c>
      <c r="AA60" s="94">
        <v>846</v>
      </c>
      <c r="AB60" s="63"/>
      <c r="AE60" s="3">
        <v>2005</v>
      </c>
      <c r="AF60" s="2">
        <f>COUNT($H$74:$H$85)</f>
        <v>12</v>
      </c>
      <c r="AG60" s="4">
        <f>MAX($H$74:$H$85)</f>
        <v>0.2064</v>
      </c>
      <c r="AH60" s="2">
        <f>PERCENTILE($H$74:$H$85,75%)</f>
        <v>0.101425</v>
      </c>
      <c r="AI60" s="4">
        <f>MEDIAN($H$74:$H$85)</f>
        <v>9.0900000000000009E-2</v>
      </c>
      <c r="AJ60" s="2">
        <f>PERCENTILE($H$74:$H$85,25%)</f>
        <v>5.4975000000000003E-2</v>
      </c>
      <c r="AK60" s="4">
        <f>MIN($H$74:$H$85)</f>
        <v>1E-3</v>
      </c>
      <c r="BK60">
        <v>7</v>
      </c>
      <c r="BL60">
        <f>COUNT($H$8,$H$20,$H$32,$H$44,$H$56,$H$68,$H$80,$H$92,$H$104,$H$116,$H$128,$H$140,$H$152,$H$164)</f>
        <v>12</v>
      </c>
      <c r="BM60" s="6">
        <f>MAX($H$8,$H$20,$H$32,$H$44,$H$56,$H$68,$H$80,$H$92,$H$104,$H$116,$H$128,$H$140,$H$152,$H$164)</f>
        <v>0.1258</v>
      </c>
      <c r="BN60">
        <f>PERCENTILE(($H$8,$H$20,$H$32,$H$44,$H$56,$H$68,$H$80,$H$92,$H$104,$H$116,$H$128,$H$140,$H$152,$H$164),75%)</f>
        <v>4.0275000000000005E-2</v>
      </c>
      <c r="BO60" s="6">
        <f>MEDIAN($H$8,$H$20,$H$32,$H$44,$H$56,$H$68,$H$80,$H$92,$H$104,$H$116,$H$128,$H$140,$H$152,$H$164)</f>
        <v>3.5000000000000001E-3</v>
      </c>
      <c r="BP60">
        <f>PERCENTILE(($H$8,$H$20,$H$32,$H$44,$H$56,$H$68,$H$80,$H$92,$H$104,$H$116,$H$128,$H$140,$H$152,$H$164),25%)</f>
        <v>1.75E-3</v>
      </c>
      <c r="BQ60" s="6">
        <f>MIN($H$8,$H$20,$H$32,$H$44,$H$56,$H$68,$H$80,$H$92,$H$104,$H$116,$H$128,$H$140,$H$152,$H$164)</f>
        <v>1E-3</v>
      </c>
    </row>
    <row r="61" spans="1:69" x14ac:dyDescent="0.25">
      <c r="A61" s="117">
        <v>37956</v>
      </c>
      <c r="B61" s="60">
        <v>12</v>
      </c>
      <c r="C61" s="60">
        <v>2003</v>
      </c>
      <c r="D61" s="61">
        <v>1</v>
      </c>
      <c r="E61" s="62">
        <v>8.1999999999999993</v>
      </c>
      <c r="F61" s="94">
        <v>28</v>
      </c>
      <c r="G61" s="63">
        <v>536</v>
      </c>
      <c r="H61" s="64">
        <v>0.30840000000000001</v>
      </c>
      <c r="I61" s="64">
        <v>8.3599999999999994E-2</v>
      </c>
      <c r="J61" s="64">
        <v>2.8199999999999999E-2</v>
      </c>
      <c r="K61" s="62">
        <v>7.7</v>
      </c>
      <c r="L61" s="63">
        <v>14</v>
      </c>
      <c r="M61" s="63">
        <v>606</v>
      </c>
      <c r="N61" s="66" t="s">
        <v>3</v>
      </c>
      <c r="O61" s="63">
        <v>500</v>
      </c>
      <c r="P61" s="94">
        <v>64</v>
      </c>
      <c r="Q61" s="94">
        <v>36</v>
      </c>
      <c r="R61" s="94">
        <v>27</v>
      </c>
      <c r="S61" s="94">
        <v>1075</v>
      </c>
      <c r="T61" s="94">
        <v>0.05</v>
      </c>
      <c r="U61" s="94">
        <v>156</v>
      </c>
      <c r="V61" s="63"/>
      <c r="W61" s="63"/>
      <c r="X61" s="94" t="s">
        <v>110</v>
      </c>
      <c r="Y61" s="63"/>
      <c r="Z61" s="94">
        <v>500</v>
      </c>
      <c r="AA61" s="94">
        <v>620</v>
      </c>
      <c r="AB61" s="63"/>
      <c r="AE61" s="3">
        <v>2006</v>
      </c>
      <c r="AF61" s="2">
        <f>COUNT($H$86:$H$97)</f>
        <v>12</v>
      </c>
      <c r="AG61" s="4">
        <f>MAX($H$86:$H$97)</f>
        <v>0.44400000000000001</v>
      </c>
      <c r="AH61" s="2">
        <f>PERCENTILE($H$86:$H$97,75%)</f>
        <v>0.31940000000000002</v>
      </c>
      <c r="AI61" s="4">
        <f>MEDIAN($H$86:$H$97)</f>
        <v>8.4049999999999986E-2</v>
      </c>
      <c r="AJ61" s="2">
        <f>PERCENTILE($H$86:$H$97,25%)</f>
        <v>4.3749999999999995E-3</v>
      </c>
      <c r="AK61" s="4">
        <f>MIN($H$86:$H$97)</f>
        <v>1E-3</v>
      </c>
      <c r="BK61">
        <v>8</v>
      </c>
      <c r="BL61">
        <f>COUNT($H$9,$H$21,$H$33,$H$45,$H$57,$H$69,$H$81,$H$93,$H$105,$H$117,$H$129,$H$141,$H$153,$H$165)</f>
        <v>13</v>
      </c>
      <c r="BM61" s="6">
        <f>MAX($H$9,$H$21,$H$33,$H$45,$H$57,$H$69,$H$81,$H$93,$H$105,$H$117,$H$129,$H$141,$H$153,$H$165)</f>
        <v>0.31030000000000002</v>
      </c>
      <c r="BN61">
        <f>PERCENTILE(($H$9,$H$21,$H$33,$H$45,$H$57,$H$69,$H$81,$H$93,$H$105,$H$117,$H$129,$H$141,$H$153,$H$165),75%)</f>
        <v>0.1012</v>
      </c>
      <c r="BO61" s="6">
        <f>MEDIAN($H$9,$H$21,$H$33,$H$45,$H$57,$H$69,$H$81,$H$93,$H$105,$H$117,$H$129,$H$141,$H$153,$H$165)</f>
        <v>0.05</v>
      </c>
      <c r="BP61">
        <f>PERCENTILE(($H$9,$H$21,$H$33,$H$45,$H$57,$H$69,$H$81,$H$93,$H$105,$H$117,$H$129,$H$141,$H$153,$H$165),25%)</f>
        <v>9.1999999999999998E-3</v>
      </c>
      <c r="BQ61" s="6">
        <f>MIN($H$9,$H$21,$H$33,$H$45,$H$57,$H$69,$H$81,$H$93,$H$105,$H$117,$H$129,$H$141,$H$153,$H$165)</f>
        <v>1E-3</v>
      </c>
    </row>
    <row r="62" spans="1:69" x14ac:dyDescent="0.25">
      <c r="A62" s="117">
        <v>37991</v>
      </c>
      <c r="B62" s="60">
        <v>1</v>
      </c>
      <c r="C62" s="60">
        <v>2004</v>
      </c>
      <c r="D62" s="61">
        <v>0.8</v>
      </c>
      <c r="E62" s="62">
        <v>8</v>
      </c>
      <c r="F62" s="94">
        <v>20</v>
      </c>
      <c r="G62" s="63">
        <v>658</v>
      </c>
      <c r="H62" s="64">
        <v>8.8499999999999995E-2</v>
      </c>
      <c r="I62" s="64">
        <v>5.7000000000000002E-2</v>
      </c>
      <c r="J62" s="64">
        <v>2.7300000000000001E-2</v>
      </c>
      <c r="K62" s="62">
        <v>7.7</v>
      </c>
      <c r="L62" s="63">
        <v>20</v>
      </c>
      <c r="M62" s="63">
        <v>853</v>
      </c>
      <c r="N62" s="66" t="s">
        <v>3</v>
      </c>
      <c r="O62" s="63">
        <v>500</v>
      </c>
      <c r="P62" s="94">
        <v>44</v>
      </c>
      <c r="Q62" s="94">
        <v>44</v>
      </c>
      <c r="R62" s="94">
        <v>8</v>
      </c>
      <c r="S62" s="94">
        <v>2120</v>
      </c>
      <c r="T62" s="94">
        <v>2</v>
      </c>
      <c r="U62" s="94">
        <v>148</v>
      </c>
      <c r="V62" s="63"/>
      <c r="W62" s="110">
        <v>153</v>
      </c>
      <c r="X62" s="94" t="s">
        <v>110</v>
      </c>
      <c r="Y62" s="63"/>
      <c r="Z62" s="94">
        <v>500</v>
      </c>
      <c r="AA62" s="94">
        <v>873</v>
      </c>
      <c r="AB62" s="82"/>
      <c r="AE62" s="3">
        <v>2007</v>
      </c>
      <c r="AF62" s="2">
        <f>COUNT($H$98:$H$109)</f>
        <v>12</v>
      </c>
      <c r="AG62" s="4">
        <f>MAX($H$98:$H$109)</f>
        <v>0.29909999999999998</v>
      </c>
      <c r="AH62" s="2">
        <f>PERCENTILE($H$98:$H$109,75%)</f>
        <v>5.6250000000000001E-2</v>
      </c>
      <c r="AI62" s="4">
        <f>MEDIAN($H$98:$H$109)</f>
        <v>1.49E-2</v>
      </c>
      <c r="AJ62" s="2">
        <f>PERCENTILE($H$98:$H$109,25%)</f>
        <v>1E-3</v>
      </c>
      <c r="AK62" s="4">
        <f>MIN($H$98:$H$109)</f>
        <v>1E-3</v>
      </c>
      <c r="BK62">
        <v>9</v>
      </c>
      <c r="BL62">
        <f>COUNT($H$10,$H$22,$H$34,$H$46,$H$58,$H$70,$H$82,$H$94,$H$106,$H$118,$H$130,$H$142,$H$154,$H$166)</f>
        <v>13</v>
      </c>
      <c r="BM62" s="6">
        <f>MAX($H$10,$H$22,$H$34,$H$46,$H$58,$H$70,$H$82,$H$94,$H$106,$H$118,$H$130,$H$142,$H$154,$H$166)</f>
        <v>0.1651</v>
      </c>
      <c r="BN62">
        <f>PERCENTILE(($H$10,$H$22,$H$34,$H$46,$H$58,$H$70,$H$82,$H$94,$H$106,$H$118,$H$130,$H$142,$H$154,$H$166),75%)</f>
        <v>5.6500000000000002E-2</v>
      </c>
      <c r="BO62" s="6">
        <f>MEDIAN($H$10,$H$22,$H$34,$H$46,$H$58,$H$70,$H$82,$H$94,$H$106,$H$118,$H$130,$H$142,$H$154,$H$166)</f>
        <v>8.8000000000000005E-3</v>
      </c>
      <c r="BP62">
        <f>PERCENTILE(($H$10,$H$22,$H$34,$H$46,$H$58,$H$70,$H$82,$H$94,$H$106,$H$118,$H$130,$H$142,$H$154,$H$166),25%)</f>
        <v>2E-3</v>
      </c>
      <c r="BQ62" s="6">
        <f>MIN($H$10,$H$22,$H$34,$H$46,$H$58,$H$70,$H$82,$H$94,$H$106,$H$118,$H$130,$H$142,$H$154,$H$166)</f>
        <v>1E-3</v>
      </c>
    </row>
    <row r="63" spans="1:69" x14ac:dyDescent="0.25">
      <c r="A63" s="117">
        <v>38019</v>
      </c>
      <c r="B63" s="60">
        <v>2</v>
      </c>
      <c r="C63" s="60">
        <v>2004</v>
      </c>
      <c r="D63" s="61">
        <v>0.9</v>
      </c>
      <c r="E63" s="62">
        <v>8.6</v>
      </c>
      <c r="F63" s="94">
        <v>26</v>
      </c>
      <c r="G63" s="63">
        <v>755</v>
      </c>
      <c r="H63" s="64">
        <v>7.4999999999999997E-2</v>
      </c>
      <c r="I63" s="64">
        <v>3.7999999999999999E-2</v>
      </c>
      <c r="J63" s="64">
        <v>2.1499999999999998E-2</v>
      </c>
      <c r="K63" s="62">
        <v>7.8</v>
      </c>
      <c r="L63" s="63">
        <v>43</v>
      </c>
      <c r="M63" s="63">
        <v>855</v>
      </c>
      <c r="N63" s="66" t="s">
        <v>3</v>
      </c>
      <c r="O63" s="63">
        <v>23</v>
      </c>
      <c r="P63" s="94">
        <v>84</v>
      </c>
      <c r="Q63" s="94">
        <v>32</v>
      </c>
      <c r="R63" s="94">
        <v>27</v>
      </c>
      <c r="S63" s="94">
        <v>1536</v>
      </c>
      <c r="T63" s="94">
        <v>3</v>
      </c>
      <c r="U63" s="94">
        <v>188</v>
      </c>
      <c r="V63" s="63"/>
      <c r="W63" s="110">
        <v>224</v>
      </c>
      <c r="X63" s="94" t="s">
        <v>110</v>
      </c>
      <c r="Y63" s="63"/>
      <c r="Z63" s="94">
        <v>23</v>
      </c>
      <c r="AA63" s="94">
        <v>898</v>
      </c>
      <c r="AB63" s="83">
        <v>13.55</v>
      </c>
      <c r="AE63" s="3">
        <v>2008</v>
      </c>
      <c r="AF63" s="2">
        <f>COUNT($H$110:$H$121)</f>
        <v>11</v>
      </c>
      <c r="AG63" s="4">
        <f>MAX($H$110:$H$121)</f>
        <v>0.34920000000000001</v>
      </c>
      <c r="AH63" s="2">
        <f>PERCENTILE($H$110:$H$121,75%)</f>
        <v>0.11649999999999999</v>
      </c>
      <c r="AI63" s="4">
        <f>MEDIAN($H$110:$H$121)</f>
        <v>4.0599999999999997E-2</v>
      </c>
      <c r="AJ63" s="2">
        <f>PERCENTILE($H$110:$H$121,25%)</f>
        <v>2.6499999999999999E-2</v>
      </c>
      <c r="AK63" s="4">
        <f>MIN($H$110:$H$121)</f>
        <v>1E-3</v>
      </c>
      <c r="BK63">
        <v>10</v>
      </c>
      <c r="BL63">
        <f>COUNT($H$11,$H$23,$H$35,$H$47,$H$59,$H$71,$H$83,$H$95,$H$107,$H$119,$H$131,$H$143,$H$155,$H$167)</f>
        <v>13</v>
      </c>
      <c r="BM63" s="6">
        <f>MAX($H$11,$H$23,$H$35,$H$47,$H$59,$H$71,$H$83,$H$95,$H$107,$H$119,$H$131,$H$143,$H$155,$H$167)</f>
        <v>0.71</v>
      </c>
      <c r="BN63">
        <f>PERCENTILE(($H$11,$H$23,$H$35,$H$47,$H$59,$H$71,$H$83,$H$95,$H$107,$H$119,$H$131,$H$143,$H$155,$H$167),75%)</f>
        <v>0.10730000000000001</v>
      </c>
      <c r="BO63" s="6">
        <f>MEDIAN($H$11,$H$23,$H$35,$H$47,$H$59,$H$71,$H$83,$H$95,$H$107,$H$119,$H$131,$H$143,$H$155,$H$167)</f>
        <v>0.05</v>
      </c>
      <c r="BP63">
        <f>PERCENTILE(($H$11,$H$23,$H$35,$H$47,$H$59,$H$71,$H$83,$H$95,$H$107,$H$119,$H$131,$H$143,$H$155,$H$167),25%)</f>
        <v>1E-3</v>
      </c>
      <c r="BQ63" s="6">
        <f>MIN($H$11,$H$23,$H$35,$H$47,$H$59,$H$71,$H$83,$H$95,$H$107,$H$119,$H$131,$H$143,$H$155,$H$167)</f>
        <v>1E-3</v>
      </c>
    </row>
    <row r="64" spans="1:69" x14ac:dyDescent="0.25">
      <c r="A64" s="117">
        <v>38047</v>
      </c>
      <c r="B64" s="60">
        <v>3</v>
      </c>
      <c r="C64" s="60">
        <v>2004</v>
      </c>
      <c r="D64" s="61">
        <v>0.8</v>
      </c>
      <c r="E64" s="62">
        <v>6.6</v>
      </c>
      <c r="F64" s="94">
        <v>27.5</v>
      </c>
      <c r="G64" s="63">
        <v>753</v>
      </c>
      <c r="H64" s="64">
        <v>5.7999999999999996E-3</v>
      </c>
      <c r="I64" s="64">
        <v>9.2999999999999999E-2</v>
      </c>
      <c r="J64" s="64">
        <v>3.4799999999999998E-2</v>
      </c>
      <c r="K64" s="62">
        <v>7.7</v>
      </c>
      <c r="L64" s="63">
        <v>49</v>
      </c>
      <c r="M64" s="63">
        <v>644</v>
      </c>
      <c r="N64" s="66" t="s">
        <v>3</v>
      </c>
      <c r="O64" s="63">
        <v>1300</v>
      </c>
      <c r="P64" s="94">
        <v>120</v>
      </c>
      <c r="Q64" s="94">
        <v>44</v>
      </c>
      <c r="R64" s="94">
        <v>31</v>
      </c>
      <c r="S64" s="94">
        <v>1254</v>
      </c>
      <c r="T64" s="94">
        <v>2</v>
      </c>
      <c r="U64" s="94">
        <v>180</v>
      </c>
      <c r="V64" s="63"/>
      <c r="W64" s="110">
        <v>77</v>
      </c>
      <c r="X64" s="94" t="s">
        <v>110</v>
      </c>
      <c r="Y64" s="63"/>
      <c r="Z64" s="94">
        <v>1300</v>
      </c>
      <c r="AA64" s="94">
        <v>693</v>
      </c>
      <c r="AB64" s="83">
        <v>74.36</v>
      </c>
      <c r="AE64" s="3">
        <v>2009</v>
      </c>
      <c r="AF64" s="2">
        <f>COUNT($H$122:$H$133)</f>
        <v>9</v>
      </c>
      <c r="AG64" s="4">
        <f>MAX($H$122:$H$133)</f>
        <v>1.2</v>
      </c>
      <c r="AH64" s="2">
        <f>PERCENTILE($H$122:$H$133,75%)</f>
        <v>0.53749999999999998</v>
      </c>
      <c r="AI64" s="4">
        <f>MEDIAN($H$122:$H$133)</f>
        <v>0.05</v>
      </c>
      <c r="AJ64" s="2">
        <f>PERCENTILE($H$122:$H$133,25%)</f>
        <v>1.8599999999999998E-2</v>
      </c>
      <c r="AK64" s="4">
        <f>MIN($H$122:$H$133)</f>
        <v>1E-3</v>
      </c>
      <c r="BK64">
        <v>11</v>
      </c>
      <c r="BL64">
        <f>COUNT($H$12,$H$24,$H$36,$H$48,$H$60,$H$72,$H$84,$H$96,$H$108,$H$120,$H$132,$H$144,$H$156,$H$168)</f>
        <v>13</v>
      </c>
      <c r="BM64" s="6">
        <f>MAX($H$12,$H$24,$H$36,$H$48,$H$60,$H$72,$H$84,$H$96,$H$108,$H$120,$H$132,$H$144,$H$156,$H$168)</f>
        <v>1.2</v>
      </c>
      <c r="BN64">
        <f>PERCENTILE(($H$12,$H$24,$H$36,$H$48,$H$60,$H$72,$H$84,$H$96,$H$108,$H$120,$H$132,$H$144,$H$156,$H$168),75%)</f>
        <v>0.23469999999999999</v>
      </c>
      <c r="BO64" s="6">
        <f>MEDIAN($H$12,$H$24,$H$36,$H$48,$H$60,$H$72,$H$84,$H$96,$H$108,$H$120,$H$132,$H$144,$H$156,$H$168)</f>
        <v>7.3800000000000004E-2</v>
      </c>
      <c r="BP64">
        <f>PERCENTILE(($H$12,$H$24,$H$36,$H$48,$H$60,$H$72,$H$84,$H$96,$H$108,$H$120,$H$132,$H$144,$H$156,$H$168),25%)</f>
        <v>4.0599999999999997E-2</v>
      </c>
      <c r="BQ64" s="6">
        <f>MIN($H$12,$H$24,$H$36,$H$48,$H$60,$H$72,$H$84,$H$96,$H$108,$H$120,$H$132,$H$144,$H$156,$H$168)</f>
        <v>2.29E-2</v>
      </c>
    </row>
    <row r="65" spans="1:69" x14ac:dyDescent="0.25">
      <c r="A65" s="117">
        <v>38090</v>
      </c>
      <c r="B65" s="60">
        <v>4</v>
      </c>
      <c r="C65" s="60">
        <v>2004</v>
      </c>
      <c r="D65" s="61">
        <v>2</v>
      </c>
      <c r="E65" s="62">
        <v>8.8000000000000007</v>
      </c>
      <c r="F65" s="94">
        <v>30</v>
      </c>
      <c r="G65" s="63">
        <v>800</v>
      </c>
      <c r="H65" s="64">
        <v>0.12640000000000001</v>
      </c>
      <c r="I65" s="64">
        <v>3.0099999999999998E-2</v>
      </c>
      <c r="J65" s="64">
        <v>3.1600000000000003E-2</v>
      </c>
      <c r="K65" s="62">
        <v>8.1</v>
      </c>
      <c r="L65" s="63">
        <v>36</v>
      </c>
      <c r="M65" s="63">
        <v>872</v>
      </c>
      <c r="N65" s="66" t="s">
        <v>3</v>
      </c>
      <c r="O65" s="63">
        <v>50</v>
      </c>
      <c r="P65" s="94">
        <v>80</v>
      </c>
      <c r="Q65" s="94">
        <v>32</v>
      </c>
      <c r="R65" s="94">
        <v>12</v>
      </c>
      <c r="S65" s="94">
        <v>1570</v>
      </c>
      <c r="T65" s="94">
        <v>5</v>
      </c>
      <c r="U65" s="94">
        <v>184</v>
      </c>
      <c r="V65" s="63"/>
      <c r="W65" s="110">
        <v>27</v>
      </c>
      <c r="X65" s="94" t="s">
        <v>110</v>
      </c>
      <c r="Y65" s="63"/>
      <c r="Z65" s="94">
        <v>8</v>
      </c>
      <c r="AA65" s="94">
        <v>908</v>
      </c>
      <c r="AB65" s="83">
        <v>15.64</v>
      </c>
      <c r="AE65" s="3">
        <v>2010</v>
      </c>
      <c r="AF65" s="2">
        <f>COUNT($H$134:$H$145)</f>
        <v>12</v>
      </c>
      <c r="AG65" s="4">
        <f>MAX($H$134:$H$145)</f>
        <v>0.71</v>
      </c>
      <c r="AH65" s="2">
        <f>PERCENTILE($H$134:$H$145,75%)</f>
        <v>0.24534999999999998</v>
      </c>
      <c r="AI65" s="4">
        <f>MEDIAN($H$134:$H$145)</f>
        <v>8.4999999999999992E-2</v>
      </c>
      <c r="AJ65" s="2">
        <f>PERCENTILE($H$134:$H$145,25%)</f>
        <v>3.0800000000000001E-2</v>
      </c>
      <c r="AK65" s="4">
        <f>MIN($H$134:$H$145)</f>
        <v>5.0000000000000001E-3</v>
      </c>
      <c r="BK65">
        <v>12</v>
      </c>
      <c r="BL65">
        <f>COUNT($H$13,$H$25,$H$37,$H$49,$H$61,$H$73,$H$85,$H$97,$H$109,$H$121,$H$133,$H$145,$H$157,$H$169)</f>
        <v>13</v>
      </c>
      <c r="BM65" s="6">
        <f>MAX($H$13,$H$25,$H$37,$H$49,$H$61,$H$73,$H$85,$H$97,$H$109,$H$121,$H$133,$H$145,$H$157,$H$169)</f>
        <v>0.68</v>
      </c>
      <c r="BN65">
        <f>PERCENTILE(($H$13,$H$25,$H$37,$H$49,$H$61,$H$73,$H$85,$H$97,$H$109,$H$121,$H$133,$H$145,$H$157,$H$169),75%)</f>
        <v>0.30840000000000001</v>
      </c>
      <c r="BO65" s="6">
        <f>MEDIAN($H$13,$H$25,$H$37,$H$49,$H$61,$H$73,$H$85,$H$97,$H$109,$H$121,$H$133,$H$145,$H$157,$H$169)</f>
        <v>0.19470000000000001</v>
      </c>
      <c r="BP65">
        <f>PERCENTILE(($H$13,$H$25,$H$37,$H$49,$H$61,$H$73,$H$85,$H$97,$H$109,$H$121,$H$133,$H$145,$H$157,$H$169),25%)</f>
        <v>0.09</v>
      </c>
      <c r="BQ65" s="6">
        <f>MIN($H$13,$H$25,$H$37,$H$49,$H$61,$H$73,$H$85,$H$97,$H$109,$H$121,$H$133,$H$145,$H$157,$H$169)</f>
        <v>2.7699999999999999E-2</v>
      </c>
    </row>
    <row r="66" spans="1:69" x14ac:dyDescent="0.25">
      <c r="A66" s="117">
        <v>38110</v>
      </c>
      <c r="B66" s="60">
        <v>5</v>
      </c>
      <c r="C66" s="60">
        <v>2004</v>
      </c>
      <c r="D66" s="61">
        <v>2</v>
      </c>
      <c r="E66" s="62">
        <v>7.8</v>
      </c>
      <c r="F66" s="94">
        <v>29.8</v>
      </c>
      <c r="G66" s="63">
        <v>1860</v>
      </c>
      <c r="H66" s="64">
        <v>7.3300000000000004E-2</v>
      </c>
      <c r="I66" s="64">
        <v>4.1099999999999998E-2</v>
      </c>
      <c r="J66" s="64">
        <v>2.86E-2</v>
      </c>
      <c r="K66" s="62">
        <v>8</v>
      </c>
      <c r="L66" s="63">
        <v>57</v>
      </c>
      <c r="M66" s="63">
        <v>916</v>
      </c>
      <c r="N66" s="66" t="s">
        <v>3</v>
      </c>
      <c r="O66" s="63">
        <v>140</v>
      </c>
      <c r="P66" s="94">
        <v>600</v>
      </c>
      <c r="Q66" s="94">
        <v>600</v>
      </c>
      <c r="R66" s="94">
        <v>8</v>
      </c>
      <c r="S66" s="94">
        <v>1733</v>
      </c>
      <c r="T66" s="94">
        <v>2</v>
      </c>
      <c r="U66" s="94">
        <v>800</v>
      </c>
      <c r="V66" s="63"/>
      <c r="W66" s="110">
        <v>130</v>
      </c>
      <c r="X66" s="94" t="s">
        <v>110</v>
      </c>
      <c r="Y66" s="63"/>
      <c r="Z66" s="94">
        <v>7</v>
      </c>
      <c r="AA66" s="94">
        <v>973</v>
      </c>
      <c r="AB66" s="83">
        <v>77.84</v>
      </c>
      <c r="AE66" s="3">
        <v>2011</v>
      </c>
      <c r="AF66" s="2">
        <f>COUNT($H$146:$H$157)</f>
        <v>11</v>
      </c>
      <c r="AG66" s="4">
        <f>MAX($H$146:$H$157)</f>
        <v>0.31030000000000002</v>
      </c>
      <c r="AH66" s="2">
        <f>PERCENTILE($H$146:$H$157,75%)</f>
        <v>0.1623</v>
      </c>
      <c r="AI66" s="4">
        <f>MEDIAN($H$146:$H$157)</f>
        <v>0.06</v>
      </c>
      <c r="AJ66" s="2">
        <f>PERCENTILE($H$146:$H$157,25%)</f>
        <v>2.8749999999999998E-2</v>
      </c>
      <c r="AK66" s="4">
        <f>MIN($H$146:$H$157)</f>
        <v>4.8999999999999998E-3</v>
      </c>
    </row>
    <row r="67" spans="1:69" x14ac:dyDescent="0.25">
      <c r="A67" s="117">
        <v>38148</v>
      </c>
      <c r="B67" s="60">
        <v>6</v>
      </c>
      <c r="C67" s="60">
        <v>2004</v>
      </c>
      <c r="D67" s="61">
        <v>3</v>
      </c>
      <c r="E67" s="62">
        <v>9.6</v>
      </c>
      <c r="F67" s="94">
        <v>29</v>
      </c>
      <c r="G67" s="63">
        <v>367</v>
      </c>
      <c r="H67" s="64">
        <v>2.4199999999999999E-2</v>
      </c>
      <c r="I67" s="64">
        <v>3.2300000000000002E-2</v>
      </c>
      <c r="J67" s="64">
        <v>1.2699999999999999E-2</v>
      </c>
      <c r="K67" s="62">
        <v>8.6</v>
      </c>
      <c r="L67" s="63">
        <v>54</v>
      </c>
      <c r="M67" s="63">
        <v>1047</v>
      </c>
      <c r="N67" s="66" t="s">
        <v>3</v>
      </c>
      <c r="O67" s="63">
        <v>110</v>
      </c>
      <c r="P67" s="94">
        <v>72</v>
      </c>
      <c r="Q67" s="94">
        <v>40</v>
      </c>
      <c r="R67" s="94">
        <v>65</v>
      </c>
      <c r="S67" s="94">
        <v>1811</v>
      </c>
      <c r="T67" s="94">
        <v>5</v>
      </c>
      <c r="U67" s="94">
        <v>188</v>
      </c>
      <c r="V67" s="63"/>
      <c r="W67" s="110">
        <v>117</v>
      </c>
      <c r="X67" s="94" t="s">
        <v>110</v>
      </c>
      <c r="Y67" s="63"/>
      <c r="Z67" s="94">
        <v>70</v>
      </c>
      <c r="AA67" s="94">
        <v>1101</v>
      </c>
      <c r="AB67" s="83">
        <v>112.76</v>
      </c>
      <c r="AE67" s="3">
        <v>2012</v>
      </c>
      <c r="AF67" s="2">
        <f>COUNT($H$158:$H$169)</f>
        <v>12</v>
      </c>
      <c r="AG67" s="4">
        <f>MAX($H$158:$H$169)</f>
        <v>0.58499999999999996</v>
      </c>
      <c r="AH67" s="2">
        <f>PERCENTILE($H$158:$H$169,75%)</f>
        <v>0.18149999999999999</v>
      </c>
      <c r="AI67" s="4">
        <f>MEDIAN($H$158:$H$169)</f>
        <v>3.5500000000000004E-2</v>
      </c>
      <c r="AJ67" s="2">
        <f>PERCENTILE($H$158:$H$169,25%)</f>
        <v>1.75E-3</v>
      </c>
      <c r="AK67" s="4">
        <f>MIN($H$158:$H$169)</f>
        <v>1E-3</v>
      </c>
    </row>
    <row r="68" spans="1:69" x14ac:dyDescent="0.25">
      <c r="A68" s="117">
        <v>38173</v>
      </c>
      <c r="B68" s="60">
        <v>7</v>
      </c>
      <c r="C68" s="60">
        <v>2004</v>
      </c>
      <c r="D68" s="61">
        <v>3</v>
      </c>
      <c r="E68" s="62">
        <v>9.3000000000000007</v>
      </c>
      <c r="F68" s="94">
        <v>31</v>
      </c>
      <c r="G68" s="63">
        <v>714</v>
      </c>
      <c r="H68" s="64">
        <v>7.7899999999999997E-2</v>
      </c>
      <c r="I68" s="64">
        <v>4.3400000000000001E-2</v>
      </c>
      <c r="J68" s="64">
        <v>3.49E-2</v>
      </c>
      <c r="K68" s="62">
        <v>8.5</v>
      </c>
      <c r="L68" s="63">
        <v>27</v>
      </c>
      <c r="M68" s="63">
        <v>1551</v>
      </c>
      <c r="N68" s="66" t="s">
        <v>3</v>
      </c>
      <c r="O68" s="63">
        <v>1100</v>
      </c>
      <c r="P68" s="94">
        <v>60</v>
      </c>
      <c r="Q68" s="94">
        <v>36</v>
      </c>
      <c r="R68" s="94">
        <v>87</v>
      </c>
      <c r="S68" s="94">
        <v>2550</v>
      </c>
      <c r="T68" s="94">
        <v>1</v>
      </c>
      <c r="U68" s="94">
        <v>304</v>
      </c>
      <c r="V68" s="63"/>
      <c r="W68" s="110">
        <v>426</v>
      </c>
      <c r="X68" s="94" t="s">
        <v>110</v>
      </c>
      <c r="Y68" s="63"/>
      <c r="Z68" s="94">
        <v>300</v>
      </c>
      <c r="AA68" s="94">
        <v>1578</v>
      </c>
      <c r="AB68" s="83"/>
      <c r="AE68" s="1"/>
      <c r="AF68" s="1"/>
      <c r="AG68" s="2"/>
      <c r="AH68" s="2"/>
      <c r="AI68" s="2"/>
    </row>
    <row r="69" spans="1:69" x14ac:dyDescent="0.25">
      <c r="A69" s="117">
        <v>38201</v>
      </c>
      <c r="B69" s="60">
        <v>8</v>
      </c>
      <c r="C69" s="60">
        <v>2004</v>
      </c>
      <c r="D69" s="61">
        <v>3</v>
      </c>
      <c r="E69" s="62">
        <v>9</v>
      </c>
      <c r="F69" s="94">
        <v>32</v>
      </c>
      <c r="G69" s="63">
        <v>777</v>
      </c>
      <c r="H69" s="64">
        <v>0.16120000000000001</v>
      </c>
      <c r="I69" s="64">
        <v>9.4999999999999998E-3</v>
      </c>
      <c r="J69" s="64">
        <v>4.0000000000000001E-3</v>
      </c>
      <c r="K69" s="62">
        <v>8.6999999999999993</v>
      </c>
      <c r="L69" s="63">
        <v>21</v>
      </c>
      <c r="M69" s="63">
        <v>1747</v>
      </c>
      <c r="N69" s="66" t="s">
        <v>3</v>
      </c>
      <c r="O69" s="63">
        <v>800</v>
      </c>
      <c r="P69" s="94">
        <v>72</v>
      </c>
      <c r="Q69" s="94">
        <v>52</v>
      </c>
      <c r="R69" s="94">
        <v>80</v>
      </c>
      <c r="S69" s="94">
        <v>2900</v>
      </c>
      <c r="T69" s="94">
        <v>0.05</v>
      </c>
      <c r="U69" s="94">
        <v>280</v>
      </c>
      <c r="V69" s="63"/>
      <c r="W69" s="111">
        <v>1119</v>
      </c>
      <c r="X69" s="94" t="s">
        <v>110</v>
      </c>
      <c r="Y69" s="63"/>
      <c r="Z69" s="94">
        <v>800</v>
      </c>
      <c r="AA69" s="94">
        <v>1768</v>
      </c>
      <c r="AB69" s="84">
        <v>92.21</v>
      </c>
    </row>
    <row r="70" spans="1:69" x14ac:dyDescent="0.25">
      <c r="A70" s="117">
        <v>38243</v>
      </c>
      <c r="B70" s="60">
        <v>9</v>
      </c>
      <c r="C70" s="60">
        <v>2004</v>
      </c>
      <c r="D70" s="61">
        <v>2</v>
      </c>
      <c r="E70" s="62">
        <v>9.1999999999999993</v>
      </c>
      <c r="F70" s="94">
        <v>33</v>
      </c>
      <c r="G70" s="63">
        <v>703</v>
      </c>
      <c r="H70" s="64">
        <v>0.1651</v>
      </c>
      <c r="I70" s="64">
        <v>5.1999999999999998E-3</v>
      </c>
      <c r="J70" s="64">
        <v>2.5000000000000001E-2</v>
      </c>
      <c r="K70" s="62">
        <v>8.5</v>
      </c>
      <c r="L70" s="63">
        <v>20</v>
      </c>
      <c r="M70" s="63">
        <v>1346</v>
      </c>
      <c r="N70" s="66" t="s">
        <v>3</v>
      </c>
      <c r="O70" s="63">
        <v>1400</v>
      </c>
      <c r="P70" s="94">
        <v>60</v>
      </c>
      <c r="Q70" s="94">
        <v>48</v>
      </c>
      <c r="R70" s="94">
        <v>66</v>
      </c>
      <c r="S70" s="94">
        <v>2550</v>
      </c>
      <c r="T70" s="94">
        <v>0.1</v>
      </c>
      <c r="U70" s="94">
        <v>252</v>
      </c>
      <c r="V70" s="63"/>
      <c r="W70" s="110">
        <v>369</v>
      </c>
      <c r="X70" s="94" t="s">
        <v>110</v>
      </c>
      <c r="Y70" s="63"/>
      <c r="Z70" s="94">
        <v>500</v>
      </c>
      <c r="AA70" s="94">
        <v>1366</v>
      </c>
      <c r="AB70" s="83">
        <v>5.04</v>
      </c>
      <c r="AE70" t="s">
        <v>15</v>
      </c>
      <c r="AF70" t="s">
        <v>40</v>
      </c>
      <c r="AG70" t="s">
        <v>41</v>
      </c>
      <c r="AH70" t="s">
        <v>42</v>
      </c>
      <c r="AI70" t="s">
        <v>43</v>
      </c>
      <c r="AJ70" t="s">
        <v>44</v>
      </c>
      <c r="AK70" t="s">
        <v>45</v>
      </c>
      <c r="BK70" t="s">
        <v>14</v>
      </c>
      <c r="BL70" t="s">
        <v>40</v>
      </c>
      <c r="BM70" t="s">
        <v>41</v>
      </c>
      <c r="BN70" t="s">
        <v>42</v>
      </c>
      <c r="BO70" t="s">
        <v>43</v>
      </c>
      <c r="BP70" t="s">
        <v>44</v>
      </c>
      <c r="BQ70" t="s">
        <v>45</v>
      </c>
    </row>
    <row r="71" spans="1:69" x14ac:dyDescent="0.25">
      <c r="A71" s="117">
        <v>38264</v>
      </c>
      <c r="B71" s="60">
        <v>10</v>
      </c>
      <c r="C71" s="60">
        <v>2004</v>
      </c>
      <c r="D71" s="61">
        <v>2</v>
      </c>
      <c r="E71" s="62">
        <v>10.199999999999999</v>
      </c>
      <c r="F71" s="94" t="s">
        <v>110</v>
      </c>
      <c r="G71" s="63">
        <v>599</v>
      </c>
      <c r="H71" s="64">
        <v>0.13789999999999999</v>
      </c>
      <c r="I71" s="64">
        <v>2.1100000000000001E-2</v>
      </c>
      <c r="J71" s="64">
        <v>2.9600000000000001E-2</v>
      </c>
      <c r="K71" s="62">
        <v>8.4</v>
      </c>
      <c r="L71" s="63">
        <v>19</v>
      </c>
      <c r="M71" s="63">
        <v>1264</v>
      </c>
      <c r="N71" s="66" t="s">
        <v>3</v>
      </c>
      <c r="O71" s="63">
        <v>1300</v>
      </c>
      <c r="P71" s="94">
        <v>76</v>
      </c>
      <c r="Q71" s="94">
        <v>48</v>
      </c>
      <c r="R71" s="94">
        <v>96</v>
      </c>
      <c r="S71" s="94">
        <v>2130</v>
      </c>
      <c r="T71" s="94">
        <v>3</v>
      </c>
      <c r="U71" s="94">
        <v>280</v>
      </c>
      <c r="V71" s="63"/>
      <c r="W71" s="110">
        <v>800</v>
      </c>
      <c r="X71" s="94" t="s">
        <v>110</v>
      </c>
      <c r="Y71" s="63"/>
      <c r="Z71" s="94">
        <v>500</v>
      </c>
      <c r="AA71" s="94">
        <v>1283</v>
      </c>
      <c r="AB71" s="83">
        <v>8.34</v>
      </c>
      <c r="AE71" s="3">
        <v>1999</v>
      </c>
      <c r="AF71">
        <f>COUNT($I$2:$I$13)</f>
        <v>11</v>
      </c>
      <c r="AG71" s="4">
        <f>MAX($I$2:$I$13)</f>
        <v>0.1114</v>
      </c>
      <c r="AH71">
        <f>PERCENTILE($I$2:$I$13,75%)</f>
        <v>7.4000000000000003E-3</v>
      </c>
      <c r="AI71" s="4">
        <f>MEDIAN($I$2:$I$13)</f>
        <v>2E-3</v>
      </c>
      <c r="AJ71">
        <f>PERCENTILE($I$2:$I$13,25%)</f>
        <v>2E-3</v>
      </c>
      <c r="AK71" s="4">
        <f>MIN($I$2:$I$13)</f>
        <v>2E-3</v>
      </c>
      <c r="BK71">
        <v>1</v>
      </c>
      <c r="BL71">
        <f>COUNT($I$2,$I$14,$I$26,$I$38,$I$50,$I$62,$I$74,$I$86,$I$98,$I$110,$I$122,$I$134,$I$146,$I$158)</f>
        <v>13</v>
      </c>
      <c r="BM71" s="6">
        <f>MAX($I$2,$I$14,$I$26,$I$38,$I$50,$I$62,$I$74,$I$86,$I$98,$I$110,$I$122,$I$134,$I$146,$I$158)</f>
        <v>0.224</v>
      </c>
      <c r="BN71">
        <f>PERCENTILE(($I$2,$I$14,$I$26,$I$38,$I$50,$I$62,$I$74,$I$86,$I$98,$I$110,$I$122,$I$134,$I$146,$I$158),75%)</f>
        <v>0.1</v>
      </c>
      <c r="BO71" s="6">
        <f>MEDIAN($I$2,$I$14,$I$26,$I$38,$I$50,$I$62,$I$74,$I$86,$I$98,$I$110,$I$122,$I$134,$I$146,$I$158)</f>
        <v>7.1499999999999994E-2</v>
      </c>
      <c r="BP71">
        <f>PERCENTILE(($I$2,$I$14,$I$26,$I$38,$I$50,$I$62,$I$74,$I$86,$I$98,$I$110,$I$122,$I$134,$I$146,$I$158),25%)</f>
        <v>4.2700000000000002E-2</v>
      </c>
      <c r="BQ71" s="6">
        <f>MIN($I$2,$I$14,$I$26,$I$38,$I$50,$I$62,$I$74,$I$86,$I$98,$I$110,$I$122,$I$134,$I$146,$I$158)</f>
        <v>2E-3</v>
      </c>
    </row>
    <row r="72" spans="1:69" x14ac:dyDescent="0.25">
      <c r="A72" s="117">
        <v>38299</v>
      </c>
      <c r="B72" s="60">
        <v>11</v>
      </c>
      <c r="C72" s="60">
        <v>2004</v>
      </c>
      <c r="D72" s="61">
        <v>2</v>
      </c>
      <c r="E72" s="62">
        <v>9.6999999999999993</v>
      </c>
      <c r="F72" s="94">
        <v>30</v>
      </c>
      <c r="G72" s="63">
        <v>476</v>
      </c>
      <c r="H72" s="64">
        <v>0.25240000000000001</v>
      </c>
      <c r="I72" s="64">
        <v>3.6700000000000003E-2</v>
      </c>
      <c r="J72" s="64">
        <v>5.8599999999999999E-2</v>
      </c>
      <c r="K72" s="62">
        <v>8.1999999999999993</v>
      </c>
      <c r="L72" s="63">
        <v>29</v>
      </c>
      <c r="M72" s="63">
        <v>1012</v>
      </c>
      <c r="N72" s="66" t="s">
        <v>3</v>
      </c>
      <c r="O72" s="63">
        <v>800</v>
      </c>
      <c r="P72" s="94">
        <v>76</v>
      </c>
      <c r="Q72" s="94">
        <v>36</v>
      </c>
      <c r="R72" s="94">
        <v>35</v>
      </c>
      <c r="S72" s="94">
        <v>1828</v>
      </c>
      <c r="T72" s="94">
        <v>0.05</v>
      </c>
      <c r="U72" s="94">
        <v>192</v>
      </c>
      <c r="V72" s="63"/>
      <c r="W72" s="110">
        <v>853</v>
      </c>
      <c r="X72" s="94" t="s">
        <v>110</v>
      </c>
      <c r="Y72" s="63"/>
      <c r="Z72" s="94">
        <v>500</v>
      </c>
      <c r="AA72" s="94">
        <v>1041</v>
      </c>
      <c r="AB72" s="83">
        <v>74.540000000000006</v>
      </c>
      <c r="AE72" s="3">
        <v>2000</v>
      </c>
      <c r="AF72">
        <f>COUNT($I$14:$I$25)</f>
        <v>12</v>
      </c>
      <c r="AG72" s="4">
        <f>MAX($I$14:$I$25)</f>
        <v>0.24049999999999999</v>
      </c>
      <c r="AH72">
        <f>PERCENTILE($I$14:$I$25,75%)</f>
        <v>0.17230000000000001</v>
      </c>
      <c r="AI72" s="4">
        <f>MEDIAN($I$14:$I$25)</f>
        <v>0.11474999999999999</v>
      </c>
      <c r="AJ72">
        <f>PERCENTILE($I$14:$I$25,25%)</f>
        <v>5.1400000000000001E-2</v>
      </c>
      <c r="AK72" s="4">
        <f>MIN($I$14:$I$25)</f>
        <v>1.8499999999999999E-2</v>
      </c>
      <c r="BK72">
        <v>2</v>
      </c>
      <c r="BL72">
        <f>COUNT($I$3,$I$15,$I$27,$I$39,$I$51,$I$63,$I$75,$I$87,$I$99,$I$111,$I$123,$I$135,$I$147,$I$159)</f>
        <v>13</v>
      </c>
      <c r="BM72" s="6">
        <f>MAX($I$3,$I$15,$I$27,$I$39,$I$51,$I$63,$I$75,$I$87,$I$99,$I$111,$I$123,$I$135,$I$147,$I$159)</f>
        <v>0.1658</v>
      </c>
      <c r="BN72">
        <f>PERCENTILE(($I$3,$I$15,$I$27,$I$39,$I$51,$I$63,$I$75,$I$87,$I$99,$I$111,$I$123,$I$135,$I$147,$I$159),75%)</f>
        <v>0.1128</v>
      </c>
      <c r="BO72" s="6">
        <f>MEDIAN($I$3,$I$15,$I$27,$I$39,$I$51,$I$63,$I$75,$I$87,$I$99,$I$111,$I$123,$I$135,$I$147,$I$159)</f>
        <v>8.5199999999999998E-2</v>
      </c>
      <c r="BP72">
        <f>PERCENTILE(($I$3,$I$15,$I$27,$I$39,$I$51,$I$63,$I$75,$I$87,$I$99,$I$111,$I$123,$I$135,$I$147,$I$159),25%)</f>
        <v>5.4600000000000003E-2</v>
      </c>
      <c r="BQ72" s="6">
        <f>MIN($I$3,$I$15,$I$27,$I$39,$I$51,$I$63,$I$75,$I$87,$I$99,$I$111,$I$123,$I$135,$I$147,$I$159)</f>
        <v>1.2800000000000001E-2</v>
      </c>
    </row>
    <row r="73" spans="1:69" x14ac:dyDescent="0.25">
      <c r="A73" s="117">
        <v>38329</v>
      </c>
      <c r="B73" s="60">
        <v>12</v>
      </c>
      <c r="C73" s="60">
        <v>2004</v>
      </c>
      <c r="D73" s="61">
        <v>1</v>
      </c>
      <c r="E73" s="62">
        <v>7.5</v>
      </c>
      <c r="F73" s="94">
        <v>27</v>
      </c>
      <c r="G73" s="63">
        <v>342</v>
      </c>
      <c r="H73" s="64">
        <v>0.3009</v>
      </c>
      <c r="I73" s="64">
        <v>9.06E-2</v>
      </c>
      <c r="J73" s="64">
        <v>3.1099999999999999E-2</v>
      </c>
      <c r="K73" s="62">
        <v>7.5</v>
      </c>
      <c r="L73" s="63">
        <v>127</v>
      </c>
      <c r="M73" s="63">
        <v>793</v>
      </c>
      <c r="N73" s="66" t="s">
        <v>3</v>
      </c>
      <c r="O73" s="63">
        <v>2200</v>
      </c>
      <c r="P73" s="94">
        <v>56</v>
      </c>
      <c r="Q73" s="94">
        <v>20</v>
      </c>
      <c r="R73" s="94">
        <v>4</v>
      </c>
      <c r="S73" s="94">
        <v>1404</v>
      </c>
      <c r="T73" s="94">
        <v>3</v>
      </c>
      <c r="U73" s="94">
        <v>148</v>
      </c>
      <c r="V73" s="63"/>
      <c r="W73" s="110">
        <v>760</v>
      </c>
      <c r="X73" s="94" t="s">
        <v>110</v>
      </c>
      <c r="Y73" s="63"/>
      <c r="Z73" s="94">
        <v>2200</v>
      </c>
      <c r="AA73" s="94">
        <v>920</v>
      </c>
      <c r="AB73" s="83">
        <v>34.4</v>
      </c>
      <c r="AE73" s="3">
        <v>2001</v>
      </c>
      <c r="AF73" s="2">
        <f>COUNT($I$26:$I$37)</f>
        <v>5</v>
      </c>
      <c r="AG73" s="4">
        <f>MAX($I$26:$I$37)</f>
        <v>0.13600000000000001</v>
      </c>
      <c r="AH73" s="2">
        <f>PERCENTILE($I$26:$I$37,75%)</f>
        <v>0.11459999999999999</v>
      </c>
      <c r="AI73" s="4">
        <f>MEDIAN($I$26:$I$37)</f>
        <v>0.1062</v>
      </c>
      <c r="AJ73" s="2">
        <f>PERCENTILE($I$26:$I$37,25%)</f>
        <v>0.10050000000000001</v>
      </c>
      <c r="AK73" s="4">
        <f>MIN($I$26:$I$37)</f>
        <v>5.4100000000000002E-2</v>
      </c>
      <c r="BK73">
        <v>3</v>
      </c>
      <c r="BL73">
        <f>COUNT($I$4,$I$16,$I$28,$I$40,$I$52,$I$64,$I$76,$I$88,$I$100,$I$112,$I$124,$I$136,$I$148,$I$160)</f>
        <v>13</v>
      </c>
      <c r="BM73" s="6">
        <f>MAX($I$4,$I$16,$I$28,$I$40,$I$52,$I$64,$I$76,$I$88,$I$100,$I$112,$I$124,$I$136,$I$148,$I$160)</f>
        <v>0.1978</v>
      </c>
      <c r="BN73">
        <f>PERCENTILE(($I$4,$I$16,$I$28,$I$40,$I$52,$I$64,$I$76,$I$88,$I$100,$I$112,$I$124,$I$136,$I$148,$I$160),75%)</f>
        <v>0.14410000000000001</v>
      </c>
      <c r="BO73" s="6">
        <f>MEDIAN($I$4,$I$16,$I$28,$I$40,$I$52,$I$64,$I$76,$I$88,$I$100,$I$112,$I$124,$I$136,$I$148,$I$160)</f>
        <v>7.4999999999999997E-2</v>
      </c>
      <c r="BP73">
        <f>PERCENTILE(($I$4,$I$16,$I$28,$I$40,$I$52,$I$64,$I$76,$I$88,$I$100,$I$112,$I$124,$I$136,$I$148,$I$160),25%)</f>
        <v>4.3299999999999998E-2</v>
      </c>
      <c r="BQ73" s="6">
        <f>MIN($I$4,$I$16,$I$28,$I$40,$I$52,$I$64,$I$76,$I$88,$I$100,$I$112,$I$124,$I$136,$I$148,$I$160)</f>
        <v>2E-3</v>
      </c>
    </row>
    <row r="74" spans="1:69" x14ac:dyDescent="0.25">
      <c r="A74" s="117">
        <v>38357</v>
      </c>
      <c r="B74" s="60">
        <v>1</v>
      </c>
      <c r="C74" s="60">
        <v>2005</v>
      </c>
      <c r="D74" s="61">
        <v>2</v>
      </c>
      <c r="E74" s="62">
        <v>9.1999999999999993</v>
      </c>
      <c r="F74" s="94">
        <v>25</v>
      </c>
      <c r="G74" s="63">
        <v>495</v>
      </c>
      <c r="H74" s="64">
        <v>0.2064</v>
      </c>
      <c r="I74" s="64">
        <v>1.3899999999999999E-2</v>
      </c>
      <c r="J74" s="64">
        <v>3.5400000000000001E-2</v>
      </c>
      <c r="K74" s="62">
        <v>7.9</v>
      </c>
      <c r="L74" s="63">
        <v>33</v>
      </c>
      <c r="M74" s="63">
        <v>1082</v>
      </c>
      <c r="N74" s="66" t="s">
        <v>3</v>
      </c>
      <c r="O74" s="63">
        <v>3000</v>
      </c>
      <c r="P74" s="94">
        <v>60</v>
      </c>
      <c r="Q74" s="94">
        <v>28</v>
      </c>
      <c r="R74" s="94">
        <v>5</v>
      </c>
      <c r="S74" s="94">
        <v>2050</v>
      </c>
      <c r="T74" s="94">
        <v>0.6</v>
      </c>
      <c r="U74" s="94">
        <v>188</v>
      </c>
      <c r="V74" s="63"/>
      <c r="W74" s="85">
        <v>976</v>
      </c>
      <c r="X74" s="94" t="s">
        <v>110</v>
      </c>
      <c r="Y74" s="63"/>
      <c r="Z74" s="94">
        <v>800</v>
      </c>
      <c r="AA74" s="94">
        <v>1115</v>
      </c>
      <c r="AB74" s="85">
        <v>39.96</v>
      </c>
      <c r="AE74" s="3">
        <v>2002</v>
      </c>
      <c r="AF74" s="2">
        <f>COUNT($I$38:$I$49)</f>
        <v>12</v>
      </c>
      <c r="AG74" s="4">
        <f>MAX($I$38:$I$49)</f>
        <v>0.14410000000000001</v>
      </c>
      <c r="AH74" s="2">
        <f>PERCENTILE($I$38:$I$49,75%)</f>
        <v>9.9350000000000008E-2</v>
      </c>
      <c r="AI74" s="4">
        <f>MEDIAN($I$38:$I$49)</f>
        <v>7.3899999999999993E-2</v>
      </c>
      <c r="AJ74" s="2">
        <f>PERCENTILE($I$38:$I$49,25%)</f>
        <v>5.1549999999999999E-2</v>
      </c>
      <c r="AK74" s="4">
        <f>MIN($I$38:$I$49)</f>
        <v>2.7900000000000001E-2</v>
      </c>
      <c r="BK74">
        <v>4</v>
      </c>
      <c r="BL74">
        <f>COUNT($I$5,$I$17,$I$29,$I$41,$I$53,$I$65,$I$77,$I$89,$I$101,$I$113,$I$125,$I$137,$I$149,$I$161)</f>
        <v>13</v>
      </c>
      <c r="BM74" s="6">
        <f>MAX($I$5,$I$17,$I$29,$I$41,$I$53,$I$65,$I$77,$I$89,$I$101,$I$113,$I$125,$I$137,$I$149,$I$161)</f>
        <v>0.24049999999999999</v>
      </c>
      <c r="BN74">
        <f>PERCENTILE(($I$5,$I$17,$I$29,$I$41,$I$53,$I$65,$I$77,$I$89,$I$101,$I$113,$I$125,$I$137,$I$149,$I$161),75%)</f>
        <v>8.0399999999999999E-2</v>
      </c>
      <c r="BO74" s="6">
        <f>MEDIAN($I$5,$I$17,$I$29,$I$41,$I$53,$I$65,$I$77,$I$89,$I$101,$I$113,$I$125,$I$137,$I$149,$I$161)</f>
        <v>0.05</v>
      </c>
      <c r="BP74">
        <f>PERCENTILE(($I$5,$I$17,$I$29,$I$41,$I$53,$I$65,$I$77,$I$89,$I$101,$I$113,$I$125,$I$137,$I$149,$I$161),25%)</f>
        <v>4.3900000000000002E-2</v>
      </c>
      <c r="BQ74" s="6">
        <f>MIN($I$5,$I$17,$I$29,$I$41,$I$53,$I$65,$I$77,$I$89,$I$101,$I$113,$I$125,$I$137,$I$149,$I$161)</f>
        <v>2E-3</v>
      </c>
    </row>
    <row r="75" spans="1:69" x14ac:dyDescent="0.25">
      <c r="A75" s="117">
        <v>38390</v>
      </c>
      <c r="B75" s="60">
        <v>2</v>
      </c>
      <c r="C75" s="60">
        <v>2005</v>
      </c>
      <c r="D75" s="61">
        <v>1</v>
      </c>
      <c r="E75" s="62">
        <v>8</v>
      </c>
      <c r="F75" s="94">
        <v>24.5</v>
      </c>
      <c r="G75" s="63">
        <v>454</v>
      </c>
      <c r="H75" s="64">
        <v>9.1800000000000007E-2</v>
      </c>
      <c r="I75" s="64">
        <v>4.1500000000000002E-2</v>
      </c>
      <c r="J75" s="64">
        <v>3.2300000000000002E-2</v>
      </c>
      <c r="K75" s="62">
        <v>7.6</v>
      </c>
      <c r="L75" s="63">
        <v>103</v>
      </c>
      <c r="M75" s="63">
        <v>989</v>
      </c>
      <c r="N75" s="63">
        <v>71</v>
      </c>
      <c r="O75" s="63">
        <v>30</v>
      </c>
      <c r="P75" s="94">
        <v>56</v>
      </c>
      <c r="Q75" s="94">
        <v>28</v>
      </c>
      <c r="R75" s="94">
        <v>38</v>
      </c>
      <c r="S75" s="94">
        <v>1813</v>
      </c>
      <c r="T75" s="94">
        <v>3</v>
      </c>
      <c r="U75" s="94">
        <v>176</v>
      </c>
      <c r="V75" s="63"/>
      <c r="W75" s="85">
        <v>300</v>
      </c>
      <c r="X75" s="94" t="s">
        <v>110</v>
      </c>
      <c r="Y75" s="63"/>
      <c r="Z75" s="94">
        <v>30</v>
      </c>
      <c r="AA75" s="94">
        <v>1092</v>
      </c>
      <c r="AB75" s="85">
        <v>57.51</v>
      </c>
      <c r="AE75" s="3">
        <v>2003</v>
      </c>
      <c r="AF75" s="2">
        <f>COUNT($I$50:$I$61)</f>
        <v>11</v>
      </c>
      <c r="AG75" s="4">
        <f>MAX($I$50:$I$61)</f>
        <v>0.1128</v>
      </c>
      <c r="AH75" s="2">
        <f>PERCENTILE($I$50:$I$61,75%)</f>
        <v>5.9400000000000008E-2</v>
      </c>
      <c r="AI75" s="4">
        <f>MEDIAN($I$50:$I$61)</f>
        <v>3.7600000000000001E-2</v>
      </c>
      <c r="AJ75" s="2">
        <f>PERCENTILE($I$50:$I$61,25%)</f>
        <v>2.1749999999999999E-2</v>
      </c>
      <c r="AK75" s="4">
        <f>MIN($I$50:$I$61)</f>
        <v>3.3E-3</v>
      </c>
      <c r="BK75">
        <v>5</v>
      </c>
      <c r="BL75">
        <f>COUNT($I$6,$I$18,$I$30,$I$42,$I$54,$I$66,$I$78,$I$90,$I$102,$I$114,$I$126,$I$138,$I$150,$I$162)</f>
        <v>13</v>
      </c>
      <c r="BM75" s="6">
        <f>MAX($I$6,$I$18,$I$30,$I$42,$I$54,$I$66,$I$78,$I$90,$I$102,$I$114,$I$126,$I$138,$I$150,$I$162)</f>
        <v>0.18970000000000001</v>
      </c>
      <c r="BN75">
        <f>PERCENTILE(($I$6,$I$18,$I$30,$I$42,$I$54,$I$66,$I$78,$I$90,$I$102,$I$114,$I$126,$I$138,$I$150,$I$162),75%)</f>
        <v>7.6300000000000007E-2</v>
      </c>
      <c r="BO75" s="6">
        <f>MEDIAN($I$6,$I$18,$I$30,$I$42,$I$54,$I$66,$I$78,$I$90,$I$102,$I$114,$I$126,$I$138,$I$150,$I$162)</f>
        <v>0.05</v>
      </c>
      <c r="BP75">
        <f>PERCENTILE(($I$6,$I$18,$I$30,$I$42,$I$54,$I$66,$I$78,$I$90,$I$102,$I$114,$I$126,$I$138,$I$150,$I$162),25%)</f>
        <v>3.7600000000000001E-2</v>
      </c>
      <c r="BQ75" s="6">
        <f>MIN($I$6,$I$18,$I$30,$I$42,$I$54,$I$66,$I$78,$I$90,$I$102,$I$114,$I$126,$I$138,$I$150,$I$162)</f>
        <v>2E-3</v>
      </c>
    </row>
    <row r="76" spans="1:69" x14ac:dyDescent="0.25">
      <c r="A76" s="117">
        <v>38412</v>
      </c>
      <c r="B76" s="60">
        <v>3</v>
      </c>
      <c r="C76" s="60">
        <v>2005</v>
      </c>
      <c r="D76" s="61">
        <v>2</v>
      </c>
      <c r="E76" s="62">
        <v>8</v>
      </c>
      <c r="F76" s="94">
        <v>27.5</v>
      </c>
      <c r="G76" s="63">
        <v>405</v>
      </c>
      <c r="H76" s="64">
        <v>5.6300000000000003E-2</v>
      </c>
      <c r="I76" s="64">
        <v>4.3299999999999998E-2</v>
      </c>
      <c r="J76" s="64">
        <v>3.3599999999999998E-2</v>
      </c>
      <c r="K76" s="62">
        <v>8.1</v>
      </c>
      <c r="L76" s="63">
        <v>53</v>
      </c>
      <c r="M76" s="63">
        <v>862</v>
      </c>
      <c r="N76" s="63">
        <v>37</v>
      </c>
      <c r="O76" s="63">
        <v>110</v>
      </c>
      <c r="P76" s="94">
        <v>80</v>
      </c>
      <c r="Q76" s="94">
        <v>32</v>
      </c>
      <c r="R76" s="94">
        <v>12</v>
      </c>
      <c r="S76" s="94">
        <v>1705</v>
      </c>
      <c r="T76" s="94">
        <v>5</v>
      </c>
      <c r="U76" s="94">
        <v>176</v>
      </c>
      <c r="V76" s="63"/>
      <c r="W76" s="85">
        <v>210</v>
      </c>
      <c r="X76" s="94" t="s">
        <v>110</v>
      </c>
      <c r="Y76" s="63"/>
      <c r="Z76" s="94">
        <v>70</v>
      </c>
      <c r="AA76" s="94">
        <v>915</v>
      </c>
      <c r="AB76" s="85">
        <v>21.02</v>
      </c>
      <c r="AE76" s="3">
        <v>2004</v>
      </c>
      <c r="AF76" s="2">
        <f>COUNT($I$62:$I$73)</f>
        <v>12</v>
      </c>
      <c r="AG76" s="4">
        <f>MAX($I$62:$I$73)</f>
        <v>9.2999999999999999E-2</v>
      </c>
      <c r="AH76" s="2">
        <f>PERCENTILE($I$62:$I$73,75%)</f>
        <v>4.6800000000000001E-2</v>
      </c>
      <c r="AI76" s="4">
        <f>MEDIAN($I$62:$I$73)</f>
        <v>3.7350000000000001E-2</v>
      </c>
      <c r="AJ76" s="2">
        <f>PERCENTILE($I$62:$I$73,25%)</f>
        <v>2.785E-2</v>
      </c>
      <c r="AK76" s="4">
        <f>MIN($I$62:$I$73)</f>
        <v>5.1999999999999998E-3</v>
      </c>
      <c r="BK76">
        <v>6</v>
      </c>
      <c r="BL76">
        <f>COUNT($I$7,$I$19,$I$31,$I$43,$I$55,$I$67,$I$79,$I$91,$I$103,$I$115,$I$127,$I$139,$I$151,$I$163)</f>
        <v>12</v>
      </c>
      <c r="BM76" s="6">
        <f>MAX($I$7,$I$19,$I$31,$I$43,$I$55,$I$67,$I$79,$I$91,$I$103,$I$115,$I$127,$I$139,$I$151,$I$163)</f>
        <v>0.16650000000000001</v>
      </c>
      <c r="BN76">
        <f>PERCENTILE(($I$7,$I$19,$I$31,$I$43,$I$55,$I$67,$I$79,$I$91,$I$103,$I$115,$I$127,$I$139,$I$151,$I$163),75%)</f>
        <v>0.10519999999999999</v>
      </c>
      <c r="BO76" s="6">
        <f>MEDIAN($I$7,$I$19,$I$31,$I$43,$I$55,$I$67,$I$79,$I$91,$I$103,$I$115,$I$127,$I$139,$I$151,$I$163)</f>
        <v>5.425E-2</v>
      </c>
      <c r="BP76">
        <f>PERCENTILE(($I$7,$I$19,$I$31,$I$43,$I$55,$I$67,$I$79,$I$91,$I$103,$I$115,$I$127,$I$139,$I$151,$I$163),25%)</f>
        <v>4.4650000000000002E-2</v>
      </c>
      <c r="BQ76" s="6">
        <f>MIN($I$7,$I$19,$I$31,$I$43,$I$55,$I$67,$I$79,$I$91,$I$103,$I$115,$I$127,$I$139,$I$151,$I$163)</f>
        <v>2E-3</v>
      </c>
    </row>
    <row r="77" spans="1:69" x14ac:dyDescent="0.25">
      <c r="A77" s="117">
        <v>38446</v>
      </c>
      <c r="B77" s="60">
        <v>4</v>
      </c>
      <c r="C77" s="60">
        <v>2005</v>
      </c>
      <c r="D77" s="61">
        <v>1</v>
      </c>
      <c r="E77" s="62">
        <v>7.3</v>
      </c>
      <c r="F77" s="94">
        <v>29.5</v>
      </c>
      <c r="G77" s="63">
        <v>439</v>
      </c>
      <c r="H77" s="64">
        <v>9.9500000000000005E-2</v>
      </c>
      <c r="I77" s="64">
        <v>4.3900000000000002E-2</v>
      </c>
      <c r="J77" s="64">
        <v>4.4600000000000001E-2</v>
      </c>
      <c r="K77" s="62">
        <v>7.3</v>
      </c>
      <c r="L77" s="63">
        <v>236</v>
      </c>
      <c r="M77" s="63">
        <v>853</v>
      </c>
      <c r="N77" s="63">
        <v>91</v>
      </c>
      <c r="O77" s="63">
        <v>130</v>
      </c>
      <c r="P77" s="94">
        <v>80</v>
      </c>
      <c r="Q77" s="94">
        <v>40</v>
      </c>
      <c r="R77" s="94">
        <v>36</v>
      </c>
      <c r="S77" s="94">
        <v>1724</v>
      </c>
      <c r="T77" s="94">
        <v>6</v>
      </c>
      <c r="U77" s="94">
        <v>180</v>
      </c>
      <c r="V77" s="63"/>
      <c r="W77" s="85">
        <v>187</v>
      </c>
      <c r="X77" s="94" t="s">
        <v>110</v>
      </c>
      <c r="Y77" s="63"/>
      <c r="Z77" s="94">
        <v>130</v>
      </c>
      <c r="AA77" s="94">
        <v>1089</v>
      </c>
      <c r="AB77" s="85">
        <v>19.809999999999999</v>
      </c>
      <c r="AE77" s="3">
        <v>2005</v>
      </c>
      <c r="AF77" s="2">
        <f>COUNT($I$74:$I$85)</f>
        <v>12</v>
      </c>
      <c r="AG77" s="4">
        <f>MAX($I$74:$I$85)</f>
        <v>0.1736</v>
      </c>
      <c r="AH77" s="2">
        <f>PERCENTILE($I$74:$I$85,75%)</f>
        <v>8.5999999999999993E-2</v>
      </c>
      <c r="AI77" s="4">
        <f>MEDIAN($I$74:$I$85)</f>
        <v>6.25E-2</v>
      </c>
      <c r="AJ77" s="2">
        <f>PERCENTILE($I$74:$I$85,25%)</f>
        <v>4.2849999999999999E-2</v>
      </c>
      <c r="AK77" s="4">
        <f>MIN($I$74:$I$85)</f>
        <v>1.3899999999999999E-2</v>
      </c>
      <c r="BK77">
        <v>7</v>
      </c>
      <c r="BL77">
        <f>COUNT($I$8,$I$20,$I$32,$I$44,$I$56,$I$68,$I$80,$I$92,$I$104,$I$116,$I$128,$I$140,$I$152,$I$164)</f>
        <v>12</v>
      </c>
      <c r="BM77" s="6">
        <f>MAX($I$8,$I$20,$I$32,$I$44,$I$56,$I$68,$I$80,$I$92,$I$104,$I$116,$I$128,$I$140,$I$152,$I$164)</f>
        <v>0.14000000000000001</v>
      </c>
      <c r="BN77">
        <f>PERCENTILE(($I$8,$I$20,$I$32,$I$44,$I$56,$I$68,$I$80,$I$92,$I$104,$I$116,$I$128,$I$140,$I$152,$I$164),75%)</f>
        <v>0.1028</v>
      </c>
      <c r="BO77" s="6">
        <f>MEDIAN($I$8,$I$20,$I$32,$I$44,$I$56,$I$68,$I$80,$I$92,$I$104,$I$116,$I$128,$I$140,$I$152,$I$164)</f>
        <v>6.2799999999999995E-2</v>
      </c>
      <c r="BP77">
        <f>PERCENTILE(($I$8,$I$20,$I$32,$I$44,$I$56,$I$68,$I$80,$I$92,$I$104,$I$116,$I$128,$I$140,$I$152,$I$164),25%)</f>
        <v>2.9374999999999998E-2</v>
      </c>
      <c r="BQ77" s="6">
        <f>MIN($I$8,$I$20,$I$32,$I$44,$I$56,$I$68,$I$80,$I$92,$I$104,$I$116,$I$128,$I$140,$I$152,$I$164)</f>
        <v>2E-3</v>
      </c>
    </row>
    <row r="78" spans="1:69" x14ac:dyDescent="0.25">
      <c r="A78" s="117">
        <v>38495</v>
      </c>
      <c r="B78" s="60">
        <v>5</v>
      </c>
      <c r="C78" s="60">
        <v>2005</v>
      </c>
      <c r="D78" s="61">
        <v>2</v>
      </c>
      <c r="E78" s="62">
        <v>7.6</v>
      </c>
      <c r="F78" s="94">
        <v>31</v>
      </c>
      <c r="G78" s="63">
        <v>651</v>
      </c>
      <c r="H78" s="64">
        <v>0.1234</v>
      </c>
      <c r="I78" s="64">
        <v>2.3099999999999999E-2</v>
      </c>
      <c r="J78" s="64">
        <v>1.5E-3</v>
      </c>
      <c r="K78" s="62">
        <v>8.1999999999999993</v>
      </c>
      <c r="L78" s="63">
        <v>53</v>
      </c>
      <c r="M78" s="63">
        <v>1035</v>
      </c>
      <c r="N78" s="63">
        <v>28</v>
      </c>
      <c r="O78" s="63">
        <v>1100</v>
      </c>
      <c r="P78" s="94">
        <v>84</v>
      </c>
      <c r="Q78" s="94">
        <v>40</v>
      </c>
      <c r="R78" s="94">
        <v>229</v>
      </c>
      <c r="S78" s="94">
        <v>1898</v>
      </c>
      <c r="T78" s="94">
        <v>2</v>
      </c>
      <c r="U78" s="94">
        <v>200</v>
      </c>
      <c r="V78" s="63"/>
      <c r="W78" s="88">
        <v>414</v>
      </c>
      <c r="X78" s="94" t="s">
        <v>110</v>
      </c>
      <c r="Y78" s="63"/>
      <c r="Z78" s="94">
        <v>1100</v>
      </c>
      <c r="AA78" s="94">
        <v>1088</v>
      </c>
      <c r="AB78" s="83">
        <v>58.73</v>
      </c>
      <c r="AE78" s="3">
        <v>2006</v>
      </c>
      <c r="AF78" s="2">
        <f>COUNT($I$86:$I$97)</f>
        <v>12</v>
      </c>
      <c r="AG78" s="4">
        <f>MAX($I$86:$I$97)</f>
        <v>0.17280000000000001</v>
      </c>
      <c r="AH78" s="2">
        <f>PERCENTILE($I$86:$I$97,75%)</f>
        <v>0.1002</v>
      </c>
      <c r="AI78" s="4">
        <f>MEDIAN($I$86:$I$97)</f>
        <v>6.1700000000000005E-2</v>
      </c>
      <c r="AJ78" s="2">
        <f>PERCENTILE($I$86:$I$97,25%)</f>
        <v>4.8899999999999999E-2</v>
      </c>
      <c r="AK78" s="4">
        <f>MIN($I$86:$I$97)</f>
        <v>1.7299999999999999E-2</v>
      </c>
      <c r="BK78">
        <v>8</v>
      </c>
      <c r="BL78">
        <f>COUNT($I$9,$I$21,$I$33,$I$45,$I$57,$I$69,$I$81,$I$93,$I$105,$I$117,$I$129,$I$141,$I$153,$I$165)</f>
        <v>13</v>
      </c>
      <c r="BM78" s="6">
        <f>MAX($I$9,$I$21,$I$33,$I$45,$I$57,$I$69,$I$81,$I$93,$I$105,$I$117,$I$129,$I$141,$I$153,$I$165)</f>
        <v>0.121</v>
      </c>
      <c r="BN78">
        <f>PERCENTILE(($I$9,$I$21,$I$33,$I$45,$I$57,$I$69,$I$81,$I$93,$I$105,$I$117,$I$129,$I$141,$I$153,$I$165),75%)</f>
        <v>9.4700000000000006E-2</v>
      </c>
      <c r="BO78" s="6">
        <f>MEDIAN($I$9,$I$21,$I$33,$I$45,$I$57,$I$69,$I$81,$I$93,$I$105,$I$117,$I$129,$I$141,$I$153,$I$165)</f>
        <v>6.7900000000000002E-2</v>
      </c>
      <c r="BP78">
        <f>PERCENTILE(($I$9,$I$21,$I$33,$I$45,$I$57,$I$69,$I$81,$I$93,$I$105,$I$117,$I$129,$I$141,$I$153,$I$165),25%)</f>
        <v>1.67E-2</v>
      </c>
      <c r="BQ78" s="6">
        <f>MIN($I$9,$I$21,$I$33,$I$45,$I$57,$I$69,$I$81,$I$93,$I$105,$I$117,$I$129,$I$141,$I$153,$I$165)</f>
        <v>3.3E-3</v>
      </c>
    </row>
    <row r="79" spans="1:69" x14ac:dyDescent="0.25">
      <c r="A79" s="117">
        <v>38509</v>
      </c>
      <c r="B79" s="60">
        <v>6</v>
      </c>
      <c r="C79" s="60">
        <v>2005</v>
      </c>
      <c r="D79" s="61">
        <v>2</v>
      </c>
      <c r="E79" s="62">
        <v>8.1</v>
      </c>
      <c r="F79" s="94">
        <v>30</v>
      </c>
      <c r="G79" s="63">
        <v>1023</v>
      </c>
      <c r="H79" s="64">
        <v>7.1199999999999999E-2</v>
      </c>
      <c r="I79" s="64">
        <v>4.7800000000000002E-2</v>
      </c>
      <c r="J79" s="64">
        <v>2.9600000000000001E-2</v>
      </c>
      <c r="K79" s="62">
        <v>9</v>
      </c>
      <c r="L79" s="63">
        <v>44</v>
      </c>
      <c r="M79" s="63">
        <v>1148</v>
      </c>
      <c r="N79" s="63">
        <v>28</v>
      </c>
      <c r="O79" s="63">
        <v>2300</v>
      </c>
      <c r="P79" s="94">
        <v>84</v>
      </c>
      <c r="Q79" s="94">
        <v>44</v>
      </c>
      <c r="R79" s="94">
        <v>23</v>
      </c>
      <c r="S79" s="94">
        <v>2</v>
      </c>
      <c r="T79" s="94">
        <v>0.05</v>
      </c>
      <c r="U79" s="94">
        <v>220</v>
      </c>
      <c r="V79" s="63"/>
      <c r="W79" s="85">
        <v>456</v>
      </c>
      <c r="X79" s="94" t="s">
        <v>110</v>
      </c>
      <c r="Y79" s="63"/>
      <c r="Z79" s="94">
        <v>2300</v>
      </c>
      <c r="AA79" s="94">
        <v>1192</v>
      </c>
      <c r="AB79" s="86">
        <v>13.55</v>
      </c>
      <c r="AE79" s="3">
        <v>2007</v>
      </c>
      <c r="AF79" s="2">
        <f>COUNT($I$98:$I$109)</f>
        <v>12</v>
      </c>
      <c r="AG79" s="4">
        <f>MAX($I$98:$I$109)</f>
        <v>0.1472</v>
      </c>
      <c r="AH79" s="2">
        <f>PERCENTILE($I$98:$I$109,75%)</f>
        <v>7.6424999999999993E-2</v>
      </c>
      <c r="AI79" s="4">
        <f>MEDIAN($I$98:$I$109)</f>
        <v>5.8999999999999997E-2</v>
      </c>
      <c r="AJ79" s="2">
        <f>PERCENTILE($I$98:$I$109,25%)</f>
        <v>4.5024999999999996E-2</v>
      </c>
      <c r="AK79" s="4">
        <f>MIN($I$98:$I$109)</f>
        <v>2.5399999999999999E-2</v>
      </c>
      <c r="BK79">
        <v>9</v>
      </c>
      <c r="BL79">
        <f>COUNT($I$10,$I$22,$I$34,$I$46,$I$58,$I$70,$I$82,$I$94,$I$106,$I$118,$I$130,$I$142,$I$154,$I$166)</f>
        <v>13</v>
      </c>
      <c r="BM79" s="6">
        <f>MAX($I$10,$I$22,$I$34,$I$46,$I$58,$I$70,$I$82,$I$94,$I$106,$I$118,$I$130,$I$142,$I$154,$I$166)</f>
        <v>0.23469999999999999</v>
      </c>
      <c r="BN79">
        <f>PERCENTILE(($I$10,$I$22,$I$34,$I$46,$I$58,$I$70,$I$82,$I$94,$I$106,$I$118,$I$130,$I$142,$I$154,$I$166),75%)</f>
        <v>8.4199999999999997E-2</v>
      </c>
      <c r="BO79" s="6">
        <f>MEDIAN($I$10,$I$22,$I$34,$I$46,$I$58,$I$70,$I$82,$I$94,$I$106,$I$118,$I$130,$I$142,$I$154,$I$166)</f>
        <v>4.48E-2</v>
      </c>
      <c r="BP79">
        <f>PERCENTILE(($I$10,$I$22,$I$34,$I$46,$I$58,$I$70,$I$82,$I$94,$I$106,$I$118,$I$130,$I$142,$I$154,$I$166),25%)</f>
        <v>1.8499999999999999E-2</v>
      </c>
      <c r="BQ79" s="6">
        <f>MIN($I$10,$I$22,$I$34,$I$46,$I$58,$I$70,$I$82,$I$94,$I$106,$I$118,$I$130,$I$142,$I$154,$I$166)</f>
        <v>2E-3</v>
      </c>
    </row>
    <row r="80" spans="1:69" x14ac:dyDescent="0.25">
      <c r="A80" s="117">
        <v>38537</v>
      </c>
      <c r="B80" s="60">
        <v>7</v>
      </c>
      <c r="C80" s="60">
        <v>2005</v>
      </c>
      <c r="D80" s="61">
        <v>4</v>
      </c>
      <c r="E80" s="62">
        <v>9</v>
      </c>
      <c r="F80" s="94">
        <v>29</v>
      </c>
      <c r="G80" s="63">
        <v>651</v>
      </c>
      <c r="H80" s="64">
        <v>5.0999999999999997E-2</v>
      </c>
      <c r="I80" s="64">
        <v>7.9399999999999998E-2</v>
      </c>
      <c r="J80" s="64">
        <v>5.0599999999999999E-2</v>
      </c>
      <c r="K80" s="62">
        <v>8.6</v>
      </c>
      <c r="L80" s="63">
        <v>29</v>
      </c>
      <c r="M80" s="63">
        <v>1174</v>
      </c>
      <c r="N80" s="63">
        <v>28</v>
      </c>
      <c r="O80" s="63">
        <v>1700</v>
      </c>
      <c r="P80" s="94">
        <v>84</v>
      </c>
      <c r="Q80" s="94">
        <v>40</v>
      </c>
      <c r="R80" s="94">
        <v>52</v>
      </c>
      <c r="S80" s="94">
        <v>2040</v>
      </c>
      <c r="T80" s="94">
        <v>0.5</v>
      </c>
      <c r="U80" s="94">
        <v>220</v>
      </c>
      <c r="V80" s="63"/>
      <c r="W80" s="88">
        <v>4821</v>
      </c>
      <c r="X80" s="94" t="s">
        <v>110</v>
      </c>
      <c r="Y80" s="63"/>
      <c r="Z80" s="94">
        <v>800</v>
      </c>
      <c r="AA80" s="94">
        <v>1203</v>
      </c>
      <c r="AB80" s="83"/>
      <c r="AE80" s="3">
        <v>2008</v>
      </c>
      <c r="AF80" s="2">
        <f>COUNT($I$110:$I$121)</f>
        <v>11</v>
      </c>
      <c r="AG80" s="4">
        <f>MAX($I$110:$I$121)</f>
        <v>9.5299999999999996E-2</v>
      </c>
      <c r="AH80" s="2">
        <f>PERCENTILE($I$110:$I$121,75%)</f>
        <v>8.0199999999999994E-2</v>
      </c>
      <c r="AI80" s="4">
        <f>MEDIAN($I$110:$I$121)</f>
        <v>7.0900000000000005E-2</v>
      </c>
      <c r="AJ80" s="2">
        <f>PERCENTILE($I$110:$I$121,25%)</f>
        <v>3.585E-2</v>
      </c>
      <c r="AK80" s="4">
        <f>MIN($I$110:$I$121)</f>
        <v>3.0099999999999998E-2</v>
      </c>
      <c r="BK80">
        <v>10</v>
      </c>
      <c r="BL80">
        <f>COUNT($I$11,$I$23,$I$35,$I$47,$I$59,$I$71,$I$83,$I$95,$I$107,$I$119,$I$131,$I$143,$I$155,$I$167)</f>
        <v>13</v>
      </c>
      <c r="BM80" s="6">
        <f>MAX($I$11,$I$23,$I$35,$I$47,$I$59,$I$71,$I$83,$I$95,$I$107,$I$119,$I$131,$I$143,$I$155,$I$167)</f>
        <v>0.17280000000000001</v>
      </c>
      <c r="BN80">
        <f>PERCENTILE(($I$11,$I$23,$I$35,$I$47,$I$59,$I$71,$I$83,$I$95,$I$107,$I$119,$I$131,$I$143,$I$155,$I$167),75%)</f>
        <v>0.08</v>
      </c>
      <c r="BO80" s="6">
        <f>MEDIAN($I$11,$I$23,$I$35,$I$47,$I$59,$I$71,$I$83,$I$95,$I$107,$I$119,$I$131,$I$143,$I$155,$I$167)</f>
        <v>3.6999999999999998E-2</v>
      </c>
      <c r="BP80">
        <f>PERCENTILE(($I$11,$I$23,$I$35,$I$47,$I$59,$I$71,$I$83,$I$95,$I$107,$I$119,$I$131,$I$143,$I$155,$I$167),25%)</f>
        <v>2.7900000000000001E-2</v>
      </c>
      <c r="BQ80" s="6">
        <f>MIN($I$11,$I$23,$I$35,$I$47,$I$59,$I$71,$I$83,$I$95,$I$107,$I$119,$I$131,$I$143,$I$155,$I$167)</f>
        <v>5.0000000000000001E-3</v>
      </c>
    </row>
    <row r="81" spans="1:69" x14ac:dyDescent="0.25">
      <c r="A81" s="117">
        <v>38572</v>
      </c>
      <c r="B81" s="60">
        <v>8</v>
      </c>
      <c r="C81" s="60">
        <v>2005</v>
      </c>
      <c r="D81" s="61">
        <v>2</v>
      </c>
      <c r="E81" s="62">
        <v>6.6</v>
      </c>
      <c r="F81" s="94" t="s">
        <v>110</v>
      </c>
      <c r="G81" s="63">
        <v>666</v>
      </c>
      <c r="H81" s="64">
        <v>9.5699999999999993E-2</v>
      </c>
      <c r="I81" s="64">
        <v>9.4700000000000006E-2</v>
      </c>
      <c r="J81" s="64">
        <v>1E-3</v>
      </c>
      <c r="K81" s="62">
        <v>7.8</v>
      </c>
      <c r="L81" s="63">
        <v>37</v>
      </c>
      <c r="M81" s="63">
        <v>1530</v>
      </c>
      <c r="N81" s="63">
        <v>32</v>
      </c>
      <c r="O81" s="63">
        <v>70</v>
      </c>
      <c r="P81" s="94">
        <v>72</v>
      </c>
      <c r="Q81" s="94">
        <v>36</v>
      </c>
      <c r="R81" s="94">
        <v>50</v>
      </c>
      <c r="S81" s="94">
        <v>2680</v>
      </c>
      <c r="T81" s="94">
        <v>2</v>
      </c>
      <c r="U81" s="94">
        <v>148</v>
      </c>
      <c r="V81" s="63"/>
      <c r="W81" s="109">
        <v>13020</v>
      </c>
      <c r="X81" s="94" t="s">
        <v>110</v>
      </c>
      <c r="Y81" s="63"/>
      <c r="Z81" s="94">
        <v>21</v>
      </c>
      <c r="AA81" s="94">
        <v>1567</v>
      </c>
      <c r="AB81" s="85">
        <v>15.29</v>
      </c>
      <c r="AE81" s="3">
        <v>2009</v>
      </c>
      <c r="AF81" s="2">
        <f>COUNT($I$122:$I$133)</f>
        <v>9</v>
      </c>
      <c r="AG81" s="4">
        <f>MAX($I$122:$I$133)</f>
        <v>0.16270000000000001</v>
      </c>
      <c r="AH81" s="2">
        <f>PERCENTILE($I$122:$I$133,75%)</f>
        <v>0.15</v>
      </c>
      <c r="AI81" s="4">
        <f>MEDIAN($I$122:$I$133)</f>
        <v>7.0999999999999994E-2</v>
      </c>
      <c r="AJ81" s="2">
        <f>PERCENTILE($I$122:$I$133,25%)</f>
        <v>5.8799999999999998E-2</v>
      </c>
      <c r="AK81" s="4">
        <f>MIN($I$122:$I$133)</f>
        <v>0.05</v>
      </c>
      <c r="BK81">
        <v>11</v>
      </c>
      <c r="BL81">
        <f>COUNT($I$12,$I$24,$I$36,$I$48,$I$60,$I$72,$I$84,$I$96,$I$108,$I$120,$I$132,$I$144,$I$156,$I$168)</f>
        <v>13</v>
      </c>
      <c r="BM81" s="6">
        <f>MAX($I$12,$I$24,$I$36,$I$48,$I$60,$I$72,$I$84,$I$96,$I$108,$I$120,$I$132,$I$144,$I$156,$I$168)</f>
        <v>0.15</v>
      </c>
      <c r="BN81">
        <f>PERCENTILE(($I$12,$I$24,$I$36,$I$48,$I$60,$I$72,$I$84,$I$96,$I$108,$I$120,$I$132,$I$144,$I$156,$I$168),75%)</f>
        <v>0.1101</v>
      </c>
      <c r="BO81" s="6">
        <f>MEDIAN($I$12,$I$24,$I$36,$I$48,$I$60,$I$72,$I$84,$I$96,$I$108,$I$120,$I$132,$I$144,$I$156,$I$168)</f>
        <v>7.1499999999999994E-2</v>
      </c>
      <c r="BP81">
        <f>PERCENTILE(($I$12,$I$24,$I$36,$I$48,$I$60,$I$72,$I$84,$I$96,$I$108,$I$120,$I$132,$I$144,$I$156,$I$168),25%)</f>
        <v>4.2500000000000003E-2</v>
      </c>
      <c r="BQ81" s="6">
        <f>MIN($I$12,$I$24,$I$36,$I$48,$I$60,$I$72,$I$84,$I$96,$I$108,$I$120,$I$132,$I$144,$I$156,$I$168)</f>
        <v>3.6400000000000002E-2</v>
      </c>
    </row>
    <row r="82" spans="1:69" x14ac:dyDescent="0.25">
      <c r="A82" s="117">
        <v>38600</v>
      </c>
      <c r="B82" s="60">
        <v>9</v>
      </c>
      <c r="C82" s="60">
        <v>2005</v>
      </c>
      <c r="D82" s="61">
        <v>3</v>
      </c>
      <c r="E82" s="62">
        <v>8</v>
      </c>
      <c r="F82" s="94">
        <v>29</v>
      </c>
      <c r="G82" s="63">
        <v>580</v>
      </c>
      <c r="H82" s="64">
        <v>1.46E-2</v>
      </c>
      <c r="I82" s="64">
        <v>8.4199999999999997E-2</v>
      </c>
      <c r="J82" s="64">
        <v>7.0000000000000001E-3</v>
      </c>
      <c r="K82" s="62">
        <v>8.9</v>
      </c>
      <c r="L82" s="63">
        <v>25</v>
      </c>
      <c r="M82" s="63">
        <v>1406</v>
      </c>
      <c r="N82" s="63">
        <v>17</v>
      </c>
      <c r="O82" s="63">
        <v>30</v>
      </c>
      <c r="P82" s="94">
        <v>76</v>
      </c>
      <c r="Q82" s="94">
        <v>36</v>
      </c>
      <c r="R82" s="94">
        <v>64</v>
      </c>
      <c r="S82" s="94">
        <v>2270</v>
      </c>
      <c r="T82" s="94">
        <v>0.5</v>
      </c>
      <c r="U82" s="94">
        <v>252</v>
      </c>
      <c r="V82" s="63"/>
      <c r="W82" s="110">
        <v>41186</v>
      </c>
      <c r="X82" s="94" t="s">
        <v>110</v>
      </c>
      <c r="Y82" s="63"/>
      <c r="Z82" s="94">
        <v>11</v>
      </c>
      <c r="AA82" s="94">
        <v>1431</v>
      </c>
      <c r="AB82" s="83">
        <v>41.7</v>
      </c>
      <c r="AE82" s="3">
        <v>2010</v>
      </c>
      <c r="AF82" s="2">
        <f>COUNT($I$134:$I$145)</f>
        <v>12</v>
      </c>
      <c r="AG82" s="4">
        <f>MAX($I$134:$I$145)</f>
        <v>0.16</v>
      </c>
      <c r="AH82" s="2">
        <f>PERCENTILE($I$134:$I$145,75%)</f>
        <v>0.15609999999999999</v>
      </c>
      <c r="AI82" s="4">
        <f>MEDIAN($I$134:$I$145)</f>
        <v>0.125</v>
      </c>
      <c r="AJ82" s="2">
        <f>PERCENTILE($I$134:$I$145,25%)</f>
        <v>5.9825000000000003E-2</v>
      </c>
      <c r="AK82" s="4">
        <f>MIN($I$134:$I$145)</f>
        <v>5.0000000000000001E-3</v>
      </c>
      <c r="BK82">
        <v>12</v>
      </c>
      <c r="BL82">
        <f>COUNT($I$13,$I$25,$I$37,$I$49,$I$61,$I$73,$I$85,$I$97,$I$109,$I$121,$I$133,$I$145,$I$157,$I$169)</f>
        <v>13</v>
      </c>
      <c r="BM82" s="6">
        <f>MAX($I$13,$I$25,$I$37,$I$49,$I$61,$I$73,$I$85,$I$97,$I$109,$I$121,$I$133,$I$145,$I$157,$I$169)</f>
        <v>0.1736</v>
      </c>
      <c r="BN82">
        <f>PERCENTILE(($I$13,$I$25,$I$37,$I$49,$I$61,$I$73,$I$85,$I$97,$I$109,$I$121,$I$133,$I$145,$I$157,$I$169),75%)</f>
        <v>0.15479999999999999</v>
      </c>
      <c r="BO82" s="6">
        <f>MEDIAN($I$13,$I$25,$I$37,$I$49,$I$61,$I$73,$I$85,$I$97,$I$109,$I$121,$I$133,$I$145,$I$157,$I$169)</f>
        <v>8.3599999999999994E-2</v>
      </c>
      <c r="BP82">
        <f>PERCENTILE(($I$13,$I$25,$I$37,$I$49,$I$61,$I$73,$I$85,$I$97,$I$109,$I$121,$I$133,$I$145,$I$157,$I$169),25%)</f>
        <v>6.0999999999999999E-2</v>
      </c>
      <c r="BQ82" s="6">
        <f>MIN($I$13,$I$25,$I$37,$I$49,$I$61,$I$73,$I$85,$I$97,$I$109,$I$121,$I$133,$I$145,$I$157,$I$169)</f>
        <v>2E-3</v>
      </c>
    </row>
    <row r="83" spans="1:69" x14ac:dyDescent="0.25">
      <c r="A83" s="117">
        <v>38635</v>
      </c>
      <c r="B83" s="60">
        <v>10</v>
      </c>
      <c r="C83" s="60">
        <v>2005</v>
      </c>
      <c r="D83" s="61">
        <v>2</v>
      </c>
      <c r="E83" s="62">
        <v>7.7</v>
      </c>
      <c r="F83" s="94">
        <v>29.5</v>
      </c>
      <c r="G83" s="63">
        <v>458</v>
      </c>
      <c r="H83" s="64">
        <v>1E-3</v>
      </c>
      <c r="I83" s="64">
        <v>7.7200000000000005E-2</v>
      </c>
      <c r="J83" s="64">
        <v>1.9400000000000001E-2</v>
      </c>
      <c r="K83" s="62">
        <v>7.8</v>
      </c>
      <c r="L83" s="63">
        <v>14</v>
      </c>
      <c r="M83" s="63">
        <v>1034</v>
      </c>
      <c r="N83" s="63">
        <v>31</v>
      </c>
      <c r="O83" s="63">
        <v>45</v>
      </c>
      <c r="P83" s="94">
        <v>68</v>
      </c>
      <c r="Q83" s="94">
        <v>16</v>
      </c>
      <c r="R83" s="94">
        <v>49</v>
      </c>
      <c r="S83" s="94">
        <v>1861</v>
      </c>
      <c r="T83" s="94">
        <v>2</v>
      </c>
      <c r="U83" s="94">
        <v>188</v>
      </c>
      <c r="V83" s="63"/>
      <c r="W83" s="110">
        <v>220</v>
      </c>
      <c r="X83" s="94" t="s">
        <v>110</v>
      </c>
      <c r="Y83" s="63"/>
      <c r="Z83" s="94">
        <v>17</v>
      </c>
      <c r="AA83" s="94">
        <v>1048</v>
      </c>
      <c r="AB83" s="83">
        <v>34.75</v>
      </c>
      <c r="AE83" s="3">
        <v>2011</v>
      </c>
      <c r="AF83" s="2">
        <f>COUNT($I$146:$I$157)</f>
        <v>11</v>
      </c>
      <c r="AG83" s="4">
        <f>MAX($I$146:$I$157)</f>
        <v>0.23469999999999999</v>
      </c>
      <c r="AH83" s="2">
        <f>PERCENTILE($I$146:$I$157,75%)</f>
        <v>8.9450000000000002E-2</v>
      </c>
      <c r="AI83" s="4">
        <f>MEDIAN($I$146:$I$157)</f>
        <v>6.0999999999999999E-2</v>
      </c>
      <c r="AJ83" s="2">
        <f>PERCENTILE($I$146:$I$157,25%)</f>
        <v>4.3399999999999994E-2</v>
      </c>
      <c r="AK83" s="4">
        <f>MIN($I$146:$I$157)</f>
        <v>5.4999999999999997E-3</v>
      </c>
    </row>
    <row r="84" spans="1:69" x14ac:dyDescent="0.25">
      <c r="A84" s="117">
        <v>38663</v>
      </c>
      <c r="B84" s="60">
        <v>11</v>
      </c>
      <c r="C84" s="60">
        <v>2005</v>
      </c>
      <c r="D84" s="61">
        <v>2</v>
      </c>
      <c r="E84" s="62">
        <v>8.1</v>
      </c>
      <c r="F84" s="94" t="s">
        <v>110</v>
      </c>
      <c r="G84" s="63">
        <v>272</v>
      </c>
      <c r="H84" s="64">
        <v>0.1072</v>
      </c>
      <c r="I84" s="64">
        <v>9.1399999999999995E-2</v>
      </c>
      <c r="J84" s="64">
        <v>2.23E-2</v>
      </c>
      <c r="K84" s="62">
        <v>7.9</v>
      </c>
      <c r="L84" s="63">
        <v>22</v>
      </c>
      <c r="M84" s="63">
        <v>650</v>
      </c>
      <c r="N84" s="63">
        <v>38</v>
      </c>
      <c r="O84" s="63">
        <v>500</v>
      </c>
      <c r="P84" s="94">
        <v>80</v>
      </c>
      <c r="Q84" s="94">
        <v>56</v>
      </c>
      <c r="R84" s="94">
        <v>28</v>
      </c>
      <c r="S84" s="94">
        <v>1169</v>
      </c>
      <c r="T84" s="94">
        <v>4</v>
      </c>
      <c r="U84" s="94">
        <v>132</v>
      </c>
      <c r="V84" s="63"/>
      <c r="W84" s="110">
        <v>551</v>
      </c>
      <c r="X84" s="94" t="s">
        <v>110</v>
      </c>
      <c r="Y84" s="63"/>
      <c r="Z84" s="94">
        <v>110</v>
      </c>
      <c r="AA84" s="94">
        <v>672</v>
      </c>
      <c r="AB84" s="83">
        <v>3.48</v>
      </c>
      <c r="AE84" s="3">
        <v>2012</v>
      </c>
      <c r="AF84" s="2">
        <f>COUNT($I$158:$I$169)</f>
        <v>12</v>
      </c>
      <c r="AG84" s="4">
        <f>MAX($I$158:$I$169)</f>
        <v>0.224</v>
      </c>
      <c r="AH84" s="2">
        <f>PERCENTILE($I$158:$I$169,75%)</f>
        <v>0.11874999999999999</v>
      </c>
      <c r="AI84" s="4">
        <f>MEDIAN($I$158:$I$169)</f>
        <v>0.10200000000000001</v>
      </c>
      <c r="AJ84" s="2">
        <f>PERCENTILE($I$158:$I$169,25%)</f>
        <v>0.08</v>
      </c>
      <c r="AK84" s="4">
        <f>MIN($I$158:$I$169)</f>
        <v>5.3999999999999999E-2</v>
      </c>
    </row>
    <row r="85" spans="1:69" x14ac:dyDescent="0.25">
      <c r="A85" s="117">
        <v>38691</v>
      </c>
      <c r="B85" s="60">
        <v>12</v>
      </c>
      <c r="C85" s="60">
        <v>2005</v>
      </c>
      <c r="D85" s="61">
        <v>2</v>
      </c>
      <c r="E85" s="62">
        <v>6.9</v>
      </c>
      <c r="F85" s="94" t="s">
        <v>110</v>
      </c>
      <c r="G85" s="63">
        <v>286</v>
      </c>
      <c r="H85" s="64">
        <v>0.09</v>
      </c>
      <c r="I85" s="64">
        <v>0.1736</v>
      </c>
      <c r="J85" s="64">
        <v>9.4399999999999998E-2</v>
      </c>
      <c r="K85" s="62">
        <v>7.7</v>
      </c>
      <c r="L85" s="63">
        <v>28</v>
      </c>
      <c r="M85" s="63">
        <v>700</v>
      </c>
      <c r="N85" s="63">
        <v>59</v>
      </c>
      <c r="O85" s="63">
        <v>16000</v>
      </c>
      <c r="P85" s="94">
        <v>92</v>
      </c>
      <c r="Q85" s="94">
        <v>40</v>
      </c>
      <c r="R85" s="94">
        <v>35</v>
      </c>
      <c r="S85" s="94">
        <v>1278</v>
      </c>
      <c r="T85" s="94"/>
      <c r="U85" s="94">
        <v>152</v>
      </c>
      <c r="V85" s="63"/>
      <c r="W85" s="108">
        <v>1014</v>
      </c>
      <c r="X85" s="94" t="s">
        <v>110</v>
      </c>
      <c r="Y85" s="63"/>
      <c r="Z85" s="94">
        <v>16000</v>
      </c>
      <c r="AA85" s="94">
        <v>728</v>
      </c>
      <c r="AB85" s="87">
        <v>34.75</v>
      </c>
      <c r="AE85" s="1"/>
      <c r="AF85" s="1"/>
      <c r="AG85" s="2"/>
      <c r="AH85" s="2"/>
      <c r="AI85" s="2"/>
    </row>
    <row r="86" spans="1:69" x14ac:dyDescent="0.25">
      <c r="A86" s="117">
        <v>38740</v>
      </c>
      <c r="B86" s="60">
        <v>1</v>
      </c>
      <c r="C86" s="60">
        <v>2006</v>
      </c>
      <c r="D86" s="61">
        <v>2</v>
      </c>
      <c r="E86" s="62">
        <v>8.9</v>
      </c>
      <c r="F86" s="94">
        <v>28</v>
      </c>
      <c r="G86" s="63">
        <v>246</v>
      </c>
      <c r="H86" s="64">
        <v>1.9300000000000001E-2</v>
      </c>
      <c r="I86" s="64">
        <v>4.9799999999999997E-2</v>
      </c>
      <c r="J86" s="64">
        <v>2.0500000000000001E-2</v>
      </c>
      <c r="K86" s="62">
        <v>7.8</v>
      </c>
      <c r="L86" s="63">
        <v>31</v>
      </c>
      <c r="M86" s="63">
        <v>598</v>
      </c>
      <c r="N86" s="63">
        <v>29</v>
      </c>
      <c r="O86" s="63">
        <v>300</v>
      </c>
      <c r="P86" s="94">
        <v>72</v>
      </c>
      <c r="Q86" s="94">
        <v>24</v>
      </c>
      <c r="R86" s="94">
        <v>8</v>
      </c>
      <c r="S86" s="94">
        <v>1038</v>
      </c>
      <c r="T86" s="94">
        <v>0.5</v>
      </c>
      <c r="U86" s="94">
        <v>128</v>
      </c>
      <c r="V86" s="63"/>
      <c r="W86" s="110">
        <v>644</v>
      </c>
      <c r="X86" s="94" t="s">
        <v>110</v>
      </c>
      <c r="Y86" s="63"/>
      <c r="Z86" s="94">
        <v>70</v>
      </c>
      <c r="AA86" s="94">
        <v>629</v>
      </c>
      <c r="AB86" s="83">
        <v>50.65</v>
      </c>
    </row>
    <row r="87" spans="1:69" x14ac:dyDescent="0.25">
      <c r="A87" s="117">
        <v>38754</v>
      </c>
      <c r="B87" s="60">
        <v>2</v>
      </c>
      <c r="C87" s="60">
        <v>2006</v>
      </c>
      <c r="D87" s="61">
        <v>1</v>
      </c>
      <c r="E87" s="62">
        <v>8.1</v>
      </c>
      <c r="F87" s="94">
        <v>25</v>
      </c>
      <c r="G87" s="63">
        <v>205</v>
      </c>
      <c r="H87" s="64">
        <v>0.30080000000000001</v>
      </c>
      <c r="I87" s="64">
        <v>8.5199999999999998E-2</v>
      </c>
      <c r="J87" s="64">
        <v>2.52E-2</v>
      </c>
      <c r="K87" s="62">
        <v>7.8</v>
      </c>
      <c r="L87" s="63">
        <v>298</v>
      </c>
      <c r="M87" s="63">
        <v>486</v>
      </c>
      <c r="N87" s="63">
        <v>121</v>
      </c>
      <c r="O87" s="63">
        <v>800</v>
      </c>
      <c r="P87" s="94">
        <v>76</v>
      </c>
      <c r="Q87" s="94">
        <v>24</v>
      </c>
      <c r="R87" s="94">
        <v>27</v>
      </c>
      <c r="S87" s="94">
        <v>910</v>
      </c>
      <c r="T87" s="94">
        <v>2</v>
      </c>
      <c r="U87" s="94">
        <v>120</v>
      </c>
      <c r="V87" s="63"/>
      <c r="W87" s="110">
        <v>40</v>
      </c>
      <c r="X87" s="94" t="s">
        <v>110</v>
      </c>
      <c r="Y87" s="63"/>
      <c r="Z87" s="94">
        <v>220</v>
      </c>
      <c r="AA87" s="94">
        <v>784</v>
      </c>
      <c r="AB87" s="83">
        <v>48.91</v>
      </c>
      <c r="AE87" t="s">
        <v>15</v>
      </c>
      <c r="AF87" t="s">
        <v>46</v>
      </c>
      <c r="AG87" t="s">
        <v>47</v>
      </c>
      <c r="AH87" t="s">
        <v>48</v>
      </c>
      <c r="AI87" t="s">
        <v>49</v>
      </c>
      <c r="AJ87" t="s">
        <v>50</v>
      </c>
      <c r="AK87" t="s">
        <v>51</v>
      </c>
      <c r="BK87" t="s">
        <v>14</v>
      </c>
      <c r="BL87" t="s">
        <v>46</v>
      </c>
      <c r="BM87" t="s">
        <v>47</v>
      </c>
      <c r="BN87" t="s">
        <v>48</v>
      </c>
      <c r="BO87" t="s">
        <v>49</v>
      </c>
      <c r="BP87" t="s">
        <v>50</v>
      </c>
      <c r="BQ87" t="s">
        <v>51</v>
      </c>
    </row>
    <row r="88" spans="1:69" x14ac:dyDescent="0.25">
      <c r="A88" s="117">
        <v>38782</v>
      </c>
      <c r="B88" s="60">
        <v>3</v>
      </c>
      <c r="C88" s="60">
        <v>2006</v>
      </c>
      <c r="D88" s="61">
        <v>3</v>
      </c>
      <c r="E88" s="62">
        <v>7</v>
      </c>
      <c r="F88" s="94">
        <v>27.5</v>
      </c>
      <c r="G88" s="63">
        <v>212</v>
      </c>
      <c r="H88" s="64">
        <v>1E-3</v>
      </c>
      <c r="I88" s="64">
        <v>9.69E-2</v>
      </c>
      <c r="J88" s="64">
        <v>3.3500000000000002E-2</v>
      </c>
      <c r="K88" s="62">
        <v>7.3</v>
      </c>
      <c r="L88" s="63">
        <v>64</v>
      </c>
      <c r="M88" s="63">
        <v>523</v>
      </c>
      <c r="N88" s="63">
        <v>73</v>
      </c>
      <c r="O88" s="63">
        <v>800</v>
      </c>
      <c r="P88" s="94">
        <v>104</v>
      </c>
      <c r="Q88" s="94">
        <v>36</v>
      </c>
      <c r="R88" s="94">
        <v>25</v>
      </c>
      <c r="S88" s="94">
        <v>955</v>
      </c>
      <c r="T88" s="94">
        <v>2</v>
      </c>
      <c r="U88" s="94">
        <v>144</v>
      </c>
      <c r="V88" s="63"/>
      <c r="W88" s="110">
        <v>812</v>
      </c>
      <c r="X88" s="94" t="s">
        <v>110</v>
      </c>
      <c r="Y88" s="63"/>
      <c r="Z88" s="94">
        <v>170</v>
      </c>
      <c r="AA88" s="94">
        <v>587</v>
      </c>
      <c r="AB88" s="83">
        <v>56.47</v>
      </c>
      <c r="AE88" s="3">
        <v>1999</v>
      </c>
      <c r="AF88">
        <f>COUNT($J$2:$J$13)</f>
        <v>11</v>
      </c>
      <c r="AG88" s="4">
        <f>MAX($J$2:$J$13)</f>
        <v>0.1331</v>
      </c>
      <c r="AH88">
        <f>PERCENTILE($J$2:$J$13,75%)</f>
        <v>1.1650000000000001E-2</v>
      </c>
      <c r="AI88" s="4">
        <f>MEDIAN($J$2:$J$13)</f>
        <v>2E-3</v>
      </c>
      <c r="AJ88">
        <f>PERCENTILE($J$2:$J$13,25%)</f>
        <v>2E-3</v>
      </c>
      <c r="AK88" s="4">
        <f>MIN($J$2:$J$13)</f>
        <v>2E-3</v>
      </c>
      <c r="BK88">
        <v>1</v>
      </c>
      <c r="BL88">
        <f>COUNT($J$2,$J$14,$J$26,$J$38,$J$50,$J$62,$J$74,$J$86,$J$98,$J$110,$J$122,$J$134,$J$146,$J$158)</f>
        <v>13</v>
      </c>
      <c r="BM88" s="6">
        <f>MAX($J$2,$J$14,$J$26,$J$38,$J$50,$J$62,$J$74,$J$86,$J$98,$J$110,$J$122,$J$134,$J$146,$J$158)</f>
        <v>0.28699999999999998</v>
      </c>
      <c r="BN88">
        <f>PERCENTILE(($J$2,$J$14,$J$26,$J$38,$J$50,$J$62,$J$74,$J$86,$J$98,$J$110,$J$122,$J$134,$J$146,$J$158),75%)</f>
        <v>5.1400000000000001E-2</v>
      </c>
      <c r="BO88" s="6">
        <f>MEDIAN($J$2,$J$14,$J$26,$J$38,$J$50,$J$62,$J$74,$J$86,$J$98,$J$110,$J$122,$J$134,$J$146,$J$158)</f>
        <v>0.03</v>
      </c>
      <c r="BP88">
        <f>PERCENTILE(($J$2,$J$14,$J$26,$J$38,$J$50,$J$62,$J$74,$J$86,$J$98,$J$110,$J$122,$J$134,$J$146,$J$158),25%)</f>
        <v>1.3299999999999999E-2</v>
      </c>
      <c r="BQ88" s="6">
        <f>MIN($J$2,$J$14,$J$26,$J$38,$J$50,$J$62,$J$74,$J$86,$J$98,$J$110,$J$122,$J$134,$J$146,$J$158)</f>
        <v>1E-3</v>
      </c>
    </row>
    <row r="89" spans="1:69" x14ac:dyDescent="0.25">
      <c r="A89" s="117">
        <v>38810</v>
      </c>
      <c r="B89" s="60">
        <v>4</v>
      </c>
      <c r="C89" s="60">
        <v>2006</v>
      </c>
      <c r="D89" s="61">
        <v>2</v>
      </c>
      <c r="E89" s="62">
        <v>8.4</v>
      </c>
      <c r="F89" s="94">
        <v>29</v>
      </c>
      <c r="G89" s="63">
        <v>257</v>
      </c>
      <c r="H89" s="64">
        <v>0.13059999999999999</v>
      </c>
      <c r="I89" s="64">
        <v>4.4299999999999999E-2</v>
      </c>
      <c r="J89" s="64">
        <v>9.7999999999999997E-3</v>
      </c>
      <c r="K89" s="62">
        <v>7.8</v>
      </c>
      <c r="L89" s="63">
        <v>50</v>
      </c>
      <c r="M89" s="63">
        <v>586</v>
      </c>
      <c r="N89" s="63">
        <v>41</v>
      </c>
      <c r="O89" s="63">
        <v>3000</v>
      </c>
      <c r="P89" s="94">
        <v>96</v>
      </c>
      <c r="Q89" s="94">
        <v>20</v>
      </c>
      <c r="R89" s="94">
        <v>24</v>
      </c>
      <c r="S89" s="94">
        <v>1160</v>
      </c>
      <c r="T89" s="94">
        <v>0.5</v>
      </c>
      <c r="U89" s="94">
        <v>140</v>
      </c>
      <c r="V89" s="63"/>
      <c r="W89" s="88">
        <v>10</v>
      </c>
      <c r="X89" s="94" t="s">
        <v>110</v>
      </c>
      <c r="Y89" s="63"/>
      <c r="Z89" s="94">
        <v>700</v>
      </c>
      <c r="AA89" s="94">
        <v>636</v>
      </c>
      <c r="AB89" s="83">
        <v>18.239999999999998</v>
      </c>
      <c r="AE89" s="3">
        <v>2000</v>
      </c>
      <c r="AF89">
        <f>COUNT($J$14:$J$25)</f>
        <v>12</v>
      </c>
      <c r="AG89" s="4">
        <f>MAX($J$14:$J$25)</f>
        <v>2.46E-2</v>
      </c>
      <c r="AH89">
        <f>PERCENTILE($J$14:$J$25,75%)</f>
        <v>2.7000000000000001E-3</v>
      </c>
      <c r="AI89" s="4">
        <f>MEDIAN($J$14:$J$25)</f>
        <v>2E-3</v>
      </c>
      <c r="AJ89">
        <f>PERCENTILE($J$14:$J$25,25%)</f>
        <v>2E-3</v>
      </c>
      <c r="AK89" s="4">
        <f>MIN($J$14:$J$25)</f>
        <v>8.0000000000000004E-4</v>
      </c>
      <c r="BK89">
        <v>2</v>
      </c>
      <c r="BL89">
        <f>COUNT($J$3,$J$15,$J$27,$J$39,$J$51,$J$63,$J$75,$J$87,$J$99,$J$111,$J$123,$J$135,$J$147,$J$159)</f>
        <v>13</v>
      </c>
      <c r="BM89" s="6">
        <f>MAX($J$3,$J$15,$J$27,$J$39,$J$51,$J$63,$J$75,$J$87,$J$99,$J$111,$J$123,$J$135,$J$147,$J$159)</f>
        <v>8.5000000000000006E-2</v>
      </c>
      <c r="BN89">
        <f>PERCENTILE(($J$3,$J$15,$J$27,$J$39,$J$51,$J$63,$J$75,$J$87,$J$99,$J$111,$J$123,$J$135,$J$147,$J$159),75%)</f>
        <v>0.05</v>
      </c>
      <c r="BO89" s="6">
        <f>MEDIAN($J$3,$J$15,$J$27,$J$39,$J$51,$J$63,$J$75,$J$87,$J$99,$J$111,$J$123,$J$135,$J$147,$J$159)</f>
        <v>2.52E-2</v>
      </c>
      <c r="BP89">
        <f>PERCENTILE(($J$3,$J$15,$J$27,$J$39,$J$51,$J$63,$J$75,$J$87,$J$99,$J$111,$J$123,$J$135,$J$147,$J$159),25%)</f>
        <v>1.34E-2</v>
      </c>
      <c r="BQ89" s="6">
        <f>MIN($J$3,$J$15,$J$27,$J$39,$J$51,$J$63,$J$75,$J$87,$J$99,$J$111,$J$123,$J$135,$J$147,$J$159)</f>
        <v>2E-3</v>
      </c>
    </row>
    <row r="90" spans="1:69" x14ac:dyDescent="0.25">
      <c r="A90" s="117">
        <v>38845</v>
      </c>
      <c r="B90" s="60">
        <v>5</v>
      </c>
      <c r="C90" s="60">
        <v>2006</v>
      </c>
      <c r="D90" s="61">
        <v>2</v>
      </c>
      <c r="E90" s="62">
        <v>7.8</v>
      </c>
      <c r="F90" s="94">
        <v>30</v>
      </c>
      <c r="G90" s="63">
        <v>272</v>
      </c>
      <c r="H90" s="64">
        <v>3.7499999999999999E-2</v>
      </c>
      <c r="I90" s="64">
        <v>1.7299999999999999E-2</v>
      </c>
      <c r="J90" s="64">
        <v>1.35E-2</v>
      </c>
      <c r="K90" s="62">
        <v>8</v>
      </c>
      <c r="L90" s="63">
        <v>77</v>
      </c>
      <c r="M90" s="63">
        <v>621</v>
      </c>
      <c r="N90" s="63">
        <v>37</v>
      </c>
      <c r="O90" s="63">
        <v>140</v>
      </c>
      <c r="P90" s="94">
        <v>92</v>
      </c>
      <c r="Q90" s="94">
        <v>40</v>
      </c>
      <c r="R90" s="94">
        <v>36</v>
      </c>
      <c r="S90" s="94">
        <v>1135</v>
      </c>
      <c r="T90" s="94">
        <v>0.5</v>
      </c>
      <c r="U90" s="94">
        <v>140</v>
      </c>
      <c r="V90" s="63"/>
      <c r="W90" s="108">
        <v>1036</v>
      </c>
      <c r="X90" s="94" t="s">
        <v>110</v>
      </c>
      <c r="Y90" s="63"/>
      <c r="Z90" s="94">
        <v>50</v>
      </c>
      <c r="AA90" s="94">
        <v>698</v>
      </c>
      <c r="AB90" s="87">
        <v>26.06</v>
      </c>
      <c r="AE90" s="3">
        <v>2001</v>
      </c>
      <c r="AF90" s="2">
        <f>COUNT($J$26:$J$37)</f>
        <v>5</v>
      </c>
      <c r="AG90" s="4">
        <f>MAX($J$26:$J$37)</f>
        <v>1.1299999999999999E-2</v>
      </c>
      <c r="AH90" s="2">
        <f>PERCENTILE($J$26:$J$37,75%)</f>
        <v>9.7999999999999997E-3</v>
      </c>
      <c r="AI90" s="4">
        <f>MEDIAN($J$26:$J$37)</f>
        <v>1E-3</v>
      </c>
      <c r="AJ90" s="2">
        <f>PERCENTILE($J$26:$J$37,25%)</f>
        <v>1E-3</v>
      </c>
      <c r="AK90" s="4">
        <f>MIN($J$26:$J$37)</f>
        <v>1E-3</v>
      </c>
      <c r="BK90">
        <v>3</v>
      </c>
      <c r="BL90">
        <f>COUNT($J$4,$J$16,$J$28,$J$40,$J$52,$J$64,$J$76,$J$88,$J$100,$J$112,$J$124,$J$136,$J$148,$J$160)</f>
        <v>13</v>
      </c>
      <c r="BM90" s="6">
        <f>MAX($J$4,$J$16,$J$28,$J$40,$J$52,$J$64,$J$76,$J$88,$J$100,$J$112,$J$124,$J$136,$J$148,$J$160)</f>
        <v>5.2999999999999999E-2</v>
      </c>
      <c r="BN90">
        <f>PERCENTILE(($J$4,$J$16,$J$28,$J$40,$J$52,$J$64,$J$76,$J$88,$J$100,$J$112,$J$124,$J$136,$J$148,$J$160),75%)</f>
        <v>3.4799999999999998E-2</v>
      </c>
      <c r="BO90" s="6">
        <f>MEDIAN($J$4,$J$16,$J$28,$J$40,$J$52,$J$64,$J$76,$J$88,$J$100,$J$112,$J$124,$J$136,$J$148,$J$160)</f>
        <v>1.9900000000000001E-2</v>
      </c>
      <c r="BP90">
        <f>PERCENTILE(($J$4,$J$16,$J$28,$J$40,$J$52,$J$64,$J$76,$J$88,$J$100,$J$112,$J$124,$J$136,$J$148,$J$160),25%)</f>
        <v>1.1299999999999999E-2</v>
      </c>
      <c r="BQ90" s="6">
        <f>MIN($J$4,$J$16,$J$28,$J$40,$J$52,$J$64,$J$76,$J$88,$J$100,$J$112,$J$124,$J$136,$J$148,$J$160)</f>
        <v>2E-3</v>
      </c>
    </row>
    <row r="91" spans="1:69" x14ac:dyDescent="0.25">
      <c r="A91" s="117">
        <v>38873</v>
      </c>
      <c r="B91" s="60">
        <v>6</v>
      </c>
      <c r="C91" s="60">
        <v>2006</v>
      </c>
      <c r="D91" s="61">
        <v>2</v>
      </c>
      <c r="E91" s="62">
        <v>7.6</v>
      </c>
      <c r="F91" s="94">
        <v>27</v>
      </c>
      <c r="G91" s="63">
        <v>316</v>
      </c>
      <c r="H91" s="64">
        <v>0.24399999999999999</v>
      </c>
      <c r="I91" s="64">
        <v>5.5500000000000001E-2</v>
      </c>
      <c r="J91" s="64">
        <v>2.3900000000000001E-2</v>
      </c>
      <c r="K91" s="62">
        <v>8.1</v>
      </c>
      <c r="L91" s="63">
        <v>21</v>
      </c>
      <c r="M91" s="63">
        <v>642</v>
      </c>
      <c r="N91" s="63">
        <v>34</v>
      </c>
      <c r="O91" s="63">
        <v>240</v>
      </c>
      <c r="P91" s="94">
        <v>100</v>
      </c>
      <c r="Q91" s="94">
        <v>40</v>
      </c>
      <c r="R91" s="94">
        <v>28</v>
      </c>
      <c r="S91" s="94">
        <v>1173</v>
      </c>
      <c r="T91" s="94">
        <v>1</v>
      </c>
      <c r="U91" s="94">
        <v>156</v>
      </c>
      <c r="V91" s="63"/>
      <c r="W91" s="85">
        <v>677</v>
      </c>
      <c r="X91" s="94" t="s">
        <v>110</v>
      </c>
      <c r="Y91" s="63"/>
      <c r="Z91" s="94">
        <v>80</v>
      </c>
      <c r="AA91" s="94">
        <v>663</v>
      </c>
      <c r="AB91" s="83">
        <v>53.86</v>
      </c>
      <c r="AE91" s="3">
        <v>2002</v>
      </c>
      <c r="AF91" s="2">
        <f>COUNT($J$38:$J$49)</f>
        <v>12</v>
      </c>
      <c r="AG91" s="4">
        <f>MAX($J$38:$J$49)</f>
        <v>8.8800000000000004E-2</v>
      </c>
      <c r="AH91" s="2">
        <f>PERCENTILE($J$38:$J$49,75%)</f>
        <v>4.2025E-2</v>
      </c>
      <c r="AI91" s="4">
        <f>MEDIAN($J$38:$J$49)</f>
        <v>2.375E-2</v>
      </c>
      <c r="AJ91" s="2">
        <f>PERCENTILE($J$38:$J$49,25%)</f>
        <v>1.1074999999999998E-2</v>
      </c>
      <c r="AK91" s="4">
        <f>MIN($J$38:$J$49)</f>
        <v>1E-3</v>
      </c>
      <c r="BK91">
        <v>4</v>
      </c>
      <c r="BL91">
        <f>COUNT($J$5,$J$17,$J$29,$J$41,$J$53,$J$65,$J$77,$J$89,$J$101,$J$113,$J$125,$J$137,$J$149,$J$161)</f>
        <v>13</v>
      </c>
      <c r="BM91" s="6">
        <f>MAX($J$5,$J$17,$J$29,$J$41,$J$53,$J$65,$J$77,$J$89,$J$101,$J$113,$J$125,$J$137,$J$149,$J$161)</f>
        <v>4.4600000000000001E-2</v>
      </c>
      <c r="BN91">
        <f>PERCENTILE(($J$5,$J$17,$J$29,$J$41,$J$53,$J$65,$J$77,$J$89,$J$101,$J$113,$J$125,$J$137,$J$149,$J$161),75%)</f>
        <v>2.53E-2</v>
      </c>
      <c r="BO91" s="6">
        <f>MEDIAN($J$5,$J$17,$J$29,$J$41,$J$53,$J$65,$J$77,$J$89,$J$101,$J$113,$J$125,$J$137,$J$149,$J$161)</f>
        <v>2.2200000000000001E-2</v>
      </c>
      <c r="BP91">
        <f>PERCENTILE(($J$5,$J$17,$J$29,$J$41,$J$53,$J$65,$J$77,$J$89,$J$101,$J$113,$J$125,$J$137,$J$149,$J$161),25%)</f>
        <v>5.7000000000000002E-3</v>
      </c>
      <c r="BQ91" s="6">
        <f>MIN($J$5,$J$17,$J$29,$J$41,$J$53,$J$65,$J$77,$J$89,$J$101,$J$113,$J$125,$J$137,$J$149,$J$161)</f>
        <v>1E-3</v>
      </c>
    </row>
    <row r="92" spans="1:69" x14ac:dyDescent="0.25">
      <c r="A92" s="117">
        <v>38902</v>
      </c>
      <c r="B92" s="60">
        <v>7</v>
      </c>
      <c r="C92" s="60">
        <v>2006</v>
      </c>
      <c r="D92" s="61">
        <v>3</v>
      </c>
      <c r="E92" s="62">
        <v>10.5</v>
      </c>
      <c r="F92" s="94">
        <v>28</v>
      </c>
      <c r="G92" s="63">
        <v>309</v>
      </c>
      <c r="H92" s="64">
        <v>1E-3</v>
      </c>
      <c r="I92" s="64">
        <v>4.6199999999999998E-2</v>
      </c>
      <c r="J92" s="64">
        <v>1.4500000000000001E-2</v>
      </c>
      <c r="K92" s="62">
        <v>8.6</v>
      </c>
      <c r="L92" s="63">
        <v>16</v>
      </c>
      <c r="M92" s="63">
        <v>728</v>
      </c>
      <c r="N92" s="63">
        <v>16</v>
      </c>
      <c r="O92" s="63">
        <v>300</v>
      </c>
      <c r="P92" s="94">
        <v>88</v>
      </c>
      <c r="Q92" s="94">
        <v>40</v>
      </c>
      <c r="R92" s="94">
        <v>22</v>
      </c>
      <c r="S92" s="94">
        <v>1314</v>
      </c>
      <c r="T92" s="94">
        <v>1</v>
      </c>
      <c r="U92" s="94">
        <v>148</v>
      </c>
      <c r="V92" s="63"/>
      <c r="W92" s="88">
        <v>1262</v>
      </c>
      <c r="X92" s="94" t="s">
        <v>110</v>
      </c>
      <c r="Y92" s="63"/>
      <c r="Z92" s="94">
        <v>130</v>
      </c>
      <c r="AA92" s="94">
        <v>744</v>
      </c>
      <c r="AB92" s="83">
        <v>27.8</v>
      </c>
      <c r="AE92" s="3">
        <v>2003</v>
      </c>
      <c r="AF92" s="2">
        <f>COUNT($J$50:$J$61)</f>
        <v>11</v>
      </c>
      <c r="AG92" s="4">
        <f>MAX($J$50:$J$61)</f>
        <v>7.4999999999999997E-2</v>
      </c>
      <c r="AH92" s="2">
        <f>PERCENTILE($J$50:$J$61,75%)</f>
        <v>5.0849999999999999E-2</v>
      </c>
      <c r="AI92" s="4">
        <f>MEDIAN($J$50:$J$61)</f>
        <v>3.27E-2</v>
      </c>
      <c r="AJ92" s="2">
        <f>PERCENTILE($J$50:$J$61,25%)</f>
        <v>2.4E-2</v>
      </c>
      <c r="AK92" s="4">
        <f>MIN($J$50:$J$61)</f>
        <v>5.8999999999999999E-3</v>
      </c>
      <c r="BK92">
        <v>5</v>
      </c>
      <c r="BL92">
        <f>COUNT($J$6,$J$18,$J$30,$J$42,$J$54,$J$66,$J$78,$J$90,$J$102,$J$114,$J$126,$J$138,$J$150,$J$162)</f>
        <v>13</v>
      </c>
      <c r="BM92" s="6">
        <f>MAX($J$6,$J$18,$J$30,$J$42,$J$54,$J$66,$J$78,$J$90,$J$102,$J$114,$J$126,$J$138,$J$150,$J$162)</f>
        <v>8.5999999999999993E-2</v>
      </c>
      <c r="BN92">
        <f>PERCENTILE(($J$6,$J$18,$J$30,$J$42,$J$54,$J$66,$J$78,$J$90,$J$102,$J$114,$J$126,$J$138,$J$150,$J$162),75%)</f>
        <v>2.9000000000000001E-2</v>
      </c>
      <c r="BO92" s="6">
        <f>MEDIAN($J$6,$J$18,$J$30,$J$42,$J$54,$J$66,$J$78,$J$90,$J$102,$J$114,$J$126,$J$138,$J$150,$J$162)</f>
        <v>1.66E-2</v>
      </c>
      <c r="BP92">
        <f>PERCENTILE(($J$6,$J$18,$J$30,$J$42,$J$54,$J$66,$J$78,$J$90,$J$102,$J$114,$J$126,$J$138,$J$150,$J$162),25%)</f>
        <v>7.0000000000000001E-3</v>
      </c>
      <c r="BQ92" s="6">
        <f>MIN($J$6,$J$18,$J$30,$J$42,$J$54,$J$66,$J$78,$J$90,$J$102,$J$114,$J$126,$J$138,$J$150,$J$162)</f>
        <v>1E-3</v>
      </c>
    </row>
    <row r="93" spans="1:69" x14ac:dyDescent="0.25">
      <c r="A93" s="117">
        <v>38930</v>
      </c>
      <c r="B93" s="60">
        <v>8</v>
      </c>
      <c r="C93" s="60">
        <v>2006</v>
      </c>
      <c r="D93" s="61">
        <v>2</v>
      </c>
      <c r="E93" s="62">
        <v>7.9</v>
      </c>
      <c r="F93" s="94">
        <v>27</v>
      </c>
      <c r="G93" s="63">
        <v>316</v>
      </c>
      <c r="H93" s="64">
        <v>1E-3</v>
      </c>
      <c r="I93" s="64">
        <v>6.7900000000000002E-2</v>
      </c>
      <c r="J93" s="64">
        <v>1.5699999999999999E-2</v>
      </c>
      <c r="K93" s="62">
        <v>7.9</v>
      </c>
      <c r="L93" s="63">
        <v>41</v>
      </c>
      <c r="M93" s="63">
        <v>764</v>
      </c>
      <c r="N93" s="63">
        <v>29</v>
      </c>
      <c r="O93" s="63">
        <v>50</v>
      </c>
      <c r="P93" s="94">
        <v>84</v>
      </c>
      <c r="Q93" s="94">
        <v>40</v>
      </c>
      <c r="R93" s="94">
        <v>39</v>
      </c>
      <c r="S93" s="94">
        <v>1337</v>
      </c>
      <c r="T93" s="94">
        <v>0.5</v>
      </c>
      <c r="U93" s="94">
        <v>156</v>
      </c>
      <c r="V93" s="63"/>
      <c r="W93" s="109">
        <v>1160</v>
      </c>
      <c r="X93" s="94" t="s">
        <v>110</v>
      </c>
      <c r="Y93" s="63"/>
      <c r="Z93" s="94">
        <v>30</v>
      </c>
      <c r="AA93" s="94">
        <v>805</v>
      </c>
      <c r="AB93" s="87">
        <v>8.69</v>
      </c>
      <c r="AE93" s="3">
        <v>2004</v>
      </c>
      <c r="AF93" s="2">
        <f>COUNT($J$62:$J$73)</f>
        <v>12</v>
      </c>
      <c r="AG93" s="4">
        <f>MAX($J$62:$J$73)</f>
        <v>5.8599999999999999E-2</v>
      </c>
      <c r="AH93" s="2">
        <f>PERCENTILE($J$62:$J$73,75%)</f>
        <v>3.2399999999999998E-2</v>
      </c>
      <c r="AI93" s="4">
        <f>MEDIAN($J$62:$J$73)</f>
        <v>2.9100000000000001E-2</v>
      </c>
      <c r="AJ93" s="2">
        <f>PERCENTILE($J$62:$J$73,25%)</f>
        <v>2.4125000000000001E-2</v>
      </c>
      <c r="AK93" s="4">
        <f>MIN($J$62:$J$73)</f>
        <v>4.0000000000000001E-3</v>
      </c>
      <c r="BK93">
        <v>6</v>
      </c>
      <c r="BL93">
        <f>COUNT($J$7,$J$19,$J$31,$J$43,$J$55,$J$67,$J$79,$J$91,$J$103,$J$115,$J$127,$J$139,$J$151,$J$163)</f>
        <v>12</v>
      </c>
      <c r="BM93" s="6">
        <f>MAX($J$7,$J$19,$J$31,$J$43,$J$55,$J$67,$J$79,$J$91,$J$103,$J$115,$J$127,$J$139,$J$151,$J$163)</f>
        <v>6.2600000000000003E-2</v>
      </c>
      <c r="BN93">
        <f>PERCENTILE(($J$7,$J$19,$J$31,$J$43,$J$55,$J$67,$J$79,$J$91,$J$103,$J$115,$J$127,$J$139,$J$151,$J$163),75%)</f>
        <v>2.615E-2</v>
      </c>
      <c r="BO93" s="6">
        <f>MEDIAN($J$7,$J$19,$J$31,$J$43,$J$55,$J$67,$J$79,$J$91,$J$103,$J$115,$J$127,$J$139,$J$151,$J$163)</f>
        <v>1.24E-2</v>
      </c>
      <c r="BP93">
        <f>PERCENTILE(($J$7,$J$19,$J$31,$J$43,$J$55,$J$67,$J$79,$J$91,$J$103,$J$115,$J$127,$J$139,$J$151,$J$163),25%)</f>
        <v>3.8000000000000004E-3</v>
      </c>
      <c r="BQ93" s="6">
        <f>MIN($J$7,$J$19,$J$31,$J$43,$J$55,$J$67,$J$79,$J$91,$J$103,$J$115,$J$127,$J$139,$J$151,$J$163)</f>
        <v>1E-3</v>
      </c>
    </row>
    <row r="94" spans="1:69" x14ac:dyDescent="0.25">
      <c r="A94" s="117">
        <v>38964</v>
      </c>
      <c r="B94" s="60">
        <v>9</v>
      </c>
      <c r="C94" s="60">
        <v>2006</v>
      </c>
      <c r="D94" s="61">
        <v>4</v>
      </c>
      <c r="E94" s="62">
        <v>8.6</v>
      </c>
      <c r="F94" s="94">
        <v>32</v>
      </c>
      <c r="G94" s="63">
        <v>275</v>
      </c>
      <c r="H94" s="64">
        <v>5.4999999999999997E-3</v>
      </c>
      <c r="I94" s="64">
        <v>5.1700000000000003E-2</v>
      </c>
      <c r="J94" s="64">
        <v>1.4E-3</v>
      </c>
      <c r="K94" s="62">
        <v>8.6999999999999993</v>
      </c>
      <c r="L94" s="63">
        <v>23</v>
      </c>
      <c r="M94" s="63">
        <v>643</v>
      </c>
      <c r="N94" s="63">
        <v>15</v>
      </c>
      <c r="O94" s="63">
        <v>1100</v>
      </c>
      <c r="P94" s="94">
        <v>84</v>
      </c>
      <c r="Q94" s="94">
        <v>40</v>
      </c>
      <c r="R94" s="94">
        <v>25</v>
      </c>
      <c r="S94" s="94">
        <v>1175</v>
      </c>
      <c r="T94" s="94">
        <v>1</v>
      </c>
      <c r="U94" s="94">
        <v>136</v>
      </c>
      <c r="V94" s="63"/>
      <c r="W94" s="88">
        <v>3980</v>
      </c>
      <c r="X94" s="94" t="s">
        <v>110</v>
      </c>
      <c r="Y94" s="63"/>
      <c r="Z94" s="94">
        <v>300</v>
      </c>
      <c r="AA94" s="94">
        <v>666</v>
      </c>
      <c r="AB94" s="87">
        <v>3.48</v>
      </c>
      <c r="AE94" s="3">
        <v>2005</v>
      </c>
      <c r="AF94" s="2">
        <f>COUNT($J$74:$J$85)</f>
        <v>12</v>
      </c>
      <c r="AG94" s="4">
        <f>MAX($J$74:$J$85)</f>
        <v>9.4399999999999998E-2</v>
      </c>
      <c r="AH94" s="2">
        <f>PERCENTILE($J$74:$J$85,75%)</f>
        <v>3.7699999999999997E-2</v>
      </c>
      <c r="AI94" s="4">
        <f>MEDIAN($J$74:$J$85)</f>
        <v>3.0950000000000002E-2</v>
      </c>
      <c r="AJ94" s="2">
        <f>PERCENTILE($J$74:$J$85,25%)</f>
        <v>1.6300000000000002E-2</v>
      </c>
      <c r="AK94" s="4">
        <f>MIN($J$74:$J$85)</f>
        <v>1E-3</v>
      </c>
      <c r="BK94">
        <v>7</v>
      </c>
      <c r="BL94">
        <f>COUNT($J$8,$J$20,$J$32,$J$44,$J$56,$J$68,$J$80,$J$92,$J$104,$J$116,$J$128,$J$140,$J$152,$J$164)</f>
        <v>12</v>
      </c>
      <c r="BM94" s="6">
        <f>MAX($J$8,$J$20,$J$32,$J$44,$J$56,$J$68,$J$80,$J$92,$J$104,$J$116,$J$128,$J$140,$J$152,$J$164)</f>
        <v>5.0599999999999999E-2</v>
      </c>
      <c r="BN94">
        <f>PERCENTILE(($J$8,$J$20,$J$32,$J$44,$J$56,$J$68,$J$80,$J$92,$J$104,$J$116,$J$128,$J$140,$J$152,$J$164),75%)</f>
        <v>1.9525000000000001E-2</v>
      </c>
      <c r="BO94" s="6">
        <f>MEDIAN($J$8,$J$20,$J$32,$J$44,$J$56,$J$68,$J$80,$J$92,$J$104,$J$116,$J$128,$J$140,$J$152,$J$164)</f>
        <v>9.3500000000000007E-3</v>
      </c>
      <c r="BP94">
        <f>PERCENTILE(($J$8,$J$20,$J$32,$J$44,$J$56,$J$68,$J$80,$J$92,$J$104,$J$116,$J$128,$J$140,$J$152,$J$164),25%)</f>
        <v>2E-3</v>
      </c>
      <c r="BQ94" s="6">
        <f>MIN($J$8,$J$20,$J$32,$J$44,$J$56,$J$68,$J$80,$J$92,$J$104,$J$116,$J$128,$J$140,$J$152,$J$164)</f>
        <v>1E-3</v>
      </c>
    </row>
    <row r="95" spans="1:69" x14ac:dyDescent="0.25">
      <c r="A95" s="117">
        <v>39008</v>
      </c>
      <c r="B95" s="60">
        <v>10</v>
      </c>
      <c r="C95" s="60">
        <v>2006</v>
      </c>
      <c r="D95" s="61">
        <v>1</v>
      </c>
      <c r="E95" s="62">
        <v>6.1</v>
      </c>
      <c r="F95" s="94" t="s">
        <v>110</v>
      </c>
      <c r="G95" s="63">
        <v>156</v>
      </c>
      <c r="H95" s="64">
        <v>0.44400000000000001</v>
      </c>
      <c r="I95" s="64">
        <v>0.17280000000000001</v>
      </c>
      <c r="J95" s="64">
        <v>4.2599999999999999E-2</v>
      </c>
      <c r="K95" s="62">
        <v>7.7</v>
      </c>
      <c r="L95" s="63">
        <v>58</v>
      </c>
      <c r="M95" s="63">
        <v>495</v>
      </c>
      <c r="N95" s="63">
        <v>112</v>
      </c>
      <c r="O95" s="63">
        <v>2400</v>
      </c>
      <c r="P95" s="94">
        <v>88</v>
      </c>
      <c r="Q95" s="94">
        <v>36</v>
      </c>
      <c r="R95" s="94">
        <v>16</v>
      </c>
      <c r="S95" s="94">
        <v>731</v>
      </c>
      <c r="T95" s="94">
        <v>4</v>
      </c>
      <c r="U95" s="94">
        <v>108</v>
      </c>
      <c r="V95" s="63"/>
      <c r="W95" s="88">
        <v>275</v>
      </c>
      <c r="X95" s="94" t="s">
        <v>110</v>
      </c>
      <c r="Y95" s="63"/>
      <c r="Z95" s="94">
        <v>500</v>
      </c>
      <c r="AA95" s="94">
        <v>553</v>
      </c>
      <c r="AB95" s="83">
        <v>6.95</v>
      </c>
      <c r="AE95" s="3">
        <v>2006</v>
      </c>
      <c r="AF95" s="2">
        <f>COUNT($J$86:$J$97)</f>
        <v>12</v>
      </c>
      <c r="AG95" s="4">
        <f>MAX($J$86:$J$97)</f>
        <v>8.5800000000000001E-2</v>
      </c>
      <c r="AH95" s="2">
        <f>PERCENTILE($J$86:$J$97,75%)</f>
        <v>3.5049999999999998E-2</v>
      </c>
      <c r="AI95" s="4">
        <f>MEDIAN($J$86:$J$97)</f>
        <v>2.2200000000000001E-2</v>
      </c>
      <c r="AJ95" s="2">
        <f>PERCENTILE($J$86:$J$97,25%)</f>
        <v>1.4250000000000001E-2</v>
      </c>
      <c r="AK95" s="4">
        <f>MIN($J$86:$J$97)</f>
        <v>1.4E-3</v>
      </c>
      <c r="BK95">
        <v>8</v>
      </c>
      <c r="BL95">
        <f>COUNT($J$9,$J$21,$J$33,$J$45,$J$57,$J$69,$J$81,$J$93,$J$105,$J$117,$J$129,$J$141,$J$153,$J$165)</f>
        <v>13</v>
      </c>
      <c r="BM95" s="6">
        <f>MAX($J$9,$J$21,$J$33,$J$45,$J$57,$J$69,$J$81,$J$93,$J$105,$J$117,$J$129,$J$141,$J$153,$J$165)</f>
        <v>7.1400000000000005E-2</v>
      </c>
      <c r="BN95">
        <f>PERCENTILE(($J$9,$J$21,$J$33,$J$45,$J$57,$J$69,$J$81,$J$93,$J$105,$J$117,$J$129,$J$141,$J$153,$J$165),75%)</f>
        <v>2.1999999999999999E-2</v>
      </c>
      <c r="BO95" s="6">
        <f>MEDIAN($J$9,$J$21,$J$33,$J$45,$J$57,$J$69,$J$81,$J$93,$J$105,$J$117,$J$129,$J$141,$J$153,$J$165)</f>
        <v>1.5699999999999999E-2</v>
      </c>
      <c r="BP95">
        <f>PERCENTILE(($J$9,$J$21,$J$33,$J$45,$J$57,$J$69,$J$81,$J$93,$J$105,$J$117,$J$129,$J$141,$J$153,$J$165),25%)</f>
        <v>5.8999999999999999E-3</v>
      </c>
      <c r="BQ95" s="6">
        <f>MIN($J$9,$J$21,$J$33,$J$45,$J$57,$J$69,$J$81,$J$93,$J$105,$J$117,$J$129,$J$141,$J$153,$J$165)</f>
        <v>1E-3</v>
      </c>
    </row>
    <row r="96" spans="1:69" x14ac:dyDescent="0.25">
      <c r="A96" s="117">
        <v>39028</v>
      </c>
      <c r="B96" s="60">
        <v>11</v>
      </c>
      <c r="C96" s="60">
        <v>2006</v>
      </c>
      <c r="D96" s="61">
        <v>2</v>
      </c>
      <c r="E96" s="62">
        <v>7.4</v>
      </c>
      <c r="F96" s="94">
        <v>28.4</v>
      </c>
      <c r="G96" s="63">
        <v>160</v>
      </c>
      <c r="H96" s="64">
        <v>0.37519999999999998</v>
      </c>
      <c r="I96" s="64">
        <v>0.1101</v>
      </c>
      <c r="J96" s="64">
        <v>3.9699999999999999E-2</v>
      </c>
      <c r="K96" s="62">
        <v>7.9</v>
      </c>
      <c r="L96" s="63">
        <v>42</v>
      </c>
      <c r="M96" s="63">
        <v>463</v>
      </c>
      <c r="N96" s="63">
        <v>87</v>
      </c>
      <c r="O96" s="63">
        <v>16000</v>
      </c>
      <c r="P96" s="94">
        <v>88</v>
      </c>
      <c r="Q96" s="94">
        <v>40</v>
      </c>
      <c r="R96" s="94">
        <v>16</v>
      </c>
      <c r="S96" s="94">
        <v>766</v>
      </c>
      <c r="T96" s="94">
        <v>0.5</v>
      </c>
      <c r="U96" s="94">
        <v>112</v>
      </c>
      <c r="V96" s="63"/>
      <c r="W96" s="109">
        <v>47</v>
      </c>
      <c r="X96" s="94" t="s">
        <v>110</v>
      </c>
      <c r="Y96" s="63"/>
      <c r="Z96" s="94">
        <v>5000</v>
      </c>
      <c r="AA96" s="94">
        <v>505</v>
      </c>
      <c r="AB96" s="87">
        <v>26.06</v>
      </c>
      <c r="AE96" s="3">
        <v>2007</v>
      </c>
      <c r="AF96" s="2">
        <f>COUNT($J$98:$J$109)</f>
        <v>12</v>
      </c>
      <c r="AG96" s="4">
        <f>MAX($J$98:$J$109)</f>
        <v>0.12479999999999999</v>
      </c>
      <c r="AH96" s="2">
        <f>PERCENTILE($J$98:$J$109,75%)</f>
        <v>6.5574999999999994E-2</v>
      </c>
      <c r="AI96" s="4">
        <f>MEDIAN($J$98:$J$109)</f>
        <v>3.3649999999999999E-2</v>
      </c>
      <c r="AJ96" s="2">
        <f>PERCENTILE($J$98:$J$109,25%)</f>
        <v>1.5899999999999997E-2</v>
      </c>
      <c r="AK96" s="4">
        <f>MIN($J$98:$J$109)</f>
        <v>7.1000000000000004E-3</v>
      </c>
      <c r="BK96">
        <v>9</v>
      </c>
      <c r="BL96">
        <f>COUNT($J$10,$J$22,$J$34,$J$46,$J$58,$J$70,$J$82,$J$94,$J$106,$J$118,$J$130,$J$142,$J$154,$J$166)</f>
        <v>13</v>
      </c>
      <c r="BM96" s="6">
        <f>MAX($J$10,$J$22,$J$34,$J$46,$J$58,$J$70,$J$82,$J$94,$J$106,$J$118,$J$130,$J$142,$J$154,$J$166)</f>
        <v>0.1331</v>
      </c>
      <c r="BN96">
        <f>PERCENTILE(($J$10,$J$22,$J$34,$J$46,$J$58,$J$70,$J$82,$J$94,$J$106,$J$118,$J$130,$J$142,$J$154,$J$166),75%)</f>
        <v>6.7000000000000004E-2</v>
      </c>
      <c r="BO96" s="6">
        <f>MEDIAN($J$10,$J$22,$J$34,$J$46,$J$58,$J$70,$J$82,$J$94,$J$106,$J$118,$J$130,$J$142,$J$154,$J$166)</f>
        <v>2.9100000000000001E-2</v>
      </c>
      <c r="BP96">
        <f>PERCENTILE(($J$10,$J$22,$J$34,$J$46,$J$58,$J$70,$J$82,$J$94,$J$106,$J$118,$J$130,$J$142,$J$154,$J$166),25%)</f>
        <v>2E-3</v>
      </c>
      <c r="BQ96" s="6">
        <f>MIN($J$10,$J$22,$J$34,$J$46,$J$58,$J$70,$J$82,$J$94,$J$106,$J$118,$J$130,$J$142,$J$154,$J$166)</f>
        <v>1E-3</v>
      </c>
    </row>
    <row r="97" spans="1:69" x14ac:dyDescent="0.25">
      <c r="A97" s="117">
        <v>39055</v>
      </c>
      <c r="B97" s="60">
        <v>12</v>
      </c>
      <c r="C97" s="60">
        <v>2006</v>
      </c>
      <c r="D97" s="61">
        <v>0.9</v>
      </c>
      <c r="E97" s="62">
        <v>7.6</v>
      </c>
      <c r="F97" s="94">
        <v>27.5</v>
      </c>
      <c r="G97" s="63">
        <v>182</v>
      </c>
      <c r="H97" s="64">
        <v>0.38169999999999998</v>
      </c>
      <c r="I97" s="64">
        <v>0.1641</v>
      </c>
      <c r="J97" s="64">
        <v>8.5800000000000001E-2</v>
      </c>
      <c r="K97" s="62">
        <v>8.1999999999999993</v>
      </c>
      <c r="L97" s="63">
        <v>91</v>
      </c>
      <c r="M97" s="63">
        <v>479</v>
      </c>
      <c r="N97" s="63">
        <v>94</v>
      </c>
      <c r="O97" s="63">
        <v>700</v>
      </c>
      <c r="P97" s="94">
        <v>80</v>
      </c>
      <c r="Q97" s="94">
        <v>44</v>
      </c>
      <c r="R97" s="94">
        <v>30</v>
      </c>
      <c r="S97" s="94">
        <v>831</v>
      </c>
      <c r="T97" s="94">
        <v>1</v>
      </c>
      <c r="U97" s="94">
        <v>116</v>
      </c>
      <c r="V97" s="63"/>
      <c r="W97" s="109">
        <v>600</v>
      </c>
      <c r="X97" s="94" t="s">
        <v>110</v>
      </c>
      <c r="Y97" s="63"/>
      <c r="Z97" s="94">
        <v>300</v>
      </c>
      <c r="AA97" s="94">
        <v>570</v>
      </c>
      <c r="AB97" s="83">
        <v>16.510000000000002</v>
      </c>
      <c r="AE97" s="3">
        <v>2008</v>
      </c>
      <c r="AF97" s="2">
        <f>COUNT($J$110:$J$121)</f>
        <v>11</v>
      </c>
      <c r="AG97" s="4">
        <f>MAX($J$110:$J$121)</f>
        <v>5.1400000000000001E-2</v>
      </c>
      <c r="AH97" s="2">
        <f>PERCENTILE($J$110:$J$121,75%)</f>
        <v>1.695E-2</v>
      </c>
      <c r="AI97" s="4">
        <f>MEDIAN($J$110:$J$121)</f>
        <v>7.0000000000000001E-3</v>
      </c>
      <c r="AJ97" s="2">
        <f>PERCENTILE($J$110:$J$121,25%)</f>
        <v>3.3500000000000001E-3</v>
      </c>
      <c r="AK97" s="4">
        <f>MIN($J$110:$J$121)</f>
        <v>1E-3</v>
      </c>
      <c r="BK97">
        <v>10</v>
      </c>
      <c r="BL97">
        <f>COUNT($J$11,$J$23,$J$35,$J$47,$J$59,$J$71,$J$83,$J$95,$J$107,$J$119,$J$131,$J$143,$J$155,$J$167)</f>
        <v>13</v>
      </c>
      <c r="BM97" s="6">
        <f>MAX($J$11,$J$23,$J$35,$J$47,$J$59,$J$71,$J$83,$J$95,$J$107,$J$119,$J$131,$J$143,$J$155,$J$167)</f>
        <v>6.6000000000000003E-2</v>
      </c>
      <c r="BN97">
        <f>PERCENTILE(($J$11,$J$23,$J$35,$J$47,$J$59,$J$71,$J$83,$J$95,$J$107,$J$119,$J$131,$J$143,$J$155,$J$167),75%)</f>
        <v>0.04</v>
      </c>
      <c r="BO97" s="6">
        <f>MEDIAN($J$11,$J$23,$J$35,$J$47,$J$59,$J$71,$J$83,$J$95,$J$107,$J$119,$J$131,$J$143,$J$155,$J$167)</f>
        <v>2.2599999999999999E-2</v>
      </c>
      <c r="BP97">
        <f>PERCENTILE(($J$11,$J$23,$J$35,$J$47,$J$59,$J$71,$J$83,$J$95,$J$107,$J$119,$J$131,$J$143,$J$155,$J$167),25%)</f>
        <v>1.4500000000000001E-2</v>
      </c>
      <c r="BQ97" s="6">
        <f>MIN($J$11,$J$23,$J$35,$J$47,$J$59,$J$71,$J$83,$J$95,$J$107,$J$119,$J$131,$J$143,$J$155,$J$167)</f>
        <v>1E-3</v>
      </c>
    </row>
    <row r="98" spans="1:69" x14ac:dyDescent="0.25">
      <c r="A98" s="117">
        <v>39090</v>
      </c>
      <c r="B98" s="60">
        <v>1</v>
      </c>
      <c r="C98" s="60">
        <v>2007</v>
      </c>
      <c r="D98" s="61">
        <v>2</v>
      </c>
      <c r="E98" s="62">
        <v>8.1999999999999993</v>
      </c>
      <c r="F98" s="94">
        <v>27</v>
      </c>
      <c r="G98" s="63">
        <v>138</v>
      </c>
      <c r="H98" s="64">
        <v>9.3799999999999994E-2</v>
      </c>
      <c r="I98" s="64">
        <v>0.1472</v>
      </c>
      <c r="J98" s="64">
        <v>7.4499999999999997E-2</v>
      </c>
      <c r="K98" s="62">
        <v>8.1</v>
      </c>
      <c r="L98" s="63">
        <v>187</v>
      </c>
      <c r="M98" s="63">
        <v>347</v>
      </c>
      <c r="N98" s="63">
        <v>157</v>
      </c>
      <c r="O98" s="63">
        <v>240</v>
      </c>
      <c r="P98" s="94">
        <v>72</v>
      </c>
      <c r="Q98" s="94">
        <v>40</v>
      </c>
      <c r="R98" s="94">
        <v>33</v>
      </c>
      <c r="S98" s="94">
        <v>596</v>
      </c>
      <c r="T98" s="94">
        <v>1</v>
      </c>
      <c r="U98" s="94">
        <v>96</v>
      </c>
      <c r="V98" s="63"/>
      <c r="W98" s="88">
        <v>1686</v>
      </c>
      <c r="X98" s="94" t="s">
        <v>110</v>
      </c>
      <c r="Y98" s="63"/>
      <c r="Z98" s="94">
        <v>50</v>
      </c>
      <c r="AA98" s="94">
        <v>534</v>
      </c>
      <c r="AB98" s="83">
        <v>51.26</v>
      </c>
      <c r="AE98" s="3">
        <v>2009</v>
      </c>
      <c r="AF98" s="2">
        <f>COUNT($J$122:$J$133)</f>
        <v>9</v>
      </c>
      <c r="AG98" s="4">
        <f>MAX($J$122:$J$133)</f>
        <v>5.4600000000000003E-2</v>
      </c>
      <c r="AH98" s="2">
        <f>PERCENTILE($J$122:$J$133,75%)</f>
        <v>0.04</v>
      </c>
      <c r="AI98" s="4">
        <f>MEDIAN($J$122:$J$133)</f>
        <v>1.9900000000000001E-2</v>
      </c>
      <c r="AJ98" s="2">
        <f>PERCENTILE($J$122:$J$133,25%)</f>
        <v>7.0000000000000001E-3</v>
      </c>
      <c r="AK98" s="4">
        <f>MIN($J$122:$J$133)</f>
        <v>1E-3</v>
      </c>
      <c r="BK98">
        <v>11</v>
      </c>
      <c r="BL98">
        <f>COUNT($J$12,$J$24,$J$36,$J$48,$J$60,$J$72,$J$84,$J$96,$J$108,$J$120,$J$132,$J$144,$J$156,$J$168)</f>
        <v>13</v>
      </c>
      <c r="BM98" s="6">
        <f>MAX($J$12,$J$24,$J$36,$J$48,$J$60,$J$72,$J$84,$J$96,$J$108,$J$120,$J$132,$J$144,$J$156,$J$168)</f>
        <v>0.10290000000000001</v>
      </c>
      <c r="BN98">
        <f>PERCENTILE(($J$12,$J$24,$J$36,$J$48,$J$60,$J$72,$J$84,$J$96,$J$108,$J$120,$J$132,$J$144,$J$156,$J$168),75%)</f>
        <v>5.8599999999999999E-2</v>
      </c>
      <c r="BO98" s="6">
        <f>MEDIAN($J$12,$J$24,$J$36,$J$48,$J$60,$J$72,$J$84,$J$96,$J$108,$J$120,$J$132,$J$144,$J$156,$J$168)</f>
        <v>3.9699999999999999E-2</v>
      </c>
      <c r="BP98">
        <f>PERCENTILE(($J$12,$J$24,$J$36,$J$48,$J$60,$J$72,$J$84,$J$96,$J$108,$J$120,$J$132,$J$144,$J$156,$J$168),25%)</f>
        <v>0.02</v>
      </c>
      <c r="BQ98" s="6">
        <f>MIN($J$12,$J$24,$J$36,$J$48,$J$60,$J$72,$J$84,$J$96,$J$108,$J$120,$J$132,$J$144,$J$156,$J$168)</f>
        <v>2E-3</v>
      </c>
    </row>
    <row r="99" spans="1:69" x14ac:dyDescent="0.25">
      <c r="A99" s="117">
        <v>39119</v>
      </c>
      <c r="B99" s="60">
        <v>2</v>
      </c>
      <c r="C99" s="60">
        <v>2007</v>
      </c>
      <c r="D99" s="61">
        <v>2</v>
      </c>
      <c r="E99" s="62">
        <v>8.8000000000000007</v>
      </c>
      <c r="F99" s="94">
        <v>27</v>
      </c>
      <c r="G99" s="63">
        <v>115</v>
      </c>
      <c r="H99" s="64">
        <v>5.04E-2</v>
      </c>
      <c r="I99" s="64">
        <v>8.5199999999999998E-2</v>
      </c>
      <c r="J99" s="64">
        <v>8.2600000000000007E-2</v>
      </c>
      <c r="K99" s="62">
        <v>8.1999999999999993</v>
      </c>
      <c r="L99" s="63">
        <v>108</v>
      </c>
      <c r="M99" s="63">
        <v>349</v>
      </c>
      <c r="N99" s="63">
        <v>143</v>
      </c>
      <c r="O99" s="63">
        <v>800</v>
      </c>
      <c r="P99" s="94">
        <v>76</v>
      </c>
      <c r="Q99" s="94">
        <v>32</v>
      </c>
      <c r="R99" s="94">
        <v>30</v>
      </c>
      <c r="S99" s="94">
        <v>695</v>
      </c>
      <c r="T99" s="94">
        <v>0.5</v>
      </c>
      <c r="U99" s="94">
        <v>104</v>
      </c>
      <c r="V99" s="63"/>
      <c r="W99" s="109">
        <v>2267</v>
      </c>
      <c r="X99" s="94" t="s">
        <v>110</v>
      </c>
      <c r="Y99" s="63"/>
      <c r="Z99" s="94">
        <v>30</v>
      </c>
      <c r="AA99" s="94">
        <v>457</v>
      </c>
      <c r="AB99" s="87">
        <v>114.68</v>
      </c>
      <c r="AE99" s="3">
        <v>2010</v>
      </c>
      <c r="AF99" s="2">
        <f>COUNT($J$134:$J$145)</f>
        <v>12</v>
      </c>
      <c r="AG99" s="4">
        <f>MAX($J$134:$J$145)</f>
        <v>0.10290000000000001</v>
      </c>
      <c r="AH99" s="2">
        <f>PERCENTILE($J$134:$J$145,75%)</f>
        <v>4.3099999999999999E-2</v>
      </c>
      <c r="AI99" s="4">
        <f>MEDIAN($J$134:$J$145)</f>
        <v>0.03</v>
      </c>
      <c r="AJ99" s="2">
        <f>PERCENTILE($J$134:$J$145,25%)</f>
        <v>1.6250000000000001E-2</v>
      </c>
      <c r="AK99" s="4">
        <f>MIN($J$134:$J$145)</f>
        <v>5.0000000000000001E-3</v>
      </c>
      <c r="BK99">
        <v>12</v>
      </c>
      <c r="BL99">
        <f>COUNT($J$13,$J$25,$J$37,$J$49,$J$61,$J$73,$J$85,$J$97,$J$109,$J$121,$J$133,$J$145,$J$157,$J$169)</f>
        <v>13</v>
      </c>
      <c r="BM99" s="6">
        <f>MAX($J$13,$J$25,$J$37,$J$49,$J$61,$J$73,$J$85,$J$97,$J$109,$J$121,$J$133,$J$145,$J$157,$J$169)</f>
        <v>0.13439999999999999</v>
      </c>
      <c r="BN99">
        <f>PERCENTILE(($J$13,$J$25,$J$37,$J$49,$J$61,$J$73,$J$85,$J$97,$J$109,$J$121,$J$133,$J$145,$J$157,$J$169),75%)</f>
        <v>8.5800000000000001E-2</v>
      </c>
      <c r="BO99" s="6">
        <f>MEDIAN($J$13,$J$25,$J$37,$J$49,$J$61,$J$73,$J$85,$J$97,$J$109,$J$121,$J$133,$J$145,$J$157,$J$169)</f>
        <v>3.9E-2</v>
      </c>
      <c r="BP99">
        <f>PERCENTILE(($J$13,$J$25,$J$37,$J$49,$J$61,$J$73,$J$85,$J$97,$J$109,$J$121,$J$133,$J$145,$J$157,$J$169),25%)</f>
        <v>9.7999999999999997E-3</v>
      </c>
      <c r="BQ99" s="6">
        <f>MIN($J$13,$J$25,$J$37,$J$49,$J$61,$J$73,$J$85,$J$97,$J$109,$J$121,$J$133,$J$145,$J$157,$J$169)</f>
        <v>8.0000000000000004E-4</v>
      </c>
    </row>
    <row r="100" spans="1:69" x14ac:dyDescent="0.25">
      <c r="A100" s="117">
        <v>39146</v>
      </c>
      <c r="B100" s="60">
        <v>3</v>
      </c>
      <c r="C100" s="60">
        <v>2007</v>
      </c>
      <c r="D100" s="61">
        <v>1</v>
      </c>
      <c r="E100" s="62">
        <v>7.8</v>
      </c>
      <c r="F100" s="94">
        <v>28.5</v>
      </c>
      <c r="G100" s="63">
        <v>145</v>
      </c>
      <c r="H100" s="64">
        <v>0.05</v>
      </c>
      <c r="I100" s="64">
        <v>0.06</v>
      </c>
      <c r="J100" s="64">
        <v>1.4999999999999999E-2</v>
      </c>
      <c r="K100" s="62">
        <v>8</v>
      </c>
      <c r="L100" s="63">
        <v>36</v>
      </c>
      <c r="M100" s="63">
        <v>355</v>
      </c>
      <c r="N100" s="63">
        <v>30</v>
      </c>
      <c r="O100" s="63">
        <v>1300</v>
      </c>
      <c r="P100" s="94">
        <v>92</v>
      </c>
      <c r="Q100" s="94">
        <v>16</v>
      </c>
      <c r="R100" s="94">
        <v>12</v>
      </c>
      <c r="S100" s="94">
        <v>742</v>
      </c>
      <c r="T100" s="94">
        <v>3</v>
      </c>
      <c r="U100" s="94">
        <v>156</v>
      </c>
      <c r="V100" s="63"/>
      <c r="W100" s="109">
        <v>1273</v>
      </c>
      <c r="X100" s="94" t="s">
        <v>110</v>
      </c>
      <c r="Y100" s="63"/>
      <c r="Z100" s="94">
        <v>270</v>
      </c>
      <c r="AA100" s="94">
        <v>391</v>
      </c>
      <c r="AB100" s="83">
        <v>38.229999999999997</v>
      </c>
      <c r="AE100" s="3">
        <v>2011</v>
      </c>
      <c r="AF100" s="2">
        <f>COUNT($J$146:$J$157)</f>
        <v>11</v>
      </c>
      <c r="AG100" s="4">
        <f>MAX($J$146:$J$157)</f>
        <v>0.13439999999999999</v>
      </c>
      <c r="AH100" s="2">
        <f>PERCENTILE($J$146:$J$157,75%)</f>
        <v>6.8599999999999994E-2</v>
      </c>
      <c r="AI100" s="4">
        <f>MEDIAN($J$146:$J$157)</f>
        <v>3.1E-2</v>
      </c>
      <c r="AJ100" s="2">
        <f>PERCENTILE($J$146:$J$157,25%)</f>
        <v>1.67E-2</v>
      </c>
      <c r="AK100" s="4">
        <f>MIN($J$146:$J$157)</f>
        <v>6.0000000000000001E-3</v>
      </c>
    </row>
    <row r="101" spans="1:69" x14ac:dyDescent="0.25">
      <c r="A101" s="117">
        <v>39182</v>
      </c>
      <c r="B101" s="60">
        <v>4</v>
      </c>
      <c r="C101" s="60">
        <v>2007</v>
      </c>
      <c r="D101" s="61">
        <v>1</v>
      </c>
      <c r="E101" s="62">
        <v>7.5</v>
      </c>
      <c r="F101" s="94">
        <v>29</v>
      </c>
      <c r="G101" s="63">
        <v>298</v>
      </c>
      <c r="H101" s="64">
        <v>2.8799999999999999E-2</v>
      </c>
      <c r="I101" s="64">
        <v>5.8000000000000003E-2</v>
      </c>
      <c r="J101" s="64">
        <v>2.2200000000000001E-2</v>
      </c>
      <c r="K101" s="62">
        <v>8</v>
      </c>
      <c r="L101" s="63">
        <v>41</v>
      </c>
      <c r="M101" s="63">
        <v>369</v>
      </c>
      <c r="N101" s="63">
        <v>28</v>
      </c>
      <c r="O101" s="63">
        <v>800</v>
      </c>
      <c r="P101" s="94">
        <v>104</v>
      </c>
      <c r="Q101" s="94">
        <v>32</v>
      </c>
      <c r="R101" s="94">
        <v>12</v>
      </c>
      <c r="S101" s="94">
        <v>708</v>
      </c>
      <c r="T101" s="94">
        <v>0.5</v>
      </c>
      <c r="U101" s="94">
        <v>52</v>
      </c>
      <c r="V101" s="63"/>
      <c r="W101" s="109">
        <v>1994</v>
      </c>
      <c r="X101" s="94" t="s">
        <v>110</v>
      </c>
      <c r="Y101" s="63"/>
      <c r="Z101" s="94">
        <v>800</v>
      </c>
      <c r="AA101" s="94">
        <v>410</v>
      </c>
      <c r="AB101" s="83">
        <v>41.7</v>
      </c>
      <c r="AE101" s="3">
        <v>2012</v>
      </c>
      <c r="AF101" s="2">
        <f>COUNT($J$158:$J$169)</f>
        <v>12</v>
      </c>
      <c r="AG101" s="4">
        <f>MAX($J$158:$J$169)</f>
        <v>0.28699999999999998</v>
      </c>
      <c r="AH101" s="2">
        <f>PERCENTILE($J$158:$J$169,75%)</f>
        <v>7.1500000000000008E-2</v>
      </c>
      <c r="AI101" s="4">
        <f>MEDIAN($J$158:$J$169)</f>
        <v>3.6500000000000005E-2</v>
      </c>
      <c r="AJ101" s="2">
        <f>PERCENTILE($J$158:$J$169,25%)</f>
        <v>2.1499999999999998E-2</v>
      </c>
      <c r="AK101" s="4">
        <f>MIN($J$158:$J$169)</f>
        <v>1E-3</v>
      </c>
    </row>
    <row r="102" spans="1:69" x14ac:dyDescent="0.25">
      <c r="A102" s="117">
        <v>39209</v>
      </c>
      <c r="B102" s="60">
        <v>5</v>
      </c>
      <c r="C102" s="60">
        <v>2007</v>
      </c>
      <c r="D102" s="61">
        <v>1</v>
      </c>
      <c r="E102" s="62">
        <v>8.9</v>
      </c>
      <c r="F102" s="94">
        <v>31</v>
      </c>
      <c r="G102" s="63">
        <v>350</v>
      </c>
      <c r="H102" s="64">
        <v>1E-3</v>
      </c>
      <c r="I102" s="64">
        <v>4.7899999999999998E-2</v>
      </c>
      <c r="J102" s="64">
        <v>2.9000000000000001E-2</v>
      </c>
      <c r="K102" s="62">
        <v>8.9</v>
      </c>
      <c r="L102" s="63">
        <v>8</v>
      </c>
      <c r="M102" s="63">
        <v>475</v>
      </c>
      <c r="N102" s="66" t="s">
        <v>3</v>
      </c>
      <c r="O102" s="63">
        <v>4</v>
      </c>
      <c r="P102" s="94">
        <v>108</v>
      </c>
      <c r="Q102" s="94">
        <v>56</v>
      </c>
      <c r="R102" s="94">
        <v>28</v>
      </c>
      <c r="S102" s="94">
        <v>806</v>
      </c>
      <c r="T102" s="94">
        <v>2</v>
      </c>
      <c r="U102" s="94">
        <v>52</v>
      </c>
      <c r="V102" s="63"/>
      <c r="W102" s="109">
        <v>793</v>
      </c>
      <c r="X102" s="94" t="s">
        <v>110</v>
      </c>
      <c r="Y102" s="63"/>
      <c r="Z102" s="94">
        <v>2</v>
      </c>
      <c r="AA102" s="94">
        <v>483</v>
      </c>
      <c r="AB102" s="88">
        <v>36.49</v>
      </c>
      <c r="AE102" s="1"/>
      <c r="AF102" s="1"/>
      <c r="AG102" s="2"/>
      <c r="AH102" s="2"/>
      <c r="AI102" s="2"/>
    </row>
    <row r="103" spans="1:69" x14ac:dyDescent="0.25">
      <c r="A103" s="117">
        <v>39237</v>
      </c>
      <c r="B103" s="60">
        <v>6</v>
      </c>
      <c r="C103" s="60">
        <v>2007</v>
      </c>
      <c r="D103" s="61">
        <v>3</v>
      </c>
      <c r="E103" s="62">
        <v>10</v>
      </c>
      <c r="F103" s="94">
        <v>32</v>
      </c>
      <c r="G103" s="63">
        <v>182</v>
      </c>
      <c r="H103" s="64">
        <v>1E-3</v>
      </c>
      <c r="I103" s="64">
        <v>5.2600000000000001E-2</v>
      </c>
      <c r="J103" s="64">
        <v>6.2600000000000003E-2</v>
      </c>
      <c r="K103" s="62">
        <v>9.3000000000000007</v>
      </c>
      <c r="L103" s="63">
        <v>13</v>
      </c>
      <c r="M103" s="63">
        <v>404</v>
      </c>
      <c r="N103" s="66" t="s">
        <v>3</v>
      </c>
      <c r="O103" s="63">
        <v>13</v>
      </c>
      <c r="P103" s="94">
        <v>120</v>
      </c>
      <c r="Q103" s="94">
        <v>72</v>
      </c>
      <c r="R103" s="94">
        <v>27</v>
      </c>
      <c r="S103" s="94">
        <v>792</v>
      </c>
      <c r="T103" s="94">
        <v>3</v>
      </c>
      <c r="U103" s="94">
        <v>156</v>
      </c>
      <c r="V103" s="63"/>
      <c r="W103" s="88">
        <v>1666</v>
      </c>
      <c r="X103" s="94" t="s">
        <v>110</v>
      </c>
      <c r="Y103" s="63"/>
      <c r="Z103" s="94">
        <v>4</v>
      </c>
      <c r="AA103" s="94">
        <v>417</v>
      </c>
      <c r="AB103" s="83">
        <v>178.09</v>
      </c>
    </row>
    <row r="104" spans="1:69" x14ac:dyDescent="0.25">
      <c r="A104" s="117">
        <v>39266</v>
      </c>
      <c r="B104" s="60">
        <v>7</v>
      </c>
      <c r="C104" s="60">
        <v>2007</v>
      </c>
      <c r="D104" s="61">
        <v>2</v>
      </c>
      <c r="E104" s="62">
        <v>7.8</v>
      </c>
      <c r="F104" s="94">
        <v>31.5</v>
      </c>
      <c r="G104" s="63">
        <v>242</v>
      </c>
      <c r="H104" s="64">
        <v>1E-3</v>
      </c>
      <c r="I104" s="64">
        <v>9.6299999999999997E-2</v>
      </c>
      <c r="J104" s="64">
        <v>1.2699999999999999E-2</v>
      </c>
      <c r="K104" s="62">
        <v>9</v>
      </c>
      <c r="L104" s="63">
        <v>30</v>
      </c>
      <c r="M104" s="63">
        <v>526</v>
      </c>
      <c r="N104" s="66" t="s">
        <v>3</v>
      </c>
      <c r="O104" s="63">
        <v>23</v>
      </c>
      <c r="P104" s="94">
        <v>212</v>
      </c>
      <c r="Q104" s="94">
        <v>36</v>
      </c>
      <c r="R104" s="94">
        <v>19</v>
      </c>
      <c r="S104" s="94">
        <v>956</v>
      </c>
      <c r="T104" s="94">
        <v>4</v>
      </c>
      <c r="U104" s="94">
        <v>136</v>
      </c>
      <c r="V104" s="63"/>
      <c r="W104" s="88">
        <v>9598</v>
      </c>
      <c r="X104" s="94" t="s">
        <v>110</v>
      </c>
      <c r="Y104" s="63"/>
      <c r="Z104" s="94">
        <v>8</v>
      </c>
      <c r="AA104" s="94">
        <v>556</v>
      </c>
      <c r="AB104" s="83">
        <v>31.28</v>
      </c>
      <c r="AE104" t="s">
        <v>15</v>
      </c>
      <c r="AF104" t="s">
        <v>52</v>
      </c>
      <c r="AG104" t="s">
        <v>53</v>
      </c>
      <c r="AH104" t="s">
        <v>54</v>
      </c>
      <c r="AI104" t="s">
        <v>55</v>
      </c>
      <c r="AJ104" t="s">
        <v>56</v>
      </c>
      <c r="AK104" t="s">
        <v>57</v>
      </c>
      <c r="BK104" t="s">
        <v>14</v>
      </c>
      <c r="BL104" t="s">
        <v>52</v>
      </c>
      <c r="BM104" t="s">
        <v>53</v>
      </c>
      <c r="BN104" t="s">
        <v>54</v>
      </c>
      <c r="BO104" t="s">
        <v>55</v>
      </c>
      <c r="BP104" t="s">
        <v>56</v>
      </c>
      <c r="BQ104" t="s">
        <v>57</v>
      </c>
    </row>
    <row r="105" spans="1:69" x14ac:dyDescent="0.25">
      <c r="A105" s="117">
        <v>39300</v>
      </c>
      <c r="B105" s="60">
        <v>8</v>
      </c>
      <c r="C105" s="60">
        <v>2007</v>
      </c>
      <c r="D105" s="61">
        <v>3</v>
      </c>
      <c r="E105" s="62">
        <v>7.5</v>
      </c>
      <c r="F105" s="94">
        <v>29.5</v>
      </c>
      <c r="G105" s="63">
        <v>324</v>
      </c>
      <c r="H105" s="64">
        <v>1E-3</v>
      </c>
      <c r="I105" s="64">
        <v>7.3499999999999996E-2</v>
      </c>
      <c r="J105" s="64">
        <v>3.8300000000000001E-2</v>
      </c>
      <c r="K105" s="62">
        <v>8.6</v>
      </c>
      <c r="L105" s="63">
        <v>23</v>
      </c>
      <c r="M105" s="63">
        <v>774</v>
      </c>
      <c r="N105" s="63">
        <v>18</v>
      </c>
      <c r="O105" s="63">
        <v>33</v>
      </c>
      <c r="P105" s="94">
        <v>108</v>
      </c>
      <c r="Q105" s="94">
        <v>48</v>
      </c>
      <c r="R105" s="94">
        <v>19</v>
      </c>
      <c r="S105" s="94">
        <v>1322</v>
      </c>
      <c r="T105" s="94">
        <v>1</v>
      </c>
      <c r="U105" s="94">
        <v>176</v>
      </c>
      <c r="V105" s="63"/>
      <c r="W105" s="88">
        <v>2880</v>
      </c>
      <c r="X105" s="94" t="s">
        <v>110</v>
      </c>
      <c r="Y105" s="63"/>
      <c r="Z105" s="94">
        <v>17</v>
      </c>
      <c r="AA105" s="94">
        <v>797</v>
      </c>
      <c r="AB105" s="83">
        <v>211.98</v>
      </c>
      <c r="AE105" s="3">
        <v>1999</v>
      </c>
      <c r="AF105">
        <f>COUNT($K$2:$K$13)</f>
        <v>11</v>
      </c>
      <c r="AG105" s="4">
        <f>MAX($K$2:$K$13)</f>
        <v>8.9</v>
      </c>
      <c r="AH105">
        <f>PERCENTILE($K$2:$K$13,75%)</f>
        <v>8.1000000000000014</v>
      </c>
      <c r="AI105" s="4">
        <f>MEDIAN($K$2:$K$13)</f>
        <v>7.8</v>
      </c>
      <c r="AJ105">
        <f>PERCENTILE($K$2:$K$13,25%)</f>
        <v>7.65</v>
      </c>
      <c r="AK105" s="4">
        <f>MIN($K$2:$K$13)</f>
        <v>7.4</v>
      </c>
      <c r="BK105">
        <v>1</v>
      </c>
      <c r="BL105">
        <f>COUNT($K$2,$K$14,$K$26,$K$38,$K$50,$K$62,$K$74,$K$86,$K$98,$K$110,$K$122,$K$134,$K$146,$K$158)</f>
        <v>13</v>
      </c>
      <c r="BM105" s="6">
        <f>MAX($K$2,$K$14,$K$26,$K$38,$K$50,$K$62,$K$74,$K$86,$K$98,$K$110,$K$122,$K$134,$K$146,$K$158)</f>
        <v>8.4</v>
      </c>
      <c r="BN105">
        <f>PERCENTILE(($K$2,$K$14,$K$26,$K$38,$K$50,$K$62,$K$74,$K$86,$K$98,$K$110,$K$122,$K$134,$K$146,$K$158),75%)</f>
        <v>8</v>
      </c>
      <c r="BO105" s="6">
        <f>MEDIAN($K$2,$K$14,$K$26,$K$38,$K$50,$K$62,$K$74,$K$86,$K$98,$K$110,$K$122,$K$134,$K$146,$K$158)</f>
        <v>7.9</v>
      </c>
      <c r="BP105">
        <f>PERCENTILE(($K$2,$K$14,$K$26,$K$38,$K$50,$K$62,$K$74,$K$86,$K$98,$K$110,$K$122,$K$134,$K$146,$K$158),25%)</f>
        <v>7.7</v>
      </c>
      <c r="BQ105" s="6">
        <f>MIN($K$2,$K$14,$K$26,$K$38,$K$50,$K$62,$K$74,$K$86,$K$98,$K$110,$K$122,$K$134,$K$146,$K$158)</f>
        <v>7.4</v>
      </c>
    </row>
    <row r="106" spans="1:69" x14ac:dyDescent="0.25">
      <c r="A106" s="117">
        <v>39335</v>
      </c>
      <c r="B106" s="60">
        <v>9</v>
      </c>
      <c r="C106" s="60">
        <v>2007</v>
      </c>
      <c r="D106" s="61">
        <v>2</v>
      </c>
      <c r="E106" s="62">
        <v>7</v>
      </c>
      <c r="F106" s="94">
        <v>33.5</v>
      </c>
      <c r="G106" s="63">
        <v>281</v>
      </c>
      <c r="H106" s="64">
        <v>1E-3</v>
      </c>
      <c r="I106" s="64">
        <v>2.64E-2</v>
      </c>
      <c r="J106" s="64">
        <v>0.12479999999999999</v>
      </c>
      <c r="K106" s="62">
        <v>8</v>
      </c>
      <c r="L106" s="63">
        <v>7</v>
      </c>
      <c r="M106" s="63">
        <v>681</v>
      </c>
      <c r="N106" s="63">
        <v>13</v>
      </c>
      <c r="O106" s="63">
        <v>130</v>
      </c>
      <c r="P106" s="94">
        <v>124</v>
      </c>
      <c r="Q106" s="94">
        <v>52</v>
      </c>
      <c r="R106" s="94">
        <v>8</v>
      </c>
      <c r="S106" s="94">
        <v>1175</v>
      </c>
      <c r="T106" s="94">
        <v>0.5</v>
      </c>
      <c r="U106" s="94">
        <v>152</v>
      </c>
      <c r="V106" s="63"/>
      <c r="W106" s="88">
        <v>1583</v>
      </c>
      <c r="X106" s="94" t="s">
        <v>110</v>
      </c>
      <c r="Y106" s="63"/>
      <c r="Z106" s="94">
        <v>27</v>
      </c>
      <c r="AA106" s="94">
        <v>688</v>
      </c>
      <c r="AB106" s="83">
        <v>28.67</v>
      </c>
      <c r="AE106" s="3">
        <v>2000</v>
      </c>
      <c r="AF106">
        <f>COUNT($K$14:$K$25)</f>
        <v>12</v>
      </c>
      <c r="AG106" s="4">
        <f>MAX($K$14:$K$25)</f>
        <v>8.9</v>
      </c>
      <c r="AH106">
        <f>PERCENTILE($K$14:$K$25,75%)</f>
        <v>8.5500000000000007</v>
      </c>
      <c r="AI106" s="4">
        <f>MEDIAN($K$14:$K$25)</f>
        <v>7.9</v>
      </c>
      <c r="AJ106">
        <f>PERCENTILE($K$14:$K$25,25%)</f>
        <v>7.6</v>
      </c>
      <c r="AK106" s="4">
        <f>MIN($K$14:$K$25)</f>
        <v>7.4</v>
      </c>
      <c r="BK106">
        <v>2</v>
      </c>
      <c r="BL106">
        <f>COUNT($K$3,$K$15,$K$27,$K$39,$K$51,$K$63,$K$75,$K$87,$K$99,$K$111,$K$123,$K$135,$K$147,$K$159)</f>
        <v>13</v>
      </c>
      <c r="BM106" s="6">
        <f>MAX($K$3,$K$15,$K$27,$K$39,$K$51,$K$63,$K$75,$K$87,$K$99,$K$111,$K$123,$K$135,$K$147,$K$159)</f>
        <v>8.6999999999999993</v>
      </c>
      <c r="BN106">
        <f>PERCENTILE(($K$3,$K$15,$K$27,$K$39,$K$51,$K$63,$K$75,$K$87,$K$99,$K$111,$K$123,$K$135,$K$147,$K$159),75%)</f>
        <v>8.1999999999999993</v>
      </c>
      <c r="BO106" s="6">
        <f>MEDIAN($K$3,$K$15,$K$27,$K$39,$K$51,$K$63,$K$75,$K$87,$K$99,$K$111,$K$123,$K$135,$K$147,$K$159)</f>
        <v>7.9</v>
      </c>
      <c r="BP106">
        <f>PERCENTILE(($K$3,$K$15,$K$27,$K$39,$K$51,$K$63,$K$75,$K$87,$K$99,$K$111,$K$123,$K$135,$K$147,$K$159),25%)</f>
        <v>7.8</v>
      </c>
      <c r="BQ106" s="6">
        <f>MIN($K$3,$K$15,$K$27,$K$39,$K$51,$K$63,$K$75,$K$87,$K$99,$K$111,$K$123,$K$135,$K$147,$K$159)</f>
        <v>7.3</v>
      </c>
    </row>
    <row r="107" spans="1:69" x14ac:dyDescent="0.25">
      <c r="A107" s="117">
        <v>39363</v>
      </c>
      <c r="B107" s="60">
        <v>10</v>
      </c>
      <c r="C107" s="60">
        <v>2007</v>
      </c>
      <c r="D107" s="61">
        <v>3</v>
      </c>
      <c r="E107" s="62">
        <v>12</v>
      </c>
      <c r="F107" s="94">
        <v>31.5</v>
      </c>
      <c r="G107" s="63">
        <v>259</v>
      </c>
      <c r="H107" s="64">
        <v>1E-3</v>
      </c>
      <c r="I107" s="64">
        <v>2.5399999999999999E-2</v>
      </c>
      <c r="J107" s="64">
        <v>7.1000000000000004E-3</v>
      </c>
      <c r="K107" s="62">
        <v>9.1</v>
      </c>
      <c r="L107" s="63">
        <v>20</v>
      </c>
      <c r="M107" s="63">
        <v>542</v>
      </c>
      <c r="N107" s="63">
        <v>15</v>
      </c>
      <c r="O107" s="63">
        <v>80</v>
      </c>
      <c r="P107" s="94">
        <v>124</v>
      </c>
      <c r="Q107" s="94">
        <v>44</v>
      </c>
      <c r="R107" s="94">
        <v>2</v>
      </c>
      <c r="S107" s="94">
        <v>1005</v>
      </c>
      <c r="T107" s="94">
        <v>0.5</v>
      </c>
      <c r="U107" s="94">
        <v>144</v>
      </c>
      <c r="V107" s="63"/>
      <c r="W107" s="88">
        <v>3753</v>
      </c>
      <c r="X107" s="94" t="s">
        <v>110</v>
      </c>
      <c r="Y107" s="63"/>
      <c r="Z107" s="94">
        <v>17</v>
      </c>
      <c r="AA107" s="94">
        <v>562</v>
      </c>
      <c r="AB107" s="83">
        <v>129.44</v>
      </c>
      <c r="AE107" s="3">
        <v>2001</v>
      </c>
      <c r="AF107" s="2">
        <f>COUNT($K$26:$K$37)</f>
        <v>5</v>
      </c>
      <c r="AG107" s="4">
        <f>MAX($K$26:$K$37)</f>
        <v>8.8000000000000007</v>
      </c>
      <c r="AH107" s="2">
        <f>PERCENTILE($K$26:$K$37,75%)</f>
        <v>8.5</v>
      </c>
      <c r="AI107" s="4">
        <f>MEDIAN($K$26:$K$37)</f>
        <v>8.5</v>
      </c>
      <c r="AJ107" s="2">
        <f>PERCENTILE($K$26:$K$37,25%)</f>
        <v>8</v>
      </c>
      <c r="AK107" s="4">
        <f>MIN($K$26:$K$37)</f>
        <v>7.5</v>
      </c>
      <c r="BK107">
        <v>3</v>
      </c>
      <c r="BL107">
        <f>COUNT($K$4,$K$16,$K$28,$K$40,$K$52,$K$64,$K$76,$K$88,$K$100,$K$112,$K$124,$K$136,$K$148,$K$160)</f>
        <v>13</v>
      </c>
      <c r="BM107" s="6">
        <f>MAX($K$4,$K$16,$K$28,$K$40,$K$52,$K$64,$K$76,$K$88,$K$100,$K$112,$K$124,$K$136,$K$148,$K$160)</f>
        <v>8.6</v>
      </c>
      <c r="BN107">
        <f>PERCENTILE(($K$4,$K$16,$K$28,$K$40,$K$52,$K$64,$K$76,$K$88,$K$100,$K$112,$K$124,$K$136,$K$148,$K$160),75%)</f>
        <v>8.3000000000000007</v>
      </c>
      <c r="BO107" s="6">
        <f>MEDIAN($K$4,$K$16,$K$28,$K$40,$K$52,$K$64,$K$76,$K$88,$K$100,$K$112,$K$124,$K$136,$K$148,$K$160)</f>
        <v>8</v>
      </c>
      <c r="BP107">
        <f>PERCENTILE(($K$4,$K$16,$K$28,$K$40,$K$52,$K$64,$K$76,$K$88,$K$100,$K$112,$K$124,$K$136,$K$148,$K$160),25%)</f>
        <v>7.9</v>
      </c>
      <c r="BQ107" s="6">
        <f>MIN($K$4,$K$16,$K$28,$K$40,$K$52,$K$64,$K$76,$K$88,$K$100,$K$112,$K$124,$K$136,$K$148,$K$160)</f>
        <v>7.3</v>
      </c>
    </row>
    <row r="108" spans="1:69" x14ac:dyDescent="0.25">
      <c r="A108" s="117">
        <v>39391</v>
      </c>
      <c r="B108" s="60">
        <v>11</v>
      </c>
      <c r="C108" s="60">
        <v>2007</v>
      </c>
      <c r="D108" s="61">
        <v>2</v>
      </c>
      <c r="E108" s="62">
        <v>8.6</v>
      </c>
      <c r="F108" s="94">
        <v>27</v>
      </c>
      <c r="G108" s="63">
        <v>184</v>
      </c>
      <c r="H108" s="64">
        <v>7.3800000000000004E-2</v>
      </c>
      <c r="I108" s="64">
        <v>3.6400000000000002E-2</v>
      </c>
      <c r="J108" s="64">
        <v>1.6199999999999999E-2</v>
      </c>
      <c r="K108" s="62">
        <v>8.1999999999999993</v>
      </c>
      <c r="L108" s="63">
        <v>25</v>
      </c>
      <c r="M108" s="63">
        <v>493</v>
      </c>
      <c r="N108" s="63">
        <v>23</v>
      </c>
      <c r="O108" s="63">
        <v>170</v>
      </c>
      <c r="P108" s="94">
        <v>88</v>
      </c>
      <c r="Q108" s="94">
        <v>36</v>
      </c>
      <c r="R108" s="94">
        <v>219</v>
      </c>
      <c r="S108" s="94">
        <v>831</v>
      </c>
      <c r="T108" s="94">
        <v>0.5</v>
      </c>
      <c r="U108" s="94">
        <v>120</v>
      </c>
      <c r="V108" s="63"/>
      <c r="W108" s="88">
        <v>47479</v>
      </c>
      <c r="X108" s="94" t="s">
        <v>110</v>
      </c>
      <c r="Y108" s="63"/>
      <c r="Z108" s="94">
        <v>50</v>
      </c>
      <c r="AA108" s="94">
        <v>518</v>
      </c>
      <c r="AB108" s="83">
        <v>44.31</v>
      </c>
      <c r="AE108" s="3">
        <v>2002</v>
      </c>
      <c r="AF108" s="2">
        <f>COUNT($K$38:$K$49)</f>
        <v>12</v>
      </c>
      <c r="AG108" s="4">
        <f>MAX($K$38:$K$49)</f>
        <v>9.6999999999999993</v>
      </c>
      <c r="AH108" s="2">
        <f>PERCENTILE($K$38:$K$49,75%)</f>
        <v>8.75</v>
      </c>
      <c r="AI108" s="4">
        <f>MEDIAN($K$38:$K$49)</f>
        <v>8.4</v>
      </c>
      <c r="AJ108" s="2">
        <f>PERCENTILE($K$38:$K$49,25%)</f>
        <v>8</v>
      </c>
      <c r="AK108" s="4">
        <f>MIN($K$38:$K$49)</f>
        <v>7.7</v>
      </c>
      <c r="BK108">
        <v>4</v>
      </c>
      <c r="BL108">
        <f>COUNT($K$5,$K$17,$K$29,$K$41,$K$53,$K$65,$K$77,$K$89,$K$101,$K$113,$K$125,$K$137,$K$149,$K$161)</f>
        <v>13</v>
      </c>
      <c r="BM108" s="6">
        <f>MAX($K$5,$K$17,$K$29,$K$41,$K$53,$K$65,$K$77,$K$89,$K$101,$K$113,$K$125,$K$137,$K$149,$K$161)</f>
        <v>9.1</v>
      </c>
      <c r="BN108">
        <f>PERCENTILE(($K$5,$K$17,$K$29,$K$41,$K$53,$K$65,$K$77,$K$89,$K$101,$K$113,$K$125,$K$137,$K$149,$K$161),75%)</f>
        <v>8.3000000000000007</v>
      </c>
      <c r="BO108" s="6">
        <f>MEDIAN($K$5,$K$17,$K$29,$K$41,$K$53,$K$65,$K$77,$K$89,$K$101,$K$113,$K$125,$K$137,$K$149,$K$161)</f>
        <v>8</v>
      </c>
      <c r="BP108">
        <f>PERCENTILE(($K$5,$K$17,$K$29,$K$41,$K$53,$K$65,$K$77,$K$89,$K$101,$K$113,$K$125,$K$137,$K$149,$K$161),25%)</f>
        <v>7.7</v>
      </c>
      <c r="BQ108" s="6">
        <f>MIN($K$5,$K$17,$K$29,$K$41,$K$53,$K$65,$K$77,$K$89,$K$101,$K$113,$K$125,$K$137,$K$149,$K$161)</f>
        <v>7.3</v>
      </c>
    </row>
    <row r="109" spans="1:69" x14ac:dyDescent="0.25">
      <c r="A109" s="117">
        <v>39419</v>
      </c>
      <c r="B109" s="60">
        <v>12</v>
      </c>
      <c r="C109" s="60">
        <v>2007</v>
      </c>
      <c r="D109" s="61">
        <v>1</v>
      </c>
      <c r="E109" s="62">
        <v>7.2</v>
      </c>
      <c r="F109" s="94">
        <v>26</v>
      </c>
      <c r="G109" s="63">
        <v>124</v>
      </c>
      <c r="H109" s="64">
        <v>0.29909999999999998</v>
      </c>
      <c r="I109" s="64">
        <v>7.0900000000000005E-2</v>
      </c>
      <c r="J109" s="64">
        <v>5.0999999999999997E-2</v>
      </c>
      <c r="K109" s="62">
        <v>7.3</v>
      </c>
      <c r="L109" s="63">
        <v>59</v>
      </c>
      <c r="M109" s="63">
        <v>354</v>
      </c>
      <c r="N109" s="63">
        <v>74</v>
      </c>
      <c r="O109" s="63">
        <v>130</v>
      </c>
      <c r="P109" s="94">
        <v>88</v>
      </c>
      <c r="Q109" s="94">
        <v>36</v>
      </c>
      <c r="R109" s="94">
        <v>36</v>
      </c>
      <c r="S109" s="94">
        <v>524</v>
      </c>
      <c r="T109" s="94">
        <v>0.5</v>
      </c>
      <c r="U109" s="94">
        <v>92</v>
      </c>
      <c r="V109" s="63"/>
      <c r="W109" s="88">
        <v>3646</v>
      </c>
      <c r="X109" s="94" t="s">
        <v>110</v>
      </c>
      <c r="Y109" s="63"/>
      <c r="Z109" s="94">
        <v>130</v>
      </c>
      <c r="AA109" s="94">
        <v>413</v>
      </c>
      <c r="AB109" s="83">
        <v>94.69</v>
      </c>
      <c r="AE109" s="3">
        <v>2003</v>
      </c>
      <c r="AF109" s="2">
        <f>COUNT($K$50:$K$61)</f>
        <v>11</v>
      </c>
      <c r="AG109" s="4">
        <f>MAX($K$50:$K$61)</f>
        <v>8.8000000000000007</v>
      </c>
      <c r="AH109" s="2">
        <f>PERCENTILE($K$50:$K$61,75%)</f>
        <v>8.3000000000000007</v>
      </c>
      <c r="AI109" s="4">
        <f>MEDIAN($K$50:$K$61)</f>
        <v>8.1</v>
      </c>
      <c r="AJ109" s="2">
        <f>PERCENTILE($K$50:$K$61,25%)</f>
        <v>7.75</v>
      </c>
      <c r="AK109" s="4">
        <f>MIN($K$50:$K$61)</f>
        <v>7.3</v>
      </c>
      <c r="BK109">
        <v>5</v>
      </c>
      <c r="BL109">
        <f>COUNT($K$6,$K$18,$K$30,$K$42,$K$54,$K$66,$K$78,$K$90,$K$102,$K$114,$K$126,$K$138,$K$150,$K$162)</f>
        <v>13</v>
      </c>
      <c r="BM109" s="6">
        <f>MAX($K$6,$K$18,$K$30,$K$42,$K$54,$K$66,$K$78,$K$90,$K$102,$K$114,$K$126,$K$138,$K$150,$K$162)</f>
        <v>8.9</v>
      </c>
      <c r="BN109">
        <f>PERCENTILE(($K$6,$K$18,$K$30,$K$42,$K$54,$K$66,$K$78,$K$90,$K$102,$K$114,$K$126,$K$138,$K$150,$K$162),75%)</f>
        <v>8.5</v>
      </c>
      <c r="BO109" s="6">
        <f>MEDIAN($K$6,$K$18,$K$30,$K$42,$K$54,$K$66,$K$78,$K$90,$K$102,$K$114,$K$126,$K$138,$K$150,$K$162)</f>
        <v>8.1999999999999993</v>
      </c>
      <c r="BP109">
        <f>PERCENTILE(($K$6,$K$18,$K$30,$K$42,$K$54,$K$66,$K$78,$K$90,$K$102,$K$114,$K$126,$K$138,$K$150,$K$162),25%)</f>
        <v>7.8</v>
      </c>
      <c r="BQ109" s="6">
        <f>MIN($K$6,$K$18,$K$30,$K$42,$K$54,$K$66,$K$78,$K$90,$K$102,$K$114,$K$126,$K$138,$K$150,$K$162)</f>
        <v>7.2</v>
      </c>
    </row>
    <row r="110" spans="1:69" x14ac:dyDescent="0.25">
      <c r="A110" s="117">
        <v>39454</v>
      </c>
      <c r="B110" s="60">
        <v>1</v>
      </c>
      <c r="C110" s="60">
        <v>2008</v>
      </c>
      <c r="D110" s="61">
        <v>1</v>
      </c>
      <c r="E110" s="62">
        <v>8.4</v>
      </c>
      <c r="F110" s="94">
        <v>25.5</v>
      </c>
      <c r="G110" s="63">
        <v>124</v>
      </c>
      <c r="H110" s="64">
        <v>0.30230000000000001</v>
      </c>
      <c r="I110" s="64">
        <v>9.5299999999999996E-2</v>
      </c>
      <c r="J110" s="64">
        <v>5.1400000000000001E-2</v>
      </c>
      <c r="K110" s="62">
        <v>7.9</v>
      </c>
      <c r="L110" s="63">
        <v>38</v>
      </c>
      <c r="M110" s="63">
        <v>341</v>
      </c>
      <c r="N110" s="63">
        <v>49</v>
      </c>
      <c r="O110" s="63">
        <v>80</v>
      </c>
      <c r="P110" s="94">
        <v>80</v>
      </c>
      <c r="Q110" s="94">
        <v>36</v>
      </c>
      <c r="R110" s="94">
        <v>24</v>
      </c>
      <c r="S110" s="94">
        <v>626</v>
      </c>
      <c r="T110" s="94">
        <v>0.5</v>
      </c>
      <c r="U110" s="94">
        <v>112</v>
      </c>
      <c r="V110" s="63"/>
      <c r="W110" s="88">
        <v>125550</v>
      </c>
      <c r="X110" s="94" t="s">
        <v>110</v>
      </c>
      <c r="Y110" s="63"/>
      <c r="Z110" s="94">
        <v>80</v>
      </c>
      <c r="AA110" s="94">
        <v>379</v>
      </c>
      <c r="AB110" s="83">
        <v>44.31</v>
      </c>
      <c r="AE110" s="3">
        <v>2004</v>
      </c>
      <c r="AF110" s="2">
        <f>COUNT($K$62:$K$73)</f>
        <v>12</v>
      </c>
      <c r="AG110" s="4">
        <f>MAX($K$62:$K$73)</f>
        <v>8.6999999999999993</v>
      </c>
      <c r="AH110" s="2">
        <f>PERCENTILE($K$62:$K$73,75%)</f>
        <v>8.5</v>
      </c>
      <c r="AI110" s="4">
        <f>MEDIAN($K$62:$K$73)</f>
        <v>8.1499999999999986</v>
      </c>
      <c r="AJ110" s="2">
        <f>PERCENTILE($K$62:$K$73,25%)</f>
        <v>7.7750000000000004</v>
      </c>
      <c r="AK110" s="4">
        <f>MIN($K$62:$K$73)</f>
        <v>7.5</v>
      </c>
      <c r="BK110">
        <v>6</v>
      </c>
      <c r="BL110">
        <f>COUNT($K$7,$K$19,$K$31,$K$43,$K$55,$K$67,$K$79,$K$91,$K$103,$K$115,$K$127,$K$139,$K$151,$K$163)</f>
        <v>12</v>
      </c>
      <c r="BM110" s="6">
        <f>MAX($K$7,$K$19,$K$31,$K$43,$K$55,$K$67,$K$79,$K$91,$K$103,$K$115,$K$127,$K$139,$K$151,$K$163)</f>
        <v>9.6999999999999993</v>
      </c>
      <c r="BN110">
        <f>PERCENTILE(($K$7,$K$19,$K$31,$K$43,$K$55,$K$67,$K$79,$K$91,$K$103,$K$115,$K$127,$K$139,$K$151,$K$163),75%)</f>
        <v>8.9250000000000007</v>
      </c>
      <c r="BO110" s="6">
        <f>MEDIAN($K$7,$K$19,$K$31,$K$43,$K$55,$K$67,$K$79,$K$91,$K$103,$K$115,$K$127,$K$139,$K$151,$K$163)</f>
        <v>8.8000000000000007</v>
      </c>
      <c r="BP110">
        <f>PERCENTILE(($K$7,$K$19,$K$31,$K$43,$K$55,$K$67,$K$79,$K$91,$K$103,$K$115,$K$127,$K$139,$K$151,$K$163),25%)</f>
        <v>8.0500000000000007</v>
      </c>
      <c r="BQ110" s="6">
        <f>MIN($K$7,$K$19,$K$31,$K$43,$K$55,$K$67,$K$79,$K$91,$K$103,$K$115,$K$127,$K$139,$K$151,$K$163)</f>
        <v>7.8</v>
      </c>
    </row>
    <row r="111" spans="1:69" x14ac:dyDescent="0.25">
      <c r="A111" s="117">
        <v>39482</v>
      </c>
      <c r="B111" s="60">
        <v>2</v>
      </c>
      <c r="C111" s="60">
        <v>2008</v>
      </c>
      <c r="D111" s="61">
        <v>1</v>
      </c>
      <c r="E111" s="62">
        <v>7.4</v>
      </c>
      <c r="F111" s="94">
        <v>26</v>
      </c>
      <c r="G111" s="63">
        <v>98</v>
      </c>
      <c r="H111" s="64">
        <v>0.34920000000000001</v>
      </c>
      <c r="I111" s="64">
        <v>8.5400000000000004E-2</v>
      </c>
      <c r="J111" s="64">
        <v>6.4000000000000003E-3</v>
      </c>
      <c r="K111" s="62">
        <v>7.9</v>
      </c>
      <c r="L111" s="63">
        <v>21</v>
      </c>
      <c r="M111" s="63">
        <v>315</v>
      </c>
      <c r="N111" s="63">
        <v>42</v>
      </c>
      <c r="O111" s="63">
        <v>800</v>
      </c>
      <c r="P111" s="94">
        <v>84</v>
      </c>
      <c r="Q111" s="94">
        <v>40</v>
      </c>
      <c r="R111" s="94">
        <v>40</v>
      </c>
      <c r="S111" s="94">
        <v>509</v>
      </c>
      <c r="T111" s="94">
        <v>0.5</v>
      </c>
      <c r="U111" s="94">
        <v>100</v>
      </c>
      <c r="V111" s="63"/>
      <c r="W111" s="88">
        <v>39437</v>
      </c>
      <c r="X111" s="94" t="s">
        <v>110</v>
      </c>
      <c r="Y111" s="63"/>
      <c r="Z111" s="94">
        <v>300</v>
      </c>
      <c r="AA111" s="94">
        <v>336</v>
      </c>
      <c r="AB111" s="83">
        <v>38.229999999999997</v>
      </c>
      <c r="AE111" s="3">
        <v>2005</v>
      </c>
      <c r="AF111" s="2">
        <f>COUNT($K$74:$K$85)</f>
        <v>12</v>
      </c>
      <c r="AG111" s="4">
        <f>MAX($K$74:$K$85)</f>
        <v>9</v>
      </c>
      <c r="AH111" s="2">
        <f>PERCENTILE($K$74:$K$85,75%)</f>
        <v>8.2999999999999989</v>
      </c>
      <c r="AI111" s="4">
        <f>MEDIAN($K$74:$K$85)</f>
        <v>7.9</v>
      </c>
      <c r="AJ111" s="2">
        <f>PERCENTILE($K$74:$K$85,25%)</f>
        <v>7.7750000000000004</v>
      </c>
      <c r="AK111" s="4">
        <f>MIN($K$74:$K$85)</f>
        <v>7.3</v>
      </c>
      <c r="BK111">
        <v>7</v>
      </c>
      <c r="BL111">
        <f>COUNT($K$8,$K$20,$K$32,$K$44,$K$56,$K$68,$K$80,$K$92,$K$104,$K$116,$K$128,$K$140,$K$152,$K$164)</f>
        <v>12</v>
      </c>
      <c r="BM111" s="6">
        <f>MAX($K$8,$K$20,$K$32,$K$44,$K$56,$K$68,$K$80,$K$92,$K$104,$K$116,$K$128,$K$140,$K$152,$K$164)</f>
        <v>9.5</v>
      </c>
      <c r="BN111">
        <f>PERCENTILE(($K$8,$K$20,$K$32,$K$44,$K$56,$K$68,$K$80,$K$92,$K$104,$K$116,$K$128,$K$140,$K$152,$K$164),75%)</f>
        <v>8.8250000000000011</v>
      </c>
      <c r="BO111" s="6">
        <f>MEDIAN($K$8,$K$20,$K$32,$K$44,$K$56,$K$68,$K$80,$K$92,$K$104,$K$116,$K$128,$K$140,$K$152,$K$164)</f>
        <v>8.6</v>
      </c>
      <c r="BP111">
        <f>PERCENTILE(($K$8,$K$20,$K$32,$K$44,$K$56,$K$68,$K$80,$K$92,$K$104,$K$116,$K$128,$K$140,$K$152,$K$164),25%)</f>
        <v>8.4749999999999996</v>
      </c>
      <c r="BQ111" s="6">
        <f>MIN($K$8,$K$20,$K$32,$K$44,$K$56,$K$68,$K$80,$K$92,$K$104,$K$116,$K$128,$K$140,$K$152,$K$164)</f>
        <v>7.8</v>
      </c>
    </row>
    <row r="112" spans="1:69" x14ac:dyDescent="0.25">
      <c r="A112" s="117">
        <v>39510</v>
      </c>
      <c r="B112" s="60">
        <v>3</v>
      </c>
      <c r="C112" s="60">
        <v>2008</v>
      </c>
      <c r="D112" s="61">
        <v>1</v>
      </c>
      <c r="E112" s="62">
        <v>9</v>
      </c>
      <c r="F112" s="94">
        <v>26</v>
      </c>
      <c r="G112" s="63">
        <v>102</v>
      </c>
      <c r="H112" s="64">
        <v>4.9799999999999997E-2</v>
      </c>
      <c r="I112" s="64">
        <v>7.4999999999999997E-2</v>
      </c>
      <c r="J112" s="64">
        <v>7.0000000000000001E-3</v>
      </c>
      <c r="K112" s="62">
        <v>8.1</v>
      </c>
      <c r="L112" s="63">
        <v>33</v>
      </c>
      <c r="M112" s="63">
        <v>292</v>
      </c>
      <c r="N112" s="63">
        <v>48</v>
      </c>
      <c r="O112" s="63">
        <v>1300</v>
      </c>
      <c r="P112" s="94">
        <v>84</v>
      </c>
      <c r="Q112" s="94">
        <v>36</v>
      </c>
      <c r="R112" s="94">
        <v>31</v>
      </c>
      <c r="S112" s="94">
        <v>519</v>
      </c>
      <c r="T112" s="94">
        <v>3</v>
      </c>
      <c r="U112" s="94">
        <v>100</v>
      </c>
      <c r="V112" s="63"/>
      <c r="W112" s="88">
        <v>86261</v>
      </c>
      <c r="X112" s="94" t="s">
        <v>110</v>
      </c>
      <c r="Y112" s="63"/>
      <c r="Z112" s="94">
        <v>800</v>
      </c>
      <c r="AA112" s="94">
        <v>325</v>
      </c>
      <c r="AB112" s="83">
        <v>94.69</v>
      </c>
      <c r="AE112" s="3">
        <v>2006</v>
      </c>
      <c r="AF112" s="2">
        <f>COUNT($K$86:$K$97)</f>
        <v>12</v>
      </c>
      <c r="AG112" s="4">
        <f>MAX($K$86:$K$97)</f>
        <v>8.6999999999999993</v>
      </c>
      <c r="AH112" s="2">
        <f>PERCENTILE($K$86:$K$97,75%)</f>
        <v>8.125</v>
      </c>
      <c r="AI112" s="4">
        <f>MEDIAN($K$86:$K$97)</f>
        <v>7.9</v>
      </c>
      <c r="AJ112" s="2">
        <f>PERCENTILE($K$86:$K$97,25%)</f>
        <v>7.8</v>
      </c>
      <c r="AK112" s="4">
        <f>MIN($K$86:$K$97)</f>
        <v>7.3</v>
      </c>
      <c r="BK112">
        <v>8</v>
      </c>
      <c r="BL112">
        <f>COUNT($K$9,$K$21,$K$33,$K$45,$K$57,$K$69,$K$81,$K$93,$K$105,$K$117,$K$129,$K$141,$K$153,$K$165)</f>
        <v>13</v>
      </c>
      <c r="BM112" s="6">
        <f>MAX($K$9,$K$21,$K$33,$K$45,$K$57,$K$69,$K$81,$K$93,$K$105,$K$117,$K$129,$K$141,$K$153,$K$165)</f>
        <v>8.8000000000000007</v>
      </c>
      <c r="BN112">
        <f>PERCENTILE(($K$9,$K$21,$K$33,$K$45,$K$57,$K$69,$K$81,$K$93,$K$105,$K$117,$K$129,$K$141,$K$153,$K$165),75%)</f>
        <v>8.6999999999999993</v>
      </c>
      <c r="BO112" s="6">
        <f>MEDIAN($K$9,$K$21,$K$33,$K$45,$K$57,$K$69,$K$81,$K$93,$K$105,$K$117,$K$129,$K$141,$K$153,$K$165)</f>
        <v>8.4</v>
      </c>
      <c r="BP112">
        <f>PERCENTILE(($K$9,$K$21,$K$33,$K$45,$K$57,$K$69,$K$81,$K$93,$K$105,$K$117,$K$129,$K$141,$K$153,$K$165),25%)</f>
        <v>7.9</v>
      </c>
      <c r="BQ112" s="6">
        <f>MIN($K$9,$K$21,$K$33,$K$45,$K$57,$K$69,$K$81,$K$93,$K$105,$K$117,$K$129,$K$141,$K$153,$K$165)</f>
        <v>7.6</v>
      </c>
    </row>
    <row r="113" spans="1:69" x14ac:dyDescent="0.25">
      <c r="A113" s="117">
        <v>39546</v>
      </c>
      <c r="B113" s="60">
        <v>4</v>
      </c>
      <c r="C113" s="60">
        <v>2008</v>
      </c>
      <c r="D113" s="61">
        <v>2</v>
      </c>
      <c r="E113" s="62">
        <v>8.1999999999999993</v>
      </c>
      <c r="F113" s="94">
        <v>29.5</v>
      </c>
      <c r="G113" s="63">
        <v>120</v>
      </c>
      <c r="H113" s="64">
        <v>1.41E-2</v>
      </c>
      <c r="I113" s="64">
        <v>7.0900000000000005E-2</v>
      </c>
      <c r="J113" s="64">
        <v>5.7000000000000002E-3</v>
      </c>
      <c r="K113" s="62">
        <v>7.5</v>
      </c>
      <c r="L113" s="63">
        <v>23</v>
      </c>
      <c r="M113" s="63">
        <v>331</v>
      </c>
      <c r="N113" s="63">
        <v>31</v>
      </c>
      <c r="O113" s="63">
        <v>240</v>
      </c>
      <c r="P113" s="94">
        <v>100</v>
      </c>
      <c r="Q113" s="94">
        <v>40</v>
      </c>
      <c r="R113" s="94">
        <v>24</v>
      </c>
      <c r="S113" s="94">
        <v>593</v>
      </c>
      <c r="T113" s="94">
        <v>0.5</v>
      </c>
      <c r="U113" s="94">
        <v>140</v>
      </c>
      <c r="V113" s="63"/>
      <c r="W113" s="88">
        <v>2146</v>
      </c>
      <c r="X113" s="94" t="s">
        <v>110</v>
      </c>
      <c r="Y113" s="63"/>
      <c r="Z113" s="94">
        <v>80</v>
      </c>
      <c r="AA113" s="94">
        <v>354</v>
      </c>
      <c r="AB113" s="83">
        <v>94.69</v>
      </c>
      <c r="AE113" s="3">
        <v>2007</v>
      </c>
      <c r="AF113" s="2">
        <f>COUNT($K$98:$K$109)</f>
        <v>12</v>
      </c>
      <c r="AG113" s="4">
        <f>MAX($K$98:$K$109)</f>
        <v>9.3000000000000007</v>
      </c>
      <c r="AH113" s="2">
        <f>PERCENTILE($K$98:$K$109,75%)</f>
        <v>8.9250000000000007</v>
      </c>
      <c r="AI113" s="4">
        <f>MEDIAN($K$98:$K$109)</f>
        <v>8.1999999999999993</v>
      </c>
      <c r="AJ113" s="2">
        <f>PERCENTILE($K$98:$K$109,25%)</f>
        <v>8</v>
      </c>
      <c r="AK113" s="4">
        <f>MIN($K$98:$K$109)</f>
        <v>7.3</v>
      </c>
      <c r="BK113">
        <v>9</v>
      </c>
      <c r="BL113">
        <f>COUNT($K$10,$K$22,$K$34,$K$46,$K$58,$K$70,$K$82,$K$94,$K$106,$K$118,$K$130,$K$142,$K$154,$K$166)</f>
        <v>13</v>
      </c>
      <c r="BM113" s="6">
        <f>MAX($K$10,$K$22,$K$34,$K$46,$K$58,$K$70,$K$82,$K$94,$K$106,$K$118,$K$130,$K$142,$K$154,$K$166)</f>
        <v>9.3000000000000007</v>
      </c>
      <c r="BN113">
        <f>PERCENTILE(($K$10,$K$22,$K$34,$K$46,$K$58,$K$70,$K$82,$K$94,$K$106,$K$118,$K$130,$K$142,$K$154,$K$166),75%)</f>
        <v>8.6999999999999993</v>
      </c>
      <c r="BO113" s="6">
        <f>MEDIAN($K$10,$K$22,$K$34,$K$46,$K$58,$K$70,$K$82,$K$94,$K$106,$K$118,$K$130,$K$142,$K$154,$K$166)</f>
        <v>8.5</v>
      </c>
      <c r="BP113">
        <f>PERCENTILE(($K$10,$K$22,$K$34,$K$46,$K$58,$K$70,$K$82,$K$94,$K$106,$K$118,$K$130,$K$142,$K$154,$K$166),25%)</f>
        <v>8</v>
      </c>
      <c r="BQ113" s="6">
        <f>MIN($K$10,$K$22,$K$34,$K$46,$K$58,$K$70,$K$82,$K$94,$K$106,$K$118,$K$130,$K$142,$K$154,$K$166)</f>
        <v>6.6</v>
      </c>
    </row>
    <row r="114" spans="1:69" x14ac:dyDescent="0.25">
      <c r="A114" s="117">
        <v>39573</v>
      </c>
      <c r="B114" s="60">
        <v>5</v>
      </c>
      <c r="C114" s="60">
        <v>2008</v>
      </c>
      <c r="D114" s="61">
        <v>2</v>
      </c>
      <c r="E114" s="62">
        <v>4.0999999999999996</v>
      </c>
      <c r="F114" s="94">
        <v>29</v>
      </c>
      <c r="G114" s="63">
        <v>120</v>
      </c>
      <c r="H114" s="64">
        <v>2.2599999999999999E-2</v>
      </c>
      <c r="I114" s="64">
        <v>7.1800000000000003E-2</v>
      </c>
      <c r="J114" s="64">
        <v>1.04E-2</v>
      </c>
      <c r="K114" s="62">
        <v>7.2</v>
      </c>
      <c r="L114" s="63">
        <v>59</v>
      </c>
      <c r="M114" s="63">
        <v>347</v>
      </c>
      <c r="N114" s="63">
        <v>48</v>
      </c>
      <c r="O114" s="63">
        <v>1300</v>
      </c>
      <c r="P114" s="94">
        <v>100</v>
      </c>
      <c r="Q114" s="94">
        <v>52</v>
      </c>
      <c r="R114" s="94">
        <v>24</v>
      </c>
      <c r="S114" s="94">
        <v>585</v>
      </c>
      <c r="T114" s="94">
        <v>1</v>
      </c>
      <c r="U114" s="94">
        <v>108</v>
      </c>
      <c r="V114" s="63"/>
      <c r="W114" s="88">
        <v>206146</v>
      </c>
      <c r="X114" s="94" t="s">
        <v>110</v>
      </c>
      <c r="Y114" s="63"/>
      <c r="Z114" s="94">
        <v>500</v>
      </c>
      <c r="AA114" s="94">
        <v>406</v>
      </c>
      <c r="AB114" s="83">
        <v>18.239999999999998</v>
      </c>
      <c r="AE114" s="3">
        <v>2008</v>
      </c>
      <c r="AF114" s="2">
        <f>COUNT($K$110:$K$121)</f>
        <v>11</v>
      </c>
      <c r="AG114" s="4">
        <f>MAX($K$110:$K$121)</f>
        <v>9.3000000000000007</v>
      </c>
      <c r="AH114" s="2">
        <f>PERCENTILE($K$110:$K$121,75%)</f>
        <v>8.6</v>
      </c>
      <c r="AI114" s="4">
        <f>MEDIAN($K$110:$K$121)</f>
        <v>8.1</v>
      </c>
      <c r="AJ114" s="2">
        <f>PERCENTILE($K$110:$K$121,25%)</f>
        <v>7.9</v>
      </c>
      <c r="AK114" s="4">
        <f>MIN($K$110:$K$121)</f>
        <v>7.2</v>
      </c>
      <c r="BK114">
        <v>10</v>
      </c>
      <c r="BL114">
        <f>COUNT($K$11,$K$23,$K$35,$K$47,$K$59,$K$71,$K$83,$K$95,$K$107,$K$119,$K$131,$K$143,$K$155,$K$167)</f>
        <v>14</v>
      </c>
      <c r="BM114" s="6">
        <f>MAX($K$11,$K$23,$K$35,$K$47,$K$59,$K$71,$K$83,$K$95,$K$107,$K$119,$K$131,$K$143,$K$155,$K$167)</f>
        <v>9.1</v>
      </c>
      <c r="BN114">
        <f>PERCENTILE(($K$11,$K$23,$K$35,$K$47,$K$59,$K$71,$K$83,$K$95,$K$107,$K$119,$K$131,$K$143,$K$155,$K$167),75%)</f>
        <v>8.5</v>
      </c>
      <c r="BO114" s="6">
        <f>MEDIAN($K$11,$K$23,$K$35,$K$47,$K$59,$K$71,$K$83,$K$95,$K$107,$K$119,$K$131,$K$143,$K$155,$K$167)</f>
        <v>8.25</v>
      </c>
      <c r="BP114">
        <f>PERCENTILE(($K$11,$K$23,$K$35,$K$47,$K$59,$K$71,$K$83,$K$95,$K$107,$K$119,$K$131,$K$143,$K$155,$K$167),25%)</f>
        <v>7.85</v>
      </c>
      <c r="BQ114" s="6">
        <f>MIN($K$11,$K$23,$K$35,$K$47,$K$59,$K$71,$K$83,$K$95,$K$107,$K$119,$K$131,$K$143,$K$155,$K$167)</f>
        <v>7.3</v>
      </c>
    </row>
    <row r="115" spans="1:69" x14ac:dyDescent="0.25">
      <c r="A115" s="117">
        <v>39601</v>
      </c>
      <c r="B115" s="60">
        <v>6</v>
      </c>
      <c r="C115" s="60">
        <v>2008</v>
      </c>
      <c r="D115" s="61">
        <v>1</v>
      </c>
      <c r="E115" s="62">
        <v>8.6</v>
      </c>
      <c r="F115" s="94">
        <v>32</v>
      </c>
      <c r="G115" s="63">
        <v>124</v>
      </c>
      <c r="H115" s="64">
        <v>0.1318</v>
      </c>
      <c r="I115" s="64">
        <v>3.5200000000000002E-2</v>
      </c>
      <c r="J115" s="64">
        <v>1E-3</v>
      </c>
      <c r="K115" s="62">
        <v>7.9</v>
      </c>
      <c r="L115" s="63">
        <v>9</v>
      </c>
      <c r="M115" s="63">
        <v>314</v>
      </c>
      <c r="N115" s="63">
        <v>13</v>
      </c>
      <c r="O115" s="63">
        <v>900</v>
      </c>
      <c r="P115" s="94">
        <v>108</v>
      </c>
      <c r="Q115" s="94">
        <v>44</v>
      </c>
      <c r="R115" s="94">
        <v>4</v>
      </c>
      <c r="S115" s="94">
        <v>621</v>
      </c>
      <c r="T115" s="94">
        <v>0.5</v>
      </c>
      <c r="U115" s="94">
        <v>104</v>
      </c>
      <c r="V115" s="63"/>
      <c r="W115" s="88">
        <v>41322</v>
      </c>
      <c r="X115" s="94" t="s">
        <v>110</v>
      </c>
      <c r="Y115" s="63"/>
      <c r="Z115" s="94">
        <v>240</v>
      </c>
      <c r="AA115" s="94">
        <v>323</v>
      </c>
      <c r="AB115" s="83">
        <v>11.29</v>
      </c>
      <c r="AE115" s="3">
        <v>2009</v>
      </c>
      <c r="AF115" s="2">
        <f>COUNT($K$122:$K$133)</f>
        <v>9</v>
      </c>
      <c r="AG115" s="4">
        <f>MAX($K$122:$K$133)</f>
        <v>9.1</v>
      </c>
      <c r="AH115" s="2">
        <f>PERCENTILE($K$122:$K$133,75%)</f>
        <v>8.5</v>
      </c>
      <c r="AI115" s="4">
        <f>MEDIAN($K$122:$K$133)</f>
        <v>8.1999999999999993</v>
      </c>
      <c r="AJ115" s="2">
        <f>PERCENTILE($K$122:$K$133,25%)</f>
        <v>8.1</v>
      </c>
      <c r="AK115" s="4">
        <f>MIN($K$122:$K$133)</f>
        <v>7.8</v>
      </c>
      <c r="BK115">
        <v>11</v>
      </c>
      <c r="BL115">
        <f>COUNT($K$12,$K$24,$K$36,$K$48,$K$60,$K$72,$K$84,$K$96,$K$108,$K$120,$K$132,$K$144,$K$156,$K$168)</f>
        <v>13</v>
      </c>
      <c r="BM115" s="6">
        <f>MAX($K$12,$K$24,$K$36,$K$48,$K$60,$K$72,$K$84,$K$96,$K$108,$K$120,$K$132,$K$144,$K$156,$K$168)</f>
        <v>8.1999999999999993</v>
      </c>
      <c r="BN115">
        <f>PERCENTILE(($K$12,$K$24,$K$36,$K$48,$K$60,$K$72,$K$84,$K$96,$K$108,$K$120,$K$132,$K$144,$K$156,$K$168),75%)</f>
        <v>8.1</v>
      </c>
      <c r="BO115" s="6">
        <f>MEDIAN($K$12,$K$24,$K$36,$K$48,$K$60,$K$72,$K$84,$K$96,$K$108,$K$120,$K$132,$K$144,$K$156,$K$168)</f>
        <v>8</v>
      </c>
      <c r="BP115">
        <f>PERCENTILE(($K$12,$K$24,$K$36,$K$48,$K$60,$K$72,$K$84,$K$96,$K$108,$K$120,$K$132,$K$144,$K$156,$K$168),25%)</f>
        <v>7.8</v>
      </c>
      <c r="BQ115" s="6">
        <f>MIN($K$12,$K$24,$K$36,$K$48,$K$60,$K$72,$K$84,$K$96,$K$108,$K$120,$K$132,$K$144,$K$156,$K$168)</f>
        <v>7.3</v>
      </c>
    </row>
    <row r="116" spans="1:69" x14ac:dyDescent="0.25">
      <c r="A116" s="117">
        <v>39636</v>
      </c>
      <c r="B116" s="60">
        <v>7</v>
      </c>
      <c r="C116" s="60">
        <v>2008</v>
      </c>
      <c r="D116" s="61">
        <v>1</v>
      </c>
      <c r="E116" s="62">
        <v>9</v>
      </c>
      <c r="F116" s="94">
        <v>29.8</v>
      </c>
      <c r="G116" s="63">
        <v>124</v>
      </c>
      <c r="H116" s="64">
        <v>3.6700000000000003E-2</v>
      </c>
      <c r="I116" s="64">
        <v>3.0099999999999998E-2</v>
      </c>
      <c r="J116" s="64">
        <v>1E-3</v>
      </c>
      <c r="K116" s="62">
        <v>8.5</v>
      </c>
      <c r="L116" s="63">
        <v>12</v>
      </c>
      <c r="M116" s="63">
        <v>299</v>
      </c>
      <c r="N116" s="63">
        <v>32</v>
      </c>
      <c r="O116" s="63">
        <v>2400</v>
      </c>
      <c r="P116" s="94">
        <v>112</v>
      </c>
      <c r="Q116" s="94">
        <v>32</v>
      </c>
      <c r="R116" s="94">
        <v>2</v>
      </c>
      <c r="S116" s="94">
        <v>527</v>
      </c>
      <c r="T116" s="94">
        <v>2</v>
      </c>
      <c r="U116" s="94">
        <v>140</v>
      </c>
      <c r="V116" s="63"/>
      <c r="W116" s="88">
        <v>147492</v>
      </c>
      <c r="X116" s="94" t="s">
        <v>110</v>
      </c>
      <c r="Y116" s="63"/>
      <c r="Z116" s="94">
        <v>8</v>
      </c>
      <c r="AA116" s="94">
        <v>311</v>
      </c>
      <c r="AB116" s="83">
        <v>233.64</v>
      </c>
      <c r="AE116" s="3">
        <v>2010</v>
      </c>
      <c r="AF116" s="2">
        <f>COUNT($K$134:$K$145)</f>
        <v>12</v>
      </c>
      <c r="AG116" s="4">
        <f>MAX($K$134:$K$145)</f>
        <v>8.8000000000000007</v>
      </c>
      <c r="AH116" s="2">
        <f>PERCENTILE($K$134:$K$145,75%)</f>
        <v>8.3250000000000011</v>
      </c>
      <c r="AI116" s="4">
        <f>MEDIAN($K$134:$K$145)</f>
        <v>8</v>
      </c>
      <c r="AJ116" s="2">
        <f>PERCENTILE($K$134:$K$145,25%)</f>
        <v>7.95</v>
      </c>
      <c r="AK116" s="4">
        <f>MIN($K$134:$K$145)</f>
        <v>7.5</v>
      </c>
      <c r="BK116">
        <v>12</v>
      </c>
      <c r="BL116">
        <f>COUNT($K$13,$K$25,$K$37,$K$49,$K$61,$K$73,$K$85,$K$97,$K$109,$K$121,$K$133,$K$145,$K$157,$K$169)</f>
        <v>13</v>
      </c>
      <c r="BM116" s="6">
        <f>MAX($K$13,$K$25,$K$37,$K$49,$K$61,$K$73,$K$85,$K$97,$K$109,$K$121,$K$133,$K$145,$K$157,$K$169)</f>
        <v>8.9</v>
      </c>
      <c r="BN116">
        <f>PERCENTILE(($K$13,$K$25,$K$37,$K$49,$K$61,$K$73,$K$85,$K$97,$K$109,$K$121,$K$133,$K$145,$K$157,$K$169),75%)</f>
        <v>8.1</v>
      </c>
      <c r="BO116" s="6">
        <f>MEDIAN($K$13,$K$25,$K$37,$K$49,$K$61,$K$73,$K$85,$K$97,$K$109,$K$121,$K$133,$K$145,$K$157,$K$169)</f>
        <v>7.7</v>
      </c>
      <c r="BP116">
        <f>PERCENTILE(($K$13,$K$25,$K$37,$K$49,$K$61,$K$73,$K$85,$K$97,$K$109,$K$121,$K$133,$K$145,$K$157,$K$169),25%)</f>
        <v>7.5</v>
      </c>
      <c r="BQ116" s="6">
        <f>MIN($K$13,$K$25,$K$37,$K$49,$K$61,$K$73,$K$85,$K$97,$K$109,$K$121,$K$133,$K$145,$K$157,$K$169)</f>
        <v>7.3</v>
      </c>
    </row>
    <row r="117" spans="1:69" x14ac:dyDescent="0.25">
      <c r="A117" s="117">
        <v>39671</v>
      </c>
      <c r="B117" s="60">
        <v>8</v>
      </c>
      <c r="C117" s="60">
        <v>2008</v>
      </c>
      <c r="D117" s="61">
        <v>1</v>
      </c>
      <c r="E117" s="62">
        <v>7.6</v>
      </c>
      <c r="F117" s="94">
        <v>30</v>
      </c>
      <c r="G117" s="63">
        <v>112</v>
      </c>
      <c r="H117" s="64">
        <v>0.1012</v>
      </c>
      <c r="I117" s="64">
        <v>8.8599999999999998E-2</v>
      </c>
      <c r="J117" s="64">
        <v>1.1299999999999999E-2</v>
      </c>
      <c r="K117" s="62">
        <v>8.6999999999999993</v>
      </c>
      <c r="L117" s="63">
        <v>8</v>
      </c>
      <c r="M117" s="63">
        <v>272</v>
      </c>
      <c r="N117" s="63">
        <v>13</v>
      </c>
      <c r="O117" s="63">
        <v>2200</v>
      </c>
      <c r="P117" s="94">
        <v>136</v>
      </c>
      <c r="Q117" s="94">
        <v>52</v>
      </c>
      <c r="R117" s="94">
        <v>2</v>
      </c>
      <c r="S117" s="94">
        <v>528</v>
      </c>
      <c r="T117" s="94">
        <v>1</v>
      </c>
      <c r="U117" s="94">
        <v>144</v>
      </c>
      <c r="V117" s="63"/>
      <c r="W117" s="88">
        <v>10402</v>
      </c>
      <c r="X117" s="94" t="s">
        <v>110</v>
      </c>
      <c r="Y117" s="63"/>
      <c r="Z117" s="94">
        <v>460</v>
      </c>
      <c r="AA117" s="94">
        <v>280</v>
      </c>
      <c r="AB117" s="83">
        <v>54.73</v>
      </c>
      <c r="AE117" s="3">
        <v>2011</v>
      </c>
      <c r="AF117" s="2">
        <f>COUNT($K$146:$K$157)</f>
        <v>12</v>
      </c>
      <c r="AG117" s="4">
        <f>MAX($K$146:$K$157)</f>
        <v>8.6999999999999993</v>
      </c>
      <c r="AH117" s="2">
        <f>PERCENTILE($K$146:$K$157,75%)</f>
        <v>8.1</v>
      </c>
      <c r="AI117" s="4">
        <f>MEDIAN($K$146:$K$157)</f>
        <v>7.85</v>
      </c>
      <c r="AJ117" s="2">
        <f>PERCENTILE($K$146:$K$157,25%)</f>
        <v>7.55</v>
      </c>
      <c r="AK117" s="4">
        <f>MIN($K$146:$K$157)</f>
        <v>7.3</v>
      </c>
    </row>
    <row r="118" spans="1:69" x14ac:dyDescent="0.25">
      <c r="A118" s="117">
        <v>39692</v>
      </c>
      <c r="B118" s="60">
        <v>9</v>
      </c>
      <c r="C118" s="60">
        <v>2008</v>
      </c>
      <c r="D118" s="61">
        <v>2</v>
      </c>
      <c r="E118" s="62">
        <v>8</v>
      </c>
      <c r="F118" s="94">
        <v>30</v>
      </c>
      <c r="G118" s="63">
        <v>100</v>
      </c>
      <c r="H118" s="64">
        <v>1E-3</v>
      </c>
      <c r="I118" s="64">
        <v>3.2000000000000001E-2</v>
      </c>
      <c r="J118" s="64">
        <v>1E-3</v>
      </c>
      <c r="K118" s="62">
        <v>9.3000000000000007</v>
      </c>
      <c r="L118" s="63">
        <v>16</v>
      </c>
      <c r="M118" s="63">
        <v>246</v>
      </c>
      <c r="N118" s="63">
        <v>10</v>
      </c>
      <c r="O118" s="63">
        <v>3500</v>
      </c>
      <c r="P118" s="94">
        <v>112</v>
      </c>
      <c r="Q118" s="94">
        <v>40</v>
      </c>
      <c r="R118" s="94">
        <v>2</v>
      </c>
      <c r="S118" s="94">
        <v>526</v>
      </c>
      <c r="T118" s="94">
        <v>0.5</v>
      </c>
      <c r="U118" s="94">
        <v>124</v>
      </c>
      <c r="V118" s="63"/>
      <c r="W118" s="88">
        <v>24005</v>
      </c>
      <c r="X118" s="94" t="s">
        <v>110</v>
      </c>
      <c r="Y118" s="63"/>
      <c r="Z118" s="94">
        <v>1300</v>
      </c>
      <c r="AA118" s="94">
        <v>262</v>
      </c>
      <c r="AB118" s="83">
        <v>86.01</v>
      </c>
      <c r="AE118" s="3">
        <v>2012</v>
      </c>
      <c r="AF118" s="2">
        <f>COUNT($K$158:$K$169)</f>
        <v>12</v>
      </c>
      <c r="AG118" s="4">
        <f>MAX($K$158:$K$169)</f>
        <v>8.9</v>
      </c>
      <c r="AH118" s="2">
        <f>PERCENTILE($K$158:$K$169,75%)</f>
        <v>8.8000000000000007</v>
      </c>
      <c r="AI118" s="4">
        <f>MEDIAN($K$158:$K$169)</f>
        <v>8.3500000000000014</v>
      </c>
      <c r="AJ118" s="2">
        <f>PERCENTILE($K$158:$K$169,25%)</f>
        <v>8.1999999999999993</v>
      </c>
      <c r="AK118" s="4">
        <f>MIN($K$158:$K$169)</f>
        <v>6.6</v>
      </c>
    </row>
    <row r="119" spans="1:69" x14ac:dyDescent="0.25">
      <c r="A119" s="117">
        <v>39727</v>
      </c>
      <c r="B119" s="60">
        <v>10</v>
      </c>
      <c r="C119" s="60">
        <v>2008</v>
      </c>
      <c r="D119" s="61">
        <v>1</v>
      </c>
      <c r="E119" s="62">
        <v>7.4</v>
      </c>
      <c r="F119" s="94">
        <v>29</v>
      </c>
      <c r="G119" s="63">
        <v>84</v>
      </c>
      <c r="H119" s="64">
        <v>3.04E-2</v>
      </c>
      <c r="I119" s="64">
        <v>3.6499999999999998E-2</v>
      </c>
      <c r="J119" s="64">
        <v>2.2599999999999999E-2</v>
      </c>
      <c r="K119" s="62">
        <v>9.1</v>
      </c>
      <c r="L119" s="63">
        <v>14</v>
      </c>
      <c r="M119" s="63">
        <v>215</v>
      </c>
      <c r="N119" s="63">
        <v>13</v>
      </c>
      <c r="O119" s="63">
        <v>5400</v>
      </c>
      <c r="P119" s="94">
        <v>96</v>
      </c>
      <c r="Q119" s="94">
        <v>40</v>
      </c>
      <c r="R119" s="94">
        <v>4</v>
      </c>
      <c r="S119" s="94">
        <v>452</v>
      </c>
      <c r="T119" s="94">
        <v>0.5</v>
      </c>
      <c r="U119" s="94">
        <v>88</v>
      </c>
      <c r="V119" s="63"/>
      <c r="W119" s="88">
        <v>16105</v>
      </c>
      <c r="X119" s="94" t="s">
        <v>110</v>
      </c>
      <c r="Y119" s="63"/>
      <c r="Z119" s="94">
        <v>490</v>
      </c>
      <c r="AA119" s="94">
        <v>229</v>
      </c>
      <c r="AB119" s="83">
        <v>41.7</v>
      </c>
      <c r="AE119" s="1"/>
      <c r="AF119" s="1"/>
      <c r="AG119" s="2"/>
      <c r="AH119" s="2"/>
      <c r="AI119" s="2"/>
    </row>
    <row r="120" spans="1:69" x14ac:dyDescent="0.25">
      <c r="A120" s="117">
        <v>39755</v>
      </c>
      <c r="B120" s="60">
        <v>11</v>
      </c>
      <c r="C120" s="60">
        <v>2008</v>
      </c>
      <c r="D120" s="61">
        <v>1</v>
      </c>
      <c r="E120" s="62">
        <v>7.8</v>
      </c>
      <c r="F120" s="94">
        <v>27</v>
      </c>
      <c r="G120" s="63">
        <v>60</v>
      </c>
      <c r="H120" s="64">
        <v>4.0599999999999997E-2</v>
      </c>
      <c r="I120" s="64">
        <v>4.07E-2</v>
      </c>
      <c r="J120" s="64">
        <v>2.3300000000000001E-2</v>
      </c>
      <c r="K120" s="62">
        <v>8.1</v>
      </c>
      <c r="L120" s="63">
        <v>33</v>
      </c>
      <c r="M120" s="63">
        <v>175</v>
      </c>
      <c r="N120" s="63">
        <v>20</v>
      </c>
      <c r="O120" s="63">
        <v>1600</v>
      </c>
      <c r="P120" s="94">
        <v>92</v>
      </c>
      <c r="Q120" s="94">
        <v>36</v>
      </c>
      <c r="R120" s="94">
        <v>24</v>
      </c>
      <c r="S120" s="94">
        <v>588</v>
      </c>
      <c r="T120" s="94">
        <v>1</v>
      </c>
      <c r="U120" s="94">
        <v>72</v>
      </c>
      <c r="V120" s="63"/>
      <c r="W120" s="88">
        <v>13770</v>
      </c>
      <c r="X120" s="94" t="s">
        <v>110</v>
      </c>
      <c r="Y120" s="63"/>
      <c r="Z120" s="94">
        <v>1600</v>
      </c>
      <c r="AA120" s="94">
        <v>208</v>
      </c>
      <c r="AB120" s="83">
        <v>102.51</v>
      </c>
    </row>
    <row r="121" spans="1:69" x14ac:dyDescent="0.25">
      <c r="A121" s="117"/>
      <c r="B121" s="60">
        <v>12</v>
      </c>
      <c r="C121" s="60"/>
      <c r="D121" s="61"/>
      <c r="E121" s="62"/>
      <c r="F121" s="94" t="s">
        <v>110</v>
      </c>
      <c r="G121" s="63"/>
      <c r="H121" s="64"/>
      <c r="I121" s="64"/>
      <c r="J121" s="64"/>
      <c r="K121" s="62"/>
      <c r="L121" s="63"/>
      <c r="M121" s="63"/>
      <c r="N121" s="63"/>
      <c r="O121" s="63"/>
      <c r="P121" s="94"/>
      <c r="Q121" s="94"/>
      <c r="R121" s="94"/>
      <c r="S121" s="94"/>
      <c r="T121" s="94"/>
      <c r="U121" s="94"/>
      <c r="V121" s="63"/>
      <c r="W121" s="83"/>
      <c r="X121" s="94" t="s">
        <v>110</v>
      </c>
      <c r="Y121" s="63"/>
      <c r="Z121" s="94"/>
      <c r="AA121" s="94"/>
      <c r="AB121" s="83"/>
      <c r="AE121" t="s">
        <v>15</v>
      </c>
      <c r="AF121" t="s">
        <v>58</v>
      </c>
      <c r="AG121" t="s">
        <v>59</v>
      </c>
      <c r="AH121" t="s">
        <v>60</v>
      </c>
      <c r="AI121" t="s">
        <v>61</v>
      </c>
      <c r="AJ121" t="s">
        <v>62</v>
      </c>
      <c r="AK121" t="s">
        <v>63</v>
      </c>
      <c r="BK121" t="s">
        <v>14</v>
      </c>
      <c r="BL121" t="s">
        <v>58</v>
      </c>
      <c r="BM121" t="s">
        <v>59</v>
      </c>
      <c r="BN121" t="s">
        <v>60</v>
      </c>
      <c r="BO121" t="s">
        <v>61</v>
      </c>
      <c r="BP121" t="s">
        <v>62</v>
      </c>
      <c r="BQ121" t="s">
        <v>63</v>
      </c>
    </row>
    <row r="122" spans="1:69" x14ac:dyDescent="0.25">
      <c r="A122" s="117">
        <v>39825</v>
      </c>
      <c r="B122" s="60">
        <v>1</v>
      </c>
      <c r="C122" s="60">
        <v>2009</v>
      </c>
      <c r="D122" s="61">
        <v>1</v>
      </c>
      <c r="E122" s="62">
        <v>9</v>
      </c>
      <c r="F122" s="94">
        <v>22</v>
      </c>
      <c r="G122" s="63">
        <v>45</v>
      </c>
      <c r="H122" s="64">
        <v>0.53749999999999998</v>
      </c>
      <c r="I122" s="64">
        <v>0.16270000000000001</v>
      </c>
      <c r="J122" s="64">
        <v>1E-3</v>
      </c>
      <c r="K122" s="62">
        <v>7.9</v>
      </c>
      <c r="L122" s="63">
        <v>175</v>
      </c>
      <c r="M122" s="63">
        <v>221</v>
      </c>
      <c r="N122" s="63">
        <v>150</v>
      </c>
      <c r="O122" s="63">
        <v>1700</v>
      </c>
      <c r="P122" s="94">
        <v>112</v>
      </c>
      <c r="Q122" s="94">
        <v>40</v>
      </c>
      <c r="R122" s="94"/>
      <c r="S122" s="94">
        <v>365</v>
      </c>
      <c r="T122" s="94">
        <v>0.5</v>
      </c>
      <c r="U122" s="94">
        <v>92</v>
      </c>
      <c r="V122" s="63"/>
      <c r="W122" s="88">
        <v>8176</v>
      </c>
      <c r="X122" s="94" t="s">
        <v>110</v>
      </c>
      <c r="Y122" s="63"/>
      <c r="Z122" s="94">
        <v>790</v>
      </c>
      <c r="AA122" s="94">
        <v>396</v>
      </c>
      <c r="AB122" s="87">
        <v>83.57</v>
      </c>
      <c r="AE122" s="3">
        <v>1999</v>
      </c>
      <c r="AF122">
        <f>COUNT($L$2:$L$13)</f>
        <v>11</v>
      </c>
      <c r="AG122" s="4">
        <f>MAX($L$2:$L$13)</f>
        <v>108</v>
      </c>
      <c r="AH122">
        <f>PERCENTILE($L$2:$L$13,75%)</f>
        <v>69.5</v>
      </c>
      <c r="AI122" s="4">
        <f>MEDIAN($L$2:$L$13)</f>
        <v>27</v>
      </c>
      <c r="AJ122">
        <f>PERCENTILE($L$2:$L$13,25%)</f>
        <v>20.5</v>
      </c>
      <c r="AK122" s="4">
        <f>MIN($L$2:$L$13)</f>
        <v>16</v>
      </c>
      <c r="BK122">
        <v>1</v>
      </c>
      <c r="BL122">
        <f>COUNT($L$2,$L$14,$L$26,$L$38,$L$50,$L$62,$L$74,$L$86,$L$98,$L$110,$L$122,$L$134,$L$146,$L$158)</f>
        <v>13</v>
      </c>
      <c r="BM122" s="6">
        <f>MAX($L$2,$L$14,$L$26,$L$38,$L$50,$L$62,$L$74,$L$86,$L$98,$L$110,$L$122,$L$134,$L$146,$L$158)</f>
        <v>187</v>
      </c>
      <c r="BN122">
        <f>PERCENTILE(($L$2,$L$14,$L$26,$L$38,$L$50,$L$62,$L$74,$L$86,$L$98,$L$110,$L$122,$L$134,$L$146,$L$158),75%)</f>
        <v>131</v>
      </c>
      <c r="BO122" s="6">
        <f>MEDIAN($L$2,$L$14,$L$26,$L$38,$L$50,$L$62,$L$74,$L$86,$L$98,$L$110,$L$122,$L$134,$L$146,$L$158)</f>
        <v>61</v>
      </c>
      <c r="BP122">
        <f>PERCENTILE(($L$2,$L$14,$L$26,$L$38,$L$50,$L$62,$L$74,$L$86,$L$98,$L$110,$L$122,$L$134,$L$146,$L$158),25%)</f>
        <v>31</v>
      </c>
      <c r="BQ122" s="6">
        <f>MIN($L$2,$L$14,$L$26,$L$38,$L$50,$L$62,$L$74,$L$86,$L$98,$L$110,$L$122,$L$134,$L$146,$L$158)</f>
        <v>18</v>
      </c>
    </row>
    <row r="123" spans="1:69" x14ac:dyDescent="0.25">
      <c r="A123" s="117">
        <v>39854</v>
      </c>
      <c r="B123" s="60">
        <v>2</v>
      </c>
      <c r="C123" s="60">
        <v>2009</v>
      </c>
      <c r="D123" s="61">
        <v>2</v>
      </c>
      <c r="E123" s="62">
        <v>9.1999999999999993</v>
      </c>
      <c r="F123" s="94">
        <v>25</v>
      </c>
      <c r="G123" s="63">
        <v>41</v>
      </c>
      <c r="H123" s="64">
        <v>1.7600000000000001E-2</v>
      </c>
      <c r="I123" s="64">
        <v>7.0999999999999994E-2</v>
      </c>
      <c r="J123" s="64">
        <v>5.4600000000000003E-2</v>
      </c>
      <c r="K123" s="62">
        <v>8.1999999999999993</v>
      </c>
      <c r="L123" s="63">
        <v>50</v>
      </c>
      <c r="M123" s="63">
        <v>189</v>
      </c>
      <c r="N123" s="63">
        <v>63</v>
      </c>
      <c r="O123" s="63">
        <v>1300</v>
      </c>
      <c r="P123" s="94">
        <v>84</v>
      </c>
      <c r="Q123" s="94">
        <v>32</v>
      </c>
      <c r="R123" s="94"/>
      <c r="S123" s="94">
        <v>284</v>
      </c>
      <c r="T123" s="94">
        <v>0.5</v>
      </c>
      <c r="U123" s="94">
        <v>80</v>
      </c>
      <c r="V123" s="63"/>
      <c r="W123" s="88">
        <v>19008</v>
      </c>
      <c r="X123" s="94" t="s">
        <v>110</v>
      </c>
      <c r="Y123" s="63"/>
      <c r="Z123" s="94">
        <v>1300</v>
      </c>
      <c r="AA123" s="94">
        <v>239</v>
      </c>
      <c r="AB123" s="83">
        <v>66.290000000000006</v>
      </c>
      <c r="AE123" s="3">
        <v>2000</v>
      </c>
      <c r="AF123">
        <f>COUNT($L$14:$L$25)</f>
        <v>12</v>
      </c>
      <c r="AG123" s="4">
        <f>MAX($L$14:$L$25)</f>
        <v>114</v>
      </c>
      <c r="AH123">
        <f>PERCENTILE($L$14:$L$25,75%)</f>
        <v>73.5</v>
      </c>
      <c r="AI123" s="4">
        <f>MEDIAN($L$14:$L$25)</f>
        <v>32</v>
      </c>
      <c r="AJ123">
        <f>PERCENTILE($L$14:$L$25,25%)</f>
        <v>23.25</v>
      </c>
      <c r="AK123" s="4">
        <f>MIN($L$14:$L$25)</f>
        <v>11</v>
      </c>
      <c r="BK123">
        <v>2</v>
      </c>
      <c r="BL123">
        <f>COUNT($L$3,$L$15,$L$27,$L$39,$L$51,$L$63,$L$75,$L$87,$L$99,$L$111,$L$123,$L$135,$L$147,$L$159)</f>
        <v>13</v>
      </c>
      <c r="BM123" s="6">
        <f>MAX($L$3,$L$15,$L$27,$L$39,$L$51,$L$63,$L$75,$L$87,$L$99,$L$111,$L$123,$L$135,$L$147,$L$159)</f>
        <v>298</v>
      </c>
      <c r="BN123">
        <f>PERCENTILE(($L$3,$L$15,$L$27,$L$39,$L$51,$L$63,$L$75,$L$87,$L$99,$L$111,$L$123,$L$135,$L$147,$L$159),75%)</f>
        <v>103</v>
      </c>
      <c r="BO123" s="6">
        <f>MEDIAN($L$3,$L$15,$L$27,$L$39,$L$51,$L$63,$L$75,$L$87,$L$99,$L$111,$L$123,$L$135,$L$147,$L$159)</f>
        <v>78</v>
      </c>
      <c r="BP123">
        <f>PERCENTILE(($L$3,$L$15,$L$27,$L$39,$L$51,$L$63,$L$75,$L$87,$L$99,$L$111,$L$123,$L$135,$L$147,$L$159),25%)</f>
        <v>50</v>
      </c>
      <c r="BQ123" s="6">
        <f>MIN($L$3,$L$15,$L$27,$L$39,$L$51,$L$63,$L$75,$L$87,$L$99,$L$111,$L$123,$L$135,$L$147,$L$159)</f>
        <v>19</v>
      </c>
    </row>
    <row r="124" spans="1:69" x14ac:dyDescent="0.25">
      <c r="A124" s="117">
        <v>39875</v>
      </c>
      <c r="B124" s="60">
        <v>3</v>
      </c>
      <c r="C124" s="60">
        <v>2009</v>
      </c>
      <c r="D124" s="61">
        <v>1</v>
      </c>
      <c r="E124" s="62">
        <v>8.6</v>
      </c>
      <c r="F124" s="94">
        <v>26.5</v>
      </c>
      <c r="G124" s="63">
        <v>52</v>
      </c>
      <c r="H124" s="64">
        <v>1.8599999999999998E-2</v>
      </c>
      <c r="I124" s="64">
        <v>6.54E-2</v>
      </c>
      <c r="J124" s="64">
        <v>1.9900000000000001E-2</v>
      </c>
      <c r="K124" s="62">
        <v>8.4</v>
      </c>
      <c r="L124" s="63">
        <v>56</v>
      </c>
      <c r="M124" s="63">
        <v>212</v>
      </c>
      <c r="N124" s="63">
        <v>48</v>
      </c>
      <c r="O124" s="63">
        <v>540</v>
      </c>
      <c r="P124" s="94">
        <v>92</v>
      </c>
      <c r="Q124" s="94">
        <v>48</v>
      </c>
      <c r="R124" s="94"/>
      <c r="S124" s="94">
        <v>338</v>
      </c>
      <c r="T124" s="94">
        <v>2</v>
      </c>
      <c r="U124" s="94">
        <v>88</v>
      </c>
      <c r="V124" s="63"/>
      <c r="W124" s="88">
        <v>8067</v>
      </c>
      <c r="X124" s="94" t="s">
        <v>110</v>
      </c>
      <c r="Y124" s="63"/>
      <c r="Z124" s="94">
        <v>23</v>
      </c>
      <c r="AA124" s="94">
        <v>268</v>
      </c>
      <c r="AB124" s="83">
        <v>66.290000000000006</v>
      </c>
      <c r="AE124" s="3">
        <v>2001</v>
      </c>
      <c r="AF124" s="2">
        <f>COUNT($L$26:$L$37)</f>
        <v>5</v>
      </c>
      <c r="AG124" s="4">
        <f>MAX($L$26:$L$37)</f>
        <v>18</v>
      </c>
      <c r="AH124" s="2">
        <f>PERCENTILE($L$26:$L$37,75%)</f>
        <v>15</v>
      </c>
      <c r="AI124" s="4">
        <f>MEDIAN($L$26:$L$37)</f>
        <v>15</v>
      </c>
      <c r="AJ124" s="2">
        <f>PERCENTILE($L$26:$L$37,25%)</f>
        <v>14</v>
      </c>
      <c r="AK124" s="4">
        <f>MIN($L$26:$L$37)</f>
        <v>10</v>
      </c>
      <c r="BK124">
        <v>3</v>
      </c>
      <c r="BL124">
        <f>COUNT($L$4,$L$16,$L$28,$L$40,$L$52,$L$64,$L$76,$L$88,$L$100,$L$112,$L$124,$L$136,$L$148,$L$160)</f>
        <v>13</v>
      </c>
      <c r="BM124" s="6">
        <f>MAX($L$4,$L$16,$L$28,$L$40,$L$52,$L$64,$L$76,$L$88,$L$100,$L$112,$L$124,$L$136,$L$148,$L$160)</f>
        <v>75</v>
      </c>
      <c r="BN124">
        <f>PERCENTILE(($L$4,$L$16,$L$28,$L$40,$L$52,$L$64,$L$76,$L$88,$L$100,$L$112,$L$124,$L$136,$L$148,$L$160),75%)</f>
        <v>64</v>
      </c>
      <c r="BO124" s="6">
        <f>MEDIAN($L$4,$L$16,$L$28,$L$40,$L$52,$L$64,$L$76,$L$88,$L$100,$L$112,$L$124,$L$136,$L$148,$L$160)</f>
        <v>49</v>
      </c>
      <c r="BP124">
        <f>PERCENTILE(($L$4,$L$16,$L$28,$L$40,$L$52,$L$64,$L$76,$L$88,$L$100,$L$112,$L$124,$L$136,$L$148,$L$160),25%)</f>
        <v>35</v>
      </c>
      <c r="BQ124" s="6">
        <f>MIN($L$4,$L$16,$L$28,$L$40,$L$52,$L$64,$L$76,$L$88,$L$100,$L$112,$L$124,$L$136,$L$148,$L$160)</f>
        <v>21</v>
      </c>
    </row>
    <row r="125" spans="1:69" x14ac:dyDescent="0.25">
      <c r="A125" s="117">
        <v>39916</v>
      </c>
      <c r="B125" s="60">
        <v>4</v>
      </c>
      <c r="C125" s="60">
        <v>2009</v>
      </c>
      <c r="D125" s="61">
        <v>1</v>
      </c>
      <c r="E125" s="62">
        <v>8</v>
      </c>
      <c r="F125" s="94">
        <v>29</v>
      </c>
      <c r="G125" s="63">
        <v>37</v>
      </c>
      <c r="H125" s="64">
        <v>1E-3</v>
      </c>
      <c r="I125" s="64">
        <v>0.05</v>
      </c>
      <c r="J125" s="64">
        <v>2.53E-2</v>
      </c>
      <c r="K125" s="62">
        <v>9.1</v>
      </c>
      <c r="L125" s="63">
        <v>65</v>
      </c>
      <c r="M125" s="63">
        <v>166</v>
      </c>
      <c r="N125" s="63">
        <v>34</v>
      </c>
      <c r="O125" s="63">
        <v>230</v>
      </c>
      <c r="P125" s="94">
        <v>96</v>
      </c>
      <c r="Q125" s="94">
        <v>44</v>
      </c>
      <c r="R125" s="94">
        <v>2</v>
      </c>
      <c r="S125" s="94">
        <v>269</v>
      </c>
      <c r="T125" s="94">
        <v>3</v>
      </c>
      <c r="U125" s="94">
        <v>92</v>
      </c>
      <c r="V125" s="63"/>
      <c r="W125" s="88">
        <v>31337</v>
      </c>
      <c r="X125" s="94" t="s">
        <v>110</v>
      </c>
      <c r="Y125" s="63"/>
      <c r="Z125" s="94">
        <v>130</v>
      </c>
      <c r="AA125" s="94">
        <v>231</v>
      </c>
      <c r="AB125" s="83">
        <v>76.430000000000007</v>
      </c>
      <c r="AE125" s="3">
        <v>2002</v>
      </c>
      <c r="AF125" s="2">
        <f>COUNT($L$38:$L$49)</f>
        <v>12</v>
      </c>
      <c r="AG125" s="4">
        <f>MAX($L$38:$L$49)</f>
        <v>98</v>
      </c>
      <c r="AH125" s="2">
        <f>PERCENTILE($L$38:$L$49,75%)</f>
        <v>58.5</v>
      </c>
      <c r="AI125" s="4">
        <f>MEDIAN($L$38:$L$49)</f>
        <v>27</v>
      </c>
      <c r="AJ125" s="2">
        <f>PERCENTILE($L$38:$L$49,25%)</f>
        <v>13.25</v>
      </c>
      <c r="AK125" s="4">
        <f>MIN($L$38:$L$49)</f>
        <v>3</v>
      </c>
      <c r="BK125">
        <v>4</v>
      </c>
      <c r="BL125">
        <f>COUNT($L$5,$L$17,$L$29,$L$41,$L$53,$L$65,$L$77,$L$89,$L$101,$L$113,$L$125,$L$137,$L$149,$L$161)</f>
        <v>13</v>
      </c>
      <c r="BM125" s="6">
        <f>MAX($L$5,$L$17,$L$29,$L$41,$L$53,$L$65,$L$77,$L$89,$L$101,$L$113,$L$125,$L$137,$L$149,$L$161)</f>
        <v>236</v>
      </c>
      <c r="BN125">
        <f>PERCENTILE(($L$5,$L$17,$L$29,$L$41,$L$53,$L$65,$L$77,$L$89,$L$101,$L$113,$L$125,$L$137,$L$149,$L$161),75%)</f>
        <v>99</v>
      </c>
      <c r="BO125" s="6">
        <f>MEDIAN($L$5,$L$17,$L$29,$L$41,$L$53,$L$65,$L$77,$L$89,$L$101,$L$113,$L$125,$L$137,$L$149,$L$161)</f>
        <v>50</v>
      </c>
      <c r="BP125">
        <f>PERCENTILE(($L$5,$L$17,$L$29,$L$41,$L$53,$L$65,$L$77,$L$89,$L$101,$L$113,$L$125,$L$137,$L$149,$L$161),25%)</f>
        <v>37</v>
      </c>
      <c r="BQ125" s="6">
        <f>MIN($L$5,$L$17,$L$29,$L$41,$L$53,$L$65,$L$77,$L$89,$L$101,$L$113,$L$125,$L$137,$L$149,$L$161)</f>
        <v>18</v>
      </c>
    </row>
    <row r="126" spans="1:69" x14ac:dyDescent="0.25">
      <c r="A126" s="117">
        <v>39938</v>
      </c>
      <c r="B126" s="60">
        <v>5</v>
      </c>
      <c r="C126" s="60">
        <v>2009</v>
      </c>
      <c r="D126" s="61">
        <v>2</v>
      </c>
      <c r="E126" s="62">
        <v>9.1999999999999993</v>
      </c>
      <c r="F126" s="94">
        <v>28</v>
      </c>
      <c r="G126" s="63">
        <v>42</v>
      </c>
      <c r="H126" s="64">
        <v>4.7699999999999999E-2</v>
      </c>
      <c r="I126" s="64">
        <v>5.8799999999999998E-2</v>
      </c>
      <c r="J126" s="64">
        <v>7.0000000000000001E-3</v>
      </c>
      <c r="K126" s="62">
        <v>8.5</v>
      </c>
      <c r="L126" s="63">
        <v>36</v>
      </c>
      <c r="M126" s="63">
        <v>166</v>
      </c>
      <c r="N126" s="63">
        <v>18</v>
      </c>
      <c r="O126" s="63">
        <v>2400</v>
      </c>
      <c r="P126" s="94">
        <v>104</v>
      </c>
      <c r="Q126" s="94">
        <v>44</v>
      </c>
      <c r="R126" s="94">
        <v>2</v>
      </c>
      <c r="S126" s="94">
        <v>330</v>
      </c>
      <c r="T126" s="94">
        <v>0.5</v>
      </c>
      <c r="U126" s="94">
        <v>88</v>
      </c>
      <c r="V126" s="63"/>
      <c r="W126" s="85">
        <v>15394</v>
      </c>
      <c r="X126" s="94" t="s">
        <v>110</v>
      </c>
      <c r="Y126" s="63"/>
      <c r="Z126" s="94">
        <v>2400</v>
      </c>
      <c r="AA126" s="94">
        <v>202</v>
      </c>
      <c r="AB126" s="83">
        <v>148.82</v>
      </c>
      <c r="AE126" s="3">
        <v>2003</v>
      </c>
      <c r="AF126" s="2">
        <f>COUNT($L$50:$L$61)</f>
        <v>11</v>
      </c>
      <c r="AG126" s="4">
        <f>MAX($L$50:$L$61)</f>
        <v>54</v>
      </c>
      <c r="AH126" s="2">
        <f>PERCENTILE($L$50:$L$61,75%)</f>
        <v>25</v>
      </c>
      <c r="AI126" s="4">
        <f>MEDIAN($L$50:$L$61)</f>
        <v>14</v>
      </c>
      <c r="AJ126" s="2">
        <f>PERCENTILE($L$50:$L$61,25%)</f>
        <v>7</v>
      </c>
      <c r="AK126" s="4">
        <f>MIN($L$50:$L$61)</f>
        <v>4</v>
      </c>
      <c r="BK126">
        <v>5</v>
      </c>
      <c r="BL126">
        <f>COUNT($L$6,$L$18,$L$30,$L$42,$L$54,$L$66,$L$78,$L$90,$L$102,$L$114,$L$126,$L$138,$L$150,$L$162)</f>
        <v>13</v>
      </c>
      <c r="BM126" s="6">
        <f>MAX($L$6,$L$18,$L$30,$L$42,$L$54,$L$66,$L$78,$L$90,$L$102,$L$114,$L$126,$L$138,$L$150,$L$162)</f>
        <v>109</v>
      </c>
      <c r="BN126">
        <f>PERCENTILE(($L$6,$L$18,$L$30,$L$42,$L$54,$L$66,$L$78,$L$90,$L$102,$L$114,$L$126,$L$138,$L$150,$L$162),75%)</f>
        <v>59</v>
      </c>
      <c r="BO126" s="6">
        <f>MEDIAN($L$6,$L$18,$L$30,$L$42,$L$54,$L$66,$L$78,$L$90,$L$102,$L$114,$L$126,$L$138,$L$150,$L$162)</f>
        <v>53</v>
      </c>
      <c r="BP126">
        <f>PERCENTILE(($L$6,$L$18,$L$30,$L$42,$L$54,$L$66,$L$78,$L$90,$L$102,$L$114,$L$126,$L$138,$L$150,$L$162),25%)</f>
        <v>29</v>
      </c>
      <c r="BQ126" s="6">
        <f>MIN($L$6,$L$18,$L$30,$L$42,$L$54,$L$66,$L$78,$L$90,$L$102,$L$114,$L$126,$L$138,$L$150,$L$162)</f>
        <v>8</v>
      </c>
    </row>
    <row r="127" spans="1:69" x14ac:dyDescent="0.25">
      <c r="A127" s="117">
        <v>39965</v>
      </c>
      <c r="B127" s="60">
        <v>6</v>
      </c>
      <c r="C127" s="60">
        <v>2009</v>
      </c>
      <c r="D127" s="61">
        <v>3</v>
      </c>
      <c r="E127" s="62">
        <v>8.6</v>
      </c>
      <c r="F127" s="94">
        <v>28</v>
      </c>
      <c r="G127" s="63">
        <v>46</v>
      </c>
      <c r="H127" s="64">
        <v>7.85E-2</v>
      </c>
      <c r="I127" s="64">
        <v>5.2999999999999999E-2</v>
      </c>
      <c r="J127" s="64">
        <v>1.21E-2</v>
      </c>
      <c r="K127" s="62">
        <v>8.8000000000000007</v>
      </c>
      <c r="L127" s="63">
        <v>20</v>
      </c>
      <c r="M127" s="63">
        <v>214</v>
      </c>
      <c r="N127" s="63">
        <v>15</v>
      </c>
      <c r="O127" s="63">
        <v>2400</v>
      </c>
      <c r="P127" s="94">
        <v>112</v>
      </c>
      <c r="Q127" s="94">
        <v>44</v>
      </c>
      <c r="R127" s="94">
        <v>12</v>
      </c>
      <c r="S127" s="94">
        <v>333</v>
      </c>
      <c r="T127" s="94">
        <v>2</v>
      </c>
      <c r="U127" s="94">
        <v>92</v>
      </c>
      <c r="V127" s="63"/>
      <c r="W127" s="85">
        <v>22690</v>
      </c>
      <c r="X127" s="94" t="s">
        <v>110</v>
      </c>
      <c r="Y127" s="63"/>
      <c r="Z127" s="94">
        <v>1300</v>
      </c>
      <c r="AA127" s="94">
        <v>234</v>
      </c>
      <c r="AB127" s="83">
        <v>245.76</v>
      </c>
      <c r="AE127" s="3">
        <v>2004</v>
      </c>
      <c r="AF127" s="2">
        <f>COUNT($L$62:$L$73)</f>
        <v>12</v>
      </c>
      <c r="AG127" s="4">
        <f>MAX($L$62:$L$73)</f>
        <v>127</v>
      </c>
      <c r="AH127" s="2">
        <f>PERCENTILE($L$62:$L$73,75%)</f>
        <v>50.25</v>
      </c>
      <c r="AI127" s="4">
        <f>MEDIAN($L$62:$L$73)</f>
        <v>32.5</v>
      </c>
      <c r="AJ127" s="2">
        <f>PERCENTILE($L$62:$L$73,25%)</f>
        <v>20.75</v>
      </c>
      <c r="AK127" s="4">
        <f>MIN($L$62:$L$73)</f>
        <v>19</v>
      </c>
      <c r="BK127">
        <v>6</v>
      </c>
      <c r="BL127">
        <f>COUNT($L$7,$L$19,$L$31,$L$43,$L$55,$L$67,$L$79,$L$91,$L$103,$L$115,$L$127,$L$139,$L$151,$L$163)</f>
        <v>12</v>
      </c>
      <c r="BM127" s="6">
        <f>MAX($L$7,$L$19,$L$31,$L$43,$L$55,$L$67,$L$79,$L$91,$L$103,$L$115,$L$127,$L$139,$L$151,$L$163)</f>
        <v>253</v>
      </c>
      <c r="BN127">
        <f>PERCENTILE(($L$7,$L$19,$L$31,$L$43,$L$55,$L$67,$L$79,$L$91,$L$103,$L$115,$L$127,$L$139,$L$151,$L$163),75%)</f>
        <v>32</v>
      </c>
      <c r="BO127" s="6">
        <f>MEDIAN($L$7,$L$19,$L$31,$L$43,$L$55,$L$67,$L$79,$L$91,$L$103,$L$115,$L$127,$L$139,$L$151,$L$163)</f>
        <v>22.5</v>
      </c>
      <c r="BP127">
        <f>PERCENTILE(($L$7,$L$19,$L$31,$L$43,$L$55,$L$67,$L$79,$L$91,$L$103,$L$115,$L$127,$L$139,$L$151,$L$163),25%)</f>
        <v>18.25</v>
      </c>
      <c r="BQ127" s="6">
        <f>MIN($L$7,$L$19,$L$31,$L$43,$L$55,$L$67,$L$79,$L$91,$L$103,$L$115,$L$127,$L$139,$L$151,$L$163)</f>
        <v>9</v>
      </c>
    </row>
    <row r="128" spans="1:69" x14ac:dyDescent="0.25">
      <c r="A128" s="117"/>
      <c r="B128" s="60">
        <v>7</v>
      </c>
      <c r="C128" s="60"/>
      <c r="D128" s="61"/>
      <c r="E128" s="62"/>
      <c r="F128" s="94">
        <v>29.5</v>
      </c>
      <c r="G128" s="63"/>
      <c r="H128" s="64"/>
      <c r="I128" s="64"/>
      <c r="J128" s="64"/>
      <c r="K128" s="62"/>
      <c r="L128" s="63"/>
      <c r="M128" s="63"/>
      <c r="N128" s="63"/>
      <c r="O128" s="63"/>
      <c r="P128" s="94" t="s">
        <v>110</v>
      </c>
      <c r="Q128" s="94" t="s">
        <v>110</v>
      </c>
      <c r="R128" s="94" t="s">
        <v>110</v>
      </c>
      <c r="S128" s="94" t="s">
        <v>110</v>
      </c>
      <c r="T128" s="94">
        <v>0.93</v>
      </c>
      <c r="U128" s="94" t="s">
        <v>110</v>
      </c>
      <c r="V128" s="63"/>
      <c r="W128" s="85"/>
      <c r="X128" s="94" t="s">
        <v>110</v>
      </c>
      <c r="Y128" s="63"/>
      <c r="Z128" s="94">
        <v>900</v>
      </c>
      <c r="AA128" s="94" t="s">
        <v>110</v>
      </c>
      <c r="AB128" s="63"/>
      <c r="AE128" s="3">
        <v>2005</v>
      </c>
      <c r="AF128" s="2">
        <f>COUNT($L$74:$L$85)</f>
        <v>12</v>
      </c>
      <c r="AG128" s="4">
        <f>MAX($L$74:$L$85)</f>
        <v>236</v>
      </c>
      <c r="AH128" s="2">
        <f>PERCENTILE($L$74:$L$85,75%)</f>
        <v>53</v>
      </c>
      <c r="AI128" s="4">
        <f>MEDIAN($L$74:$L$85)</f>
        <v>35</v>
      </c>
      <c r="AJ128" s="2">
        <f>PERCENTILE($L$74:$L$85,25%)</f>
        <v>27.25</v>
      </c>
      <c r="AK128" s="4">
        <f>MIN($L$74:$L$85)</f>
        <v>14</v>
      </c>
      <c r="BK128">
        <v>7</v>
      </c>
      <c r="BL128">
        <f>COUNT($L$8,$L$20,$L$32,$L$44,$L$56,$L$68,$L$80,$L$92,$L$104,$L$116,$L$128,$L$140,$L$152,$L$164)</f>
        <v>11</v>
      </c>
      <c r="BM128" s="6">
        <f>MAX($L$8,$L$20,$L$32,$L$44,$L$56,$L$68,$L$80,$L$92,$L$104,$L$116,$L$128,$L$140,$L$152,$L$164)</f>
        <v>31</v>
      </c>
      <c r="BN128">
        <f>PERCENTILE(($L$8,$L$20,$L$32,$L$44,$L$56,$L$68,$L$80,$L$92,$L$104,$L$116,$L$128,$L$140,$L$152,$L$164),75%)</f>
        <v>28</v>
      </c>
      <c r="BO128" s="6">
        <f>MEDIAN($L$8,$L$20,$L$32,$L$44,$L$56,$L$68,$L$80,$L$92,$L$104,$L$116,$L$128,$L$140,$L$152,$L$164)</f>
        <v>17</v>
      </c>
      <c r="BP128">
        <f>PERCENTILE(($L$8,$L$20,$L$32,$L$44,$L$56,$L$68,$L$80,$L$92,$L$104,$L$116,$L$128,$L$140,$L$152,$L$164),25%)</f>
        <v>13.5</v>
      </c>
      <c r="BQ128" s="6">
        <f>MIN($L$8,$L$20,$L$32,$L$44,$L$56,$L$68,$L$80,$L$92,$L$104,$L$116,$L$128,$L$140,$L$152,$L$164)</f>
        <v>3</v>
      </c>
    </row>
    <row r="129" spans="1:69" x14ac:dyDescent="0.25">
      <c r="A129" s="117"/>
      <c r="B129" s="60">
        <v>8</v>
      </c>
      <c r="C129" s="60"/>
      <c r="D129" s="61"/>
      <c r="E129" s="62"/>
      <c r="F129" s="94">
        <v>28.5</v>
      </c>
      <c r="G129" s="63"/>
      <c r="H129" s="64"/>
      <c r="I129" s="64"/>
      <c r="J129" s="64"/>
      <c r="K129" s="62"/>
      <c r="L129" s="63"/>
      <c r="M129" s="63"/>
      <c r="N129" s="63"/>
      <c r="O129" s="63"/>
      <c r="P129" s="94" t="s">
        <v>110</v>
      </c>
      <c r="Q129" s="94" t="s">
        <v>110</v>
      </c>
      <c r="R129" s="94" t="s">
        <v>110</v>
      </c>
      <c r="S129" s="94" t="s">
        <v>110</v>
      </c>
      <c r="T129" s="94">
        <v>0.68</v>
      </c>
      <c r="U129" s="94" t="s">
        <v>110</v>
      </c>
      <c r="V129" s="63"/>
      <c r="W129" s="85"/>
      <c r="X129" s="94" t="s">
        <v>110</v>
      </c>
      <c r="Y129" s="63"/>
      <c r="Z129" s="94">
        <v>300</v>
      </c>
      <c r="AA129" s="94" t="s">
        <v>110</v>
      </c>
      <c r="AB129" s="63"/>
      <c r="AE129" s="3">
        <v>2006</v>
      </c>
      <c r="AF129" s="2">
        <f>COUNT($L$86:$L$97)</f>
        <v>12</v>
      </c>
      <c r="AG129" s="4">
        <f>MAX($L$86:$L$97)</f>
        <v>298</v>
      </c>
      <c r="AH129" s="2">
        <f>PERCENTILE($L$86:$L$97,75%)</f>
        <v>67.25</v>
      </c>
      <c r="AI129" s="4">
        <f>MEDIAN($L$86:$L$97)</f>
        <v>46</v>
      </c>
      <c r="AJ129" s="2">
        <f>PERCENTILE($L$86:$L$97,25%)</f>
        <v>29</v>
      </c>
      <c r="AK129" s="4">
        <f>MIN($L$86:$L$97)</f>
        <v>16</v>
      </c>
      <c r="BK129">
        <v>8</v>
      </c>
      <c r="BL129">
        <f>COUNT($L$9,$L$21,$L$33,$L$45,$L$57,$L$69,$L$81,$L$93,$L$105,$L$117,$L$129,$L$141,$L$153,$L$165)</f>
        <v>13</v>
      </c>
      <c r="BM129" s="6">
        <f>MAX($L$9,$L$21,$L$33,$L$45,$L$57,$L$69,$L$81,$L$93,$L$105,$L$117,$L$129,$L$141,$L$153,$L$165)</f>
        <v>91</v>
      </c>
      <c r="BN129">
        <f>PERCENTILE(($L$9,$L$21,$L$33,$L$45,$L$57,$L$69,$L$81,$L$93,$L$105,$L$117,$L$129,$L$141,$L$153,$L$165),75%)</f>
        <v>33</v>
      </c>
      <c r="BO129" s="6">
        <f>MEDIAN($L$9,$L$21,$L$33,$L$45,$L$57,$L$69,$L$81,$L$93,$L$105,$L$117,$L$129,$L$141,$L$153,$L$165)</f>
        <v>23</v>
      </c>
      <c r="BP129">
        <f>PERCENTILE(($L$9,$L$21,$L$33,$L$45,$L$57,$L$69,$L$81,$L$93,$L$105,$L$117,$L$129,$L$141,$L$153,$L$165),25%)</f>
        <v>16</v>
      </c>
      <c r="BQ129" s="6">
        <f>MIN($L$9,$L$21,$L$33,$L$45,$L$57,$L$69,$L$81,$L$93,$L$105,$L$117,$L$129,$L$141,$L$153,$L$165)</f>
        <v>8</v>
      </c>
    </row>
    <row r="130" spans="1:69" x14ac:dyDescent="0.25">
      <c r="A130" s="117"/>
      <c r="B130" s="60">
        <v>9</v>
      </c>
      <c r="C130" s="60"/>
      <c r="D130" s="61"/>
      <c r="E130" s="62"/>
      <c r="F130" s="94"/>
      <c r="G130" s="63"/>
      <c r="H130" s="64"/>
      <c r="I130" s="64"/>
      <c r="J130" s="64"/>
      <c r="K130" s="62"/>
      <c r="L130" s="63"/>
      <c r="M130" s="63"/>
      <c r="N130" s="63"/>
      <c r="O130" s="63"/>
      <c r="P130" s="94"/>
      <c r="Q130" s="94"/>
      <c r="R130" s="94"/>
      <c r="S130" s="94"/>
      <c r="T130" s="94"/>
      <c r="U130" s="94"/>
      <c r="V130" s="63"/>
      <c r="W130" s="85"/>
      <c r="X130" s="94"/>
      <c r="Y130" s="63"/>
      <c r="Z130" s="94"/>
      <c r="AA130" s="94"/>
      <c r="AB130" s="63"/>
      <c r="AE130" s="3">
        <v>2007</v>
      </c>
      <c r="AF130" s="2">
        <f>COUNT($L$98:$L$109)</f>
        <v>12</v>
      </c>
      <c r="AG130" s="4">
        <f>MAX($L$98:$L$109)</f>
        <v>187</v>
      </c>
      <c r="AH130" s="2">
        <f>PERCENTILE($L$98:$L$109,75%)</f>
        <v>45.5</v>
      </c>
      <c r="AI130" s="4">
        <f>MEDIAN($L$98:$L$109)</f>
        <v>27.5</v>
      </c>
      <c r="AJ130" s="2">
        <f>PERCENTILE($L$98:$L$109,25%)</f>
        <v>18.25</v>
      </c>
      <c r="AK130" s="4">
        <f>MIN($L$98:$L$109)</f>
        <v>7</v>
      </c>
      <c r="BK130">
        <v>9</v>
      </c>
      <c r="BL130">
        <f>COUNT($L$10,$L$22,$L$34,$L$46,$L$58,$L$70,$L$82,$L$94,$L$106,$L$118,$L$130,$L$142,$L$154,$L$166)</f>
        <v>13</v>
      </c>
      <c r="BM130" s="6">
        <f>MAX($L$10,$L$22,$L$34,$L$46,$L$58,$L$70,$L$82,$L$94,$L$106,$L$118,$L$130,$L$142,$L$154,$L$166)</f>
        <v>62</v>
      </c>
      <c r="BN130">
        <f>PERCENTILE(($L$10,$L$22,$L$34,$L$46,$L$58,$L$70,$L$82,$L$94,$L$106,$L$118,$L$130,$L$142,$L$154,$L$166),75%)</f>
        <v>25</v>
      </c>
      <c r="BO130" s="6">
        <f>MEDIAN($L$10,$L$22,$L$34,$L$46,$L$58,$L$70,$L$82,$L$94,$L$106,$L$118,$L$130,$L$142,$L$154,$L$166)</f>
        <v>20</v>
      </c>
      <c r="BP130">
        <f>PERCENTILE(($L$10,$L$22,$L$34,$L$46,$L$58,$L$70,$L$82,$L$94,$L$106,$L$118,$L$130,$L$142,$L$154,$L$166),25%)</f>
        <v>15</v>
      </c>
      <c r="BQ130" s="6">
        <f>MIN($L$10,$L$22,$L$34,$L$46,$L$58,$L$70,$L$82,$L$94,$L$106,$L$118,$L$130,$L$142,$L$154,$L$166)</f>
        <v>4</v>
      </c>
    </row>
    <row r="131" spans="1:69" x14ac:dyDescent="0.25">
      <c r="A131" s="117">
        <v>40106</v>
      </c>
      <c r="B131" s="60">
        <v>10</v>
      </c>
      <c r="C131" s="60">
        <v>2009</v>
      </c>
      <c r="D131" s="61">
        <v>6</v>
      </c>
      <c r="E131" s="62">
        <v>6.49</v>
      </c>
      <c r="F131" s="94"/>
      <c r="G131" s="63">
        <v>20.100000000000001</v>
      </c>
      <c r="H131" s="64">
        <v>0.05</v>
      </c>
      <c r="I131" s="64">
        <v>0.08</v>
      </c>
      <c r="J131" s="64">
        <v>0.04</v>
      </c>
      <c r="K131" s="62">
        <v>8.1999999999999993</v>
      </c>
      <c r="L131" s="63">
        <v>17</v>
      </c>
      <c r="M131" s="66" t="s">
        <v>3</v>
      </c>
      <c r="N131" s="66" t="s">
        <v>3</v>
      </c>
      <c r="O131" s="63">
        <v>1400</v>
      </c>
      <c r="P131" s="94"/>
      <c r="Q131" s="94"/>
      <c r="R131" s="94"/>
      <c r="S131" s="94"/>
      <c r="T131" s="94"/>
      <c r="U131" s="94"/>
      <c r="V131" s="63"/>
      <c r="W131" s="83"/>
      <c r="X131" s="94"/>
      <c r="Y131" s="63"/>
      <c r="Z131" s="94"/>
      <c r="AA131" s="94"/>
      <c r="AB131" s="63"/>
      <c r="AE131" s="3">
        <v>2008</v>
      </c>
      <c r="AF131" s="2">
        <f>COUNT($L$110:$L$121)</f>
        <v>11</v>
      </c>
      <c r="AG131" s="4">
        <f>MAX($L$110:$L$121)</f>
        <v>59</v>
      </c>
      <c r="AH131" s="2">
        <f>PERCENTILE($L$110:$L$121,75%)</f>
        <v>33</v>
      </c>
      <c r="AI131" s="4">
        <f>MEDIAN($L$110:$L$121)</f>
        <v>21</v>
      </c>
      <c r="AJ131" s="2">
        <f>PERCENTILE($L$110:$L$121,25%)</f>
        <v>13</v>
      </c>
      <c r="AK131" s="4">
        <f>MIN($L$110:$L$121)</f>
        <v>8</v>
      </c>
      <c r="BK131">
        <v>10</v>
      </c>
      <c r="BL131">
        <f>COUNT($L$11,$L$23,$L$35,$L$47,$L$59,$L$71,$L$83,$L$95,$L$107,$L$119,$L$131,$L$143,$L$155,$L$167)</f>
        <v>14</v>
      </c>
      <c r="BM131" s="6">
        <f>MAX($L$11,$L$23,$L$35,$L$47,$L$59,$L$71,$L$83,$L$95,$L$107,$L$119,$L$131,$L$143,$L$155,$L$167)</f>
        <v>58</v>
      </c>
      <c r="BN131">
        <f>PERCENTILE(($L$11,$L$23,$L$35,$L$47,$L$59,$L$71,$L$83,$L$95,$L$107,$L$119,$L$131,$L$143,$L$155,$L$167),75%)</f>
        <v>20</v>
      </c>
      <c r="BO131" s="6">
        <f>MEDIAN($L$11,$L$23,$L$35,$L$47,$L$59,$L$71,$L$83,$L$95,$L$107,$L$119,$L$131,$L$143,$L$155,$L$167)</f>
        <v>18.5</v>
      </c>
      <c r="BP131">
        <f>PERCENTILE(($L$11,$L$23,$L$35,$L$47,$L$59,$L$71,$L$83,$L$95,$L$107,$L$119,$L$131,$L$143,$L$155,$L$167),25%)</f>
        <v>14.75</v>
      </c>
      <c r="BQ131" s="6">
        <f>MIN($L$11,$L$23,$L$35,$L$47,$L$59,$L$71,$L$83,$L$95,$L$107,$L$119,$L$131,$L$143,$L$155,$L$167)</f>
        <v>4</v>
      </c>
    </row>
    <row r="132" spans="1:69" x14ac:dyDescent="0.25">
      <c r="A132" s="117">
        <v>40133</v>
      </c>
      <c r="B132" s="60">
        <v>11</v>
      </c>
      <c r="C132" s="60">
        <v>2009</v>
      </c>
      <c r="D132" s="61">
        <v>3</v>
      </c>
      <c r="E132" s="62">
        <v>9.5</v>
      </c>
      <c r="F132" s="94"/>
      <c r="G132" s="63">
        <v>14</v>
      </c>
      <c r="H132" s="64">
        <v>1.2</v>
      </c>
      <c r="I132" s="64">
        <v>0.15</v>
      </c>
      <c r="J132" s="64">
        <v>0.05</v>
      </c>
      <c r="K132" s="62">
        <v>7.8</v>
      </c>
      <c r="L132" s="63">
        <v>39</v>
      </c>
      <c r="M132" s="66" t="s">
        <v>3</v>
      </c>
      <c r="N132" s="66" t="s">
        <v>3</v>
      </c>
      <c r="O132" s="63">
        <v>500</v>
      </c>
      <c r="P132" s="94"/>
      <c r="Q132" s="94"/>
      <c r="R132" s="94"/>
      <c r="S132" s="94"/>
      <c r="T132" s="94"/>
      <c r="U132" s="94"/>
      <c r="V132" s="63"/>
      <c r="W132" s="88">
        <v>41466</v>
      </c>
      <c r="X132" s="94"/>
      <c r="Y132" s="63"/>
      <c r="Z132" s="94"/>
      <c r="AA132" s="94"/>
      <c r="AB132" s="63"/>
      <c r="AE132" s="3">
        <v>2009</v>
      </c>
      <c r="AF132" s="2">
        <f>COUNT($L$122:$L$133)</f>
        <v>9</v>
      </c>
      <c r="AG132" s="4">
        <f>MAX($L$122:$L$133)</f>
        <v>175</v>
      </c>
      <c r="AH132" s="2">
        <f>PERCENTILE($L$122:$L$133,75%)</f>
        <v>65</v>
      </c>
      <c r="AI132" s="4">
        <f>MEDIAN($L$122:$L$133)</f>
        <v>50</v>
      </c>
      <c r="AJ132" s="2">
        <f>PERCENTILE($L$122:$L$133,25%)</f>
        <v>36</v>
      </c>
      <c r="AK132" s="4">
        <f>MIN($L$122:$L$133)</f>
        <v>17</v>
      </c>
      <c r="BK132">
        <v>11</v>
      </c>
      <c r="BL132">
        <f>COUNT($L$12,$L$24,$L$36,$L$48,$L$60,$L$72,$L$84,$L$96,$L$108,$L$120,$L$132,$L$144,$L$156,$L$168)</f>
        <v>13</v>
      </c>
      <c r="BM132" s="6">
        <f>MAX($L$12,$L$24,$L$36,$L$48,$L$60,$L$72,$L$84,$L$96,$L$108,$L$120,$L$132,$L$144,$L$156,$L$168)</f>
        <v>114</v>
      </c>
      <c r="BN132">
        <f>PERCENTILE(($L$12,$L$24,$L$36,$L$48,$L$60,$L$72,$L$84,$L$96,$L$108,$L$120,$L$132,$L$144,$L$156,$L$168),75%)</f>
        <v>39</v>
      </c>
      <c r="BO132" s="6">
        <f>MEDIAN($L$12,$L$24,$L$36,$L$48,$L$60,$L$72,$L$84,$L$96,$L$108,$L$120,$L$132,$L$144,$L$156,$L$168)</f>
        <v>26</v>
      </c>
      <c r="BP132">
        <f>PERCENTILE(($L$12,$L$24,$L$36,$L$48,$L$60,$L$72,$L$84,$L$96,$L$108,$L$120,$L$132,$L$144,$L$156,$L$168),25%)</f>
        <v>18</v>
      </c>
      <c r="BQ132" s="6">
        <f>MIN($L$12,$L$24,$L$36,$L$48,$L$60,$L$72,$L$84,$L$96,$L$108,$L$120,$L$132,$L$144,$L$156,$L$168)</f>
        <v>6</v>
      </c>
    </row>
    <row r="133" spans="1:69" x14ac:dyDescent="0.25">
      <c r="A133" s="117">
        <v>40154</v>
      </c>
      <c r="B133" s="60">
        <v>12</v>
      </c>
      <c r="C133" s="60">
        <v>2009</v>
      </c>
      <c r="D133" s="61">
        <v>2</v>
      </c>
      <c r="E133" s="62">
        <v>7.41</v>
      </c>
      <c r="F133" s="94">
        <v>27</v>
      </c>
      <c r="G133" s="63">
        <v>19.399999999999999</v>
      </c>
      <c r="H133" s="64">
        <v>0.68</v>
      </c>
      <c r="I133" s="64">
        <v>0.16</v>
      </c>
      <c r="J133" s="64">
        <v>5.0000000000000001E-3</v>
      </c>
      <c r="K133" s="62">
        <v>8.1</v>
      </c>
      <c r="L133" s="63">
        <v>67</v>
      </c>
      <c r="M133" s="66" t="s">
        <v>3</v>
      </c>
      <c r="N133" s="66" t="s">
        <v>3</v>
      </c>
      <c r="O133" s="63">
        <v>2000</v>
      </c>
      <c r="P133" s="94" t="s">
        <v>110</v>
      </c>
      <c r="Q133" s="94" t="s">
        <v>110</v>
      </c>
      <c r="R133" s="94" t="s">
        <v>110</v>
      </c>
      <c r="S133" s="94" t="s">
        <v>110</v>
      </c>
      <c r="T133" s="94">
        <v>0.56000000000000005</v>
      </c>
      <c r="U133" s="94" t="s">
        <v>110</v>
      </c>
      <c r="V133" s="63"/>
      <c r="W133" s="88">
        <v>4356</v>
      </c>
      <c r="X133" s="94" t="s">
        <v>110</v>
      </c>
      <c r="Y133" s="63"/>
      <c r="Z133" s="94">
        <v>2000</v>
      </c>
      <c r="AA133" s="94" t="s">
        <v>110</v>
      </c>
      <c r="AB133" s="63"/>
      <c r="AE133" s="3">
        <v>2010</v>
      </c>
      <c r="AF133" s="2">
        <f>COUNT($L$134:$L$145)</f>
        <v>11</v>
      </c>
      <c r="AG133" s="4">
        <f>MAX($L$134:$L$145)</f>
        <v>143</v>
      </c>
      <c r="AH133" s="2">
        <f>PERCENTILE($L$134:$L$145,75%)</f>
        <v>78</v>
      </c>
      <c r="AI133" s="4">
        <f>MEDIAN($L$134:$L$145)</f>
        <v>41</v>
      </c>
      <c r="AJ133" s="2">
        <f>PERCENTILE($L$134:$L$145,25%)</f>
        <v>20.5</v>
      </c>
      <c r="AK133" s="4">
        <f>MIN($L$134:$L$145)</f>
        <v>17</v>
      </c>
      <c r="BK133">
        <v>12</v>
      </c>
      <c r="BL133">
        <f>COUNT($L$13,$L$25,$L$37,$L$49,$L$61,$L$73,$L$85,$L$97,$L$109,$L$121,$L$133,$L$145,$L$157,$L$169)</f>
        <v>13</v>
      </c>
      <c r="BM133" s="6">
        <f>MAX($L$13,$L$25,$L$37,$L$49,$L$61,$L$73,$L$85,$L$97,$L$109,$L$121,$L$133,$L$145,$L$157,$L$169)</f>
        <v>127</v>
      </c>
      <c r="BN133">
        <f>PERCENTILE(($L$13,$L$25,$L$37,$L$49,$L$61,$L$73,$L$85,$L$97,$L$109,$L$121,$L$133,$L$145,$L$157,$L$169),75%)</f>
        <v>67</v>
      </c>
      <c r="BO133" s="6">
        <f>MEDIAN($L$13,$L$25,$L$37,$L$49,$L$61,$L$73,$L$85,$L$97,$L$109,$L$121,$L$133,$L$145,$L$157,$L$169)</f>
        <v>59</v>
      </c>
      <c r="BP133">
        <f>PERCENTILE(($L$13,$L$25,$L$37,$L$49,$L$61,$L$73,$L$85,$L$97,$L$109,$L$121,$L$133,$L$145,$L$157,$L$169),25%)</f>
        <v>20</v>
      </c>
      <c r="BQ133" s="6">
        <f>MIN($L$13,$L$25,$L$37,$L$49,$L$61,$L$73,$L$85,$L$97,$L$109,$L$121,$L$133,$L$145,$L$157,$L$169)</f>
        <v>14</v>
      </c>
    </row>
    <row r="134" spans="1:69" x14ac:dyDescent="0.25">
      <c r="A134" s="117">
        <v>40196</v>
      </c>
      <c r="B134" s="60">
        <v>1</v>
      </c>
      <c r="C134" s="60">
        <v>2010</v>
      </c>
      <c r="D134" s="65" t="s">
        <v>3</v>
      </c>
      <c r="E134" s="62">
        <v>9.1199999999999992</v>
      </c>
      <c r="F134" s="94">
        <v>24</v>
      </c>
      <c r="G134" s="63">
        <v>20.3</v>
      </c>
      <c r="H134" s="64">
        <v>0.21</v>
      </c>
      <c r="I134" s="64">
        <v>0.1</v>
      </c>
      <c r="J134" s="64">
        <v>0.03</v>
      </c>
      <c r="K134" s="62">
        <v>8</v>
      </c>
      <c r="L134" s="63">
        <v>143</v>
      </c>
      <c r="M134" s="66" t="s">
        <v>3</v>
      </c>
      <c r="N134" s="66" t="s">
        <v>3</v>
      </c>
      <c r="O134" s="63">
        <v>110</v>
      </c>
      <c r="P134" s="94" t="s">
        <v>110</v>
      </c>
      <c r="Q134" s="94" t="s">
        <v>110</v>
      </c>
      <c r="R134" s="94" t="s">
        <v>110</v>
      </c>
      <c r="S134" s="94" t="s">
        <v>110</v>
      </c>
      <c r="T134" s="94">
        <v>1.2</v>
      </c>
      <c r="U134" s="94" t="s">
        <v>110</v>
      </c>
      <c r="V134" s="63"/>
      <c r="W134" s="85">
        <v>22656</v>
      </c>
      <c r="X134" s="94" t="s">
        <v>110</v>
      </c>
      <c r="Y134" s="63"/>
      <c r="Z134" s="94">
        <v>110</v>
      </c>
      <c r="AA134" s="94" t="s">
        <v>110</v>
      </c>
      <c r="AB134" s="63"/>
      <c r="AE134" s="3">
        <v>2011</v>
      </c>
      <c r="AF134" s="2">
        <f>COUNT($L$146:$L$157)</f>
        <v>12</v>
      </c>
      <c r="AG134" s="4">
        <f>MAX($L$146:$L$157)</f>
        <v>253</v>
      </c>
      <c r="AH134" s="2">
        <f>PERCENTILE($L$146:$L$157,75%)</f>
        <v>101.5</v>
      </c>
      <c r="AI134" s="4">
        <f>MEDIAN($L$146:$L$157)</f>
        <v>47</v>
      </c>
      <c r="AJ134" s="2">
        <f>PERCENTILE($L$146:$L$157,25%)</f>
        <v>23</v>
      </c>
      <c r="AK134" s="4">
        <f>MIN($L$146:$L$157)</f>
        <v>17</v>
      </c>
    </row>
    <row r="135" spans="1:69" x14ac:dyDescent="0.25">
      <c r="A135" s="117">
        <v>40217</v>
      </c>
      <c r="B135" s="60">
        <v>2</v>
      </c>
      <c r="C135" s="60">
        <v>2010</v>
      </c>
      <c r="D135" s="61">
        <v>4</v>
      </c>
      <c r="E135" s="62">
        <v>8.1999999999999993</v>
      </c>
      <c r="F135" s="94">
        <v>27.2</v>
      </c>
      <c r="G135" s="63">
        <v>14.9</v>
      </c>
      <c r="H135" s="64">
        <v>0.04</v>
      </c>
      <c r="I135" s="64">
        <v>0.14000000000000001</v>
      </c>
      <c r="J135" s="64">
        <v>0.05</v>
      </c>
      <c r="K135" s="62">
        <v>8.1</v>
      </c>
      <c r="L135" s="63">
        <v>19</v>
      </c>
      <c r="M135" s="66" t="s">
        <v>3</v>
      </c>
      <c r="N135" s="66" t="s">
        <v>3</v>
      </c>
      <c r="O135" s="63">
        <v>300</v>
      </c>
      <c r="P135" s="94" t="s">
        <v>110</v>
      </c>
      <c r="Q135" s="94" t="s">
        <v>110</v>
      </c>
      <c r="R135" s="94" t="s">
        <v>110</v>
      </c>
      <c r="S135" s="94" t="s">
        <v>110</v>
      </c>
      <c r="T135" s="94">
        <v>0.94</v>
      </c>
      <c r="U135" s="94" t="s">
        <v>110</v>
      </c>
      <c r="V135" s="63"/>
      <c r="W135" s="85">
        <v>3349</v>
      </c>
      <c r="X135" s="94" t="s">
        <v>110</v>
      </c>
      <c r="Y135" s="63"/>
      <c r="Z135" s="94">
        <v>300</v>
      </c>
      <c r="AA135" s="94" t="s">
        <v>110</v>
      </c>
      <c r="AB135" s="63"/>
      <c r="AE135" s="3">
        <v>2012</v>
      </c>
      <c r="AF135" s="2">
        <f>COUNT($L$158:$L$169)</f>
        <v>12</v>
      </c>
      <c r="AG135" s="4">
        <f>MAX($L$158:$L$169)</f>
        <v>71</v>
      </c>
      <c r="AH135" s="2">
        <f>PERCENTILE($L$158:$L$169,75%)</f>
        <v>61.75</v>
      </c>
      <c r="AI135" s="4">
        <f>MEDIAN($L$158:$L$169)</f>
        <v>28</v>
      </c>
      <c r="AJ135" s="2">
        <f>PERCENTILE($L$158:$L$169,25%)</f>
        <v>23.75</v>
      </c>
      <c r="AK135" s="4">
        <f>MIN($L$158:$L$169)</f>
        <v>18</v>
      </c>
    </row>
    <row r="136" spans="1:69" x14ac:dyDescent="0.25">
      <c r="A136" s="117">
        <v>40245</v>
      </c>
      <c r="B136" s="60">
        <v>3</v>
      </c>
      <c r="C136" s="60">
        <v>2010</v>
      </c>
      <c r="D136" s="61">
        <v>7</v>
      </c>
      <c r="E136" s="68" t="s">
        <v>3</v>
      </c>
      <c r="F136" s="94" t="s">
        <v>110</v>
      </c>
      <c r="G136" s="63">
        <v>29</v>
      </c>
      <c r="H136" s="64">
        <v>5.0000000000000001E-3</v>
      </c>
      <c r="I136" s="64">
        <v>0.16</v>
      </c>
      <c r="J136" s="64">
        <v>0.05</v>
      </c>
      <c r="K136" s="62">
        <v>8.6</v>
      </c>
      <c r="L136" s="63">
        <v>68</v>
      </c>
      <c r="M136" s="66" t="s">
        <v>3</v>
      </c>
      <c r="N136" s="63">
        <v>69</v>
      </c>
      <c r="O136" s="63">
        <v>170</v>
      </c>
      <c r="P136" s="94">
        <v>96</v>
      </c>
      <c r="Q136" s="94">
        <v>40</v>
      </c>
      <c r="R136" s="94" t="s">
        <v>110</v>
      </c>
      <c r="S136" s="94">
        <v>250</v>
      </c>
      <c r="T136" s="94" t="s">
        <v>110</v>
      </c>
      <c r="U136" s="94">
        <v>84</v>
      </c>
      <c r="V136" s="63"/>
      <c r="W136" s="85">
        <v>25816</v>
      </c>
      <c r="X136" s="94" t="s">
        <v>110</v>
      </c>
      <c r="Y136" s="63"/>
      <c r="Z136" s="94">
        <v>170</v>
      </c>
      <c r="AA136" s="94" t="s">
        <v>110</v>
      </c>
      <c r="AB136" s="63"/>
      <c r="AE136" s="1"/>
      <c r="AF136" s="1"/>
      <c r="AG136" s="2"/>
      <c r="AH136" s="2"/>
      <c r="AI136" s="2"/>
    </row>
    <row r="137" spans="1:69" x14ac:dyDescent="0.25">
      <c r="A137" s="117">
        <v>40280</v>
      </c>
      <c r="B137" s="60">
        <v>4</v>
      </c>
      <c r="C137" s="60">
        <v>2010</v>
      </c>
      <c r="D137" s="61">
        <v>11</v>
      </c>
      <c r="E137" s="62">
        <v>8.6</v>
      </c>
      <c r="F137" s="94">
        <v>29.1</v>
      </c>
      <c r="G137" s="63">
        <v>29</v>
      </c>
      <c r="H137" s="64">
        <v>0.45</v>
      </c>
      <c r="I137" s="64">
        <v>0.16</v>
      </c>
      <c r="J137" s="64">
        <v>5.0000000000000001E-3</v>
      </c>
      <c r="K137" s="62">
        <v>8.3000000000000007</v>
      </c>
      <c r="L137" s="63">
        <v>129</v>
      </c>
      <c r="M137" s="66" t="s">
        <v>3</v>
      </c>
      <c r="N137" s="63">
        <v>23</v>
      </c>
      <c r="O137" s="63">
        <v>80</v>
      </c>
      <c r="P137" s="94">
        <v>84</v>
      </c>
      <c r="Q137" s="94">
        <v>36</v>
      </c>
      <c r="R137" s="94" t="s">
        <v>110</v>
      </c>
      <c r="S137" s="94">
        <v>250</v>
      </c>
      <c r="T137" s="94">
        <v>1.8</v>
      </c>
      <c r="U137" s="94">
        <v>72</v>
      </c>
      <c r="V137" s="63"/>
      <c r="W137" s="86">
        <v>367</v>
      </c>
      <c r="X137" s="94" t="s">
        <v>110</v>
      </c>
      <c r="Y137" s="63"/>
      <c r="Z137" s="94">
        <v>20</v>
      </c>
      <c r="AA137" s="94" t="s">
        <v>110</v>
      </c>
      <c r="AB137" s="63"/>
    </row>
    <row r="138" spans="1:69" x14ac:dyDescent="0.25">
      <c r="A138" s="117">
        <v>40309</v>
      </c>
      <c r="B138" s="60">
        <v>5</v>
      </c>
      <c r="C138" s="60">
        <v>2010</v>
      </c>
      <c r="D138" s="61">
        <v>11</v>
      </c>
      <c r="E138" s="62">
        <v>7.4</v>
      </c>
      <c r="F138" s="94" t="s">
        <v>110</v>
      </c>
      <c r="G138" s="63">
        <v>30</v>
      </c>
      <c r="H138" s="64">
        <v>0.19</v>
      </c>
      <c r="I138" s="64">
        <v>0.05</v>
      </c>
      <c r="J138" s="64">
        <v>0.03</v>
      </c>
      <c r="K138" s="62">
        <v>7.8</v>
      </c>
      <c r="L138" s="63">
        <v>88</v>
      </c>
      <c r="M138" s="66" t="s">
        <v>3</v>
      </c>
      <c r="N138" s="63">
        <v>45</v>
      </c>
      <c r="O138" s="66" t="s">
        <v>3</v>
      </c>
      <c r="P138" s="94">
        <v>100</v>
      </c>
      <c r="Q138" s="94">
        <v>40</v>
      </c>
      <c r="R138" s="94"/>
      <c r="S138" s="94">
        <v>253</v>
      </c>
      <c r="T138" s="94"/>
      <c r="U138" s="94">
        <v>100</v>
      </c>
      <c r="V138" s="66"/>
      <c r="W138" s="85">
        <v>18405</v>
      </c>
      <c r="X138" s="94" t="s">
        <v>110</v>
      </c>
      <c r="Y138" s="66"/>
      <c r="Z138" s="94" t="s">
        <v>110</v>
      </c>
      <c r="AA138" s="94">
        <v>-999</v>
      </c>
      <c r="AB138" s="66"/>
      <c r="AE138" t="s">
        <v>15</v>
      </c>
      <c r="AF138" t="s">
        <v>64</v>
      </c>
      <c r="AG138" t="s">
        <v>65</v>
      </c>
      <c r="AH138" t="s">
        <v>66</v>
      </c>
      <c r="AI138" t="s">
        <v>67</v>
      </c>
      <c r="AJ138" t="s">
        <v>68</v>
      </c>
      <c r="AK138" t="s">
        <v>69</v>
      </c>
      <c r="BK138" t="s">
        <v>14</v>
      </c>
      <c r="BL138" t="s">
        <v>64</v>
      </c>
      <c r="BM138" t="s">
        <v>65</v>
      </c>
      <c r="BN138" t="s">
        <v>66</v>
      </c>
      <c r="BO138" t="s">
        <v>67</v>
      </c>
      <c r="BP138" t="s">
        <v>68</v>
      </c>
      <c r="BQ138" t="s">
        <v>69</v>
      </c>
    </row>
    <row r="139" spans="1:69" x14ac:dyDescent="0.25">
      <c r="A139" s="117">
        <v>40336</v>
      </c>
      <c r="B139" s="60">
        <v>6</v>
      </c>
      <c r="C139" s="60">
        <v>2010</v>
      </c>
      <c r="D139" s="61">
        <v>5</v>
      </c>
      <c r="E139" s="62">
        <v>7.6</v>
      </c>
      <c r="F139" s="94" t="s">
        <v>110</v>
      </c>
      <c r="G139" s="63">
        <v>100</v>
      </c>
      <c r="H139" s="64">
        <v>5.0000000000000001E-3</v>
      </c>
      <c r="I139" s="64">
        <v>0.16</v>
      </c>
      <c r="J139" s="64">
        <v>5.0000000000000001E-3</v>
      </c>
      <c r="K139" s="62">
        <v>7.8</v>
      </c>
      <c r="L139" s="63">
        <v>21</v>
      </c>
      <c r="M139" s="66" t="s">
        <v>3</v>
      </c>
      <c r="N139" s="63">
        <v>15</v>
      </c>
      <c r="O139" s="63">
        <v>20</v>
      </c>
      <c r="P139" s="94">
        <v>104</v>
      </c>
      <c r="Q139" s="94">
        <v>40</v>
      </c>
      <c r="R139" s="94"/>
      <c r="S139" s="94">
        <v>326</v>
      </c>
      <c r="T139" s="94">
        <v>0.01</v>
      </c>
      <c r="U139" s="94">
        <v>84</v>
      </c>
      <c r="V139" s="63"/>
      <c r="W139" s="85">
        <v>7691</v>
      </c>
      <c r="X139" s="94" t="s">
        <v>110</v>
      </c>
      <c r="Y139" s="63"/>
      <c r="Z139" s="94">
        <v>20</v>
      </c>
      <c r="AA139" s="94">
        <v>-999</v>
      </c>
      <c r="AB139" s="63"/>
      <c r="AE139" s="3">
        <v>1999</v>
      </c>
      <c r="AF139">
        <f>COUNT($N$2:$N$13)</f>
        <v>11</v>
      </c>
      <c r="AG139" s="4">
        <f>MAX($N$2:$N$13)</f>
        <v>82</v>
      </c>
      <c r="AH139">
        <f>PERCENTILE($N$2:$N$13,75%)</f>
        <v>33.5</v>
      </c>
      <c r="AI139" s="4">
        <f>MEDIAN($N$2:$N$13)</f>
        <v>18</v>
      </c>
      <c r="AJ139">
        <f>PERCENTILE($N$2:$N$13,25%)</f>
        <v>15.5</v>
      </c>
      <c r="AK139" s="4">
        <f>MIN($N$2:$N$13)</f>
        <v>5</v>
      </c>
      <c r="BK139">
        <v>1</v>
      </c>
      <c r="BL139">
        <f>COUNT($N$2,$N$14,$N$26,$N$38,$N$50,$N$62,$N$74,$N$86,$N$98,$N$110,$N$122,$N$134,$N$146,$N$158)</f>
        <v>9</v>
      </c>
      <c r="BM139" s="6">
        <f>MAX($N$2,$N$14,$N$26,$N$38,$N$50,$N$62,$N$74,$N$86,$N$98,$N$110,$N$122,$N$134,$N$146,$N$158)</f>
        <v>157</v>
      </c>
      <c r="BN139">
        <f>PERCENTILE(($N$2,$N$14,$N$26,$N$38,$N$50,$N$62,$N$74,$N$86,$N$98,$N$110,$N$122,$N$134,$N$146,$N$158),75%)</f>
        <v>83</v>
      </c>
      <c r="BO139" s="6">
        <f>MEDIAN($N$2,$N$14,$N$26,$N$38,$N$50,$N$62,$N$74,$N$86,$N$98,$N$110,$N$122,$N$134,$N$146,$N$158)</f>
        <v>70</v>
      </c>
      <c r="BP139">
        <f>PERCENTILE(($N$2,$N$14,$N$26,$N$38,$N$50,$N$62,$N$74,$N$86,$N$98,$N$110,$N$122,$N$134,$N$146,$N$158),25%)</f>
        <v>49</v>
      </c>
      <c r="BQ139" s="6">
        <f>MIN($N$2,$N$14,$N$26,$N$38,$N$50,$N$62,$N$74,$N$86,$N$98,$N$110,$N$122,$N$134,$N$146,$N$158)</f>
        <v>29</v>
      </c>
    </row>
    <row r="140" spans="1:69" x14ac:dyDescent="0.25">
      <c r="A140" s="117">
        <v>40371</v>
      </c>
      <c r="B140" s="60">
        <v>7</v>
      </c>
      <c r="C140" s="60">
        <v>2010</v>
      </c>
      <c r="D140" s="61">
        <v>4</v>
      </c>
      <c r="E140" s="62">
        <v>9.4</v>
      </c>
      <c r="F140" s="94" t="s">
        <v>110</v>
      </c>
      <c r="G140" s="63">
        <v>86</v>
      </c>
      <c r="H140" s="64">
        <v>5.0000000000000001E-3</v>
      </c>
      <c r="I140" s="64">
        <v>0.11</v>
      </c>
      <c r="J140" s="64">
        <v>5.0000000000000001E-3</v>
      </c>
      <c r="K140" s="62">
        <v>8.4</v>
      </c>
      <c r="L140" s="66" t="s">
        <v>3</v>
      </c>
      <c r="M140" s="63">
        <v>14</v>
      </c>
      <c r="N140" s="63">
        <v>4</v>
      </c>
      <c r="O140" s="63">
        <v>90</v>
      </c>
      <c r="P140" s="94">
        <v>108</v>
      </c>
      <c r="Q140" s="94">
        <v>44</v>
      </c>
      <c r="R140" s="94">
        <v>-999</v>
      </c>
      <c r="S140" s="94">
        <v>699</v>
      </c>
      <c r="T140" s="94">
        <v>0.01</v>
      </c>
      <c r="U140" s="94">
        <v>108</v>
      </c>
      <c r="V140" s="63"/>
      <c r="W140" s="83">
        <v>11655</v>
      </c>
      <c r="X140" s="94" t="s">
        <v>110</v>
      </c>
      <c r="Y140" s="63"/>
      <c r="Z140" s="94">
        <v>40</v>
      </c>
      <c r="AA140" s="94">
        <v>-999</v>
      </c>
      <c r="AB140" s="63"/>
      <c r="AE140" s="3">
        <v>2000</v>
      </c>
      <c r="AF140">
        <f>COUNT($N$14:$N$25)</f>
        <v>12</v>
      </c>
      <c r="AG140" s="4">
        <f>MAX($N$14:$N$25)</f>
        <v>90</v>
      </c>
      <c r="AH140">
        <f>PERCENTILE($N$14:$N$25,75%)</f>
        <v>72</v>
      </c>
      <c r="AI140" s="4">
        <f>MEDIAN($N$14:$N$25)</f>
        <v>43</v>
      </c>
      <c r="AJ140">
        <f>PERCENTILE($N$14:$N$25,25%)</f>
        <v>8.75</v>
      </c>
      <c r="AK140" s="4">
        <f>MIN($N$14:$N$25)</f>
        <v>0.5</v>
      </c>
      <c r="BK140">
        <v>2</v>
      </c>
      <c r="BL140">
        <f>COUNT($N$3,$N$15,$N$27,$N$39,$N$51,$N$63,$N$75,$N$87,$N$99,$N$111,$N$123,$N$135,$N$147,$N$159)</f>
        <v>11</v>
      </c>
      <c r="BM140" s="6">
        <f>MAX($N$3,$N$15,$N$27,$N$39,$N$51,$N$63,$N$75,$N$87,$N$99,$N$111,$N$123,$N$135,$N$147,$N$159)</f>
        <v>143</v>
      </c>
      <c r="BN140">
        <f>PERCENTILE(($N$3,$N$15,$N$27,$N$39,$N$51,$N$63,$N$75,$N$87,$N$99,$N$111,$N$123,$N$135,$N$147,$N$159),75%)</f>
        <v>99.5</v>
      </c>
      <c r="BO140" s="6">
        <f>MEDIAN($N$3,$N$15,$N$27,$N$39,$N$51,$N$63,$N$75,$N$87,$N$99,$N$111,$N$123,$N$135,$N$147,$N$159)</f>
        <v>70</v>
      </c>
      <c r="BP140">
        <f>PERCENTILE(($N$3,$N$15,$N$27,$N$39,$N$51,$N$63,$N$75,$N$87,$N$99,$N$111,$N$123,$N$135,$N$147,$N$159),25%)</f>
        <v>65</v>
      </c>
      <c r="BQ140" s="6">
        <f>MIN($N$3,$N$15,$N$27,$N$39,$N$51,$N$63,$N$75,$N$87,$N$99,$N$111,$N$123,$N$135,$N$147,$N$159)</f>
        <v>41</v>
      </c>
    </row>
    <row r="141" spans="1:69" x14ac:dyDescent="0.25">
      <c r="A141" s="117">
        <v>40406</v>
      </c>
      <c r="B141" s="60">
        <v>8</v>
      </c>
      <c r="C141" s="60">
        <v>2010</v>
      </c>
      <c r="D141" s="61">
        <v>6</v>
      </c>
      <c r="E141" s="62">
        <v>8</v>
      </c>
      <c r="F141" s="94">
        <v>30.99</v>
      </c>
      <c r="G141" s="63">
        <v>234</v>
      </c>
      <c r="H141" s="64">
        <v>0.05</v>
      </c>
      <c r="I141" s="64">
        <v>5.0000000000000001E-3</v>
      </c>
      <c r="J141" s="64">
        <v>0.02</v>
      </c>
      <c r="K141" s="62">
        <v>8.8000000000000007</v>
      </c>
      <c r="L141" s="63">
        <v>17</v>
      </c>
      <c r="M141" s="63">
        <v>507</v>
      </c>
      <c r="N141" s="63">
        <v>13</v>
      </c>
      <c r="O141" s="63">
        <v>300</v>
      </c>
      <c r="P141" s="94">
        <v>96</v>
      </c>
      <c r="Q141" s="94">
        <v>64</v>
      </c>
      <c r="R141" s="94"/>
      <c r="S141" s="94">
        <v>10</v>
      </c>
      <c r="T141" s="94">
        <v>2</v>
      </c>
      <c r="U141" s="94">
        <v>148</v>
      </c>
      <c r="V141" s="63"/>
      <c r="W141" s="87">
        <v>62715</v>
      </c>
      <c r="X141" s="94" t="s">
        <v>110</v>
      </c>
      <c r="Y141" s="63"/>
      <c r="Z141" s="94">
        <v>300</v>
      </c>
      <c r="AA141" s="94">
        <v>524</v>
      </c>
      <c r="AB141" s="63"/>
      <c r="AE141" s="3">
        <v>2001</v>
      </c>
      <c r="AF141" s="2">
        <f>COUNT($N$26:$N$37)</f>
        <v>5</v>
      </c>
      <c r="AG141" s="4">
        <f>MAX($N$26:$N$37)</f>
        <v>136</v>
      </c>
      <c r="AH141" s="2">
        <f>PERCENTILE($N$26:$N$37,75%)</f>
        <v>34</v>
      </c>
      <c r="AI141" s="4">
        <f>MEDIAN($N$26:$N$37)</f>
        <v>17</v>
      </c>
      <c r="AJ141" s="2">
        <f>PERCENTILE($N$26:$N$37,25%)</f>
        <v>15</v>
      </c>
      <c r="AK141" s="4">
        <f>MIN($N$26:$N$37)</f>
        <v>12</v>
      </c>
      <c r="BK141">
        <v>3</v>
      </c>
      <c r="BL141">
        <f>COUNT($N$4,$N$16,$N$28,$N$40,$N$52,$N$64,$N$76,$N$88,$N$100,$N$112,$N$124,$N$136,$N$148,$N$160)</f>
        <v>12</v>
      </c>
      <c r="BM141" s="6">
        <f>MAX($N$4,$N$16,$N$28,$N$40,$N$52,$N$64,$N$76,$N$88,$N$100,$N$112,$N$124,$N$136,$N$148,$N$160)</f>
        <v>103</v>
      </c>
      <c r="BN141">
        <f>PERCENTILE(($N$4,$N$16,$N$28,$N$40,$N$52,$N$64,$N$76,$N$88,$N$100,$N$112,$N$124,$N$136,$N$148,$N$160),75%)</f>
        <v>73.75</v>
      </c>
      <c r="BO141" s="6">
        <f>MEDIAN($N$4,$N$16,$N$28,$N$40,$N$52,$N$64,$N$76,$N$88,$N$100,$N$112,$N$124,$N$136,$N$148,$N$160)</f>
        <v>49</v>
      </c>
      <c r="BP141">
        <f>PERCENTILE(($N$4,$N$16,$N$28,$N$40,$N$52,$N$64,$N$76,$N$88,$N$100,$N$112,$N$124,$N$136,$N$148,$N$160),25%)</f>
        <v>35.5</v>
      </c>
      <c r="BQ141" s="6">
        <f>MIN($N$4,$N$16,$N$28,$N$40,$N$52,$N$64,$N$76,$N$88,$N$100,$N$112,$N$124,$N$136,$N$148,$N$160)</f>
        <v>12</v>
      </c>
    </row>
    <row r="142" spans="1:69" x14ac:dyDescent="0.25">
      <c r="A142" s="117">
        <v>40434</v>
      </c>
      <c r="B142" s="60">
        <v>9</v>
      </c>
      <c r="C142" s="60">
        <v>2010</v>
      </c>
      <c r="D142" s="61">
        <v>2</v>
      </c>
      <c r="E142" s="62">
        <v>7.5</v>
      </c>
      <c r="F142" s="94">
        <v>31</v>
      </c>
      <c r="G142" s="63">
        <v>197</v>
      </c>
      <c r="H142" s="64">
        <v>0.12</v>
      </c>
      <c r="I142" s="64">
        <v>0.15</v>
      </c>
      <c r="J142" s="64">
        <v>0.03</v>
      </c>
      <c r="K142" s="62">
        <v>8</v>
      </c>
      <c r="L142" s="63">
        <v>21</v>
      </c>
      <c r="M142" s="63">
        <v>491</v>
      </c>
      <c r="N142" s="63">
        <v>20</v>
      </c>
      <c r="O142" s="63">
        <v>230</v>
      </c>
      <c r="P142" s="94">
        <v>112</v>
      </c>
      <c r="Q142" s="94">
        <v>56</v>
      </c>
      <c r="R142" s="94">
        <v>16</v>
      </c>
      <c r="S142" s="94">
        <v>878</v>
      </c>
      <c r="T142" s="94">
        <v>1</v>
      </c>
      <c r="U142" s="94">
        <v>144</v>
      </c>
      <c r="V142" s="63"/>
      <c r="W142" s="83">
        <v>20161</v>
      </c>
      <c r="X142" s="94" t="s">
        <v>110</v>
      </c>
      <c r="Y142" s="63"/>
      <c r="Z142" s="94">
        <v>230</v>
      </c>
      <c r="AA142" s="94">
        <v>512</v>
      </c>
      <c r="AB142" s="63"/>
      <c r="AE142" s="3">
        <v>2002</v>
      </c>
      <c r="AF142" s="2">
        <f>COUNT($N$38:$N$49)</f>
        <v>12</v>
      </c>
      <c r="AG142" s="4">
        <f>MAX($N$38:$N$49)</f>
        <v>103</v>
      </c>
      <c r="AH142" s="2">
        <f>PERCENTILE($N$38:$N$49,75%)</f>
        <v>60.25</v>
      </c>
      <c r="AI142" s="4">
        <f>MEDIAN($N$38:$N$49)</f>
        <v>29.5</v>
      </c>
      <c r="AJ142" s="2">
        <f>PERCENTILE($N$38:$N$49,25%)</f>
        <v>14.25</v>
      </c>
      <c r="AK142" s="4">
        <f>MIN($N$38:$N$49)</f>
        <v>8</v>
      </c>
      <c r="BK142">
        <v>4</v>
      </c>
      <c r="BL142">
        <f>COUNT($N$5,$N$17,$N$29,$N$41,$N$53,$N$65,$N$77,$N$89,$N$101,$N$113,$N$125,$N$137,$N$149,$N$161)</f>
        <v>12</v>
      </c>
      <c r="BM142" s="6">
        <f>MAX($N$5,$N$17,$N$29,$N$41,$N$53,$N$65,$N$77,$N$89,$N$101,$N$113,$N$125,$N$137,$N$149,$N$161)</f>
        <v>91</v>
      </c>
      <c r="BN142">
        <f>PERCENTILE(($N$5,$N$17,$N$29,$N$41,$N$53,$N$65,$N$77,$N$89,$N$101,$N$113,$N$125,$N$137,$N$149,$N$161),75%)</f>
        <v>60.75</v>
      </c>
      <c r="BO142" s="6">
        <f>MEDIAN($N$5,$N$17,$N$29,$N$41,$N$53,$N$65,$N$77,$N$89,$N$101,$N$113,$N$125,$N$137,$N$149,$N$161)</f>
        <v>41.5</v>
      </c>
      <c r="BP142">
        <f>PERCENTILE(($N$5,$N$17,$N$29,$N$41,$N$53,$N$65,$N$77,$N$89,$N$101,$N$113,$N$125,$N$137,$N$149,$N$161),25%)</f>
        <v>30.25</v>
      </c>
      <c r="BQ142" s="6">
        <f>MIN($N$5,$N$17,$N$29,$N$41,$N$53,$N$65,$N$77,$N$89,$N$101,$N$113,$N$125,$N$137,$N$149,$N$161)</f>
        <v>23</v>
      </c>
    </row>
    <row r="143" spans="1:69" x14ac:dyDescent="0.25">
      <c r="A143" s="117">
        <v>40462</v>
      </c>
      <c r="B143" s="60">
        <v>10</v>
      </c>
      <c r="C143" s="60">
        <v>2010</v>
      </c>
      <c r="D143" s="61">
        <v>2</v>
      </c>
      <c r="E143" s="62">
        <v>7.5</v>
      </c>
      <c r="F143" s="94">
        <v>30</v>
      </c>
      <c r="G143" s="63">
        <v>212</v>
      </c>
      <c r="H143" s="64">
        <v>0.71</v>
      </c>
      <c r="I143" s="64">
        <v>5.0000000000000001E-3</v>
      </c>
      <c r="J143" s="64">
        <v>0.02</v>
      </c>
      <c r="K143" s="62">
        <v>8</v>
      </c>
      <c r="L143" s="63">
        <v>20</v>
      </c>
      <c r="M143" s="63">
        <v>527</v>
      </c>
      <c r="N143" s="63">
        <v>15</v>
      </c>
      <c r="O143" s="63">
        <v>50</v>
      </c>
      <c r="P143" s="94">
        <v>108</v>
      </c>
      <c r="Q143" s="94">
        <v>56</v>
      </c>
      <c r="R143" s="94">
        <v>19</v>
      </c>
      <c r="S143" s="94">
        <v>920</v>
      </c>
      <c r="T143" s="94">
        <v>2</v>
      </c>
      <c r="U143" s="94">
        <v>136</v>
      </c>
      <c r="V143" s="63"/>
      <c r="W143" s="83">
        <v>3251</v>
      </c>
      <c r="X143" s="94" t="s">
        <v>110</v>
      </c>
      <c r="Y143" s="63"/>
      <c r="Z143" s="94">
        <v>40</v>
      </c>
      <c r="AA143" s="94">
        <v>547</v>
      </c>
      <c r="AB143" s="63"/>
      <c r="AE143" s="3">
        <v>2003</v>
      </c>
      <c r="AF143" s="2">
        <f>COUNT($N$50:$N$61)</f>
        <v>5</v>
      </c>
      <c r="AG143" s="4">
        <f>MAX($N$50:$N$61)</f>
        <v>141</v>
      </c>
      <c r="AH143" s="2">
        <f>PERCENTILE($N$50:$N$61,75%)</f>
        <v>60</v>
      </c>
      <c r="AI143" s="4">
        <f>MEDIAN($N$50:$N$61)</f>
        <v>57</v>
      </c>
      <c r="AJ143" s="2">
        <f>PERCENTILE($N$50:$N$61,25%)</f>
        <v>50</v>
      </c>
      <c r="AK143" s="4">
        <f>MIN($N$50:$N$61)</f>
        <v>36</v>
      </c>
      <c r="BK143">
        <v>5</v>
      </c>
      <c r="BL143">
        <f>COUNT($N$6,$N$18,$N$30,$N$42,$N$54,$N$66,$N$78,$N$90,$N$102,$N$114,$N$126,$N$138,$N$150,$N$162)</f>
        <v>11</v>
      </c>
      <c r="BM143" s="6">
        <f>MAX($N$6,$N$18,$N$30,$N$42,$N$54,$N$66,$N$78,$N$90,$N$102,$N$114,$N$126,$N$138,$N$150,$N$162)</f>
        <v>66</v>
      </c>
      <c r="BN143">
        <f>PERCENTILE(($N$6,$N$18,$N$30,$N$42,$N$54,$N$66,$N$78,$N$90,$N$102,$N$114,$N$126,$N$138,$N$150,$N$162),75%)</f>
        <v>52.5</v>
      </c>
      <c r="BO143" s="6">
        <f>MEDIAN($N$6,$N$18,$N$30,$N$42,$N$54,$N$66,$N$78,$N$90,$N$102,$N$114,$N$126,$N$138,$N$150,$N$162)</f>
        <v>37</v>
      </c>
      <c r="BP143">
        <f>PERCENTILE(($N$6,$N$18,$N$30,$N$42,$N$54,$N$66,$N$78,$N$90,$N$102,$N$114,$N$126,$N$138,$N$150,$N$162),25%)</f>
        <v>29.05</v>
      </c>
      <c r="BQ143" s="6">
        <f>MIN($N$6,$N$18,$N$30,$N$42,$N$54,$N$66,$N$78,$N$90,$N$102,$N$114,$N$126,$N$138,$N$150,$N$162)</f>
        <v>5</v>
      </c>
    </row>
    <row r="144" spans="1:69" x14ac:dyDescent="0.25">
      <c r="A144" s="117">
        <v>40490</v>
      </c>
      <c r="B144" s="60">
        <v>11</v>
      </c>
      <c r="C144" s="60">
        <v>2010</v>
      </c>
      <c r="D144" s="61">
        <v>3</v>
      </c>
      <c r="E144" s="62">
        <v>7.2</v>
      </c>
      <c r="F144" s="94">
        <v>30</v>
      </c>
      <c r="G144" s="63">
        <v>160</v>
      </c>
      <c r="H144" s="64">
        <v>3.9399999999999998E-2</v>
      </c>
      <c r="I144" s="64">
        <v>6.3100000000000003E-2</v>
      </c>
      <c r="J144" s="64">
        <v>0.10290000000000001</v>
      </c>
      <c r="K144" s="62">
        <v>8</v>
      </c>
      <c r="L144" s="63">
        <v>41</v>
      </c>
      <c r="M144" s="63">
        <v>503</v>
      </c>
      <c r="N144" s="63">
        <v>21</v>
      </c>
      <c r="O144" s="63">
        <v>300</v>
      </c>
      <c r="P144" s="94">
        <v>108</v>
      </c>
      <c r="Q144" s="94">
        <v>56</v>
      </c>
      <c r="R144" s="94">
        <v>28</v>
      </c>
      <c r="S144" s="94">
        <v>727</v>
      </c>
      <c r="T144" s="94">
        <v>2</v>
      </c>
      <c r="U144" s="94">
        <v>128</v>
      </c>
      <c r="V144" s="63"/>
      <c r="W144" s="83">
        <v>2934</v>
      </c>
      <c r="X144" s="94" t="s">
        <v>110</v>
      </c>
      <c r="Y144" s="63"/>
      <c r="Z144" s="94">
        <v>130</v>
      </c>
      <c r="AA144" s="94">
        <v>544</v>
      </c>
      <c r="AB144" s="63"/>
      <c r="AE144" s="3">
        <v>2004</v>
      </c>
      <c r="AF144" s="2">
        <f>COUNT($N$62:$N$73)</f>
        <v>0</v>
      </c>
      <c r="AG144" s="4"/>
      <c r="AH144" s="2"/>
      <c r="AI144" s="4"/>
      <c r="AJ144" s="2"/>
      <c r="AK144" s="4"/>
      <c r="BK144">
        <v>6</v>
      </c>
      <c r="BL144">
        <f>COUNT($N$7,$N$19,$N$31,$N$43,$N$55,$N$67,$N$79,$N$91,$N$103,$N$115,$N$127,$N$139,$N$151,$N$163)</f>
        <v>10</v>
      </c>
      <c r="BM144" s="6">
        <f>MAX($N$7,$N$19,$N$31,$N$43,$N$55,$N$67,$N$79,$N$91,$N$103,$N$115,$N$127,$N$139,$N$151,$N$163)</f>
        <v>83</v>
      </c>
      <c r="BN144">
        <f>PERCENTILE(($N$7,$N$19,$N$31,$N$43,$N$55,$N$67,$N$79,$N$91,$N$103,$N$115,$N$127,$N$139,$N$151,$N$163),75%)</f>
        <v>25.5</v>
      </c>
      <c r="BO144" s="6">
        <f>MEDIAN($N$7,$N$19,$N$31,$N$43,$N$55,$N$67,$N$79,$N$91,$N$103,$N$115,$N$127,$N$139,$N$151,$N$163)</f>
        <v>15.5</v>
      </c>
      <c r="BP144">
        <f>PERCENTILE(($N$7,$N$19,$N$31,$N$43,$N$55,$N$67,$N$79,$N$91,$N$103,$N$115,$N$127,$N$139,$N$151,$N$163),25%)</f>
        <v>13.5</v>
      </c>
      <c r="BQ144" s="6">
        <f>MIN($N$7,$N$19,$N$31,$N$43,$N$55,$N$67,$N$79,$N$91,$N$103,$N$115,$N$127,$N$139,$N$151,$N$163)</f>
        <v>9</v>
      </c>
    </row>
    <row r="145" spans="1:69" x14ac:dyDescent="0.25">
      <c r="A145" s="117">
        <v>40513</v>
      </c>
      <c r="B145" s="60">
        <v>12</v>
      </c>
      <c r="C145" s="60">
        <v>2010</v>
      </c>
      <c r="D145" s="61">
        <v>3</v>
      </c>
      <c r="E145" s="62">
        <v>7</v>
      </c>
      <c r="F145" s="94">
        <v>27</v>
      </c>
      <c r="G145" s="63">
        <v>78</v>
      </c>
      <c r="H145" s="64">
        <v>0.35139999999999999</v>
      </c>
      <c r="I145" s="64">
        <v>0.15479999999999999</v>
      </c>
      <c r="J145" s="64">
        <v>4.0800000000000003E-2</v>
      </c>
      <c r="K145" s="62">
        <v>7.5</v>
      </c>
      <c r="L145" s="63">
        <v>60</v>
      </c>
      <c r="M145" s="63">
        <v>329</v>
      </c>
      <c r="N145" s="63">
        <v>35</v>
      </c>
      <c r="O145" s="63">
        <v>500</v>
      </c>
      <c r="P145" s="94">
        <v>136</v>
      </c>
      <c r="Q145" s="94">
        <v>56</v>
      </c>
      <c r="R145" s="94">
        <v>20</v>
      </c>
      <c r="S145" s="94">
        <v>495</v>
      </c>
      <c r="T145" s="94">
        <v>2</v>
      </c>
      <c r="U145" s="94">
        <v>128</v>
      </c>
      <c r="V145" s="63"/>
      <c r="W145" s="83">
        <v>22274</v>
      </c>
      <c r="X145" s="94" t="s">
        <v>110</v>
      </c>
      <c r="Y145" s="63"/>
      <c r="Z145" s="94">
        <v>520</v>
      </c>
      <c r="AA145" s="94">
        <v>389</v>
      </c>
      <c r="AB145" s="63"/>
      <c r="AE145" s="3">
        <v>2005</v>
      </c>
      <c r="AF145" s="2">
        <f>COUNT($N$74:$N$85)</f>
        <v>11</v>
      </c>
      <c r="AG145" s="4">
        <f>MAX($N$74:$N$85)</f>
        <v>91</v>
      </c>
      <c r="AH145" s="2">
        <f>PERCENTILE($N$74:$N$85,75%)</f>
        <v>48.5</v>
      </c>
      <c r="AI145" s="4">
        <f>MEDIAN($N$74:$N$85)</f>
        <v>32</v>
      </c>
      <c r="AJ145" s="2">
        <f>PERCENTILE($N$74:$N$85,25%)</f>
        <v>28</v>
      </c>
      <c r="AK145" s="4">
        <f>MIN($N$74:$N$85)</f>
        <v>17</v>
      </c>
      <c r="BK145">
        <v>7</v>
      </c>
      <c r="BL145">
        <f>COUNT($N$8,$N$20,$N$32,$N$44,$N$56,$N$68,$N$80,$N$92,$N$104,$N$116,$N$128,$N$140,$N$152,$N$164)</f>
        <v>9</v>
      </c>
      <c r="BM145" s="6">
        <f>MAX($N$8,$N$20,$N$32,$N$44,$N$56,$N$68,$N$80,$N$92,$N$104,$N$116,$N$128,$N$140,$N$152,$N$164)</f>
        <v>32</v>
      </c>
      <c r="BN145">
        <f>PERCENTILE(($N$8,$N$20,$N$32,$N$44,$N$56,$N$68,$N$80,$N$92,$N$104,$N$116,$N$128,$N$140,$N$152,$N$164),75%)</f>
        <v>20</v>
      </c>
      <c r="BO145" s="6">
        <f>MEDIAN($N$8,$N$20,$N$32,$N$44,$N$56,$N$68,$N$80,$N$92,$N$104,$N$116,$N$128,$N$140,$N$152,$N$164)</f>
        <v>15</v>
      </c>
      <c r="BP145">
        <f>PERCENTILE(($N$8,$N$20,$N$32,$N$44,$N$56,$N$68,$N$80,$N$92,$N$104,$N$116,$N$128,$N$140,$N$152,$N$164),25%)</f>
        <v>13</v>
      </c>
      <c r="BQ145" s="6">
        <f>MIN($N$8,$N$20,$N$32,$N$44,$N$56,$N$68,$N$80,$N$92,$N$104,$N$116,$N$128,$N$140,$N$152,$N$164)</f>
        <v>0.5</v>
      </c>
    </row>
    <row r="146" spans="1:69" x14ac:dyDescent="0.25">
      <c r="A146" s="117">
        <v>40547</v>
      </c>
      <c r="B146" s="60">
        <v>1</v>
      </c>
      <c r="C146" s="60">
        <v>2011</v>
      </c>
      <c r="D146" s="61">
        <v>1.5</v>
      </c>
      <c r="E146" s="62">
        <v>8</v>
      </c>
      <c r="F146" s="94">
        <v>26.1</v>
      </c>
      <c r="G146" s="63">
        <v>156</v>
      </c>
      <c r="H146" s="64">
        <v>2.98E-2</v>
      </c>
      <c r="I146" s="64">
        <v>3.8199999999999998E-2</v>
      </c>
      <c r="J146" s="64">
        <v>5.4199999999999998E-2</v>
      </c>
      <c r="K146" s="62">
        <v>7.4</v>
      </c>
      <c r="L146" s="63">
        <v>131</v>
      </c>
      <c r="M146" s="63">
        <v>338</v>
      </c>
      <c r="N146" s="63">
        <v>83</v>
      </c>
      <c r="O146" s="63">
        <v>20</v>
      </c>
      <c r="P146" s="94">
        <v>76</v>
      </c>
      <c r="Q146" s="94">
        <v>40</v>
      </c>
      <c r="R146" s="94">
        <v>22</v>
      </c>
      <c r="S146" s="94">
        <v>664</v>
      </c>
      <c r="T146" s="94">
        <v>1</v>
      </c>
      <c r="U146" s="94">
        <v>104</v>
      </c>
      <c r="V146" s="63"/>
      <c r="W146" s="83">
        <v>2811</v>
      </c>
      <c r="X146" s="94" t="s">
        <v>110</v>
      </c>
      <c r="Y146" s="63"/>
      <c r="Z146" s="94">
        <v>20</v>
      </c>
      <c r="AA146" s="94">
        <v>469</v>
      </c>
      <c r="AB146" s="83">
        <v>86.01</v>
      </c>
      <c r="AE146" s="3">
        <v>2006</v>
      </c>
      <c r="AF146" s="2">
        <f>COUNT($N$86:$N$97)</f>
        <v>12</v>
      </c>
      <c r="AG146" s="4">
        <f>MAX($N$86:$N$97)</f>
        <v>121</v>
      </c>
      <c r="AH146" s="2">
        <f>PERCENTILE($N$86:$N$97,75%)</f>
        <v>88.75</v>
      </c>
      <c r="AI146" s="4">
        <f>MEDIAN($N$86:$N$97)</f>
        <v>39</v>
      </c>
      <c r="AJ146" s="2">
        <f>PERCENTILE($N$86:$N$97,25%)</f>
        <v>29</v>
      </c>
      <c r="AK146" s="4">
        <f>MIN($N$86:$N$97)</f>
        <v>15</v>
      </c>
      <c r="BK146">
        <v>8</v>
      </c>
      <c r="BL146">
        <f>COUNT($N$9,$N$21,$N$33,$N$45,$N$57,$N$69,$N$81,$N$93,$N$105,$N$117,$N$129,$N$141,$N$153,$N$165)</f>
        <v>11</v>
      </c>
      <c r="BM146" s="6">
        <f>MAX($N$9,$N$21,$N$33,$N$45,$N$57,$N$69,$N$81,$N$93,$N$105,$N$117,$N$129,$N$141,$N$153,$N$165)</f>
        <v>44</v>
      </c>
      <c r="BN146">
        <f>PERCENTILE(($N$9,$N$21,$N$33,$N$45,$N$57,$N$69,$N$81,$N$93,$N$105,$N$117,$N$129,$N$141,$N$153,$N$165),75%)</f>
        <v>30</v>
      </c>
      <c r="BO146" s="6">
        <f>MEDIAN($N$9,$N$21,$N$33,$N$45,$N$57,$N$69,$N$81,$N$93,$N$105,$N$117,$N$129,$N$141,$N$153,$N$165)</f>
        <v>18</v>
      </c>
      <c r="BP146">
        <f>PERCENTILE(($N$9,$N$21,$N$33,$N$45,$N$57,$N$69,$N$81,$N$93,$N$105,$N$117,$N$129,$N$141,$N$153,$N$165),25%)</f>
        <v>14</v>
      </c>
      <c r="BQ146" s="6">
        <f>MIN($N$9,$N$21,$N$33,$N$45,$N$57,$N$69,$N$81,$N$93,$N$105,$N$117,$N$129,$N$141,$N$153,$N$165)</f>
        <v>8</v>
      </c>
    </row>
    <row r="147" spans="1:69" x14ac:dyDescent="0.25">
      <c r="A147" s="117">
        <v>40581</v>
      </c>
      <c r="B147" s="60">
        <v>2</v>
      </c>
      <c r="C147" s="60">
        <v>2011</v>
      </c>
      <c r="D147" s="61">
        <v>2</v>
      </c>
      <c r="E147" s="62">
        <v>8</v>
      </c>
      <c r="F147" s="94">
        <v>25</v>
      </c>
      <c r="G147" s="63">
        <v>130</v>
      </c>
      <c r="H147" s="64">
        <v>0.15379999999999999</v>
      </c>
      <c r="I147" s="64">
        <v>5.4600000000000003E-2</v>
      </c>
      <c r="J147" s="64">
        <v>1.34E-2</v>
      </c>
      <c r="K147" s="62">
        <v>7.3</v>
      </c>
      <c r="L147" s="63">
        <v>95</v>
      </c>
      <c r="M147" s="63">
        <v>342</v>
      </c>
      <c r="N147" s="63">
        <v>67</v>
      </c>
      <c r="O147" s="63">
        <v>130</v>
      </c>
      <c r="P147" s="94">
        <v>76</v>
      </c>
      <c r="Q147" s="94">
        <v>36</v>
      </c>
      <c r="R147" s="94">
        <v>20</v>
      </c>
      <c r="S147" s="94">
        <v>659</v>
      </c>
      <c r="T147" s="94">
        <v>0.5</v>
      </c>
      <c r="U147" s="94">
        <v>100</v>
      </c>
      <c r="V147" s="63"/>
      <c r="W147" s="83">
        <v>6666</v>
      </c>
      <c r="X147" s="94" t="s">
        <v>110</v>
      </c>
      <c r="Y147" s="63"/>
      <c r="Z147" s="94">
        <v>80</v>
      </c>
      <c r="AA147" s="94">
        <v>437</v>
      </c>
      <c r="AB147" s="83">
        <v>37.36</v>
      </c>
      <c r="AE147" s="3">
        <v>2007</v>
      </c>
      <c r="AF147" s="2">
        <f>COUNT($N$98:$N$109)</f>
        <v>9</v>
      </c>
      <c r="AG147" s="4">
        <f>MAX($N$98:$N$109)</f>
        <v>157</v>
      </c>
      <c r="AH147" s="2">
        <f>PERCENTILE($N$98:$N$109,75%)</f>
        <v>74</v>
      </c>
      <c r="AI147" s="4">
        <f>MEDIAN($N$98:$N$109)</f>
        <v>28</v>
      </c>
      <c r="AJ147" s="2">
        <f>PERCENTILE($N$98:$N$109,25%)</f>
        <v>18</v>
      </c>
      <c r="AK147" s="4">
        <f>MIN($N$98:$N$109)</f>
        <v>13</v>
      </c>
      <c r="BK147">
        <v>9</v>
      </c>
      <c r="BL147">
        <f>COUNT($N$10,$N$22,$N$34,$N$46,$N$58,$N$70,$N$82,$N$94,$N$106,$N$118,$N$130,$N$142,$N$154,$N$166)</f>
        <v>10</v>
      </c>
      <c r="BM147" s="6">
        <f>MAX($N$10,$N$22,$N$34,$N$46,$N$58,$N$70,$N$82,$N$94,$N$106,$N$118,$N$130,$N$142,$N$154,$N$166)</f>
        <v>35</v>
      </c>
      <c r="BN147">
        <f>PERCENTILE(($N$10,$N$22,$N$34,$N$46,$N$58,$N$70,$N$82,$N$94,$N$106,$N$118,$N$130,$N$142,$N$154,$N$166),75%)</f>
        <v>17.75</v>
      </c>
      <c r="BO147" s="6">
        <f>MEDIAN($N$10,$N$22,$N$34,$N$46,$N$58,$N$70,$N$82,$N$94,$N$106,$N$118,$N$130,$N$142,$N$154,$N$166)</f>
        <v>16</v>
      </c>
      <c r="BP147">
        <f>PERCENTILE(($N$10,$N$22,$N$34,$N$46,$N$58,$N$70,$N$82,$N$94,$N$106,$N$118,$N$130,$N$142,$N$154,$N$166),25%)</f>
        <v>10.75</v>
      </c>
      <c r="BQ147" s="6">
        <f>MIN($N$10,$N$22,$N$34,$N$46,$N$58,$N$70,$N$82,$N$94,$N$106,$N$118,$N$130,$N$142,$N$154,$N$166)</f>
        <v>8</v>
      </c>
    </row>
    <row r="148" spans="1:69" x14ac:dyDescent="0.25">
      <c r="A148" s="117">
        <v>40609</v>
      </c>
      <c r="B148" s="60">
        <v>3</v>
      </c>
      <c r="C148" s="60">
        <v>2011</v>
      </c>
      <c r="D148" s="61">
        <v>3</v>
      </c>
      <c r="E148" s="62">
        <v>9.4</v>
      </c>
      <c r="F148" s="94">
        <v>30</v>
      </c>
      <c r="G148" s="63">
        <v>171</v>
      </c>
      <c r="H148" s="64">
        <v>0.06</v>
      </c>
      <c r="I148" s="64">
        <v>5.4999999999999997E-3</v>
      </c>
      <c r="J148" s="64">
        <v>1.1299999999999999E-2</v>
      </c>
      <c r="K148" s="62">
        <v>7.9</v>
      </c>
      <c r="L148" s="63">
        <v>32</v>
      </c>
      <c r="M148" s="63">
        <v>418</v>
      </c>
      <c r="N148" s="63">
        <v>31</v>
      </c>
      <c r="O148" s="63">
        <v>40</v>
      </c>
      <c r="P148" s="94">
        <v>80</v>
      </c>
      <c r="Q148" s="94">
        <v>36</v>
      </c>
      <c r="R148" s="94">
        <v>36</v>
      </c>
      <c r="S148" s="94">
        <v>737</v>
      </c>
      <c r="T148" s="94">
        <v>0.5</v>
      </c>
      <c r="U148" s="94">
        <v>112</v>
      </c>
      <c r="V148" s="63"/>
      <c r="W148" s="83">
        <v>56492</v>
      </c>
      <c r="X148" s="94" t="s">
        <v>110</v>
      </c>
      <c r="Y148" s="63"/>
      <c r="Z148" s="94">
        <v>20</v>
      </c>
      <c r="AA148" s="94">
        <v>450</v>
      </c>
      <c r="AB148" s="83">
        <v>39.090000000000003</v>
      </c>
      <c r="AE148" s="3">
        <v>2008</v>
      </c>
      <c r="AF148" s="2">
        <f>COUNT($N$110:$N$121)</f>
        <v>11</v>
      </c>
      <c r="AG148" s="4">
        <f>MAX($N$110:$N$121)</f>
        <v>49</v>
      </c>
      <c r="AH148" s="2">
        <f>PERCENTILE($N$110:$N$121,75%)</f>
        <v>45</v>
      </c>
      <c r="AI148" s="4">
        <f>MEDIAN($N$110:$N$121)</f>
        <v>31</v>
      </c>
      <c r="AJ148" s="2">
        <f>PERCENTILE($N$110:$N$121,25%)</f>
        <v>13</v>
      </c>
      <c r="AK148" s="4">
        <f>MIN($N$110:$N$121)</f>
        <v>10</v>
      </c>
      <c r="BK148">
        <v>10</v>
      </c>
      <c r="BL148">
        <f>COUNT($N$11,$N$23,$N$35,$N$47,$N$59,$N$71,$N$83,$N$95,$N$107,$N$119,$N$131,$N$143,$N$155,$N$167)</f>
        <v>10</v>
      </c>
      <c r="BM148" s="6">
        <f>MAX($N$11,$N$23,$N$35,$N$47,$N$59,$N$71,$N$83,$N$95,$N$107,$N$119,$N$131,$N$143,$N$155,$N$167)</f>
        <v>112</v>
      </c>
      <c r="BN148">
        <f>PERCENTILE(($N$11,$N$23,$N$35,$N$47,$N$59,$N$71,$N$83,$N$95,$N$107,$N$119,$N$131,$N$143,$N$155,$N$167),75%)</f>
        <v>23.75</v>
      </c>
      <c r="BO148" s="6">
        <f>MEDIAN($N$11,$N$23,$N$35,$N$47,$N$59,$N$71,$N$83,$N$95,$N$107,$N$119,$N$131,$N$143,$N$155,$N$167)</f>
        <v>15</v>
      </c>
      <c r="BP148">
        <f>PERCENTILE(($N$11,$N$23,$N$35,$N$47,$N$59,$N$71,$N$83,$N$95,$N$107,$N$119,$N$131,$N$143,$N$155,$N$167),25%)</f>
        <v>12.25</v>
      </c>
      <c r="BQ148" s="6">
        <f>MIN($N$11,$N$23,$N$35,$N$47,$N$59,$N$71,$N$83,$N$95,$N$107,$N$119,$N$131,$N$143,$N$155,$N$167)</f>
        <v>0.5</v>
      </c>
    </row>
    <row r="149" spans="1:69" x14ac:dyDescent="0.25">
      <c r="A149" s="117">
        <v>40637</v>
      </c>
      <c r="B149" s="60">
        <v>4</v>
      </c>
      <c r="C149" s="60">
        <v>2011</v>
      </c>
      <c r="D149" s="61">
        <v>2</v>
      </c>
      <c r="E149" s="62">
        <v>8.6</v>
      </c>
      <c r="F149" s="94">
        <v>27</v>
      </c>
      <c r="G149" s="63">
        <v>153</v>
      </c>
      <c r="H149" s="64">
        <v>2.7E-2</v>
      </c>
      <c r="I149" s="64">
        <v>4.8599999999999997E-2</v>
      </c>
      <c r="J149" s="64">
        <v>0.03</v>
      </c>
      <c r="K149" s="62">
        <v>8</v>
      </c>
      <c r="L149" s="63">
        <v>99</v>
      </c>
      <c r="M149" s="63">
        <v>375</v>
      </c>
      <c r="N149" s="63">
        <v>72</v>
      </c>
      <c r="O149" s="63">
        <v>110</v>
      </c>
      <c r="P149" s="94">
        <v>84</v>
      </c>
      <c r="Q149" s="94">
        <v>44</v>
      </c>
      <c r="R149" s="94">
        <v>22</v>
      </c>
      <c r="S149" s="94">
        <v>697</v>
      </c>
      <c r="T149" s="94">
        <v>2</v>
      </c>
      <c r="U149" s="94">
        <v>116</v>
      </c>
      <c r="V149" s="63"/>
      <c r="W149" s="83">
        <v>27136</v>
      </c>
      <c r="X149" s="94" t="s">
        <v>110</v>
      </c>
      <c r="Y149" s="63"/>
      <c r="Z149" s="94">
        <v>40</v>
      </c>
      <c r="AA149" s="94">
        <v>474</v>
      </c>
      <c r="AB149" s="83">
        <v>126.84</v>
      </c>
      <c r="AE149" s="3">
        <v>2009</v>
      </c>
      <c r="AF149" s="2">
        <f>COUNT($N$122:$N$133)</f>
        <v>6</v>
      </c>
      <c r="AG149" s="4">
        <f>MAX($N$122:$N$133)</f>
        <v>150</v>
      </c>
      <c r="AH149" s="2">
        <f>PERCENTILE($N$122:$N$133,75%)</f>
        <v>59.25</v>
      </c>
      <c r="AI149" s="4">
        <f>MEDIAN($N$122:$N$133)</f>
        <v>41</v>
      </c>
      <c r="AJ149" s="2">
        <f>PERCENTILE($N$122:$N$133,25%)</f>
        <v>22</v>
      </c>
      <c r="AK149" s="4">
        <f>MIN($N$122:$N$133)</f>
        <v>15</v>
      </c>
      <c r="BK149">
        <v>11</v>
      </c>
      <c r="BL149">
        <f>COUNT($N$12,$N$24,$N$36,$N$48,$N$60,$N$72,$N$84,$N$96,$N$108,$N$120,$N$132,$N$144,$N$156,$N$168)</f>
        <v>10</v>
      </c>
      <c r="BM149" s="6">
        <f>MAX($N$12,$N$24,$N$36,$N$48,$N$60,$N$72,$N$84,$N$96,$N$108,$N$120,$N$132,$N$144,$N$156,$N$168)</f>
        <v>87</v>
      </c>
      <c r="BN149">
        <f>PERCENTILE(($N$12,$N$24,$N$36,$N$48,$N$60,$N$72,$N$84,$N$96,$N$108,$N$120,$N$132,$N$144,$N$156,$N$168),75%)</f>
        <v>37.75</v>
      </c>
      <c r="BO149" s="6">
        <f>MEDIAN($N$12,$N$24,$N$36,$N$48,$N$60,$N$72,$N$84,$N$96,$N$108,$N$120,$N$132,$N$144,$N$156,$N$168)</f>
        <v>28.5</v>
      </c>
      <c r="BP149">
        <f>PERCENTILE(($N$12,$N$24,$N$36,$N$48,$N$60,$N$72,$N$84,$N$96,$N$108,$N$120,$N$132,$N$144,$N$156,$N$168),25%)</f>
        <v>21</v>
      </c>
      <c r="BQ149" s="6">
        <f>MIN($N$12,$N$24,$N$36,$N$48,$N$60,$N$72,$N$84,$N$96,$N$108,$N$120,$N$132,$N$144,$N$156,$N$168)</f>
        <v>17</v>
      </c>
    </row>
    <row r="150" spans="1:69" x14ac:dyDescent="0.25">
      <c r="A150" s="117">
        <v>40665</v>
      </c>
      <c r="B150" s="60">
        <v>5</v>
      </c>
      <c r="C150" s="60">
        <v>2011</v>
      </c>
      <c r="D150" s="61">
        <v>2</v>
      </c>
      <c r="E150" s="62">
        <v>6.8</v>
      </c>
      <c r="F150" s="94">
        <v>31.4</v>
      </c>
      <c r="G150" s="63">
        <v>115</v>
      </c>
      <c r="H150" s="64">
        <v>0.17080000000000001</v>
      </c>
      <c r="I150" s="64">
        <v>0.1182</v>
      </c>
      <c r="J150" s="64">
        <v>0.02</v>
      </c>
      <c r="K150" s="62">
        <v>7.3</v>
      </c>
      <c r="L150" s="63">
        <v>109</v>
      </c>
      <c r="M150" s="63">
        <v>353</v>
      </c>
      <c r="N150" s="63">
        <v>66</v>
      </c>
      <c r="O150" s="63">
        <v>300</v>
      </c>
      <c r="P150" s="94">
        <v>128</v>
      </c>
      <c r="Q150" s="94">
        <v>48</v>
      </c>
      <c r="R150" s="94">
        <v>43</v>
      </c>
      <c r="S150" s="94">
        <v>677</v>
      </c>
      <c r="T150" s="94">
        <v>5</v>
      </c>
      <c r="U150" s="94">
        <v>140</v>
      </c>
      <c r="V150" s="63"/>
      <c r="W150" s="83">
        <v>293</v>
      </c>
      <c r="X150" s="94" t="s">
        <v>110</v>
      </c>
      <c r="Y150" s="63"/>
      <c r="Z150" s="94">
        <v>300</v>
      </c>
      <c r="AA150" s="94">
        <v>462</v>
      </c>
      <c r="AB150" s="83">
        <v>52.3</v>
      </c>
      <c r="AE150" s="3">
        <v>2010</v>
      </c>
      <c r="AF150" s="2">
        <f>COUNT($N$134:$N$145)</f>
        <v>10</v>
      </c>
      <c r="AG150" s="4">
        <f>MAX($N$134:$N$145)</f>
        <v>69</v>
      </c>
      <c r="AH150" s="2">
        <f>PERCENTILE($N$134:$N$145,75%)</f>
        <v>32</v>
      </c>
      <c r="AI150" s="4">
        <f>MEDIAN($N$134:$N$145)</f>
        <v>20.5</v>
      </c>
      <c r="AJ150" s="2">
        <f>PERCENTILE($N$134:$N$145,25%)</f>
        <v>15</v>
      </c>
      <c r="AK150" s="4">
        <f>MIN($N$134:$N$145)</f>
        <v>4</v>
      </c>
      <c r="BK150">
        <v>12</v>
      </c>
      <c r="BL150">
        <f>COUNT($N$13,$N$25,$N$37,$N$49,$N$61,$N$73,$N$85,$N$97,$N$109,$N$121,$N$133,$N$145,$N$157,$N$169)</f>
        <v>10</v>
      </c>
      <c r="BM150" s="6">
        <f>MAX($N$13,$N$25,$N$37,$N$49,$N$61,$N$73,$N$85,$N$97,$N$109,$N$121,$N$133,$N$145,$N$157,$N$169)</f>
        <v>136</v>
      </c>
      <c r="BN150">
        <f>PERCENTILE(($N$13,$N$25,$N$37,$N$49,$N$61,$N$73,$N$85,$N$97,$N$109,$N$121,$N$133,$N$145,$N$157,$N$169),75%)</f>
        <v>80</v>
      </c>
      <c r="BO150" s="6">
        <f>MEDIAN($N$13,$N$25,$N$37,$N$49,$N$61,$N$73,$N$85,$N$97,$N$109,$N$121,$N$133,$N$145,$N$157,$N$169)</f>
        <v>55</v>
      </c>
      <c r="BP150">
        <f>PERCENTILE(($N$13,$N$25,$N$37,$N$49,$N$61,$N$73,$N$85,$N$97,$N$109,$N$121,$N$133,$N$145,$N$157,$N$169),25%)</f>
        <v>35.75</v>
      </c>
      <c r="BQ150" s="6">
        <f>MIN($N$13,$N$25,$N$37,$N$49,$N$61,$N$73,$N$85,$N$97,$N$109,$N$121,$N$133,$N$145,$N$157,$N$169)</f>
        <v>16</v>
      </c>
    </row>
    <row r="151" spans="1:69" x14ac:dyDescent="0.25">
      <c r="A151" s="117">
        <v>40700</v>
      </c>
      <c r="B151" s="60">
        <v>6</v>
      </c>
      <c r="C151" s="60">
        <v>2011</v>
      </c>
      <c r="D151" s="61">
        <v>2</v>
      </c>
      <c r="E151" s="62">
        <v>8.4</v>
      </c>
      <c r="F151" s="94">
        <v>31</v>
      </c>
      <c r="G151" s="63">
        <v>160</v>
      </c>
      <c r="H151" s="64">
        <v>0.03</v>
      </c>
      <c r="I151" s="64">
        <v>6.1699999999999998E-2</v>
      </c>
      <c r="J151" s="64">
        <v>3.1E-2</v>
      </c>
      <c r="K151" s="62">
        <v>7.8</v>
      </c>
      <c r="L151" s="63">
        <v>253</v>
      </c>
      <c r="M151" s="63">
        <v>434</v>
      </c>
      <c r="N151" s="63">
        <v>83</v>
      </c>
      <c r="O151" s="63">
        <v>2300</v>
      </c>
      <c r="P151" s="94">
        <v>100</v>
      </c>
      <c r="Q151" s="94">
        <v>36</v>
      </c>
      <c r="R151" s="94">
        <v>44</v>
      </c>
      <c r="S151" s="94">
        <v>847</v>
      </c>
      <c r="T151" s="94">
        <v>2</v>
      </c>
      <c r="U151" s="94">
        <v>120</v>
      </c>
      <c r="V151" s="63"/>
      <c r="W151" s="83">
        <v>28847</v>
      </c>
      <c r="X151" s="94" t="s">
        <v>110</v>
      </c>
      <c r="Y151" s="63"/>
      <c r="Z151" s="94">
        <v>2300</v>
      </c>
      <c r="AA151" s="94">
        <v>687</v>
      </c>
      <c r="AB151" s="83">
        <v>43.87</v>
      </c>
      <c r="AE151" s="3">
        <v>2011</v>
      </c>
      <c r="AF151" s="2">
        <f>COUNT($N$146:$N$157)</f>
        <v>10</v>
      </c>
      <c r="AG151" s="4">
        <f>MAX($N$146:$N$157)</f>
        <v>83</v>
      </c>
      <c r="AH151" s="2">
        <f>PERCENTILE($N$146:$N$157,75%)</f>
        <v>70.75</v>
      </c>
      <c r="AI151" s="4">
        <f>MEDIAN($N$146:$N$157)</f>
        <v>52</v>
      </c>
      <c r="AJ151" s="2">
        <f>PERCENTILE($N$146:$N$157,25%)</f>
        <v>31</v>
      </c>
      <c r="AK151" s="4">
        <f>MIN($N$146:$N$157)</f>
        <v>15</v>
      </c>
    </row>
    <row r="152" spans="1:69" x14ac:dyDescent="0.25">
      <c r="A152" s="117">
        <v>40728</v>
      </c>
      <c r="B152" s="60">
        <v>7</v>
      </c>
      <c r="C152" s="60">
        <v>2011</v>
      </c>
      <c r="D152" s="61">
        <v>2</v>
      </c>
      <c r="E152" s="62">
        <v>8.1</v>
      </c>
      <c r="F152" s="94">
        <v>30</v>
      </c>
      <c r="G152" s="63">
        <v>130</v>
      </c>
      <c r="H152" s="64">
        <v>0.1258</v>
      </c>
      <c r="I152" s="64">
        <v>2.7199999999999998E-2</v>
      </c>
      <c r="J152" s="64">
        <v>6.0000000000000001E-3</v>
      </c>
      <c r="K152" s="62">
        <v>7.8</v>
      </c>
      <c r="L152" s="63">
        <v>17</v>
      </c>
      <c r="M152" s="63">
        <v>324</v>
      </c>
      <c r="N152" s="63">
        <v>15</v>
      </c>
      <c r="O152" s="66" t="s">
        <v>3</v>
      </c>
      <c r="P152" s="94">
        <v>88</v>
      </c>
      <c r="Q152" s="94">
        <v>44</v>
      </c>
      <c r="R152" s="94">
        <v>2</v>
      </c>
      <c r="S152" s="94">
        <v>681</v>
      </c>
      <c r="T152" s="94">
        <v>1</v>
      </c>
      <c r="U152" s="94">
        <v>108</v>
      </c>
      <c r="V152" s="66"/>
      <c r="W152" s="83">
        <v>7343</v>
      </c>
      <c r="X152" s="94" t="s">
        <v>110</v>
      </c>
      <c r="Y152" s="66"/>
      <c r="Z152" s="94" t="s">
        <v>110</v>
      </c>
      <c r="AA152" s="94">
        <v>341</v>
      </c>
      <c r="AB152" s="83">
        <v>61.16</v>
      </c>
      <c r="AE152" s="3">
        <v>2012</v>
      </c>
      <c r="AF152" s="2">
        <f>COUNT($N$158:$N$169)</f>
        <v>11</v>
      </c>
      <c r="AG152" s="4">
        <f>MAX($N$158:$N$169)</f>
        <v>76</v>
      </c>
      <c r="AH152" s="2">
        <f>PERCENTILE($N$158:$N$169,75%)</f>
        <v>50.5</v>
      </c>
      <c r="AI152" s="4">
        <f>MEDIAN($N$158:$N$169)</f>
        <v>30.1</v>
      </c>
      <c r="AJ152" s="2">
        <f>PERCENTILE($N$158:$N$169,25%)</f>
        <v>17</v>
      </c>
      <c r="AK152" s="4">
        <f>MIN($N$158:$N$169)</f>
        <v>16</v>
      </c>
    </row>
    <row r="153" spans="1:69" x14ac:dyDescent="0.25">
      <c r="A153" s="117">
        <v>40756</v>
      </c>
      <c r="B153" s="60">
        <v>8</v>
      </c>
      <c r="C153" s="60">
        <v>2011</v>
      </c>
      <c r="D153" s="61">
        <v>2</v>
      </c>
      <c r="E153" s="62">
        <v>6.6</v>
      </c>
      <c r="F153" s="94">
        <v>27.1</v>
      </c>
      <c r="G153" s="63">
        <v>78</v>
      </c>
      <c r="H153" s="64">
        <v>0.31030000000000002</v>
      </c>
      <c r="I153" s="64">
        <v>0.1074</v>
      </c>
      <c r="J153" s="64">
        <v>7.1400000000000005E-2</v>
      </c>
      <c r="K153" s="62">
        <v>7.6</v>
      </c>
      <c r="L153" s="63">
        <v>24</v>
      </c>
      <c r="M153" s="63">
        <v>270</v>
      </c>
      <c r="N153" s="63">
        <v>31</v>
      </c>
      <c r="O153" s="63">
        <v>9200</v>
      </c>
      <c r="P153" s="94">
        <v>88</v>
      </c>
      <c r="Q153" s="94">
        <v>20</v>
      </c>
      <c r="R153" s="94">
        <v>23</v>
      </c>
      <c r="S153" s="94">
        <v>433</v>
      </c>
      <c r="T153" s="94">
        <v>0.5</v>
      </c>
      <c r="U153" s="94">
        <v>88</v>
      </c>
      <c r="V153" s="63"/>
      <c r="W153" s="83">
        <v>1477</v>
      </c>
      <c r="X153" s="94" t="s">
        <v>110</v>
      </c>
      <c r="Y153" s="63"/>
      <c r="Z153" s="94">
        <v>630</v>
      </c>
      <c r="AA153" s="94">
        <v>294</v>
      </c>
      <c r="AB153" s="83">
        <v>46.99</v>
      </c>
      <c r="AE153" s="1"/>
      <c r="AF153" s="1"/>
      <c r="AG153" s="2"/>
      <c r="AH153" s="2"/>
      <c r="AI153" s="2"/>
    </row>
    <row r="154" spans="1:69" x14ac:dyDescent="0.25">
      <c r="A154" s="117">
        <v>40791</v>
      </c>
      <c r="B154" s="60">
        <v>9</v>
      </c>
      <c r="C154" s="60">
        <v>2011</v>
      </c>
      <c r="D154" s="61">
        <v>2</v>
      </c>
      <c r="E154" s="62">
        <v>8</v>
      </c>
      <c r="F154" s="94">
        <v>28</v>
      </c>
      <c r="G154" s="63">
        <v>104</v>
      </c>
      <c r="H154" s="64">
        <v>4.8999999999999998E-3</v>
      </c>
      <c r="I154" s="64">
        <v>0.23469999999999999</v>
      </c>
      <c r="J154" s="64">
        <v>7.4700000000000003E-2</v>
      </c>
      <c r="K154" s="62">
        <v>8.6999999999999993</v>
      </c>
      <c r="L154" s="63">
        <v>62</v>
      </c>
      <c r="M154" s="63">
        <v>254</v>
      </c>
      <c r="N154" s="66" t="s">
        <v>3</v>
      </c>
      <c r="O154" s="63">
        <v>5400</v>
      </c>
      <c r="P154" s="94">
        <v>76</v>
      </c>
      <c r="Q154" s="94">
        <v>20</v>
      </c>
      <c r="R154" s="94">
        <v>20</v>
      </c>
      <c r="S154" s="94">
        <v>548</v>
      </c>
      <c r="T154" s="94">
        <v>0.5</v>
      </c>
      <c r="U154" s="94">
        <v>88</v>
      </c>
      <c r="V154" s="63"/>
      <c r="W154" s="83">
        <v>9973</v>
      </c>
      <c r="X154" s="94" t="s">
        <v>110</v>
      </c>
      <c r="Y154" s="63"/>
      <c r="Z154" s="94">
        <v>700</v>
      </c>
      <c r="AA154" s="94">
        <v>316</v>
      </c>
      <c r="AB154" s="83">
        <v>72.8</v>
      </c>
    </row>
    <row r="155" spans="1:69" x14ac:dyDescent="0.25">
      <c r="A155" s="117">
        <v>40819</v>
      </c>
      <c r="B155" s="60">
        <v>10</v>
      </c>
      <c r="C155" s="60">
        <v>2011</v>
      </c>
      <c r="D155" s="61">
        <v>2</v>
      </c>
      <c r="E155" s="62">
        <v>7</v>
      </c>
      <c r="F155" s="94">
        <v>27</v>
      </c>
      <c r="G155" s="63">
        <v>93</v>
      </c>
      <c r="H155" s="67" t="s">
        <v>3</v>
      </c>
      <c r="I155" s="67" t="s">
        <v>3</v>
      </c>
      <c r="J155" s="67" t="s">
        <v>3</v>
      </c>
      <c r="K155" s="62">
        <v>8.3000000000000007</v>
      </c>
      <c r="L155" s="63">
        <v>26</v>
      </c>
      <c r="M155" s="63">
        <v>258</v>
      </c>
      <c r="N155" s="66" t="s">
        <v>3</v>
      </c>
      <c r="O155" s="63">
        <v>1600</v>
      </c>
      <c r="P155" s="94">
        <v>80</v>
      </c>
      <c r="Q155" s="94">
        <v>52</v>
      </c>
      <c r="R155" s="94">
        <v>8</v>
      </c>
      <c r="S155" s="94">
        <v>487</v>
      </c>
      <c r="T155" s="94">
        <v>3</v>
      </c>
      <c r="U155" s="94">
        <v>88</v>
      </c>
      <c r="V155" s="63"/>
      <c r="W155" s="83">
        <v>136134</v>
      </c>
      <c r="X155" s="94" t="s">
        <v>110</v>
      </c>
      <c r="Y155" s="63"/>
      <c r="Z155" s="94">
        <v>1600</v>
      </c>
      <c r="AA155" s="94">
        <v>284</v>
      </c>
      <c r="AB155" s="83">
        <v>132.31</v>
      </c>
    </row>
    <row r="156" spans="1:69" x14ac:dyDescent="0.25">
      <c r="A156" s="117">
        <v>40855</v>
      </c>
      <c r="B156" s="60">
        <v>11</v>
      </c>
      <c r="C156" s="60">
        <v>2011</v>
      </c>
      <c r="D156" s="61">
        <v>5</v>
      </c>
      <c r="E156" s="62">
        <v>10</v>
      </c>
      <c r="F156" s="94">
        <v>30.3</v>
      </c>
      <c r="G156" s="63">
        <v>63</v>
      </c>
      <c r="H156" s="64">
        <v>0.23469999999999999</v>
      </c>
      <c r="I156" s="64">
        <v>7.1499999999999994E-2</v>
      </c>
      <c r="J156" s="64">
        <v>6.5799999999999997E-2</v>
      </c>
      <c r="K156" s="62">
        <v>8.1</v>
      </c>
      <c r="L156" s="63">
        <v>18</v>
      </c>
      <c r="M156" s="63">
        <v>191</v>
      </c>
      <c r="N156" s="63">
        <v>21</v>
      </c>
      <c r="O156" s="63">
        <v>3500</v>
      </c>
      <c r="P156" s="94">
        <v>76</v>
      </c>
      <c r="Q156" s="94">
        <v>40</v>
      </c>
      <c r="R156" s="94">
        <v>18</v>
      </c>
      <c r="S156" s="94">
        <v>365</v>
      </c>
      <c r="T156" s="94">
        <v>6</v>
      </c>
      <c r="U156" s="94">
        <v>84</v>
      </c>
      <c r="V156" s="63"/>
      <c r="W156" s="83">
        <v>3314</v>
      </c>
      <c r="X156" s="94" t="s">
        <v>110</v>
      </c>
      <c r="Y156" s="63"/>
      <c r="Z156" s="94">
        <v>2400</v>
      </c>
      <c r="AA156" s="94">
        <v>209</v>
      </c>
      <c r="AB156" s="83">
        <v>38.31</v>
      </c>
    </row>
    <row r="157" spans="1:69" x14ac:dyDescent="0.25">
      <c r="A157" s="117">
        <v>40882</v>
      </c>
      <c r="B157" s="60">
        <v>12</v>
      </c>
      <c r="C157" s="60">
        <v>2011</v>
      </c>
      <c r="D157" s="61">
        <v>2</v>
      </c>
      <c r="E157" s="62">
        <v>8.1999999999999993</v>
      </c>
      <c r="F157" s="94">
        <v>28</v>
      </c>
      <c r="G157" s="63">
        <v>52</v>
      </c>
      <c r="H157" s="64">
        <v>2.7699999999999999E-2</v>
      </c>
      <c r="I157" s="64">
        <v>6.0999999999999999E-2</v>
      </c>
      <c r="J157" s="64">
        <v>0.13439999999999999</v>
      </c>
      <c r="K157" s="62">
        <v>8.1</v>
      </c>
      <c r="L157" s="63">
        <v>20</v>
      </c>
      <c r="M157" s="63">
        <v>226</v>
      </c>
      <c r="N157" s="63">
        <v>38</v>
      </c>
      <c r="O157" s="63">
        <v>5400</v>
      </c>
      <c r="P157" s="94">
        <v>84</v>
      </c>
      <c r="Q157" s="94">
        <v>36</v>
      </c>
      <c r="R157" s="94">
        <v>16</v>
      </c>
      <c r="S157" s="94">
        <v>333</v>
      </c>
      <c r="T157" s="94">
        <v>0.5</v>
      </c>
      <c r="U157" s="94">
        <v>84</v>
      </c>
      <c r="V157" s="63"/>
      <c r="W157" s="83">
        <v>757</v>
      </c>
      <c r="X157" s="94" t="s">
        <v>110</v>
      </c>
      <c r="Y157" s="63"/>
      <c r="Z157" s="94">
        <v>330</v>
      </c>
      <c r="AA157" s="94">
        <v>246</v>
      </c>
      <c r="AB157" s="83">
        <v>97.56</v>
      </c>
    </row>
    <row r="158" spans="1:69" x14ac:dyDescent="0.25">
      <c r="A158" s="117">
        <v>40917</v>
      </c>
      <c r="B158" s="60">
        <v>1</v>
      </c>
      <c r="C158" s="60">
        <v>2012</v>
      </c>
      <c r="D158" s="61">
        <v>1</v>
      </c>
      <c r="E158" s="62">
        <v>7</v>
      </c>
      <c r="F158" s="94">
        <v>27</v>
      </c>
      <c r="G158" s="63">
        <v>41</v>
      </c>
      <c r="H158" s="64">
        <v>0.58499999999999996</v>
      </c>
      <c r="I158" s="64">
        <v>0.224</v>
      </c>
      <c r="J158" s="64">
        <v>0.28699999999999998</v>
      </c>
      <c r="K158" s="62">
        <v>8.1999999999999993</v>
      </c>
      <c r="L158" s="63">
        <v>61</v>
      </c>
      <c r="M158" s="63">
        <v>265</v>
      </c>
      <c r="N158" s="66" t="s">
        <v>3</v>
      </c>
      <c r="O158" s="63">
        <v>9200</v>
      </c>
      <c r="P158" s="94">
        <v>48</v>
      </c>
      <c r="Q158" s="94">
        <v>40</v>
      </c>
      <c r="R158" s="94">
        <v>35</v>
      </c>
      <c r="S158" s="94">
        <v>253</v>
      </c>
      <c r="T158" s="94">
        <v>3</v>
      </c>
      <c r="U158" s="94">
        <v>56</v>
      </c>
      <c r="V158" s="63"/>
      <c r="W158" s="108">
        <v>60</v>
      </c>
      <c r="X158" s="94" t="s">
        <v>110</v>
      </c>
      <c r="Y158" s="63"/>
      <c r="Z158" s="94">
        <v>2200</v>
      </c>
      <c r="AA158" s="94">
        <v>326</v>
      </c>
      <c r="AB158" s="87">
        <v>120.5</v>
      </c>
    </row>
    <row r="159" spans="1:69" x14ac:dyDescent="0.25">
      <c r="A159" s="117">
        <v>40945</v>
      </c>
      <c r="B159" s="60">
        <v>2</v>
      </c>
      <c r="C159" s="60">
        <v>2012</v>
      </c>
      <c r="D159" s="61">
        <v>1</v>
      </c>
      <c r="E159" s="62">
        <v>7.6</v>
      </c>
      <c r="F159" s="94">
        <v>26</v>
      </c>
      <c r="G159" s="63">
        <v>37</v>
      </c>
      <c r="H159" s="64">
        <v>0.57299999999999995</v>
      </c>
      <c r="I159" s="64">
        <v>0.11700000000000001</v>
      </c>
      <c r="J159" s="64">
        <v>8.5000000000000006E-2</v>
      </c>
      <c r="K159" s="62">
        <v>8.1</v>
      </c>
      <c r="L159" s="63">
        <v>66</v>
      </c>
      <c r="M159" s="63">
        <v>114</v>
      </c>
      <c r="N159" s="63">
        <v>70</v>
      </c>
      <c r="O159" s="63">
        <v>350</v>
      </c>
      <c r="P159" s="94">
        <v>88</v>
      </c>
      <c r="Q159" s="94">
        <v>20</v>
      </c>
      <c r="R159" s="94">
        <v>24</v>
      </c>
      <c r="S159" s="94">
        <v>242</v>
      </c>
      <c r="T159" s="94">
        <v>0.5</v>
      </c>
      <c r="U159" s="94">
        <v>112</v>
      </c>
      <c r="V159" s="63"/>
      <c r="W159" s="108">
        <v>70</v>
      </c>
      <c r="X159" s="94" t="s">
        <v>110</v>
      </c>
      <c r="Y159" s="63"/>
      <c r="Z159" s="94">
        <v>170</v>
      </c>
      <c r="AA159" s="94">
        <v>180</v>
      </c>
      <c r="AB159" s="87">
        <v>59.16</v>
      </c>
    </row>
    <row r="160" spans="1:69" x14ac:dyDescent="0.25">
      <c r="A160" s="117">
        <v>40973</v>
      </c>
      <c r="B160" s="60">
        <v>3</v>
      </c>
      <c r="C160" s="60">
        <v>2012</v>
      </c>
      <c r="D160" s="61">
        <v>2</v>
      </c>
      <c r="E160" s="62">
        <v>7.4</v>
      </c>
      <c r="F160" s="94">
        <v>28</v>
      </c>
      <c r="G160" s="63">
        <v>41</v>
      </c>
      <c r="H160" s="64">
        <v>0.33300000000000002</v>
      </c>
      <c r="I160" s="64">
        <v>0.191</v>
      </c>
      <c r="J160" s="64">
        <v>1.4999999999999999E-2</v>
      </c>
      <c r="K160" s="62">
        <v>8.3000000000000007</v>
      </c>
      <c r="L160" s="63">
        <v>71</v>
      </c>
      <c r="M160" s="63">
        <v>229</v>
      </c>
      <c r="N160" s="63">
        <v>76</v>
      </c>
      <c r="O160" s="63">
        <v>1600</v>
      </c>
      <c r="P160" s="94">
        <v>96</v>
      </c>
      <c r="Q160" s="94">
        <v>32</v>
      </c>
      <c r="R160" s="94"/>
      <c r="S160" s="94">
        <v>343</v>
      </c>
      <c r="T160" s="94">
        <v>1</v>
      </c>
      <c r="U160" s="94">
        <v>156</v>
      </c>
      <c r="V160" s="63"/>
      <c r="W160" s="108">
        <v>20447</v>
      </c>
      <c r="X160" s="94" t="s">
        <v>110</v>
      </c>
      <c r="Y160" s="63"/>
      <c r="Z160" s="94">
        <v>240</v>
      </c>
      <c r="AA160" s="94">
        <v>300</v>
      </c>
      <c r="AB160" s="87">
        <v>36.92</v>
      </c>
    </row>
    <row r="161" spans="1:28" x14ac:dyDescent="0.25">
      <c r="A161" s="117">
        <v>41009</v>
      </c>
      <c r="B161" s="60">
        <v>4</v>
      </c>
      <c r="C161" s="60">
        <v>2012</v>
      </c>
      <c r="D161" s="61">
        <v>1</v>
      </c>
      <c r="E161" s="62">
        <v>7.2</v>
      </c>
      <c r="F161" s="94">
        <v>29</v>
      </c>
      <c r="G161" s="63">
        <v>37</v>
      </c>
      <c r="H161" s="64">
        <v>5.5E-2</v>
      </c>
      <c r="I161" s="64">
        <v>9.2999999999999999E-2</v>
      </c>
      <c r="J161" s="64">
        <v>1E-3</v>
      </c>
      <c r="K161" s="62">
        <v>8.4</v>
      </c>
      <c r="L161" s="63">
        <v>64</v>
      </c>
      <c r="M161" s="63">
        <v>155</v>
      </c>
      <c r="N161" s="63">
        <v>57</v>
      </c>
      <c r="O161" s="63">
        <v>5400</v>
      </c>
      <c r="P161" s="94">
        <v>84</v>
      </c>
      <c r="Q161" s="94">
        <v>36</v>
      </c>
      <c r="R161" s="94">
        <v>20</v>
      </c>
      <c r="S161" s="94">
        <v>190</v>
      </c>
      <c r="T161" s="94">
        <v>0.5</v>
      </c>
      <c r="U161" s="94">
        <v>140</v>
      </c>
      <c r="V161" s="63"/>
      <c r="W161" s="108">
        <v>2476</v>
      </c>
      <c r="X161" s="94" t="s">
        <v>110</v>
      </c>
      <c r="Y161" s="63"/>
      <c r="Z161" s="94">
        <v>20</v>
      </c>
      <c r="AA161" s="94">
        <v>219</v>
      </c>
      <c r="AB161" s="87">
        <v>61.42</v>
      </c>
    </row>
    <row r="162" spans="1:28" x14ac:dyDescent="0.25">
      <c r="A162" s="117">
        <v>41036</v>
      </c>
      <c r="B162" s="60">
        <v>5</v>
      </c>
      <c r="C162" s="60">
        <v>2012</v>
      </c>
      <c r="D162" s="61">
        <v>1</v>
      </c>
      <c r="E162" s="62">
        <v>7.3</v>
      </c>
      <c r="F162" s="94">
        <v>33.299999999999997</v>
      </c>
      <c r="G162" s="63">
        <v>56</v>
      </c>
      <c r="H162" s="64">
        <v>8.0000000000000002E-3</v>
      </c>
      <c r="I162" s="64">
        <v>0.10100000000000001</v>
      </c>
      <c r="J162" s="64">
        <v>8.5999999999999993E-2</v>
      </c>
      <c r="K162" s="62">
        <v>8.4</v>
      </c>
      <c r="L162" s="63">
        <v>23</v>
      </c>
      <c r="M162" s="63">
        <v>221</v>
      </c>
      <c r="N162" s="63">
        <v>30.1</v>
      </c>
      <c r="O162" s="63">
        <v>920</v>
      </c>
      <c r="P162" s="94">
        <v>156</v>
      </c>
      <c r="Q162" s="94">
        <v>68</v>
      </c>
      <c r="R162" s="94">
        <v>16</v>
      </c>
      <c r="S162" s="94">
        <v>467</v>
      </c>
      <c r="T162" s="94">
        <v>5</v>
      </c>
      <c r="U162" s="94">
        <v>264</v>
      </c>
      <c r="V162" s="63"/>
      <c r="W162" s="86">
        <v>8779</v>
      </c>
      <c r="X162" s="94" t="s">
        <v>110</v>
      </c>
      <c r="Y162" s="63"/>
      <c r="Z162" s="94">
        <v>2</v>
      </c>
      <c r="AA162" s="94">
        <v>244</v>
      </c>
      <c r="AB162" s="87">
        <v>57.77</v>
      </c>
    </row>
    <row r="163" spans="1:28" x14ac:dyDescent="0.25">
      <c r="A163" s="117">
        <v>41064</v>
      </c>
      <c r="B163" s="60">
        <v>6</v>
      </c>
      <c r="C163" s="60">
        <v>2012</v>
      </c>
      <c r="D163" s="61">
        <v>2</v>
      </c>
      <c r="E163" s="62">
        <v>7.8</v>
      </c>
      <c r="F163" s="94">
        <v>29.2</v>
      </c>
      <c r="G163" s="63">
        <v>56</v>
      </c>
      <c r="H163" s="64">
        <v>1E-3</v>
      </c>
      <c r="I163" s="64">
        <v>0.10299999999999999</v>
      </c>
      <c r="J163" s="64">
        <v>2.5000000000000001E-2</v>
      </c>
      <c r="K163" s="62">
        <v>8.9</v>
      </c>
      <c r="L163" s="63">
        <v>24</v>
      </c>
      <c r="M163" s="63">
        <v>235</v>
      </c>
      <c r="N163" s="63">
        <v>16</v>
      </c>
      <c r="O163" s="63">
        <v>110</v>
      </c>
      <c r="P163" s="94">
        <v>92</v>
      </c>
      <c r="Q163" s="94">
        <v>40</v>
      </c>
      <c r="R163" s="94">
        <v>12</v>
      </c>
      <c r="S163" s="94">
        <v>393</v>
      </c>
      <c r="T163" s="94">
        <v>0.5</v>
      </c>
      <c r="U163" s="94">
        <v>104</v>
      </c>
      <c r="V163" s="63"/>
      <c r="W163" s="108">
        <v>22257</v>
      </c>
      <c r="X163" s="94" t="s">
        <v>110</v>
      </c>
      <c r="Y163" s="63"/>
      <c r="Z163" s="94">
        <v>2</v>
      </c>
      <c r="AA163" s="94">
        <v>259</v>
      </c>
      <c r="AB163" s="87">
        <v>387.98</v>
      </c>
    </row>
    <row r="164" spans="1:28" x14ac:dyDescent="0.25">
      <c r="A164" s="117">
        <v>41092</v>
      </c>
      <c r="B164" s="60">
        <v>7</v>
      </c>
      <c r="C164" s="60">
        <v>2012</v>
      </c>
      <c r="D164" s="61">
        <v>2</v>
      </c>
      <c r="E164" s="62">
        <v>8</v>
      </c>
      <c r="F164" s="94">
        <v>30.8</v>
      </c>
      <c r="G164" s="63">
        <v>56</v>
      </c>
      <c r="H164" s="64">
        <v>2E-3</v>
      </c>
      <c r="I164" s="64">
        <v>0.11799999999999999</v>
      </c>
      <c r="J164" s="64">
        <v>3.4000000000000002E-2</v>
      </c>
      <c r="K164" s="62">
        <v>8.8000000000000007</v>
      </c>
      <c r="L164" s="63">
        <v>31</v>
      </c>
      <c r="M164" s="63">
        <v>190</v>
      </c>
      <c r="N164" s="63">
        <v>20</v>
      </c>
      <c r="O164" s="63">
        <v>33</v>
      </c>
      <c r="P164" s="94">
        <v>96</v>
      </c>
      <c r="Q164" s="94">
        <v>40</v>
      </c>
      <c r="R164" s="94">
        <v>2</v>
      </c>
      <c r="S164" s="94">
        <v>348</v>
      </c>
      <c r="T164" s="94">
        <v>2</v>
      </c>
      <c r="U164" s="94">
        <v>152</v>
      </c>
      <c r="V164" s="63"/>
      <c r="W164" s="86">
        <v>67443</v>
      </c>
      <c r="X164" s="94" t="s">
        <v>110</v>
      </c>
      <c r="Y164" s="63"/>
      <c r="Z164" s="94">
        <v>23</v>
      </c>
      <c r="AA164" s="94">
        <v>221</v>
      </c>
      <c r="AB164" s="86">
        <v>104.33</v>
      </c>
    </row>
    <row r="165" spans="1:28" x14ac:dyDescent="0.25">
      <c r="A165" s="117">
        <v>41127</v>
      </c>
      <c r="B165" s="60">
        <v>8</v>
      </c>
      <c r="C165" s="60">
        <v>2012</v>
      </c>
      <c r="D165" s="61">
        <v>1</v>
      </c>
      <c r="E165" s="62">
        <v>7.3</v>
      </c>
      <c r="F165" s="94">
        <v>27.1</v>
      </c>
      <c r="G165" s="63">
        <v>45</v>
      </c>
      <c r="H165" s="64">
        <v>0.13100000000000001</v>
      </c>
      <c r="I165" s="64">
        <v>0.121</v>
      </c>
      <c r="J165" s="64">
        <v>2.1999999999999999E-2</v>
      </c>
      <c r="K165" s="62">
        <v>8.1999999999999993</v>
      </c>
      <c r="L165" s="63">
        <v>33</v>
      </c>
      <c r="M165" s="63">
        <v>606</v>
      </c>
      <c r="N165" s="63">
        <v>44</v>
      </c>
      <c r="O165" s="63">
        <v>920</v>
      </c>
      <c r="P165" s="94">
        <v>104</v>
      </c>
      <c r="Q165" s="94">
        <v>32</v>
      </c>
      <c r="R165" s="94">
        <v>23</v>
      </c>
      <c r="S165" s="94">
        <v>312</v>
      </c>
      <c r="T165" s="94">
        <v>0.5</v>
      </c>
      <c r="U165" s="94">
        <v>100</v>
      </c>
      <c r="V165" s="63"/>
      <c r="W165" s="86">
        <v>162615</v>
      </c>
      <c r="X165" s="94" t="s">
        <v>110</v>
      </c>
      <c r="Y165" s="63"/>
      <c r="Z165" s="94">
        <v>170</v>
      </c>
      <c r="AA165" s="94">
        <v>639</v>
      </c>
      <c r="AB165" s="86">
        <v>153.94</v>
      </c>
    </row>
    <row r="166" spans="1:28" x14ac:dyDescent="0.25">
      <c r="A166" s="117">
        <v>41155</v>
      </c>
      <c r="B166" s="60">
        <v>9</v>
      </c>
      <c r="C166" s="60">
        <v>2012</v>
      </c>
      <c r="D166" s="61">
        <v>3</v>
      </c>
      <c r="E166" s="62">
        <v>12</v>
      </c>
      <c r="F166" s="94">
        <v>31.5</v>
      </c>
      <c r="G166" s="63">
        <v>41</v>
      </c>
      <c r="H166" s="64">
        <v>1E-3</v>
      </c>
      <c r="I166" s="64">
        <v>5.8000000000000003E-2</v>
      </c>
      <c r="J166" s="64">
        <v>6.7000000000000004E-2</v>
      </c>
      <c r="K166" s="62">
        <v>6.6</v>
      </c>
      <c r="L166" s="63">
        <v>25</v>
      </c>
      <c r="M166" s="63">
        <v>166</v>
      </c>
      <c r="N166" s="63">
        <v>35</v>
      </c>
      <c r="O166" s="63">
        <v>540</v>
      </c>
      <c r="P166" s="94">
        <v>76</v>
      </c>
      <c r="Q166" s="94">
        <v>28</v>
      </c>
      <c r="R166" s="94">
        <v>32</v>
      </c>
      <c r="S166" s="94">
        <v>272</v>
      </c>
      <c r="T166" s="94">
        <v>0.5</v>
      </c>
      <c r="U166" s="94">
        <v>84</v>
      </c>
      <c r="V166" s="63"/>
      <c r="W166" s="86">
        <v>30033</v>
      </c>
      <c r="X166" s="94" t="s">
        <v>110</v>
      </c>
      <c r="Y166" s="63"/>
      <c r="Z166" s="94">
        <v>4.5</v>
      </c>
      <c r="AA166" s="94">
        <v>191</v>
      </c>
      <c r="AB166" s="86">
        <v>221.7</v>
      </c>
    </row>
    <row r="167" spans="1:28" x14ac:dyDescent="0.25">
      <c r="A167" s="117">
        <v>41183</v>
      </c>
      <c r="B167" s="60">
        <v>10</v>
      </c>
      <c r="C167" s="60">
        <v>2012</v>
      </c>
      <c r="D167" s="61">
        <v>3</v>
      </c>
      <c r="E167" s="62">
        <v>8.1999999999999993</v>
      </c>
      <c r="F167" s="94">
        <v>30.2</v>
      </c>
      <c r="G167" s="63">
        <v>30</v>
      </c>
      <c r="H167" s="64">
        <v>1E-3</v>
      </c>
      <c r="I167" s="64">
        <v>7.0999999999999994E-2</v>
      </c>
      <c r="J167" s="64">
        <v>0.04</v>
      </c>
      <c r="K167" s="62">
        <v>8.8000000000000007</v>
      </c>
      <c r="L167" s="63">
        <v>24</v>
      </c>
      <c r="M167" s="63">
        <v>192</v>
      </c>
      <c r="N167" s="63">
        <v>17</v>
      </c>
      <c r="O167" s="63">
        <v>1600</v>
      </c>
      <c r="P167" s="94">
        <v>100</v>
      </c>
      <c r="Q167" s="94">
        <v>36</v>
      </c>
      <c r="R167" s="94">
        <v>2</v>
      </c>
      <c r="S167" s="94">
        <v>259</v>
      </c>
      <c r="T167" s="94">
        <v>0.5</v>
      </c>
      <c r="U167" s="94">
        <v>160</v>
      </c>
      <c r="V167" s="63"/>
      <c r="W167" s="86">
        <v>12804</v>
      </c>
      <c r="X167" s="94" t="s">
        <v>110</v>
      </c>
      <c r="Y167" s="63"/>
      <c r="Z167" s="94">
        <v>33</v>
      </c>
      <c r="AA167" s="94">
        <v>216</v>
      </c>
      <c r="AB167" s="86">
        <v>97.82</v>
      </c>
    </row>
    <row r="168" spans="1:28" x14ac:dyDescent="0.25">
      <c r="A168" s="117">
        <v>41219</v>
      </c>
      <c r="B168" s="60">
        <v>11</v>
      </c>
      <c r="C168" s="60">
        <v>2012</v>
      </c>
      <c r="D168" s="61">
        <v>2</v>
      </c>
      <c r="E168" s="62">
        <v>7.9</v>
      </c>
      <c r="F168" s="94">
        <v>29.2</v>
      </c>
      <c r="G168" s="63">
        <v>30</v>
      </c>
      <c r="H168" s="64">
        <v>4.2000000000000003E-2</v>
      </c>
      <c r="I168" s="64">
        <v>8.3000000000000004E-2</v>
      </c>
      <c r="J168" s="64">
        <v>0.02</v>
      </c>
      <c r="K168" s="62">
        <v>8.1999999999999993</v>
      </c>
      <c r="L168" s="63">
        <v>18</v>
      </c>
      <c r="M168" s="63">
        <v>129</v>
      </c>
      <c r="N168" s="63">
        <v>17</v>
      </c>
      <c r="O168" s="63">
        <v>240</v>
      </c>
      <c r="P168" s="94">
        <v>96</v>
      </c>
      <c r="Q168" s="94">
        <v>40</v>
      </c>
      <c r="R168" s="94">
        <v>2</v>
      </c>
      <c r="S168" s="94">
        <v>238</v>
      </c>
      <c r="T168" s="94">
        <v>1</v>
      </c>
      <c r="U168" s="94">
        <v>136</v>
      </c>
      <c r="V168" s="63"/>
      <c r="W168" s="86">
        <v>45291</v>
      </c>
      <c r="X168" s="94" t="s">
        <v>110</v>
      </c>
      <c r="Y168" s="63"/>
      <c r="Z168" s="94" t="s">
        <v>110</v>
      </c>
      <c r="AA168" s="94">
        <v>147</v>
      </c>
      <c r="AB168" s="86">
        <v>68.8</v>
      </c>
    </row>
    <row r="169" spans="1:28" x14ac:dyDescent="0.25">
      <c r="A169" s="117">
        <v>41246</v>
      </c>
      <c r="B169" s="60">
        <v>12</v>
      </c>
      <c r="C169" s="60">
        <v>2012</v>
      </c>
      <c r="D169" s="61">
        <v>2</v>
      </c>
      <c r="E169" s="62">
        <v>9.1</v>
      </c>
      <c r="F169" s="94">
        <v>31.4</v>
      </c>
      <c r="G169" s="63">
        <v>30</v>
      </c>
      <c r="H169" s="64">
        <v>2.9000000000000001E-2</v>
      </c>
      <c r="I169" s="64">
        <v>5.3999999999999999E-2</v>
      </c>
      <c r="J169" s="64">
        <v>3.9E-2</v>
      </c>
      <c r="K169" s="62">
        <v>8.9</v>
      </c>
      <c r="L169" s="63">
        <v>19</v>
      </c>
      <c r="M169" s="63">
        <v>153</v>
      </c>
      <c r="N169" s="63">
        <v>16</v>
      </c>
      <c r="O169" s="63">
        <v>41</v>
      </c>
      <c r="P169" s="94">
        <v>84</v>
      </c>
      <c r="Q169" s="94">
        <v>44</v>
      </c>
      <c r="R169" s="94">
        <v>15</v>
      </c>
      <c r="S169" s="94">
        <v>241</v>
      </c>
      <c r="T169" s="94">
        <v>0.5</v>
      </c>
      <c r="U169" s="94">
        <v>132</v>
      </c>
      <c r="V169" s="63"/>
      <c r="W169" s="86">
        <v>3153</v>
      </c>
      <c r="X169" s="94" t="s">
        <v>110</v>
      </c>
      <c r="Y169" s="63"/>
      <c r="Z169" s="94" t="s">
        <v>110</v>
      </c>
      <c r="AA169" s="94">
        <v>172</v>
      </c>
      <c r="AB169" s="86">
        <v>67.75</v>
      </c>
    </row>
    <row r="170" spans="1:28" x14ac:dyDescent="0.25">
      <c r="A170" s="117">
        <v>41283</v>
      </c>
      <c r="B170" s="60">
        <v>1</v>
      </c>
      <c r="C170" s="60">
        <f t="shared" ref="C170:C217" si="0">YEAR(A170)</f>
        <v>2013</v>
      </c>
      <c r="D170" s="36">
        <v>1</v>
      </c>
      <c r="E170" s="38">
        <v>7.8</v>
      </c>
      <c r="F170" s="47">
        <v>26.44</v>
      </c>
      <c r="G170" s="36">
        <v>31</v>
      </c>
      <c r="H170" s="48">
        <v>9.5000000000000001E-2</v>
      </c>
      <c r="I170" s="39">
        <v>6.6000000000000003E-2</v>
      </c>
      <c r="J170" s="39">
        <v>4.2999999999999997E-2</v>
      </c>
      <c r="K170" s="38">
        <v>8.5</v>
      </c>
      <c r="L170" s="36">
        <v>32</v>
      </c>
      <c r="M170" s="36">
        <v>167</v>
      </c>
      <c r="N170" s="36">
        <v>44</v>
      </c>
      <c r="O170" s="34">
        <v>208</v>
      </c>
      <c r="P170" s="36">
        <v>84</v>
      </c>
      <c r="Q170" s="36">
        <v>40</v>
      </c>
      <c r="R170" s="36">
        <v>2</v>
      </c>
      <c r="S170" s="36">
        <v>213</v>
      </c>
      <c r="T170" s="38">
        <v>1</v>
      </c>
      <c r="U170" s="36">
        <v>84</v>
      </c>
      <c r="V170" s="37">
        <v>40</v>
      </c>
      <c r="W170" s="49">
        <v>20885</v>
      </c>
      <c r="X170" s="63"/>
      <c r="Y170" s="63"/>
      <c r="Z170" s="34">
        <v>30</v>
      </c>
      <c r="AA170" s="34"/>
      <c r="AB170" s="89">
        <v>111.8</v>
      </c>
    </row>
    <row r="171" spans="1:28" x14ac:dyDescent="0.25">
      <c r="A171" s="117">
        <v>41311</v>
      </c>
      <c r="B171" s="60">
        <v>2</v>
      </c>
      <c r="C171" s="60">
        <f t="shared" si="0"/>
        <v>2013</v>
      </c>
      <c r="D171" s="36">
        <v>1</v>
      </c>
      <c r="E171" s="38">
        <v>8.4</v>
      </c>
      <c r="F171" s="47">
        <v>26.23</v>
      </c>
      <c r="G171" s="36">
        <v>31</v>
      </c>
      <c r="H171" s="48">
        <v>2.1000000000000001E-2</v>
      </c>
      <c r="I171" s="39">
        <v>0.06</v>
      </c>
      <c r="J171" s="39">
        <v>6.3E-2</v>
      </c>
      <c r="K171" s="38">
        <v>8.5</v>
      </c>
      <c r="L171" s="36">
        <v>33</v>
      </c>
      <c r="M171" s="36">
        <v>152</v>
      </c>
      <c r="N171" s="36">
        <v>51</v>
      </c>
      <c r="O171" s="34">
        <v>94</v>
      </c>
      <c r="P171" s="36">
        <v>76</v>
      </c>
      <c r="Q171" s="36">
        <v>40</v>
      </c>
      <c r="R171" s="36">
        <v>35</v>
      </c>
      <c r="S171" s="36">
        <v>184</v>
      </c>
      <c r="T171" s="38">
        <v>3</v>
      </c>
      <c r="U171" s="36">
        <v>100</v>
      </c>
      <c r="V171" s="37">
        <v>40</v>
      </c>
      <c r="W171" s="49">
        <v>3086</v>
      </c>
      <c r="Z171" s="34">
        <v>11</v>
      </c>
      <c r="AA171" s="34"/>
      <c r="AB171" s="89">
        <v>79.83</v>
      </c>
    </row>
    <row r="172" spans="1:28" x14ac:dyDescent="0.25">
      <c r="A172" s="117">
        <v>41339</v>
      </c>
      <c r="B172" s="60">
        <v>3</v>
      </c>
      <c r="C172" s="60">
        <f t="shared" si="0"/>
        <v>2013</v>
      </c>
      <c r="D172" s="36">
        <v>1</v>
      </c>
      <c r="E172" s="38">
        <v>7.8</v>
      </c>
      <c r="F172" s="47">
        <v>27.03</v>
      </c>
      <c r="G172" s="36">
        <v>19</v>
      </c>
      <c r="H172" s="48">
        <v>1.9E-2</v>
      </c>
      <c r="I172" s="39">
        <v>4.4999999999999998E-2</v>
      </c>
      <c r="J172" s="39">
        <v>1.2E-2</v>
      </c>
      <c r="K172" s="38">
        <v>6.9</v>
      </c>
      <c r="L172" s="36">
        <v>70</v>
      </c>
      <c r="M172" s="36">
        <v>131</v>
      </c>
      <c r="N172" s="36">
        <v>56</v>
      </c>
      <c r="O172" s="34">
        <v>78</v>
      </c>
      <c r="P172" s="36">
        <v>72</v>
      </c>
      <c r="Q172" s="36">
        <v>32</v>
      </c>
      <c r="R172" s="36">
        <v>4</v>
      </c>
      <c r="S172" s="36">
        <v>198</v>
      </c>
      <c r="T172" s="38">
        <v>2</v>
      </c>
      <c r="U172" s="36">
        <v>64</v>
      </c>
      <c r="V172" s="37">
        <v>20</v>
      </c>
      <c r="W172" s="49">
        <v>42537</v>
      </c>
      <c r="Z172" s="34">
        <v>8</v>
      </c>
      <c r="AA172" s="34"/>
      <c r="AB172" s="89">
        <v>153.94</v>
      </c>
    </row>
    <row r="173" spans="1:28" x14ac:dyDescent="0.25">
      <c r="A173" s="117">
        <v>41367</v>
      </c>
      <c r="B173" s="60">
        <v>4</v>
      </c>
      <c r="C173" s="60">
        <f t="shared" si="0"/>
        <v>2013</v>
      </c>
      <c r="D173" s="36">
        <v>2</v>
      </c>
      <c r="E173" s="38">
        <v>7.4</v>
      </c>
      <c r="F173" s="47">
        <v>29.69</v>
      </c>
      <c r="G173" s="36">
        <v>23</v>
      </c>
      <c r="H173" s="48">
        <v>2.9000000000000001E-2</v>
      </c>
      <c r="I173" s="39">
        <v>7.1999999999999995E-2</v>
      </c>
      <c r="J173" s="39">
        <v>3.2000000000000001E-2</v>
      </c>
      <c r="K173" s="38">
        <v>8.1</v>
      </c>
      <c r="L173" s="36">
        <v>49</v>
      </c>
      <c r="M173" s="36">
        <v>154</v>
      </c>
      <c r="N173" s="36">
        <v>43</v>
      </c>
      <c r="O173" s="34">
        <v>78</v>
      </c>
      <c r="P173" s="36">
        <v>132</v>
      </c>
      <c r="Q173" s="36">
        <v>40</v>
      </c>
      <c r="R173" s="36">
        <v>12</v>
      </c>
      <c r="S173" s="36">
        <v>213</v>
      </c>
      <c r="T173" s="38">
        <v>1</v>
      </c>
      <c r="U173" s="36">
        <v>88</v>
      </c>
      <c r="V173" s="37">
        <v>40</v>
      </c>
      <c r="W173" s="49">
        <v>29964</v>
      </c>
      <c r="Z173" s="34">
        <v>7</v>
      </c>
      <c r="AA173" s="34"/>
      <c r="AB173" s="89">
        <v>45.6</v>
      </c>
    </row>
    <row r="174" spans="1:28" x14ac:dyDescent="0.25">
      <c r="A174" s="117">
        <v>41395</v>
      </c>
      <c r="B174" s="60">
        <v>5</v>
      </c>
      <c r="C174" s="60">
        <f t="shared" si="0"/>
        <v>2013</v>
      </c>
      <c r="D174" s="36">
        <v>2</v>
      </c>
      <c r="E174" s="38">
        <v>8</v>
      </c>
      <c r="F174" s="47">
        <v>30.8</v>
      </c>
      <c r="G174" s="36">
        <v>27</v>
      </c>
      <c r="H174" s="48">
        <v>4.7E-2</v>
      </c>
      <c r="I174" s="39">
        <v>0.106</v>
      </c>
      <c r="J174" s="39">
        <v>4.3999999999999997E-2</v>
      </c>
      <c r="K174" s="38">
        <v>8.6</v>
      </c>
      <c r="L174" s="36">
        <v>24</v>
      </c>
      <c r="M174" s="36">
        <v>160</v>
      </c>
      <c r="N174" s="36">
        <v>30</v>
      </c>
      <c r="O174" s="34">
        <v>225</v>
      </c>
      <c r="P174" s="36">
        <v>108</v>
      </c>
      <c r="Q174" s="36">
        <v>44</v>
      </c>
      <c r="R174" s="36">
        <v>20</v>
      </c>
      <c r="S174" s="36">
        <v>276</v>
      </c>
      <c r="T174" s="38">
        <v>2</v>
      </c>
      <c r="U174" s="36">
        <v>112</v>
      </c>
      <c r="V174" s="37">
        <v>60</v>
      </c>
      <c r="W174" s="49">
        <v>17067</v>
      </c>
      <c r="Z174" s="34">
        <v>6</v>
      </c>
      <c r="AA174" s="34"/>
      <c r="AB174" s="89">
        <v>83.75</v>
      </c>
    </row>
    <row r="175" spans="1:28" x14ac:dyDescent="0.25">
      <c r="A175" s="117">
        <v>41451</v>
      </c>
      <c r="B175" s="60">
        <v>6</v>
      </c>
      <c r="C175" s="60">
        <f t="shared" si="0"/>
        <v>2013</v>
      </c>
      <c r="D175" s="36">
        <v>2</v>
      </c>
      <c r="E175" s="38">
        <v>7.6</v>
      </c>
      <c r="F175" s="47">
        <v>32.340000000000003</v>
      </c>
      <c r="G175" s="36">
        <v>31</v>
      </c>
      <c r="H175" s="48">
        <v>3.5000000000000003E-2</v>
      </c>
      <c r="I175" s="39">
        <v>8.2000000000000003E-2</v>
      </c>
      <c r="J175" s="39">
        <v>3.9E-2</v>
      </c>
      <c r="K175" s="38">
        <v>8.8000000000000007</v>
      </c>
      <c r="L175" s="36">
        <v>12</v>
      </c>
      <c r="M175" s="36">
        <v>194</v>
      </c>
      <c r="N175" s="36">
        <v>7</v>
      </c>
      <c r="O175" s="34">
        <v>284</v>
      </c>
      <c r="P175" s="36">
        <v>132</v>
      </c>
      <c r="Q175" s="36">
        <v>40</v>
      </c>
      <c r="R175" s="36">
        <v>20</v>
      </c>
      <c r="S175" s="36">
        <v>292</v>
      </c>
      <c r="T175" s="38">
        <v>2</v>
      </c>
      <c r="U175" s="36">
        <v>132</v>
      </c>
      <c r="V175" s="37">
        <v>80</v>
      </c>
      <c r="W175" s="49">
        <v>17620</v>
      </c>
      <c r="Z175" s="34">
        <v>5</v>
      </c>
      <c r="AA175" s="34"/>
      <c r="AB175" s="89">
        <v>40.31</v>
      </c>
    </row>
    <row r="176" spans="1:28" x14ac:dyDescent="0.25">
      <c r="A176" s="117">
        <v>41479</v>
      </c>
      <c r="B176" s="60">
        <v>7</v>
      </c>
      <c r="C176" s="60">
        <f t="shared" si="0"/>
        <v>2013</v>
      </c>
      <c r="D176" s="36">
        <v>2</v>
      </c>
      <c r="E176" s="38">
        <v>7.6</v>
      </c>
      <c r="F176" s="47">
        <v>24.66</v>
      </c>
      <c r="G176" s="36">
        <v>31</v>
      </c>
      <c r="H176" s="48">
        <v>2E-3</v>
      </c>
      <c r="I176" s="39">
        <v>5.0999999999999997E-2</v>
      </c>
      <c r="J176" s="39">
        <v>3.6999999999999998E-2</v>
      </c>
      <c r="K176" s="38">
        <v>8.9</v>
      </c>
      <c r="L176" s="36">
        <v>17</v>
      </c>
      <c r="M176" s="36">
        <v>153</v>
      </c>
      <c r="N176" s="36">
        <v>13</v>
      </c>
      <c r="O176" s="34">
        <v>83</v>
      </c>
      <c r="P176" s="36">
        <v>96</v>
      </c>
      <c r="Q176" s="36">
        <v>36</v>
      </c>
      <c r="R176" s="36">
        <v>16</v>
      </c>
      <c r="S176" s="36">
        <v>259</v>
      </c>
      <c r="T176" s="38">
        <v>0.5</v>
      </c>
      <c r="U176" s="36">
        <v>76</v>
      </c>
      <c r="V176" s="37">
        <v>80</v>
      </c>
      <c r="W176" s="49">
        <v>45439</v>
      </c>
      <c r="Z176" s="34">
        <v>2</v>
      </c>
      <c r="AA176" s="34"/>
      <c r="AB176" s="89">
        <v>103.03</v>
      </c>
    </row>
    <row r="177" spans="1:28" x14ac:dyDescent="0.25">
      <c r="A177" s="117">
        <v>41507</v>
      </c>
      <c r="B177" s="60">
        <v>8</v>
      </c>
      <c r="C177" s="60">
        <f t="shared" si="0"/>
        <v>2013</v>
      </c>
      <c r="D177" s="36">
        <v>3</v>
      </c>
      <c r="E177" s="38">
        <v>7.7</v>
      </c>
      <c r="F177" s="47">
        <v>29.5</v>
      </c>
      <c r="G177" s="36">
        <v>51</v>
      </c>
      <c r="H177" s="48">
        <v>6.3E-2</v>
      </c>
      <c r="I177" s="39">
        <v>3.7999999999999999E-2</v>
      </c>
      <c r="J177" s="39">
        <v>2.5999999999999999E-2</v>
      </c>
      <c r="K177" s="38">
        <v>8.9</v>
      </c>
      <c r="L177" s="36">
        <v>38</v>
      </c>
      <c r="M177" s="36">
        <v>122</v>
      </c>
      <c r="N177" s="36">
        <v>21</v>
      </c>
      <c r="O177" s="34">
        <v>83</v>
      </c>
      <c r="P177" s="36">
        <v>108</v>
      </c>
      <c r="Q177" s="36">
        <v>40</v>
      </c>
      <c r="R177" s="36">
        <v>43</v>
      </c>
      <c r="S177" s="36">
        <v>421</v>
      </c>
      <c r="T177" s="38">
        <v>0.5</v>
      </c>
      <c r="U177" s="36">
        <v>88</v>
      </c>
      <c r="V177" s="37">
        <v>60</v>
      </c>
      <c r="W177" s="49">
        <v>68923</v>
      </c>
      <c r="Z177" s="34">
        <v>10</v>
      </c>
      <c r="AA177" s="34"/>
      <c r="AB177" s="89">
        <v>140.30000000000001</v>
      </c>
    </row>
    <row r="178" spans="1:28" x14ac:dyDescent="0.25">
      <c r="A178" s="117">
        <v>41535</v>
      </c>
      <c r="B178" s="60">
        <v>9</v>
      </c>
      <c r="C178" s="60">
        <f t="shared" si="0"/>
        <v>2013</v>
      </c>
      <c r="D178" s="36">
        <v>3</v>
      </c>
      <c r="E178" s="38">
        <v>9.6999999999999993</v>
      </c>
      <c r="F178" s="47">
        <v>31.98</v>
      </c>
      <c r="G178" s="36">
        <v>48</v>
      </c>
      <c r="H178" s="48">
        <v>2.7E-2</v>
      </c>
      <c r="I178" s="39">
        <v>4.5999999999999999E-2</v>
      </c>
      <c r="J178" s="39">
        <v>1.4E-2</v>
      </c>
      <c r="K178" s="38">
        <v>9.4</v>
      </c>
      <c r="L178" s="36">
        <v>9</v>
      </c>
      <c r="M178" s="36">
        <v>173</v>
      </c>
      <c r="N178" s="36">
        <v>11</v>
      </c>
      <c r="O178" s="34">
        <v>144</v>
      </c>
      <c r="P178" s="36">
        <v>84</v>
      </c>
      <c r="Q178" s="36">
        <v>40</v>
      </c>
      <c r="R178" s="36">
        <v>36</v>
      </c>
      <c r="S178" s="36">
        <v>358</v>
      </c>
      <c r="T178" s="38">
        <v>0.5</v>
      </c>
      <c r="U178" s="36">
        <v>68</v>
      </c>
      <c r="V178" s="37">
        <v>100</v>
      </c>
      <c r="W178" s="49">
        <v>13570</v>
      </c>
      <c r="Z178" s="34">
        <v>19</v>
      </c>
      <c r="AA178" s="34"/>
      <c r="AB178" s="89">
        <v>57.85</v>
      </c>
    </row>
    <row r="179" spans="1:28" x14ac:dyDescent="0.25">
      <c r="A179" s="117">
        <v>41563</v>
      </c>
      <c r="B179" s="60">
        <v>10</v>
      </c>
      <c r="C179" s="60">
        <f t="shared" si="0"/>
        <v>2013</v>
      </c>
      <c r="D179" s="36">
        <v>2</v>
      </c>
      <c r="E179" s="38">
        <v>9.1999999999999993</v>
      </c>
      <c r="F179" s="47">
        <v>28.7</v>
      </c>
      <c r="G179" s="36">
        <v>32</v>
      </c>
      <c r="H179" s="48">
        <v>5.1999999999999998E-2</v>
      </c>
      <c r="I179" s="39">
        <v>0.05</v>
      </c>
      <c r="J179" s="39">
        <v>4.2000000000000003E-2</v>
      </c>
      <c r="K179" s="38">
        <v>8.8000000000000007</v>
      </c>
      <c r="L179" s="36">
        <v>8</v>
      </c>
      <c r="M179" s="36">
        <v>143</v>
      </c>
      <c r="N179" s="36">
        <v>11</v>
      </c>
      <c r="O179" s="34">
        <v>412</v>
      </c>
      <c r="P179" s="36">
        <v>80</v>
      </c>
      <c r="Q179" s="36">
        <v>40</v>
      </c>
      <c r="R179" s="50" t="s">
        <v>70</v>
      </c>
      <c r="S179" s="36">
        <v>218</v>
      </c>
      <c r="T179" s="38">
        <v>0.5</v>
      </c>
      <c r="U179" s="36">
        <v>64</v>
      </c>
      <c r="V179" s="37">
        <v>100</v>
      </c>
      <c r="W179" s="49">
        <v>28053</v>
      </c>
      <c r="Z179" s="34">
        <v>33</v>
      </c>
      <c r="AA179" s="34"/>
      <c r="AB179" s="89">
        <v>106.33</v>
      </c>
    </row>
    <row r="180" spans="1:28" x14ac:dyDescent="0.25">
      <c r="A180" s="117">
        <v>41591</v>
      </c>
      <c r="B180" s="60">
        <v>11</v>
      </c>
      <c r="C180" s="60">
        <f t="shared" si="0"/>
        <v>2013</v>
      </c>
      <c r="D180" s="36">
        <v>2</v>
      </c>
      <c r="E180" s="38">
        <v>8</v>
      </c>
      <c r="F180" s="47">
        <v>29</v>
      </c>
      <c r="G180" s="36">
        <v>32</v>
      </c>
      <c r="H180" s="48">
        <v>7.0000000000000001E-3</v>
      </c>
      <c r="I180" s="39">
        <v>4.8000000000000001E-2</v>
      </c>
      <c r="J180" s="39">
        <v>3.5000000000000003E-2</v>
      </c>
      <c r="K180" s="38">
        <v>8</v>
      </c>
      <c r="L180" s="36">
        <v>14</v>
      </c>
      <c r="M180" s="36">
        <v>148</v>
      </c>
      <c r="N180" s="36">
        <v>13</v>
      </c>
      <c r="O180" s="34">
        <v>492</v>
      </c>
      <c r="P180" s="36">
        <v>84</v>
      </c>
      <c r="Q180" s="36">
        <v>36</v>
      </c>
      <c r="R180" s="50" t="s">
        <v>70</v>
      </c>
      <c r="S180" s="36">
        <v>260</v>
      </c>
      <c r="T180" s="38">
        <v>0.5</v>
      </c>
      <c r="U180" s="36">
        <v>68</v>
      </c>
      <c r="V180" s="37">
        <v>100</v>
      </c>
      <c r="W180" s="49">
        <v>39168</v>
      </c>
      <c r="Z180" s="34">
        <v>44</v>
      </c>
      <c r="AA180" s="34"/>
      <c r="AB180" s="89">
        <v>96.77</v>
      </c>
    </row>
    <row r="181" spans="1:28" x14ac:dyDescent="0.25">
      <c r="A181" s="117">
        <v>41619</v>
      </c>
      <c r="B181" s="60">
        <v>12</v>
      </c>
      <c r="C181" s="60">
        <f t="shared" si="0"/>
        <v>2013</v>
      </c>
      <c r="D181" s="36">
        <v>2</v>
      </c>
      <c r="E181" s="38">
        <v>7.2</v>
      </c>
      <c r="F181" s="47">
        <v>27</v>
      </c>
      <c r="G181" s="36">
        <v>36</v>
      </c>
      <c r="H181" s="48">
        <v>5.8999999999999997E-2</v>
      </c>
      <c r="I181" s="39">
        <v>7.3999999999999996E-2</v>
      </c>
      <c r="J181" s="39">
        <v>9.5000000000000001E-2</v>
      </c>
      <c r="K181" s="38">
        <v>7.3</v>
      </c>
      <c r="L181" s="36">
        <v>52</v>
      </c>
      <c r="M181" s="36">
        <v>167</v>
      </c>
      <c r="N181" s="36">
        <v>31</v>
      </c>
      <c r="O181" s="34">
        <v>926</v>
      </c>
      <c r="P181" s="36">
        <v>88</v>
      </c>
      <c r="Q181" s="36">
        <v>36</v>
      </c>
      <c r="R181" s="51" t="s">
        <v>70</v>
      </c>
      <c r="S181" s="36">
        <v>269</v>
      </c>
      <c r="T181" s="38">
        <v>0.5</v>
      </c>
      <c r="U181" s="36">
        <v>76</v>
      </c>
      <c r="V181" s="37">
        <v>60</v>
      </c>
      <c r="W181" s="49">
        <v>64933</v>
      </c>
      <c r="Z181" s="34">
        <v>109</v>
      </c>
      <c r="AA181" s="34"/>
      <c r="AB181" s="89">
        <v>124.33</v>
      </c>
    </row>
    <row r="182" spans="1:28" x14ac:dyDescent="0.25">
      <c r="A182" s="117">
        <v>41647</v>
      </c>
      <c r="B182" s="60">
        <v>1</v>
      </c>
      <c r="C182" s="60">
        <f t="shared" si="0"/>
        <v>2014</v>
      </c>
      <c r="D182" s="36">
        <v>2</v>
      </c>
      <c r="E182" s="38">
        <v>7.8</v>
      </c>
      <c r="F182" s="38">
        <v>24</v>
      </c>
      <c r="G182" s="36">
        <v>40</v>
      </c>
      <c r="H182" s="48" t="s">
        <v>70</v>
      </c>
      <c r="I182" s="39" t="s">
        <v>70</v>
      </c>
      <c r="J182" s="52" t="s">
        <v>70</v>
      </c>
      <c r="K182" s="38">
        <v>7.8</v>
      </c>
      <c r="L182" s="36" t="s">
        <v>70</v>
      </c>
      <c r="M182" s="44" t="s">
        <v>70</v>
      </c>
      <c r="N182" s="36">
        <v>15</v>
      </c>
      <c r="O182" s="35">
        <v>488</v>
      </c>
      <c r="P182" s="36">
        <v>80</v>
      </c>
      <c r="Q182" s="36">
        <v>32</v>
      </c>
      <c r="R182" s="36">
        <v>43</v>
      </c>
      <c r="S182" s="36">
        <v>215</v>
      </c>
      <c r="T182" s="38">
        <v>0.5</v>
      </c>
      <c r="U182" s="36">
        <v>64</v>
      </c>
      <c r="V182" s="37">
        <v>60</v>
      </c>
      <c r="W182" s="45">
        <v>27900</v>
      </c>
      <c r="Z182" s="35">
        <v>62</v>
      </c>
    </row>
    <row r="183" spans="1:28" x14ac:dyDescent="0.25">
      <c r="A183" s="117">
        <v>41675</v>
      </c>
      <c r="B183" s="60">
        <v>2</v>
      </c>
      <c r="C183" s="60">
        <f t="shared" si="0"/>
        <v>2014</v>
      </c>
      <c r="D183" s="36">
        <v>3</v>
      </c>
      <c r="E183" s="38">
        <v>10.3</v>
      </c>
      <c r="F183" s="38">
        <v>25</v>
      </c>
      <c r="G183" s="36">
        <v>28</v>
      </c>
      <c r="H183" s="48">
        <v>0.52800000000000002</v>
      </c>
      <c r="I183" s="39">
        <v>0.05</v>
      </c>
      <c r="J183" s="52" t="s">
        <v>70</v>
      </c>
      <c r="K183" s="38">
        <v>8.5</v>
      </c>
      <c r="L183" s="36">
        <v>30</v>
      </c>
      <c r="M183" s="44" t="s">
        <v>70</v>
      </c>
      <c r="N183" s="36">
        <v>40</v>
      </c>
      <c r="O183" s="35">
        <v>464</v>
      </c>
      <c r="P183" s="36" t="s">
        <v>70</v>
      </c>
      <c r="Q183" s="36" t="s">
        <v>70</v>
      </c>
      <c r="R183" s="36" t="s">
        <v>70</v>
      </c>
      <c r="S183" s="36" t="s">
        <v>70</v>
      </c>
      <c r="T183" s="38">
        <v>0.5</v>
      </c>
      <c r="U183" s="36" t="s">
        <v>70</v>
      </c>
      <c r="V183" s="37">
        <v>30</v>
      </c>
      <c r="W183" s="45">
        <v>28256</v>
      </c>
      <c r="Z183" s="35">
        <v>60</v>
      </c>
    </row>
    <row r="184" spans="1:28" x14ac:dyDescent="0.25">
      <c r="A184" s="117">
        <v>41703</v>
      </c>
      <c r="B184" s="60">
        <v>3</v>
      </c>
      <c r="C184" s="60">
        <f t="shared" si="0"/>
        <v>2014</v>
      </c>
      <c r="D184" s="36">
        <v>2</v>
      </c>
      <c r="E184" s="38">
        <v>8.5</v>
      </c>
      <c r="F184" s="38">
        <v>27</v>
      </c>
      <c r="G184" s="36">
        <v>28</v>
      </c>
      <c r="H184" s="48">
        <v>0.23699999999999999</v>
      </c>
      <c r="I184" s="39">
        <v>7.2999999999999995E-2</v>
      </c>
      <c r="J184" s="52" t="s">
        <v>70</v>
      </c>
      <c r="K184" s="38">
        <v>8.3000000000000007</v>
      </c>
      <c r="L184" s="36">
        <v>51</v>
      </c>
      <c r="M184" s="44" t="s">
        <v>70</v>
      </c>
      <c r="N184" s="36">
        <v>48</v>
      </c>
      <c r="O184" s="35">
        <v>323</v>
      </c>
      <c r="P184" s="36" t="s">
        <v>70</v>
      </c>
      <c r="Q184" s="36" t="s">
        <v>70</v>
      </c>
      <c r="R184" s="36" t="s">
        <v>70</v>
      </c>
      <c r="S184" s="36" t="s">
        <v>70</v>
      </c>
      <c r="T184" s="38">
        <v>1</v>
      </c>
      <c r="U184" s="36" t="s">
        <v>70</v>
      </c>
      <c r="V184" s="37">
        <v>60</v>
      </c>
      <c r="W184" s="45">
        <v>5105</v>
      </c>
      <c r="Z184" s="35">
        <v>36</v>
      </c>
    </row>
    <row r="185" spans="1:28" x14ac:dyDescent="0.25">
      <c r="A185" s="117">
        <v>41731</v>
      </c>
      <c r="B185" s="60">
        <v>4</v>
      </c>
      <c r="C185" s="60">
        <f t="shared" si="0"/>
        <v>2014</v>
      </c>
      <c r="D185" s="36">
        <v>2</v>
      </c>
      <c r="E185" s="38">
        <v>8.6999999999999993</v>
      </c>
      <c r="F185" s="38">
        <v>30</v>
      </c>
      <c r="G185" s="36">
        <v>40</v>
      </c>
      <c r="H185" s="48">
        <v>0.307</v>
      </c>
      <c r="I185" s="39">
        <v>0.107</v>
      </c>
      <c r="J185" s="39">
        <v>3.2000000000000001E-2</v>
      </c>
      <c r="K185" s="38">
        <v>8.8000000000000007</v>
      </c>
      <c r="L185" s="36">
        <v>67</v>
      </c>
      <c r="M185" s="36">
        <v>198</v>
      </c>
      <c r="N185" s="36">
        <v>54</v>
      </c>
      <c r="O185" s="35">
        <v>323</v>
      </c>
      <c r="P185" s="36">
        <v>120</v>
      </c>
      <c r="Q185" s="36">
        <v>40</v>
      </c>
      <c r="R185" s="36" t="s">
        <v>70</v>
      </c>
      <c r="S185" s="36">
        <v>290</v>
      </c>
      <c r="T185" s="38">
        <v>0.5</v>
      </c>
      <c r="U185" s="36">
        <v>92</v>
      </c>
      <c r="V185" s="37">
        <v>40</v>
      </c>
      <c r="W185" s="45">
        <v>1992</v>
      </c>
      <c r="Z185" s="35">
        <v>36</v>
      </c>
    </row>
    <row r="186" spans="1:28" x14ac:dyDescent="0.25">
      <c r="A186" s="117">
        <v>41787</v>
      </c>
      <c r="B186" s="60">
        <v>5</v>
      </c>
      <c r="C186" s="60">
        <f t="shared" si="0"/>
        <v>2014</v>
      </c>
      <c r="D186" s="36">
        <v>2</v>
      </c>
      <c r="E186" s="38">
        <v>8.5</v>
      </c>
      <c r="F186" s="38">
        <v>30.9</v>
      </c>
      <c r="G186" s="36">
        <v>56</v>
      </c>
      <c r="H186" s="48">
        <v>9.6000000000000002E-2</v>
      </c>
      <c r="I186" s="39">
        <v>5.1999999999999998E-2</v>
      </c>
      <c r="J186" s="52" t="s">
        <v>70</v>
      </c>
      <c r="K186" s="38">
        <v>8.5</v>
      </c>
      <c r="L186" s="36">
        <v>38</v>
      </c>
      <c r="M186" s="44" t="s">
        <v>70</v>
      </c>
      <c r="N186" s="36">
        <v>40</v>
      </c>
      <c r="O186" s="35">
        <v>125</v>
      </c>
      <c r="P186" s="36" t="s">
        <v>70</v>
      </c>
      <c r="Q186" s="36" t="s">
        <v>70</v>
      </c>
      <c r="R186" s="36" t="s">
        <v>70</v>
      </c>
      <c r="S186" s="36" t="s">
        <v>70</v>
      </c>
      <c r="T186" s="38">
        <v>2</v>
      </c>
      <c r="U186" s="36" t="s">
        <v>70</v>
      </c>
      <c r="V186" s="37">
        <v>80</v>
      </c>
      <c r="W186" s="45">
        <v>3688</v>
      </c>
      <c r="Z186" s="35">
        <v>14</v>
      </c>
    </row>
    <row r="187" spans="1:28" x14ac:dyDescent="0.25">
      <c r="A187" s="117">
        <v>41815</v>
      </c>
      <c r="B187" s="60">
        <v>6</v>
      </c>
      <c r="C187" s="60">
        <f t="shared" si="0"/>
        <v>2014</v>
      </c>
      <c r="D187" s="36">
        <v>2</v>
      </c>
      <c r="E187" s="38">
        <v>8.9</v>
      </c>
      <c r="F187" s="38">
        <v>33.9</v>
      </c>
      <c r="G187" s="36">
        <v>63</v>
      </c>
      <c r="H187" s="48">
        <v>8.6999999999999994E-2</v>
      </c>
      <c r="I187" s="39">
        <v>4.3999999999999997E-2</v>
      </c>
      <c r="J187" s="52" t="s">
        <v>70</v>
      </c>
      <c r="K187" s="38">
        <v>9.1</v>
      </c>
      <c r="L187" s="36">
        <v>30</v>
      </c>
      <c r="M187" s="44" t="s">
        <v>70</v>
      </c>
      <c r="N187" s="36">
        <v>18</v>
      </c>
      <c r="O187" s="35">
        <v>44</v>
      </c>
      <c r="P187" s="36" t="s">
        <v>70</v>
      </c>
      <c r="Q187" s="36" t="s">
        <v>70</v>
      </c>
      <c r="R187" s="36" t="s">
        <v>70</v>
      </c>
      <c r="S187" s="36" t="s">
        <v>70</v>
      </c>
      <c r="T187" s="38">
        <v>0.5</v>
      </c>
      <c r="U187" s="36" t="s">
        <v>70</v>
      </c>
      <c r="V187" s="37">
        <v>120</v>
      </c>
      <c r="W187" s="45">
        <v>17281</v>
      </c>
      <c r="Z187" s="35">
        <v>5</v>
      </c>
    </row>
    <row r="188" spans="1:28" x14ac:dyDescent="0.25">
      <c r="A188" s="117">
        <v>41843</v>
      </c>
      <c r="B188" s="60">
        <v>7</v>
      </c>
      <c r="C188" s="60">
        <f t="shared" si="0"/>
        <v>2014</v>
      </c>
      <c r="D188" s="50" t="s">
        <v>70</v>
      </c>
      <c r="E188" s="38">
        <v>8.1999999999999993</v>
      </c>
      <c r="F188" s="38">
        <v>29</v>
      </c>
      <c r="G188" s="36">
        <v>160</v>
      </c>
      <c r="H188" s="48" t="s">
        <v>70</v>
      </c>
      <c r="I188" s="39" t="s">
        <v>70</v>
      </c>
      <c r="J188" s="52" t="s">
        <v>70</v>
      </c>
      <c r="K188" s="38">
        <v>8.1</v>
      </c>
      <c r="L188" s="36" t="s">
        <v>70</v>
      </c>
      <c r="M188" s="44" t="s">
        <v>70</v>
      </c>
      <c r="N188" s="36" t="s">
        <v>70</v>
      </c>
      <c r="O188" s="34" t="s">
        <v>103</v>
      </c>
      <c r="P188" s="36" t="s">
        <v>70</v>
      </c>
      <c r="Q188" s="36" t="s">
        <v>70</v>
      </c>
      <c r="R188" s="36" t="s">
        <v>70</v>
      </c>
      <c r="S188" s="36" t="s">
        <v>70</v>
      </c>
      <c r="T188" s="38" t="s">
        <v>70</v>
      </c>
      <c r="U188" s="36" t="s">
        <v>70</v>
      </c>
      <c r="V188" s="37">
        <v>60</v>
      </c>
      <c r="W188" s="45">
        <v>15616</v>
      </c>
      <c r="Z188" s="34" t="s">
        <v>103</v>
      </c>
    </row>
    <row r="189" spans="1:28" x14ac:dyDescent="0.25">
      <c r="A189" s="117">
        <v>41871</v>
      </c>
      <c r="B189" s="60">
        <v>8</v>
      </c>
      <c r="C189" s="60">
        <f t="shared" si="0"/>
        <v>2014</v>
      </c>
      <c r="D189" s="50" t="s">
        <v>70</v>
      </c>
      <c r="E189" s="38">
        <v>6.8</v>
      </c>
      <c r="F189" s="38">
        <v>28.4</v>
      </c>
      <c r="G189" s="36">
        <v>257</v>
      </c>
      <c r="H189" s="48" t="s">
        <v>70</v>
      </c>
      <c r="I189" s="39" t="s">
        <v>70</v>
      </c>
      <c r="J189" s="52" t="s">
        <v>70</v>
      </c>
      <c r="K189" s="38">
        <v>7.2</v>
      </c>
      <c r="L189" s="36" t="s">
        <v>70</v>
      </c>
      <c r="M189" s="44" t="s">
        <v>70</v>
      </c>
      <c r="N189" s="36" t="s">
        <v>70</v>
      </c>
      <c r="O189" s="34" t="s">
        <v>103</v>
      </c>
      <c r="P189" s="36" t="s">
        <v>70</v>
      </c>
      <c r="Q189" s="36" t="s">
        <v>70</v>
      </c>
      <c r="R189" s="36" t="s">
        <v>70</v>
      </c>
      <c r="S189" s="36" t="s">
        <v>70</v>
      </c>
      <c r="T189" s="38" t="s">
        <v>70</v>
      </c>
      <c r="U189" s="36" t="s">
        <v>70</v>
      </c>
      <c r="V189" s="37">
        <v>40</v>
      </c>
      <c r="W189" s="45">
        <v>1673</v>
      </c>
      <c r="Z189" s="34" t="s">
        <v>103</v>
      </c>
    </row>
    <row r="190" spans="1:28" x14ac:dyDescent="0.25">
      <c r="A190" s="117">
        <v>41899</v>
      </c>
      <c r="B190" s="60">
        <v>9</v>
      </c>
      <c r="C190" s="60">
        <f t="shared" si="0"/>
        <v>2014</v>
      </c>
      <c r="D190" s="50" t="s">
        <v>70</v>
      </c>
      <c r="E190" s="38">
        <v>11.5</v>
      </c>
      <c r="F190" s="38">
        <v>30.2</v>
      </c>
      <c r="G190" s="36">
        <v>193</v>
      </c>
      <c r="H190" s="48" t="s">
        <v>70</v>
      </c>
      <c r="I190" s="39" t="s">
        <v>70</v>
      </c>
      <c r="J190" s="52" t="s">
        <v>70</v>
      </c>
      <c r="K190" s="38">
        <v>7.2</v>
      </c>
      <c r="L190" s="36" t="s">
        <v>70</v>
      </c>
      <c r="M190" s="44" t="s">
        <v>70</v>
      </c>
      <c r="N190" s="36" t="s">
        <v>70</v>
      </c>
      <c r="O190" s="34" t="s">
        <v>103</v>
      </c>
      <c r="P190" s="36" t="s">
        <v>70</v>
      </c>
      <c r="Q190" s="36" t="s">
        <v>70</v>
      </c>
      <c r="R190" s="36" t="s">
        <v>70</v>
      </c>
      <c r="S190" s="36" t="s">
        <v>70</v>
      </c>
      <c r="T190" s="38" t="s">
        <v>70</v>
      </c>
      <c r="U190" s="36" t="s">
        <v>70</v>
      </c>
      <c r="V190" s="37">
        <v>100</v>
      </c>
      <c r="W190" s="45">
        <v>454</v>
      </c>
      <c r="Z190" s="34" t="s">
        <v>103</v>
      </c>
    </row>
    <row r="191" spans="1:28" x14ac:dyDescent="0.25">
      <c r="A191" s="117">
        <v>41927</v>
      </c>
      <c r="B191" s="60">
        <v>10</v>
      </c>
      <c r="C191" s="60">
        <f t="shared" si="0"/>
        <v>2014</v>
      </c>
      <c r="D191" s="50" t="s">
        <v>70</v>
      </c>
      <c r="E191" s="38">
        <v>8</v>
      </c>
      <c r="F191" s="38">
        <v>29.4</v>
      </c>
      <c r="G191" s="36">
        <v>223</v>
      </c>
      <c r="H191" s="48" t="s">
        <v>70</v>
      </c>
      <c r="I191" s="39" t="s">
        <v>70</v>
      </c>
      <c r="J191" s="52" t="s">
        <v>70</v>
      </c>
      <c r="K191" s="38">
        <v>7.4</v>
      </c>
      <c r="L191" s="36" t="s">
        <v>70</v>
      </c>
      <c r="M191" s="44" t="s">
        <v>70</v>
      </c>
      <c r="N191" s="36" t="s">
        <v>70</v>
      </c>
      <c r="O191" s="34" t="s">
        <v>103</v>
      </c>
      <c r="P191" s="36" t="s">
        <v>70</v>
      </c>
      <c r="Q191" s="36" t="s">
        <v>70</v>
      </c>
      <c r="R191" s="36" t="s">
        <v>70</v>
      </c>
      <c r="S191" s="36" t="s">
        <v>70</v>
      </c>
      <c r="T191" s="38" t="s">
        <v>70</v>
      </c>
      <c r="U191" s="36" t="s">
        <v>70</v>
      </c>
      <c r="V191" s="37">
        <v>100</v>
      </c>
      <c r="W191" s="45">
        <v>25134</v>
      </c>
      <c r="Z191" s="34" t="s">
        <v>103</v>
      </c>
    </row>
    <row r="192" spans="1:28" x14ac:dyDescent="0.25">
      <c r="A192" s="117">
        <v>41955</v>
      </c>
      <c r="B192" s="60">
        <v>11</v>
      </c>
      <c r="C192" s="60">
        <f t="shared" si="0"/>
        <v>2014</v>
      </c>
      <c r="D192" s="50" t="s">
        <v>70</v>
      </c>
      <c r="E192" s="38">
        <v>9.5</v>
      </c>
      <c r="F192" s="38">
        <v>27.9</v>
      </c>
      <c r="G192" s="36">
        <v>197</v>
      </c>
      <c r="H192" s="48" t="s">
        <v>70</v>
      </c>
      <c r="I192" s="39" t="s">
        <v>70</v>
      </c>
      <c r="J192" s="52" t="s">
        <v>70</v>
      </c>
      <c r="K192" s="38">
        <v>8.3000000000000007</v>
      </c>
      <c r="L192" s="36" t="s">
        <v>70</v>
      </c>
      <c r="M192" s="44" t="s">
        <v>70</v>
      </c>
      <c r="N192" s="36" t="s">
        <v>70</v>
      </c>
      <c r="O192" s="34" t="s">
        <v>103</v>
      </c>
      <c r="P192" s="36" t="s">
        <v>70</v>
      </c>
      <c r="Q192" s="36" t="s">
        <v>70</v>
      </c>
      <c r="R192" s="36" t="s">
        <v>70</v>
      </c>
      <c r="S192" s="36" t="s">
        <v>70</v>
      </c>
      <c r="T192" s="38" t="s">
        <v>70</v>
      </c>
      <c r="U192" s="36" t="s">
        <v>70</v>
      </c>
      <c r="V192" s="37">
        <v>80</v>
      </c>
      <c r="W192" s="45">
        <v>28846</v>
      </c>
      <c r="Z192" s="34" t="s">
        <v>103</v>
      </c>
    </row>
    <row r="193" spans="1:28" x14ac:dyDescent="0.25">
      <c r="A193" s="117">
        <v>41983</v>
      </c>
      <c r="B193" s="60">
        <v>12</v>
      </c>
      <c r="C193" s="60">
        <f t="shared" si="0"/>
        <v>2014</v>
      </c>
      <c r="D193" s="50" t="s">
        <v>70</v>
      </c>
      <c r="E193" s="38">
        <v>5.4</v>
      </c>
      <c r="F193" s="38">
        <v>28.5</v>
      </c>
      <c r="G193" s="36">
        <v>108</v>
      </c>
      <c r="H193" s="48" t="s">
        <v>70</v>
      </c>
      <c r="I193" s="39" t="s">
        <v>70</v>
      </c>
      <c r="J193" s="52" t="s">
        <v>70</v>
      </c>
      <c r="K193" s="38">
        <v>7.6</v>
      </c>
      <c r="L193" s="36" t="s">
        <v>70</v>
      </c>
      <c r="M193" s="44" t="s">
        <v>70</v>
      </c>
      <c r="N193" s="36" t="s">
        <v>70</v>
      </c>
      <c r="O193" s="34" t="s">
        <v>103</v>
      </c>
      <c r="P193" s="36" t="s">
        <v>70</v>
      </c>
      <c r="Q193" s="36" t="s">
        <v>70</v>
      </c>
      <c r="R193" s="36" t="s">
        <v>70</v>
      </c>
      <c r="S193" s="36" t="s">
        <v>70</v>
      </c>
      <c r="T193" s="38" t="s">
        <v>70</v>
      </c>
      <c r="U193" s="36" t="s">
        <v>70</v>
      </c>
      <c r="V193" s="37">
        <v>100</v>
      </c>
      <c r="W193" s="45">
        <v>2676</v>
      </c>
      <c r="Z193" s="34" t="s">
        <v>103</v>
      </c>
    </row>
    <row r="194" spans="1:28" x14ac:dyDescent="0.25">
      <c r="A194" s="117">
        <v>42011</v>
      </c>
      <c r="B194" s="60">
        <v>1</v>
      </c>
      <c r="C194" s="60">
        <f t="shared" si="0"/>
        <v>2015</v>
      </c>
      <c r="D194" s="40" t="s">
        <v>70</v>
      </c>
      <c r="E194" s="38">
        <v>8.1999999999999993</v>
      </c>
      <c r="F194" s="38">
        <v>25.6</v>
      </c>
      <c r="G194" s="36">
        <v>156</v>
      </c>
      <c r="H194" s="41">
        <v>0.192</v>
      </c>
      <c r="I194" s="41">
        <v>9.6000000000000002E-2</v>
      </c>
      <c r="J194" s="40" t="s">
        <v>70</v>
      </c>
      <c r="K194" s="38">
        <v>8.3000000000000007</v>
      </c>
      <c r="L194" s="40" t="s">
        <v>70</v>
      </c>
      <c r="M194" s="40" t="s">
        <v>70</v>
      </c>
      <c r="N194" s="40" t="s">
        <v>70</v>
      </c>
      <c r="P194" s="40" t="s">
        <v>70</v>
      </c>
      <c r="Q194" s="40" t="s">
        <v>70</v>
      </c>
      <c r="R194" s="40" t="s">
        <v>3</v>
      </c>
      <c r="S194" s="40" t="s">
        <v>70</v>
      </c>
      <c r="T194" s="40" t="s">
        <v>70</v>
      </c>
      <c r="U194" s="40" t="s">
        <v>70</v>
      </c>
      <c r="V194" s="37">
        <v>60</v>
      </c>
      <c r="W194" s="45">
        <v>2806</v>
      </c>
      <c r="X194" s="47">
        <v>59</v>
      </c>
      <c r="Y194" s="36">
        <v>143</v>
      </c>
    </row>
    <row r="195" spans="1:28" x14ac:dyDescent="0.25">
      <c r="A195" s="117">
        <v>42039</v>
      </c>
      <c r="B195" s="60">
        <v>2</v>
      </c>
      <c r="C195" s="60">
        <f t="shared" si="0"/>
        <v>2015</v>
      </c>
      <c r="D195" s="40" t="s">
        <v>70</v>
      </c>
      <c r="E195" s="38">
        <v>8</v>
      </c>
      <c r="F195" s="38">
        <v>24.7</v>
      </c>
      <c r="G195" s="36">
        <v>78</v>
      </c>
      <c r="H195" s="41" t="s">
        <v>70</v>
      </c>
      <c r="I195" s="41" t="s">
        <v>70</v>
      </c>
      <c r="J195" s="40" t="s">
        <v>70</v>
      </c>
      <c r="K195" s="38">
        <v>8.3000000000000007</v>
      </c>
      <c r="L195" s="40" t="s">
        <v>70</v>
      </c>
      <c r="M195" s="40" t="s">
        <v>70</v>
      </c>
      <c r="N195" s="40" t="s">
        <v>70</v>
      </c>
      <c r="P195" s="40" t="s">
        <v>70</v>
      </c>
      <c r="Q195" s="40" t="s">
        <v>70</v>
      </c>
      <c r="R195" s="40" t="s">
        <v>3</v>
      </c>
      <c r="S195" s="40" t="s">
        <v>70</v>
      </c>
      <c r="T195" s="40" t="s">
        <v>70</v>
      </c>
      <c r="U195" s="40" t="s">
        <v>70</v>
      </c>
      <c r="V195" s="37">
        <v>10</v>
      </c>
      <c r="W195" s="45">
        <v>953</v>
      </c>
      <c r="X195" s="47">
        <v>84</v>
      </c>
      <c r="Y195" s="36">
        <v>333</v>
      </c>
    </row>
    <row r="196" spans="1:28" x14ac:dyDescent="0.25">
      <c r="A196" s="117">
        <v>42067</v>
      </c>
      <c r="B196" s="60">
        <v>3</v>
      </c>
      <c r="C196" s="60">
        <f t="shared" si="0"/>
        <v>2015</v>
      </c>
      <c r="D196" s="40" t="s">
        <v>70</v>
      </c>
      <c r="E196" s="38">
        <v>7.6</v>
      </c>
      <c r="F196" s="38">
        <v>27.4</v>
      </c>
      <c r="G196" s="36">
        <v>115</v>
      </c>
      <c r="H196" s="41" t="s">
        <v>70</v>
      </c>
      <c r="I196" s="41" t="s">
        <v>70</v>
      </c>
      <c r="J196" s="40" t="s">
        <v>70</v>
      </c>
      <c r="K196" s="38">
        <v>7.8</v>
      </c>
      <c r="L196" s="40" t="s">
        <v>70</v>
      </c>
      <c r="M196" s="40" t="s">
        <v>70</v>
      </c>
      <c r="N196" s="40" t="s">
        <v>70</v>
      </c>
      <c r="P196" s="40" t="s">
        <v>70</v>
      </c>
      <c r="Q196" s="40" t="s">
        <v>70</v>
      </c>
      <c r="R196" s="40" t="s">
        <v>3</v>
      </c>
      <c r="S196" s="40" t="s">
        <v>70</v>
      </c>
      <c r="T196" s="40" t="s">
        <v>70</v>
      </c>
      <c r="U196" s="40" t="s">
        <v>70</v>
      </c>
      <c r="V196" s="37">
        <v>40</v>
      </c>
      <c r="W196" s="45">
        <v>5655</v>
      </c>
      <c r="X196" s="47">
        <v>76</v>
      </c>
      <c r="Y196" s="36">
        <v>382</v>
      </c>
    </row>
    <row r="197" spans="1:28" x14ac:dyDescent="0.25">
      <c r="A197" s="117">
        <v>42095</v>
      </c>
      <c r="B197" s="60">
        <v>4</v>
      </c>
      <c r="C197" s="60">
        <f t="shared" si="0"/>
        <v>2015</v>
      </c>
      <c r="D197" s="40" t="s">
        <v>70</v>
      </c>
      <c r="E197" s="38">
        <v>8.1</v>
      </c>
      <c r="F197" s="38">
        <v>29</v>
      </c>
      <c r="G197" s="36">
        <v>145</v>
      </c>
      <c r="H197" s="39">
        <v>1.385</v>
      </c>
      <c r="I197" s="39">
        <v>0.12</v>
      </c>
      <c r="J197" s="40" t="s">
        <v>70</v>
      </c>
      <c r="K197" s="38">
        <v>7.9</v>
      </c>
      <c r="L197" s="40" t="s">
        <v>70</v>
      </c>
      <c r="M197" s="40" t="s">
        <v>70</v>
      </c>
      <c r="N197" s="40" t="s">
        <v>70</v>
      </c>
      <c r="P197" s="40" t="s">
        <v>70</v>
      </c>
      <c r="Q197" s="40" t="s">
        <v>70</v>
      </c>
      <c r="R197" s="40" t="s">
        <v>3</v>
      </c>
      <c r="S197" s="40" t="s">
        <v>70</v>
      </c>
      <c r="T197" s="40" t="s">
        <v>70</v>
      </c>
      <c r="U197" s="40" t="s">
        <v>70</v>
      </c>
      <c r="V197" s="37">
        <v>40</v>
      </c>
      <c r="W197" s="45">
        <v>3130</v>
      </c>
      <c r="X197" s="47">
        <v>64</v>
      </c>
      <c r="Y197" s="36">
        <v>381</v>
      </c>
    </row>
    <row r="198" spans="1:28" x14ac:dyDescent="0.25">
      <c r="A198" s="117">
        <v>42151</v>
      </c>
      <c r="B198" s="60">
        <v>5</v>
      </c>
      <c r="C198" s="60">
        <f t="shared" si="0"/>
        <v>2015</v>
      </c>
      <c r="D198" s="40" t="s">
        <v>70</v>
      </c>
      <c r="E198" s="38">
        <v>9.1999999999999993</v>
      </c>
      <c r="F198" s="38">
        <v>31</v>
      </c>
      <c r="G198" s="36">
        <v>160</v>
      </c>
      <c r="H198" s="41" t="s">
        <v>70</v>
      </c>
      <c r="I198" s="41" t="s">
        <v>70</v>
      </c>
      <c r="J198" s="40" t="s">
        <v>70</v>
      </c>
      <c r="K198" s="38">
        <v>7.9</v>
      </c>
      <c r="L198" s="40" t="s">
        <v>70</v>
      </c>
      <c r="M198" s="40" t="s">
        <v>70</v>
      </c>
      <c r="N198" s="40" t="s">
        <v>70</v>
      </c>
      <c r="P198" s="40" t="s">
        <v>70</v>
      </c>
      <c r="Q198" s="40" t="s">
        <v>70</v>
      </c>
      <c r="R198" s="40" t="s">
        <v>3</v>
      </c>
      <c r="S198" s="40" t="s">
        <v>70</v>
      </c>
      <c r="T198" s="40" t="s">
        <v>70</v>
      </c>
      <c r="U198" s="40" t="s">
        <v>70</v>
      </c>
      <c r="V198" s="37">
        <v>80</v>
      </c>
      <c r="W198" s="45">
        <v>2232</v>
      </c>
      <c r="X198" s="47">
        <v>90</v>
      </c>
      <c r="Y198" s="36">
        <v>381</v>
      </c>
    </row>
    <row r="199" spans="1:28" x14ac:dyDescent="0.25">
      <c r="A199" s="117">
        <v>42179</v>
      </c>
      <c r="B199" s="60">
        <v>6</v>
      </c>
      <c r="C199" s="60">
        <f t="shared" si="0"/>
        <v>2015</v>
      </c>
      <c r="D199" s="40" t="s">
        <v>70</v>
      </c>
      <c r="E199" s="38">
        <v>9</v>
      </c>
      <c r="F199" s="38">
        <v>31</v>
      </c>
      <c r="G199" s="36">
        <v>930</v>
      </c>
      <c r="H199" s="41" t="s">
        <v>70</v>
      </c>
      <c r="I199" s="41" t="s">
        <v>70</v>
      </c>
      <c r="J199" s="40" t="s">
        <v>70</v>
      </c>
      <c r="K199" s="38">
        <v>8.4</v>
      </c>
      <c r="L199" s="40" t="s">
        <v>70</v>
      </c>
      <c r="M199" s="40" t="s">
        <v>70</v>
      </c>
      <c r="N199" s="40" t="s">
        <v>70</v>
      </c>
      <c r="P199" s="40" t="s">
        <v>70</v>
      </c>
      <c r="Q199" s="40" t="s">
        <v>70</v>
      </c>
      <c r="R199" s="40" t="s">
        <v>3</v>
      </c>
      <c r="S199" s="40" t="s">
        <v>70</v>
      </c>
      <c r="T199" s="40" t="s">
        <v>70</v>
      </c>
      <c r="U199" s="40" t="s">
        <v>70</v>
      </c>
      <c r="V199" s="37">
        <v>80</v>
      </c>
      <c r="W199" s="45">
        <v>2343</v>
      </c>
      <c r="X199" s="47">
        <v>56</v>
      </c>
      <c r="Y199" s="36">
        <v>571</v>
      </c>
    </row>
    <row r="200" spans="1:28" x14ac:dyDescent="0.25">
      <c r="A200" s="117">
        <v>42207</v>
      </c>
      <c r="B200" s="60">
        <v>7</v>
      </c>
      <c r="C200" s="60">
        <f t="shared" si="0"/>
        <v>2015</v>
      </c>
      <c r="D200" s="53">
        <v>7</v>
      </c>
      <c r="E200" s="38">
        <v>11.1</v>
      </c>
      <c r="F200" s="38">
        <v>28.6</v>
      </c>
      <c r="G200" s="36">
        <v>205</v>
      </c>
      <c r="H200" s="41">
        <v>1.35</v>
      </c>
      <c r="I200" s="41">
        <v>0.105</v>
      </c>
      <c r="J200" s="40" t="s">
        <v>70</v>
      </c>
      <c r="K200" s="38">
        <v>8.6</v>
      </c>
      <c r="L200" s="40" t="s">
        <v>70</v>
      </c>
      <c r="M200" s="40" t="s">
        <v>70</v>
      </c>
      <c r="N200" s="40" t="s">
        <v>70</v>
      </c>
      <c r="P200" s="40" t="s">
        <v>70</v>
      </c>
      <c r="Q200" s="40" t="s">
        <v>70</v>
      </c>
      <c r="R200" s="40" t="s">
        <v>3</v>
      </c>
      <c r="S200" s="40" t="s">
        <v>70</v>
      </c>
      <c r="T200" s="40" t="s">
        <v>70</v>
      </c>
      <c r="U200" s="40" t="s">
        <v>70</v>
      </c>
      <c r="V200" s="37">
        <v>40</v>
      </c>
      <c r="W200" s="45">
        <v>44271</v>
      </c>
      <c r="X200" s="47">
        <v>20</v>
      </c>
      <c r="Y200" s="36">
        <v>429</v>
      </c>
    </row>
    <row r="201" spans="1:28" x14ac:dyDescent="0.25">
      <c r="A201" s="117">
        <v>42235</v>
      </c>
      <c r="B201" s="60">
        <v>8</v>
      </c>
      <c r="C201" s="60">
        <f t="shared" si="0"/>
        <v>2015</v>
      </c>
      <c r="D201" s="40" t="s">
        <v>70</v>
      </c>
      <c r="E201" s="38">
        <v>8.3000000000000007</v>
      </c>
      <c r="F201" s="38">
        <v>29</v>
      </c>
      <c r="G201" s="36">
        <v>268</v>
      </c>
      <c r="H201" s="41" t="s">
        <v>70</v>
      </c>
      <c r="I201" s="41" t="s">
        <v>70</v>
      </c>
      <c r="J201" s="40" t="s">
        <v>70</v>
      </c>
      <c r="K201" s="38">
        <v>8.5</v>
      </c>
      <c r="L201" s="40" t="s">
        <v>70</v>
      </c>
      <c r="M201" s="40" t="s">
        <v>70</v>
      </c>
      <c r="N201" s="40" t="s">
        <v>70</v>
      </c>
      <c r="P201" s="40" t="s">
        <v>70</v>
      </c>
      <c r="Q201" s="40" t="s">
        <v>70</v>
      </c>
      <c r="R201" s="40" t="s">
        <v>3</v>
      </c>
      <c r="S201" s="40" t="s">
        <v>70</v>
      </c>
      <c r="T201" s="40" t="s">
        <v>70</v>
      </c>
      <c r="U201" s="40" t="s">
        <v>70</v>
      </c>
      <c r="V201" s="37">
        <v>100</v>
      </c>
      <c r="W201" s="45">
        <v>12369</v>
      </c>
      <c r="X201" s="47">
        <v>55</v>
      </c>
      <c r="Y201" s="36">
        <v>238</v>
      </c>
    </row>
    <row r="202" spans="1:28" x14ac:dyDescent="0.25">
      <c r="A202" s="117">
        <v>42263</v>
      </c>
      <c r="B202" s="60">
        <v>9</v>
      </c>
      <c r="C202" s="60">
        <f t="shared" si="0"/>
        <v>2015</v>
      </c>
      <c r="D202" s="40" t="s">
        <v>70</v>
      </c>
      <c r="E202" s="38">
        <v>9</v>
      </c>
      <c r="F202" s="38">
        <v>31</v>
      </c>
      <c r="G202" s="36">
        <v>281</v>
      </c>
      <c r="H202" s="41" t="s">
        <v>70</v>
      </c>
      <c r="I202" s="41" t="s">
        <v>70</v>
      </c>
      <c r="J202" s="40" t="s">
        <v>70</v>
      </c>
      <c r="K202" s="38">
        <v>9.1</v>
      </c>
      <c r="L202" s="40" t="s">
        <v>70</v>
      </c>
      <c r="M202" s="40" t="s">
        <v>70</v>
      </c>
      <c r="N202" s="40" t="s">
        <v>70</v>
      </c>
      <c r="P202" s="40" t="s">
        <v>70</v>
      </c>
      <c r="Q202" s="40" t="s">
        <v>70</v>
      </c>
      <c r="R202" s="40" t="s">
        <v>3</v>
      </c>
      <c r="S202" s="40" t="s">
        <v>70</v>
      </c>
      <c r="T202" s="40" t="s">
        <v>70</v>
      </c>
      <c r="U202" s="40" t="s">
        <v>70</v>
      </c>
      <c r="V202" s="37">
        <v>80</v>
      </c>
      <c r="W202" s="45">
        <v>38292</v>
      </c>
      <c r="X202" s="47">
        <v>95</v>
      </c>
      <c r="Y202" s="36">
        <v>286</v>
      </c>
    </row>
    <row r="203" spans="1:28" x14ac:dyDescent="0.25">
      <c r="A203" s="117">
        <v>42291</v>
      </c>
      <c r="B203" s="60">
        <v>10</v>
      </c>
      <c r="C203" s="60">
        <f t="shared" si="0"/>
        <v>2015</v>
      </c>
      <c r="D203" s="42">
        <v>2</v>
      </c>
      <c r="E203" s="38">
        <v>7.6</v>
      </c>
      <c r="F203" s="38">
        <v>29.5</v>
      </c>
      <c r="G203" s="36">
        <v>249</v>
      </c>
      <c r="H203" s="41" t="s">
        <v>70</v>
      </c>
      <c r="I203" s="41" t="s">
        <v>70</v>
      </c>
      <c r="J203" s="40" t="s">
        <v>70</v>
      </c>
      <c r="K203" s="38">
        <v>8.1</v>
      </c>
      <c r="L203" s="40">
        <v>56</v>
      </c>
      <c r="M203" s="40">
        <v>619</v>
      </c>
      <c r="N203" s="40">
        <v>40</v>
      </c>
      <c r="P203" s="40">
        <v>16</v>
      </c>
      <c r="Q203" s="40">
        <v>52</v>
      </c>
      <c r="R203" s="40" t="s">
        <v>3</v>
      </c>
      <c r="S203" s="40">
        <v>1027</v>
      </c>
      <c r="T203" s="40">
        <v>1</v>
      </c>
      <c r="U203" s="40">
        <v>272</v>
      </c>
      <c r="V203" s="37">
        <v>40</v>
      </c>
      <c r="W203" s="45">
        <v>49189</v>
      </c>
      <c r="X203" s="47">
        <v>45</v>
      </c>
      <c r="Y203" s="36">
        <v>857</v>
      </c>
    </row>
    <row r="204" spans="1:28" x14ac:dyDescent="0.25">
      <c r="A204" s="117">
        <v>42319</v>
      </c>
      <c r="B204" s="60">
        <v>11</v>
      </c>
      <c r="C204" s="60">
        <f t="shared" si="0"/>
        <v>2015</v>
      </c>
      <c r="D204" s="42">
        <v>2</v>
      </c>
      <c r="E204" s="38">
        <v>6.8</v>
      </c>
      <c r="F204" s="38">
        <v>27</v>
      </c>
      <c r="G204" s="36">
        <v>214</v>
      </c>
      <c r="H204" s="41">
        <v>0.53400000000000003</v>
      </c>
      <c r="I204" s="41">
        <v>7.9000000000000001E-2</v>
      </c>
      <c r="J204" s="40" t="s">
        <v>70</v>
      </c>
      <c r="K204" s="38">
        <v>7.9</v>
      </c>
      <c r="L204" s="40">
        <v>58</v>
      </c>
      <c r="M204" s="40">
        <v>592</v>
      </c>
      <c r="N204" s="40">
        <v>64</v>
      </c>
      <c r="P204" s="40">
        <v>8</v>
      </c>
      <c r="Q204" s="40">
        <v>44</v>
      </c>
      <c r="R204" s="40" t="s">
        <v>3</v>
      </c>
      <c r="S204" s="40">
        <v>941</v>
      </c>
      <c r="T204" s="40">
        <v>2</v>
      </c>
      <c r="U204" s="40">
        <v>120</v>
      </c>
      <c r="V204" s="37">
        <v>40</v>
      </c>
      <c r="W204" s="45">
        <v>12092</v>
      </c>
      <c r="X204" s="47">
        <v>74</v>
      </c>
      <c r="Y204" s="36">
        <v>286</v>
      </c>
    </row>
    <row r="205" spans="1:28" x14ac:dyDescent="0.25">
      <c r="A205" s="117">
        <v>42347</v>
      </c>
      <c r="B205" s="60">
        <v>12</v>
      </c>
      <c r="C205" s="60">
        <f t="shared" si="0"/>
        <v>2015</v>
      </c>
      <c r="D205" s="42">
        <v>2</v>
      </c>
      <c r="E205" s="38">
        <v>7</v>
      </c>
      <c r="F205" s="38">
        <v>28</v>
      </c>
      <c r="G205" s="36">
        <v>93</v>
      </c>
      <c r="H205" s="41">
        <v>4.1000000000000002E-2</v>
      </c>
      <c r="I205" s="41">
        <v>0.17499999999999999</v>
      </c>
      <c r="J205" s="40" t="s">
        <v>70</v>
      </c>
      <c r="K205" s="38">
        <v>8.5</v>
      </c>
      <c r="L205" s="40">
        <v>38</v>
      </c>
      <c r="M205" s="40">
        <v>266</v>
      </c>
      <c r="N205" s="40">
        <v>46</v>
      </c>
      <c r="P205" s="40">
        <v>16</v>
      </c>
      <c r="Q205" s="40">
        <v>32</v>
      </c>
      <c r="R205" s="40" t="s">
        <v>3</v>
      </c>
      <c r="S205" s="40">
        <v>470</v>
      </c>
      <c r="T205" s="56">
        <v>0.5</v>
      </c>
      <c r="U205" s="40">
        <v>136</v>
      </c>
      <c r="V205" s="37">
        <v>30</v>
      </c>
      <c r="W205" s="45">
        <v>4110</v>
      </c>
      <c r="X205" s="47">
        <v>162</v>
      </c>
      <c r="Y205" s="36">
        <v>334</v>
      </c>
    </row>
    <row r="206" spans="1:28" x14ac:dyDescent="0.25">
      <c r="A206" s="117">
        <v>42375</v>
      </c>
      <c r="B206" s="60">
        <v>1</v>
      </c>
      <c r="C206" s="60">
        <f t="shared" si="0"/>
        <v>2016</v>
      </c>
      <c r="D206" s="36">
        <v>1</v>
      </c>
      <c r="E206" s="38">
        <v>6.8</v>
      </c>
      <c r="F206" s="38">
        <v>28</v>
      </c>
      <c r="G206" s="49">
        <v>86</v>
      </c>
      <c r="H206" s="39" t="s">
        <v>70</v>
      </c>
      <c r="I206" s="39" t="s">
        <v>70</v>
      </c>
      <c r="J206" s="52" t="s">
        <v>70</v>
      </c>
      <c r="K206" s="38">
        <v>7.7</v>
      </c>
      <c r="L206" s="40">
        <v>55</v>
      </c>
      <c r="M206" s="54">
        <v>309</v>
      </c>
      <c r="N206" s="36">
        <v>44</v>
      </c>
      <c r="O206" s="54">
        <v>2400.0000000000005</v>
      </c>
      <c r="P206" s="43">
        <v>20</v>
      </c>
      <c r="Q206" s="36">
        <v>20</v>
      </c>
      <c r="R206" s="44" t="s">
        <v>70</v>
      </c>
      <c r="S206" s="49">
        <v>449</v>
      </c>
      <c r="T206" s="38">
        <v>0.5</v>
      </c>
      <c r="U206" s="36">
        <v>136</v>
      </c>
      <c r="V206" s="37">
        <v>40</v>
      </c>
      <c r="W206" s="45">
        <v>817</v>
      </c>
      <c r="X206" s="47">
        <v>93</v>
      </c>
      <c r="Y206" s="36">
        <v>286</v>
      </c>
      <c r="Z206" s="35">
        <v>110</v>
      </c>
      <c r="AA206" s="54">
        <v>364</v>
      </c>
      <c r="AB206" s="53">
        <v>43.78</v>
      </c>
    </row>
    <row r="207" spans="1:28" x14ac:dyDescent="0.25">
      <c r="A207" s="117">
        <v>42403</v>
      </c>
      <c r="B207" s="60">
        <v>2</v>
      </c>
      <c r="C207" s="60">
        <f t="shared" si="0"/>
        <v>2016</v>
      </c>
      <c r="D207" s="36">
        <v>1</v>
      </c>
      <c r="E207" s="38">
        <v>7.5</v>
      </c>
      <c r="F207" s="38">
        <v>27</v>
      </c>
      <c r="G207" s="49">
        <v>45</v>
      </c>
      <c r="H207" s="55">
        <v>0.375</v>
      </c>
      <c r="I207" s="39">
        <v>9.8000000000000004E-2</v>
      </c>
      <c r="J207" s="52">
        <v>6.0000000000000001E-3</v>
      </c>
      <c r="K207" s="38">
        <v>8</v>
      </c>
      <c r="L207" s="36">
        <v>55</v>
      </c>
      <c r="M207" s="54">
        <v>445</v>
      </c>
      <c r="N207" s="36">
        <v>109</v>
      </c>
      <c r="O207" s="54">
        <v>435</v>
      </c>
      <c r="P207" s="43">
        <v>60</v>
      </c>
      <c r="Q207" s="40">
        <v>28</v>
      </c>
      <c r="R207" s="44" t="s">
        <v>70</v>
      </c>
      <c r="S207" s="54">
        <v>300</v>
      </c>
      <c r="T207" s="38">
        <v>2</v>
      </c>
      <c r="U207" s="40">
        <v>124</v>
      </c>
      <c r="V207" s="37">
        <v>40</v>
      </c>
      <c r="W207" s="45">
        <v>893</v>
      </c>
      <c r="X207" s="47">
        <v>219</v>
      </c>
      <c r="Y207" s="36">
        <v>572</v>
      </c>
      <c r="Z207" s="35">
        <v>60</v>
      </c>
      <c r="AA207" s="54">
        <v>500</v>
      </c>
      <c r="AB207" s="53">
        <v>83.4</v>
      </c>
    </row>
    <row r="208" spans="1:28" x14ac:dyDescent="0.25">
      <c r="A208" s="117">
        <v>42431</v>
      </c>
      <c r="B208" s="60">
        <v>3</v>
      </c>
      <c r="C208" s="60">
        <f t="shared" si="0"/>
        <v>2016</v>
      </c>
      <c r="D208" s="36">
        <v>1</v>
      </c>
      <c r="E208" s="38">
        <v>8</v>
      </c>
      <c r="F208" s="38">
        <v>25</v>
      </c>
      <c r="G208" s="49">
        <v>156</v>
      </c>
      <c r="H208" s="55">
        <v>0.20399999999999999</v>
      </c>
      <c r="I208" s="39">
        <v>1E-3</v>
      </c>
      <c r="J208" s="52">
        <v>0.22</v>
      </c>
      <c r="K208" s="38">
        <v>7.8</v>
      </c>
      <c r="L208" s="36">
        <v>59</v>
      </c>
      <c r="M208" s="54">
        <v>410</v>
      </c>
      <c r="N208" s="36">
        <v>54</v>
      </c>
      <c r="O208" s="54">
        <v>672</v>
      </c>
      <c r="P208" s="43">
        <v>12</v>
      </c>
      <c r="Q208" s="40">
        <v>28</v>
      </c>
      <c r="R208" s="44" t="s">
        <v>70</v>
      </c>
      <c r="S208" s="54">
        <v>662</v>
      </c>
      <c r="T208" s="38">
        <v>0.5</v>
      </c>
      <c r="U208" s="40">
        <v>68</v>
      </c>
      <c r="V208" s="37">
        <v>20</v>
      </c>
      <c r="W208" s="45">
        <v>15928</v>
      </c>
      <c r="X208" s="47">
        <v>106</v>
      </c>
      <c r="Y208" s="36">
        <v>286</v>
      </c>
      <c r="Z208" s="35">
        <v>49</v>
      </c>
      <c r="AA208" s="54">
        <v>469</v>
      </c>
      <c r="AB208" s="53">
        <v>83.37</v>
      </c>
    </row>
    <row r="209" spans="1:28" x14ac:dyDescent="0.25">
      <c r="A209" s="117">
        <v>42487</v>
      </c>
      <c r="B209" s="60">
        <v>4</v>
      </c>
      <c r="C209" s="60">
        <f t="shared" si="0"/>
        <v>2016</v>
      </c>
      <c r="D209" s="36">
        <v>1</v>
      </c>
      <c r="E209" s="38">
        <v>8.3000000000000007</v>
      </c>
      <c r="F209" s="38">
        <v>30</v>
      </c>
      <c r="G209" s="49">
        <v>156</v>
      </c>
      <c r="H209" s="39">
        <v>8.1000000000000003E-2</v>
      </c>
      <c r="I209" s="39">
        <v>8.4000000000000005E-2</v>
      </c>
      <c r="J209" s="39">
        <v>9.4E-2</v>
      </c>
      <c r="K209" s="38">
        <v>8.5</v>
      </c>
      <c r="L209" s="36">
        <v>77</v>
      </c>
      <c r="M209" s="49">
        <v>408</v>
      </c>
      <c r="N209" s="36">
        <v>51</v>
      </c>
      <c r="O209" s="54">
        <v>488</v>
      </c>
      <c r="P209" s="43">
        <v>8</v>
      </c>
      <c r="Q209" s="36">
        <v>40</v>
      </c>
      <c r="R209" s="36">
        <v>16</v>
      </c>
      <c r="S209" s="49">
        <v>748</v>
      </c>
      <c r="T209" s="38">
        <v>0.5</v>
      </c>
      <c r="U209" s="36">
        <v>120</v>
      </c>
      <c r="V209" s="37">
        <v>40</v>
      </c>
      <c r="W209" s="45">
        <v>102689</v>
      </c>
      <c r="X209" s="47">
        <v>123</v>
      </c>
      <c r="Y209" s="36">
        <v>524</v>
      </c>
      <c r="Z209" s="35">
        <v>53</v>
      </c>
      <c r="AA209" s="49">
        <v>485</v>
      </c>
      <c r="AB209" s="53">
        <v>27.8</v>
      </c>
    </row>
    <row r="210" spans="1:28" x14ac:dyDescent="0.25">
      <c r="A210" s="117">
        <v>42515</v>
      </c>
      <c r="B210" s="60">
        <v>5</v>
      </c>
      <c r="C210" s="60">
        <f t="shared" si="0"/>
        <v>2016</v>
      </c>
      <c r="D210" s="36">
        <v>1</v>
      </c>
      <c r="E210" s="38">
        <v>7.9</v>
      </c>
      <c r="F210" s="38">
        <v>31</v>
      </c>
      <c r="G210" s="49">
        <v>145</v>
      </c>
      <c r="H210" s="55">
        <v>1E-3</v>
      </c>
      <c r="I210" s="39">
        <v>7.6999999999999999E-2</v>
      </c>
      <c r="J210" s="52">
        <v>5.5E-2</v>
      </c>
      <c r="K210" s="38">
        <v>8.3000000000000007</v>
      </c>
      <c r="L210" s="36">
        <v>48</v>
      </c>
      <c r="M210" s="54">
        <v>394</v>
      </c>
      <c r="N210" s="36">
        <v>8</v>
      </c>
      <c r="O210" s="54">
        <v>707</v>
      </c>
      <c r="P210" s="43">
        <v>20</v>
      </c>
      <c r="Q210" s="40">
        <v>64</v>
      </c>
      <c r="R210" s="36">
        <v>19</v>
      </c>
      <c r="S210" s="54">
        <v>707</v>
      </c>
      <c r="T210" s="38">
        <v>0.5</v>
      </c>
      <c r="U210" s="40">
        <v>196</v>
      </c>
      <c r="V210" s="37">
        <v>60</v>
      </c>
      <c r="W210" s="45">
        <v>1593</v>
      </c>
      <c r="X210" s="47">
        <v>483</v>
      </c>
      <c r="Y210" s="36">
        <v>619</v>
      </c>
      <c r="Z210" s="35">
        <v>27</v>
      </c>
      <c r="AA210" s="54">
        <v>442</v>
      </c>
      <c r="AB210" s="53">
        <v>41.7</v>
      </c>
    </row>
    <row r="211" spans="1:28" x14ac:dyDescent="0.25">
      <c r="A211" s="117">
        <v>42543</v>
      </c>
      <c r="B211" s="60">
        <v>6</v>
      </c>
      <c r="C211" s="60">
        <f t="shared" si="0"/>
        <v>2016</v>
      </c>
      <c r="D211" s="36">
        <v>3</v>
      </c>
      <c r="E211" s="38">
        <v>8.9</v>
      </c>
      <c r="F211" s="38">
        <v>31</v>
      </c>
      <c r="G211" s="49">
        <v>200</v>
      </c>
      <c r="H211" s="55">
        <v>0.68400000000000005</v>
      </c>
      <c r="I211" s="39">
        <v>9.5000000000000001E-2</v>
      </c>
      <c r="J211" s="52">
        <v>5.3999999999999999E-2</v>
      </c>
      <c r="K211" s="38">
        <v>9.4</v>
      </c>
      <c r="L211" s="36">
        <v>27</v>
      </c>
      <c r="M211" s="54">
        <v>878</v>
      </c>
      <c r="N211" s="36" t="s">
        <v>70</v>
      </c>
      <c r="O211" s="54">
        <v>809</v>
      </c>
      <c r="P211" s="43">
        <v>12</v>
      </c>
      <c r="Q211" s="40">
        <v>84</v>
      </c>
      <c r="R211" s="36">
        <v>27</v>
      </c>
      <c r="S211" s="54">
        <v>787</v>
      </c>
      <c r="T211" s="38">
        <v>2</v>
      </c>
      <c r="U211" s="40">
        <v>288</v>
      </c>
      <c r="V211" s="37">
        <v>80</v>
      </c>
      <c r="W211" s="45">
        <v>42249</v>
      </c>
      <c r="X211" s="47">
        <v>289</v>
      </c>
      <c r="Y211" s="36">
        <v>239</v>
      </c>
      <c r="Z211" s="35">
        <v>10</v>
      </c>
      <c r="AA211" s="54">
        <v>905</v>
      </c>
      <c r="AB211" s="53">
        <v>42.74</v>
      </c>
    </row>
    <row r="212" spans="1:28" x14ac:dyDescent="0.25">
      <c r="A212" s="117">
        <v>42571</v>
      </c>
      <c r="B212" s="60">
        <v>7</v>
      </c>
      <c r="C212" s="60">
        <f t="shared" si="0"/>
        <v>2016</v>
      </c>
      <c r="D212" s="42">
        <v>1</v>
      </c>
      <c r="E212" s="38">
        <v>8.1</v>
      </c>
      <c r="F212" s="38">
        <v>30</v>
      </c>
      <c r="G212" s="49">
        <v>234</v>
      </c>
      <c r="H212" s="41">
        <v>1E-3</v>
      </c>
      <c r="I212" s="41">
        <v>0.14299999999999999</v>
      </c>
      <c r="J212" s="52">
        <v>3.1E-2</v>
      </c>
      <c r="K212" s="38">
        <v>9</v>
      </c>
      <c r="L212" s="36" t="s">
        <v>70</v>
      </c>
      <c r="M212" s="49" t="s">
        <v>70</v>
      </c>
      <c r="N212" s="40">
        <v>18</v>
      </c>
      <c r="O212" s="49">
        <v>517</v>
      </c>
      <c r="P212" s="43">
        <v>12</v>
      </c>
      <c r="Q212" s="40">
        <v>48</v>
      </c>
      <c r="R212" s="36">
        <v>35</v>
      </c>
      <c r="S212" s="54">
        <v>966</v>
      </c>
      <c r="T212" s="56">
        <v>2</v>
      </c>
      <c r="U212" s="40">
        <v>132</v>
      </c>
      <c r="V212" s="37">
        <v>80</v>
      </c>
      <c r="W212" s="45">
        <v>67576</v>
      </c>
      <c r="X212" s="47">
        <v>170</v>
      </c>
      <c r="Y212" s="36">
        <v>333</v>
      </c>
      <c r="Z212" s="34">
        <v>2</v>
      </c>
      <c r="AA212" s="49">
        <v>579</v>
      </c>
      <c r="AB212" s="53">
        <v>32.14</v>
      </c>
    </row>
    <row r="213" spans="1:28" x14ac:dyDescent="0.25">
      <c r="A213" s="117">
        <v>42599</v>
      </c>
      <c r="B213" s="60">
        <v>8</v>
      </c>
      <c r="C213" s="60">
        <f t="shared" si="0"/>
        <v>2016</v>
      </c>
      <c r="D213" s="42">
        <v>2</v>
      </c>
      <c r="E213" s="38">
        <v>7.6</v>
      </c>
      <c r="F213" s="38">
        <v>28</v>
      </c>
      <c r="G213" s="49">
        <v>357</v>
      </c>
      <c r="H213" s="55">
        <v>2.8000000000000001E-2</v>
      </c>
      <c r="I213" s="41">
        <v>1E-3</v>
      </c>
      <c r="J213" s="52">
        <v>6.9000000000000006E-2</v>
      </c>
      <c r="K213" s="38">
        <v>9.1</v>
      </c>
      <c r="L213" s="40">
        <v>47</v>
      </c>
      <c r="M213" s="54">
        <v>851</v>
      </c>
      <c r="N213" s="36" t="s">
        <v>70</v>
      </c>
      <c r="O213" s="49">
        <v>586</v>
      </c>
      <c r="P213" s="43">
        <v>16</v>
      </c>
      <c r="Q213" s="40">
        <v>52</v>
      </c>
      <c r="R213" s="36">
        <v>31</v>
      </c>
      <c r="S213" s="54">
        <v>1398</v>
      </c>
      <c r="T213" s="56">
        <v>1</v>
      </c>
      <c r="U213" s="40">
        <v>152</v>
      </c>
      <c r="V213" s="37">
        <v>70</v>
      </c>
      <c r="W213" s="45">
        <v>25345</v>
      </c>
      <c r="X213" s="47">
        <v>61</v>
      </c>
      <c r="Y213" s="36">
        <v>572</v>
      </c>
      <c r="Z213" s="34">
        <v>6</v>
      </c>
      <c r="AA213" s="54">
        <v>898</v>
      </c>
      <c r="AB213" s="53">
        <v>89.91</v>
      </c>
    </row>
    <row r="214" spans="1:28" x14ac:dyDescent="0.25">
      <c r="A214" s="117">
        <v>42627</v>
      </c>
      <c r="B214" s="60">
        <v>9</v>
      </c>
      <c r="C214" s="60">
        <f t="shared" si="0"/>
        <v>2016</v>
      </c>
      <c r="D214" s="42">
        <v>2</v>
      </c>
      <c r="E214" s="38">
        <v>8.8000000000000007</v>
      </c>
      <c r="F214" s="38">
        <v>28</v>
      </c>
      <c r="G214" s="49">
        <v>377</v>
      </c>
      <c r="H214" s="55">
        <v>0.109</v>
      </c>
      <c r="I214" s="41">
        <v>4.4999999999999998E-2</v>
      </c>
      <c r="J214" s="52">
        <v>1E-3</v>
      </c>
      <c r="K214" s="38">
        <v>9</v>
      </c>
      <c r="L214" s="40">
        <v>21</v>
      </c>
      <c r="M214" s="54">
        <v>867</v>
      </c>
      <c r="N214" s="36" t="s">
        <v>70</v>
      </c>
      <c r="O214" s="49">
        <v>272</v>
      </c>
      <c r="P214" s="43">
        <v>12</v>
      </c>
      <c r="Q214" s="40">
        <v>56</v>
      </c>
      <c r="R214" s="36">
        <v>28</v>
      </c>
      <c r="S214" s="36" t="s">
        <v>70</v>
      </c>
      <c r="T214" s="56">
        <v>1</v>
      </c>
      <c r="U214" s="40">
        <v>168</v>
      </c>
      <c r="V214" s="37">
        <v>60</v>
      </c>
      <c r="W214" s="45">
        <v>5688</v>
      </c>
      <c r="X214" s="47">
        <v>85</v>
      </c>
      <c r="Y214" s="36">
        <v>428</v>
      </c>
      <c r="Z214" s="34">
        <v>9</v>
      </c>
      <c r="AA214" s="54">
        <v>888</v>
      </c>
      <c r="AB214" s="46">
        <v>55.77</v>
      </c>
    </row>
    <row r="215" spans="1:28" x14ac:dyDescent="0.25">
      <c r="A215" s="117">
        <v>42655</v>
      </c>
      <c r="B215" s="60">
        <v>10</v>
      </c>
      <c r="C215" s="60">
        <f t="shared" si="0"/>
        <v>2016</v>
      </c>
      <c r="D215" s="42">
        <v>1</v>
      </c>
      <c r="E215" s="38">
        <v>8.5</v>
      </c>
      <c r="F215" s="38">
        <v>28</v>
      </c>
      <c r="G215" s="49">
        <v>312</v>
      </c>
      <c r="H215" s="55">
        <v>3.4000000000000002E-2</v>
      </c>
      <c r="I215" s="41">
        <v>6.6000000000000003E-2</v>
      </c>
      <c r="J215" s="52">
        <v>8.0000000000000002E-3</v>
      </c>
      <c r="K215" s="38">
        <v>8.6999999999999993</v>
      </c>
      <c r="L215" s="40">
        <v>12</v>
      </c>
      <c r="M215" s="54">
        <v>704</v>
      </c>
      <c r="N215" s="36" t="s">
        <v>70</v>
      </c>
      <c r="O215" s="49">
        <v>309</v>
      </c>
      <c r="P215" s="40">
        <v>12</v>
      </c>
      <c r="Q215" s="40">
        <v>40</v>
      </c>
      <c r="R215" s="36">
        <v>20</v>
      </c>
      <c r="S215" s="36" t="s">
        <v>70</v>
      </c>
      <c r="T215" s="56">
        <v>0.5</v>
      </c>
      <c r="U215" s="40">
        <v>144</v>
      </c>
      <c r="V215" s="37">
        <v>60</v>
      </c>
      <c r="W215" s="45">
        <v>23877</v>
      </c>
      <c r="X215" s="47">
        <v>67</v>
      </c>
      <c r="Y215" s="36">
        <v>429</v>
      </c>
      <c r="Z215" s="34">
        <v>23</v>
      </c>
      <c r="AA215" s="54">
        <v>716</v>
      </c>
      <c r="AB215" s="46">
        <v>100.51</v>
      </c>
    </row>
    <row r="216" spans="1:28" x14ac:dyDescent="0.25">
      <c r="A216" s="117">
        <v>42683</v>
      </c>
      <c r="B216" s="60">
        <v>11</v>
      </c>
      <c r="C216" s="60">
        <f t="shared" si="0"/>
        <v>2016</v>
      </c>
      <c r="D216" s="43">
        <v>2</v>
      </c>
      <c r="E216" s="38">
        <v>8.1</v>
      </c>
      <c r="F216" s="38">
        <v>27</v>
      </c>
      <c r="G216" s="49">
        <v>215</v>
      </c>
      <c r="H216" s="41">
        <v>0.308</v>
      </c>
      <c r="I216" s="41">
        <v>0.25800000000000001</v>
      </c>
      <c r="J216" s="52">
        <v>3.2000000000000001E-2</v>
      </c>
      <c r="K216" s="57" t="s">
        <v>70</v>
      </c>
      <c r="L216" s="40">
        <v>14</v>
      </c>
      <c r="M216" s="54">
        <v>516</v>
      </c>
      <c r="N216" s="36" t="s">
        <v>70</v>
      </c>
      <c r="O216" s="49">
        <v>272</v>
      </c>
      <c r="P216" s="43">
        <v>12</v>
      </c>
      <c r="Q216" s="40">
        <v>36</v>
      </c>
      <c r="R216" s="36">
        <v>28</v>
      </c>
      <c r="S216" s="36" t="s">
        <v>70</v>
      </c>
      <c r="T216" s="56">
        <v>1</v>
      </c>
      <c r="U216" s="40">
        <v>112</v>
      </c>
      <c r="V216" s="37">
        <v>40</v>
      </c>
      <c r="W216" s="45">
        <v>436578</v>
      </c>
      <c r="X216" s="47">
        <v>40</v>
      </c>
      <c r="Y216" s="36">
        <v>191</v>
      </c>
      <c r="Z216" s="34">
        <v>19</v>
      </c>
      <c r="AA216" s="54">
        <v>530</v>
      </c>
      <c r="AB216" s="46">
        <v>215</v>
      </c>
    </row>
    <row r="217" spans="1:28" x14ac:dyDescent="0.25">
      <c r="A217" s="117">
        <v>42711</v>
      </c>
      <c r="B217" s="60">
        <v>12</v>
      </c>
      <c r="C217" s="60">
        <f t="shared" si="0"/>
        <v>2016</v>
      </c>
      <c r="D217" s="42">
        <v>1</v>
      </c>
      <c r="E217" s="38">
        <v>7.2</v>
      </c>
      <c r="F217" s="38">
        <v>28</v>
      </c>
      <c r="G217" s="49">
        <v>184</v>
      </c>
      <c r="H217" s="41">
        <v>0.23799999999999999</v>
      </c>
      <c r="I217" s="41">
        <v>0.11600000000000001</v>
      </c>
      <c r="J217" s="52">
        <v>1.2999999999999999E-2</v>
      </c>
      <c r="K217" s="38">
        <v>8.3000000000000007</v>
      </c>
      <c r="L217" s="40">
        <v>13</v>
      </c>
      <c r="M217" s="54">
        <v>423</v>
      </c>
      <c r="N217" s="36" t="s">
        <v>70</v>
      </c>
      <c r="O217" s="49">
        <v>125</v>
      </c>
      <c r="P217" s="40">
        <v>8</v>
      </c>
      <c r="Q217" s="40">
        <v>36</v>
      </c>
      <c r="R217" s="36">
        <v>28</v>
      </c>
      <c r="S217" s="36" t="s">
        <v>70</v>
      </c>
      <c r="T217" s="56">
        <v>0.5</v>
      </c>
      <c r="U217" s="40">
        <v>108</v>
      </c>
      <c r="V217" s="37">
        <v>40</v>
      </c>
      <c r="W217" s="45">
        <v>1692</v>
      </c>
      <c r="X217" s="47">
        <v>48</v>
      </c>
      <c r="Y217" s="36">
        <v>238</v>
      </c>
      <c r="Z217" s="34">
        <v>19</v>
      </c>
      <c r="AA217" s="54">
        <v>436</v>
      </c>
      <c r="AB217" s="46">
        <v>29.19</v>
      </c>
    </row>
  </sheetData>
  <conditionalFormatting sqref="AB102">
    <cfRule type="cellIs" dxfId="0" priority="1" stopIfTrue="1" operator="equal">
      <formula>""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1"/>
  <sheetViews>
    <sheetView zoomScale="49" zoomScaleNormal="49" workbookViewId="0">
      <selection activeCell="S27" sqref="S27"/>
    </sheetView>
  </sheetViews>
  <sheetFormatPr defaultRowHeight="15.75" x14ac:dyDescent="0.25"/>
  <cols>
    <col min="1" max="1" width="13" style="118" bestFit="1" customWidth="1"/>
    <col min="2" max="3" width="9.7109375" style="53" customWidth="1"/>
    <col min="4" max="6" width="8.85546875" style="53"/>
    <col min="7" max="7" width="15.5703125" style="53" bestFit="1" customWidth="1"/>
    <col min="8" max="8" width="11.7109375" style="53" bestFit="1" customWidth="1"/>
    <col min="9" max="9" width="14.7109375" style="53" bestFit="1" customWidth="1"/>
    <col min="10" max="10" width="14.28515625" style="53" bestFit="1" customWidth="1"/>
    <col min="11" max="14" width="8.85546875" style="53"/>
    <col min="15" max="28" width="15.140625" style="53" customWidth="1"/>
    <col min="29" max="29" width="8.85546875" style="53"/>
    <col min="31" max="32" width="19.85546875" customWidth="1"/>
    <col min="33" max="33" width="19.140625" customWidth="1"/>
    <col min="34" max="34" width="16.7109375" customWidth="1"/>
    <col min="35" max="35" width="23.5703125" bestFit="1" customWidth="1"/>
    <col min="36" max="36" width="13.85546875" bestFit="1" customWidth="1"/>
  </cols>
  <sheetData>
    <row r="1" spans="1:69" s="72" customFormat="1" x14ac:dyDescent="0.25">
      <c r="A1" s="116" t="s">
        <v>13</v>
      </c>
      <c r="B1" s="70" t="s">
        <v>14</v>
      </c>
      <c r="C1" s="70" t="s">
        <v>15</v>
      </c>
      <c r="D1" s="70" t="s">
        <v>0</v>
      </c>
      <c r="E1" s="70" t="s">
        <v>1</v>
      </c>
      <c r="F1" s="70" t="s">
        <v>2</v>
      </c>
      <c r="G1" s="70" t="s">
        <v>4</v>
      </c>
      <c r="H1" s="70" t="s">
        <v>10</v>
      </c>
      <c r="I1" s="70" t="s">
        <v>8</v>
      </c>
      <c r="J1" s="70" t="s">
        <v>9</v>
      </c>
      <c r="K1" s="58" t="s">
        <v>5</v>
      </c>
      <c r="L1" s="59" t="s">
        <v>6</v>
      </c>
      <c r="M1" s="59" t="s">
        <v>7</v>
      </c>
      <c r="N1" s="59" t="s">
        <v>11</v>
      </c>
      <c r="O1" s="59" t="s">
        <v>12</v>
      </c>
      <c r="P1" s="59" t="s">
        <v>71</v>
      </c>
      <c r="Q1" s="59" t="s">
        <v>72</v>
      </c>
      <c r="R1" s="59" t="s">
        <v>73</v>
      </c>
      <c r="S1" s="59" t="s">
        <v>74</v>
      </c>
      <c r="T1" s="59" t="s">
        <v>75</v>
      </c>
      <c r="U1" s="59" t="s">
        <v>76</v>
      </c>
      <c r="V1" s="59" t="s">
        <v>77</v>
      </c>
      <c r="W1" s="59" t="s">
        <v>78</v>
      </c>
      <c r="X1" s="59" t="s">
        <v>79</v>
      </c>
      <c r="Y1" s="59" t="s">
        <v>80</v>
      </c>
      <c r="Z1" s="59" t="s">
        <v>81</v>
      </c>
      <c r="AA1" s="59" t="s">
        <v>104</v>
      </c>
      <c r="AB1" s="59" t="s">
        <v>105</v>
      </c>
      <c r="AC1" s="70"/>
    </row>
    <row r="2" spans="1:69" s="72" customFormat="1" x14ac:dyDescent="0.25">
      <c r="A2" s="117">
        <v>40917</v>
      </c>
      <c r="B2" s="60">
        <v>1</v>
      </c>
      <c r="C2" s="60">
        <f t="shared" ref="C2:C6" si="0">YEAR(A2)</f>
        <v>2012</v>
      </c>
      <c r="D2" s="95">
        <v>1</v>
      </c>
      <c r="E2" s="95">
        <v>7.8</v>
      </c>
      <c r="F2" s="95" t="s">
        <v>110</v>
      </c>
      <c r="G2" s="95">
        <v>59</v>
      </c>
      <c r="H2" s="95">
        <v>0.45200000000000001</v>
      </c>
      <c r="I2" s="95">
        <v>0.184</v>
      </c>
      <c r="J2" s="95">
        <v>5.1999999999999998E-2</v>
      </c>
      <c r="K2" s="95">
        <v>8.4</v>
      </c>
      <c r="L2" s="95">
        <v>57</v>
      </c>
      <c r="M2" s="95">
        <v>219</v>
      </c>
      <c r="N2" s="95">
        <v>-99.99</v>
      </c>
      <c r="O2" s="95">
        <v>1600</v>
      </c>
      <c r="P2" s="95">
        <v>56</v>
      </c>
      <c r="Q2" s="95">
        <v>52</v>
      </c>
      <c r="R2" s="95">
        <v>39</v>
      </c>
      <c r="S2" s="95">
        <v>344</v>
      </c>
      <c r="T2" s="95">
        <v>0.5</v>
      </c>
      <c r="U2" s="95">
        <v>88</v>
      </c>
      <c r="V2" s="59"/>
      <c r="W2" s="59"/>
      <c r="X2" s="59"/>
      <c r="Y2" s="59"/>
      <c r="Z2" s="95">
        <v>70</v>
      </c>
      <c r="AA2" s="95">
        <v>276</v>
      </c>
      <c r="AB2" s="59"/>
      <c r="AC2" s="70"/>
    </row>
    <row r="3" spans="1:69" s="72" customFormat="1" x14ac:dyDescent="0.25">
      <c r="A3" s="117">
        <v>40945</v>
      </c>
      <c r="B3" s="60">
        <v>2</v>
      </c>
      <c r="C3" s="60">
        <f t="shared" si="0"/>
        <v>2012</v>
      </c>
      <c r="D3" s="95">
        <v>1</v>
      </c>
      <c r="E3" s="95">
        <v>8</v>
      </c>
      <c r="F3" s="95">
        <v>26</v>
      </c>
      <c r="G3" s="95">
        <v>63</v>
      </c>
      <c r="H3" s="95">
        <v>0.67500000000000004</v>
      </c>
      <c r="I3" s="95">
        <v>9.5000000000000001E-2</v>
      </c>
      <c r="J3" s="95">
        <v>4.8000000000000001E-2</v>
      </c>
      <c r="K3" s="95">
        <v>8.1999999999999993</v>
      </c>
      <c r="L3" s="95">
        <v>78</v>
      </c>
      <c r="M3" s="95">
        <v>198</v>
      </c>
      <c r="N3" s="95">
        <v>82</v>
      </c>
      <c r="O3" s="95">
        <v>140</v>
      </c>
      <c r="P3" s="95">
        <v>84</v>
      </c>
      <c r="Q3" s="95">
        <v>32</v>
      </c>
      <c r="R3" s="95">
        <v>24</v>
      </c>
      <c r="S3" s="95">
        <v>365</v>
      </c>
      <c r="T3" s="95">
        <v>8</v>
      </c>
      <c r="U3" s="95">
        <v>120</v>
      </c>
      <c r="V3" s="59"/>
      <c r="W3" s="59"/>
      <c r="X3" s="59"/>
      <c r="Y3" s="59"/>
      <c r="Z3" s="95">
        <v>79</v>
      </c>
      <c r="AA3" s="95">
        <v>276</v>
      </c>
      <c r="AB3" s="59"/>
      <c r="AC3" s="70"/>
    </row>
    <row r="4" spans="1:69" s="72" customFormat="1" x14ac:dyDescent="0.25">
      <c r="A4" s="117">
        <v>40973</v>
      </c>
      <c r="B4" s="60">
        <v>3</v>
      </c>
      <c r="C4" s="60">
        <f t="shared" si="0"/>
        <v>2012</v>
      </c>
      <c r="D4" s="95">
        <v>2</v>
      </c>
      <c r="E4" s="95">
        <v>8.4</v>
      </c>
      <c r="F4" s="95">
        <v>27</v>
      </c>
      <c r="G4" s="95">
        <v>60</v>
      </c>
      <c r="H4" s="95">
        <v>3.5999999999999997E-2</v>
      </c>
      <c r="I4" s="95">
        <v>0.11899999999999999</v>
      </c>
      <c r="J4" s="95">
        <v>1.7999999999999999E-2</v>
      </c>
      <c r="K4" s="95">
        <v>8.9</v>
      </c>
      <c r="L4" s="95">
        <v>64</v>
      </c>
      <c r="M4" s="95">
        <v>247</v>
      </c>
      <c r="N4" s="95">
        <v>71</v>
      </c>
      <c r="O4" s="95">
        <v>23</v>
      </c>
      <c r="P4" s="95">
        <v>88</v>
      </c>
      <c r="Q4" s="95">
        <v>36</v>
      </c>
      <c r="R4" s="95"/>
      <c r="S4" s="95">
        <v>379</v>
      </c>
      <c r="T4" s="95">
        <v>2</v>
      </c>
      <c r="U4" s="95">
        <v>120</v>
      </c>
      <c r="V4" s="59"/>
      <c r="W4" s="59"/>
      <c r="X4" s="59"/>
      <c r="Y4" s="59"/>
      <c r="Z4" s="95">
        <v>13</v>
      </c>
      <c r="AA4" s="95">
        <v>311</v>
      </c>
      <c r="AB4" s="59"/>
      <c r="AC4" s="70"/>
    </row>
    <row r="5" spans="1:69" s="72" customFormat="1" x14ac:dyDescent="0.25">
      <c r="A5" s="117">
        <v>41001</v>
      </c>
      <c r="B5" s="60">
        <v>4</v>
      </c>
      <c r="C5" s="60">
        <f t="shared" si="0"/>
        <v>2012</v>
      </c>
      <c r="D5" s="95">
        <v>1</v>
      </c>
      <c r="E5" s="95">
        <v>7.6</v>
      </c>
      <c r="F5" s="95" t="s">
        <v>110</v>
      </c>
      <c r="G5" s="95">
        <v>82</v>
      </c>
      <c r="H5" s="95">
        <v>3.7999999999999999E-2</v>
      </c>
      <c r="I5" s="95">
        <v>8.4000000000000005E-2</v>
      </c>
      <c r="J5" s="95">
        <v>1E-3</v>
      </c>
      <c r="K5" s="95">
        <v>8.6</v>
      </c>
      <c r="L5" s="95">
        <v>83</v>
      </c>
      <c r="M5" s="95">
        <v>219</v>
      </c>
      <c r="N5" s="95">
        <v>68</v>
      </c>
      <c r="O5" s="95">
        <v>350</v>
      </c>
      <c r="P5" s="95">
        <v>88</v>
      </c>
      <c r="Q5" s="95">
        <v>40</v>
      </c>
      <c r="R5" s="95">
        <v>24</v>
      </c>
      <c r="S5" s="95">
        <v>357</v>
      </c>
      <c r="T5" s="95">
        <v>0.5</v>
      </c>
      <c r="U5" s="95">
        <v>152</v>
      </c>
      <c r="V5" s="59"/>
      <c r="W5" s="59"/>
      <c r="X5" s="59"/>
      <c r="Y5" s="59"/>
      <c r="Z5" s="95">
        <v>17</v>
      </c>
      <c r="AA5" s="95">
        <v>302</v>
      </c>
      <c r="AB5" s="59"/>
      <c r="AC5" s="70"/>
    </row>
    <row r="6" spans="1:69" s="72" customFormat="1" x14ac:dyDescent="0.25">
      <c r="A6" s="117">
        <v>41057</v>
      </c>
      <c r="B6" s="60">
        <v>5</v>
      </c>
      <c r="C6" s="60">
        <f t="shared" si="0"/>
        <v>2012</v>
      </c>
      <c r="D6" s="95">
        <v>1</v>
      </c>
      <c r="E6" s="95">
        <v>7.6</v>
      </c>
      <c r="F6" s="95" t="s">
        <v>110</v>
      </c>
      <c r="G6" s="95">
        <v>60</v>
      </c>
      <c r="H6" s="95">
        <v>0.02</v>
      </c>
      <c r="I6" s="95">
        <v>8.1000000000000003E-2</v>
      </c>
      <c r="J6" s="95">
        <v>6.6000000000000003E-2</v>
      </c>
      <c r="K6" s="95">
        <v>8.6999999999999993</v>
      </c>
      <c r="L6" s="95">
        <v>17</v>
      </c>
      <c r="M6" s="95">
        <v>233</v>
      </c>
      <c r="N6" s="95">
        <v>22.1</v>
      </c>
      <c r="O6" s="95">
        <v>9200</v>
      </c>
      <c r="P6" s="95">
        <v>104</v>
      </c>
      <c r="Q6" s="95">
        <v>92</v>
      </c>
      <c r="R6" s="95">
        <v>24</v>
      </c>
      <c r="S6" s="95">
        <v>402</v>
      </c>
      <c r="T6" s="95">
        <v>2</v>
      </c>
      <c r="U6" s="95">
        <v>108</v>
      </c>
      <c r="V6" s="59"/>
      <c r="W6" s="59"/>
      <c r="X6" s="59"/>
      <c r="Y6" s="59"/>
      <c r="Z6" s="95">
        <v>7.8</v>
      </c>
      <c r="AA6" s="95">
        <v>250</v>
      </c>
      <c r="AB6" s="59"/>
      <c r="AC6" s="70"/>
    </row>
    <row r="7" spans="1:69" s="72" customFormat="1" x14ac:dyDescent="0.25">
      <c r="A7" s="117">
        <v>41085</v>
      </c>
      <c r="B7" s="60">
        <v>6</v>
      </c>
      <c r="C7" s="60">
        <f t="shared" ref="C7:C13" si="1">YEAR(A6)</f>
        <v>2012</v>
      </c>
      <c r="D7" s="95">
        <v>2</v>
      </c>
      <c r="E7" s="95">
        <v>8.6</v>
      </c>
      <c r="F7" s="95" t="s">
        <v>110</v>
      </c>
      <c r="G7" s="95">
        <v>48</v>
      </c>
      <c r="H7" s="95">
        <v>5.2999999999999999E-2</v>
      </c>
      <c r="I7" s="95">
        <v>0.17499999999999999</v>
      </c>
      <c r="J7" s="95">
        <v>0.19500000000000001</v>
      </c>
      <c r="K7" s="95">
        <v>8.6999999999999993</v>
      </c>
      <c r="L7" s="95">
        <v>31</v>
      </c>
      <c r="M7" s="95">
        <v>243</v>
      </c>
      <c r="N7" s="95">
        <v>13</v>
      </c>
      <c r="O7" s="95">
        <v>3500</v>
      </c>
      <c r="P7" s="95">
        <v>112</v>
      </c>
      <c r="Q7" s="95">
        <v>40</v>
      </c>
      <c r="R7" s="95">
        <v>12</v>
      </c>
      <c r="S7" s="95">
        <v>412</v>
      </c>
      <c r="T7" s="95">
        <v>0.5</v>
      </c>
      <c r="U7" s="95">
        <v>132</v>
      </c>
      <c r="V7" s="59"/>
      <c r="W7" s="59"/>
      <c r="X7" s="59"/>
      <c r="Y7" s="59"/>
      <c r="Z7" s="95">
        <v>1300</v>
      </c>
      <c r="AA7" s="95">
        <v>274</v>
      </c>
      <c r="AB7" s="59"/>
      <c r="AC7" s="70"/>
    </row>
    <row r="8" spans="1:69" s="72" customFormat="1" x14ac:dyDescent="0.25">
      <c r="A8" s="117">
        <v>41113</v>
      </c>
      <c r="B8" s="60">
        <v>7</v>
      </c>
      <c r="C8" s="60">
        <f t="shared" si="1"/>
        <v>2012</v>
      </c>
      <c r="D8" s="95">
        <v>3</v>
      </c>
      <c r="E8" s="95">
        <v>7.8</v>
      </c>
      <c r="F8" s="95">
        <v>30</v>
      </c>
      <c r="G8" s="95">
        <v>63</v>
      </c>
      <c r="H8" s="95">
        <v>0.01</v>
      </c>
      <c r="I8" s="95">
        <v>0.191</v>
      </c>
      <c r="J8" s="95">
        <v>2.1000000000000001E-2</v>
      </c>
      <c r="K8" s="95">
        <v>9</v>
      </c>
      <c r="L8" s="95">
        <v>25</v>
      </c>
      <c r="M8" s="95">
        <v>203</v>
      </c>
      <c r="N8" s="95">
        <v>20</v>
      </c>
      <c r="O8" s="95">
        <v>920</v>
      </c>
      <c r="P8" s="95">
        <v>112</v>
      </c>
      <c r="Q8" s="95">
        <v>60</v>
      </c>
      <c r="R8" s="95">
        <v>8</v>
      </c>
      <c r="S8" s="95">
        <v>382</v>
      </c>
      <c r="T8" s="95">
        <v>0.5</v>
      </c>
      <c r="U8" s="95">
        <v>172</v>
      </c>
      <c r="V8" s="59"/>
      <c r="W8" s="59"/>
      <c r="X8" s="59"/>
      <c r="Y8" s="59"/>
      <c r="Z8" s="95">
        <v>240</v>
      </c>
      <c r="AA8" s="95">
        <v>228</v>
      </c>
      <c r="AB8" s="59"/>
      <c r="AC8" s="70"/>
    </row>
    <row r="9" spans="1:69" s="72" customFormat="1" x14ac:dyDescent="0.25">
      <c r="A9" s="117">
        <v>41141</v>
      </c>
      <c r="B9" s="60">
        <v>8</v>
      </c>
      <c r="C9" s="60">
        <f t="shared" si="1"/>
        <v>2012</v>
      </c>
      <c r="D9" s="95">
        <v>1</v>
      </c>
      <c r="E9" s="95">
        <v>7.8</v>
      </c>
      <c r="F9" s="95">
        <v>27.8</v>
      </c>
      <c r="G9" s="95">
        <v>60</v>
      </c>
      <c r="H9" s="95">
        <v>1.6E-2</v>
      </c>
      <c r="I9" s="95">
        <v>8.5999999999999993E-2</v>
      </c>
      <c r="J9" s="95">
        <v>1E-3</v>
      </c>
      <c r="K9" s="95">
        <v>8.6999999999999993</v>
      </c>
      <c r="L9" s="95">
        <v>33</v>
      </c>
      <c r="M9" s="95">
        <v>180</v>
      </c>
      <c r="N9" s="95">
        <v>26</v>
      </c>
      <c r="O9" s="95">
        <v>920</v>
      </c>
      <c r="P9" s="95">
        <v>96</v>
      </c>
      <c r="Q9" s="95">
        <v>32</v>
      </c>
      <c r="R9" s="95">
        <v>23</v>
      </c>
      <c r="S9" s="95">
        <v>305</v>
      </c>
      <c r="T9" s="95">
        <v>0.5</v>
      </c>
      <c r="U9" s="95">
        <v>96</v>
      </c>
      <c r="V9" s="59"/>
      <c r="W9" s="59"/>
      <c r="X9" s="59"/>
      <c r="Y9" s="59"/>
      <c r="Z9" s="95">
        <v>350</v>
      </c>
      <c r="AA9" s="95">
        <v>213</v>
      </c>
      <c r="AB9" s="59"/>
      <c r="AC9" s="70"/>
    </row>
    <row r="10" spans="1:69" s="72" customFormat="1" x14ac:dyDescent="0.25">
      <c r="A10" s="117">
        <v>41169</v>
      </c>
      <c r="B10" s="60">
        <v>9</v>
      </c>
      <c r="C10" s="60">
        <f t="shared" si="1"/>
        <v>2012</v>
      </c>
      <c r="D10" s="95">
        <v>2</v>
      </c>
      <c r="E10" s="95">
        <v>8.6</v>
      </c>
      <c r="F10" s="95">
        <v>30</v>
      </c>
      <c r="G10" s="95">
        <v>45</v>
      </c>
      <c r="H10" s="95">
        <v>1E-3</v>
      </c>
      <c r="I10" s="95">
        <v>9.1999999999999998E-2</v>
      </c>
      <c r="J10" s="95">
        <v>5.8000000000000003E-2</v>
      </c>
      <c r="K10" s="95">
        <v>9</v>
      </c>
      <c r="L10" s="95">
        <v>16</v>
      </c>
      <c r="M10" s="95">
        <v>125</v>
      </c>
      <c r="N10" s="95">
        <v>33</v>
      </c>
      <c r="O10" s="95">
        <v>350</v>
      </c>
      <c r="P10" s="95">
        <v>76</v>
      </c>
      <c r="Q10" s="95">
        <v>40</v>
      </c>
      <c r="R10" s="95">
        <v>20</v>
      </c>
      <c r="S10" s="95">
        <v>274</v>
      </c>
      <c r="T10" s="95">
        <v>0.5</v>
      </c>
      <c r="U10" s="95">
        <v>104</v>
      </c>
      <c r="V10" s="59"/>
      <c r="W10" s="59"/>
      <c r="X10" s="59"/>
      <c r="Y10" s="59"/>
      <c r="Z10" s="95">
        <v>17</v>
      </c>
      <c r="AA10" s="95">
        <v>141</v>
      </c>
      <c r="AB10" s="59"/>
      <c r="AC10" s="70"/>
    </row>
    <row r="11" spans="1:69" s="72" customFormat="1" x14ac:dyDescent="0.25">
      <c r="A11" s="117">
        <v>41197</v>
      </c>
      <c r="B11" s="60">
        <v>10</v>
      </c>
      <c r="C11" s="60">
        <f t="shared" si="1"/>
        <v>2012</v>
      </c>
      <c r="D11" s="95">
        <v>3</v>
      </c>
      <c r="E11" s="95">
        <v>8.4</v>
      </c>
      <c r="F11" s="95">
        <v>30.3</v>
      </c>
      <c r="G11" s="95">
        <v>33</v>
      </c>
      <c r="H11" s="95">
        <v>4.5999999999999999E-2</v>
      </c>
      <c r="I11" s="95">
        <v>7.3999999999999996E-2</v>
      </c>
      <c r="J11" s="95">
        <v>2.9000000000000001E-2</v>
      </c>
      <c r="K11" s="95">
        <v>8.6999999999999993</v>
      </c>
      <c r="L11" s="95">
        <v>20</v>
      </c>
      <c r="M11" s="95">
        <v>178</v>
      </c>
      <c r="N11" s="95">
        <v>18</v>
      </c>
      <c r="O11" s="95">
        <v>130</v>
      </c>
      <c r="P11" s="95">
        <v>88</v>
      </c>
      <c r="Q11" s="95">
        <v>40</v>
      </c>
      <c r="R11" s="95">
        <v>2</v>
      </c>
      <c r="S11" s="95">
        <v>253</v>
      </c>
      <c r="T11" s="95">
        <v>0.5</v>
      </c>
      <c r="U11" s="95">
        <v>124</v>
      </c>
      <c r="V11" s="59"/>
      <c r="W11" s="59"/>
      <c r="X11" s="59"/>
      <c r="Y11" s="59"/>
      <c r="Z11" s="95">
        <v>13</v>
      </c>
      <c r="AA11" s="95">
        <v>198</v>
      </c>
      <c r="AB11" s="59"/>
      <c r="AC11" s="70"/>
    </row>
    <row r="12" spans="1:69" s="72" customFormat="1" x14ac:dyDescent="0.25">
      <c r="A12" s="117">
        <v>41225</v>
      </c>
      <c r="B12" s="60">
        <v>11</v>
      </c>
      <c r="C12" s="60">
        <f t="shared" si="1"/>
        <v>2012</v>
      </c>
      <c r="D12" s="95">
        <v>2</v>
      </c>
      <c r="E12" s="95">
        <v>9.1999999999999993</v>
      </c>
      <c r="F12" s="95">
        <v>31.3</v>
      </c>
      <c r="G12" s="95">
        <v>26</v>
      </c>
      <c r="H12" s="95">
        <v>8.0000000000000002E-3</v>
      </c>
      <c r="I12" s="95">
        <v>8.3000000000000004E-2</v>
      </c>
      <c r="J12" s="95">
        <v>1.0999999999999999E-2</v>
      </c>
      <c r="K12" s="95">
        <v>8.9</v>
      </c>
      <c r="L12" s="95">
        <v>18</v>
      </c>
      <c r="M12" s="95">
        <v>149</v>
      </c>
      <c r="N12" s="95">
        <v>29</v>
      </c>
      <c r="O12" s="95" t="s">
        <v>110</v>
      </c>
      <c r="P12" s="95">
        <v>96</v>
      </c>
      <c r="Q12" s="95">
        <v>44</v>
      </c>
      <c r="R12" s="95">
        <v>12</v>
      </c>
      <c r="S12" s="95">
        <v>244</v>
      </c>
      <c r="T12" s="95">
        <v>0.5</v>
      </c>
      <c r="U12" s="95">
        <v>112</v>
      </c>
      <c r="V12" s="59"/>
      <c r="W12" s="59"/>
      <c r="X12" s="59"/>
      <c r="Y12" s="59"/>
      <c r="Z12" s="95" t="s">
        <v>110</v>
      </c>
      <c r="AA12" s="95">
        <v>167</v>
      </c>
      <c r="AB12" s="59"/>
      <c r="AC12" s="70"/>
    </row>
    <row r="13" spans="1:69" s="72" customFormat="1" x14ac:dyDescent="0.25">
      <c r="A13" s="117">
        <v>41255</v>
      </c>
      <c r="B13" s="60">
        <v>12</v>
      </c>
      <c r="C13" s="60">
        <f t="shared" si="1"/>
        <v>2012</v>
      </c>
      <c r="D13" s="95">
        <v>2</v>
      </c>
      <c r="E13" s="95">
        <v>8.8000000000000007</v>
      </c>
      <c r="F13" s="95">
        <v>29.7</v>
      </c>
      <c r="G13" s="95">
        <v>26</v>
      </c>
      <c r="H13" s="95">
        <v>3.6999999999999998E-2</v>
      </c>
      <c r="I13" s="95">
        <v>5.1999999999999998E-2</v>
      </c>
      <c r="J13" s="95">
        <v>4.2999999999999997E-2</v>
      </c>
      <c r="K13" s="95">
        <v>9.1</v>
      </c>
      <c r="L13" s="95">
        <v>21</v>
      </c>
      <c r="M13" s="95">
        <v>152</v>
      </c>
      <c r="N13" s="95">
        <v>17</v>
      </c>
      <c r="O13" s="95" t="s">
        <v>110</v>
      </c>
      <c r="P13" s="95">
        <v>88</v>
      </c>
      <c r="Q13" s="95">
        <v>52</v>
      </c>
      <c r="R13" s="95">
        <v>12</v>
      </c>
      <c r="S13" s="95">
        <v>240</v>
      </c>
      <c r="T13" s="95">
        <v>0.5</v>
      </c>
      <c r="U13" s="95">
        <v>76</v>
      </c>
      <c r="V13" s="59"/>
      <c r="W13" s="59"/>
      <c r="X13" s="59"/>
      <c r="Y13" s="59"/>
      <c r="Z13" s="95" t="s">
        <v>110</v>
      </c>
      <c r="AA13" s="95">
        <v>173</v>
      </c>
      <c r="AB13" s="59"/>
      <c r="AC13" s="70"/>
    </row>
    <row r="14" spans="1:69" x14ac:dyDescent="0.25">
      <c r="A14" s="117">
        <v>41283</v>
      </c>
      <c r="B14" s="60">
        <v>1</v>
      </c>
      <c r="C14" s="60">
        <f t="shared" ref="C14:C61" si="2">YEAR(A14)</f>
        <v>2013</v>
      </c>
      <c r="D14" s="36">
        <v>1</v>
      </c>
      <c r="E14" s="38">
        <v>7.5</v>
      </c>
      <c r="F14" s="47">
        <v>26</v>
      </c>
      <c r="G14" s="36">
        <v>27</v>
      </c>
      <c r="H14" s="48">
        <v>8.6999999999999994E-2</v>
      </c>
      <c r="I14" s="39">
        <v>4.4999999999999998E-2</v>
      </c>
      <c r="J14" s="39">
        <v>0.04</v>
      </c>
      <c r="K14" s="38">
        <v>8.5</v>
      </c>
      <c r="L14" s="36">
        <v>25</v>
      </c>
      <c r="M14" s="36">
        <v>155</v>
      </c>
      <c r="N14" s="36">
        <v>31</v>
      </c>
      <c r="O14" s="34">
        <v>926</v>
      </c>
      <c r="P14" s="36">
        <v>80</v>
      </c>
      <c r="Q14" s="36">
        <v>40</v>
      </c>
      <c r="R14" s="36">
        <v>4</v>
      </c>
      <c r="S14" s="36">
        <v>212</v>
      </c>
      <c r="T14" s="38">
        <v>1</v>
      </c>
      <c r="U14" s="36">
        <v>64</v>
      </c>
      <c r="V14" s="37">
        <v>60</v>
      </c>
      <c r="W14" s="49">
        <v>5733</v>
      </c>
      <c r="X14" s="36"/>
      <c r="Y14" s="36"/>
      <c r="Z14" s="34">
        <v>11</v>
      </c>
      <c r="AA14" s="34"/>
      <c r="AB14" s="34"/>
      <c r="AC14" s="36"/>
      <c r="AE14" t="s">
        <v>15</v>
      </c>
      <c r="AF14" t="s">
        <v>21</v>
      </c>
      <c r="AG14" t="s">
        <v>16</v>
      </c>
      <c r="AH14" t="s">
        <v>18</v>
      </c>
      <c r="AI14" t="s">
        <v>17</v>
      </c>
      <c r="AJ14" t="s">
        <v>19</v>
      </c>
      <c r="AK14" t="s">
        <v>20</v>
      </c>
      <c r="BK14" t="s">
        <v>14</v>
      </c>
      <c r="BL14" t="s">
        <v>21</v>
      </c>
      <c r="BM14" t="s">
        <v>16</v>
      </c>
      <c r="BN14" t="s">
        <v>18</v>
      </c>
      <c r="BO14" t="s">
        <v>17</v>
      </c>
      <c r="BP14" t="s">
        <v>19</v>
      </c>
      <c r="BQ14" t="s">
        <v>20</v>
      </c>
    </row>
    <row r="15" spans="1:69" x14ac:dyDescent="0.25">
      <c r="A15" s="117">
        <v>41311</v>
      </c>
      <c r="B15" s="60">
        <v>2</v>
      </c>
      <c r="C15" s="60">
        <f t="shared" si="2"/>
        <v>2013</v>
      </c>
      <c r="D15" s="36">
        <v>2</v>
      </c>
      <c r="E15" s="38">
        <v>7.8</v>
      </c>
      <c r="F15" s="47">
        <v>25.71</v>
      </c>
      <c r="G15" s="36">
        <v>35</v>
      </c>
      <c r="H15" s="48">
        <v>3.6999999999999998E-2</v>
      </c>
      <c r="I15" s="39">
        <v>5.2999999999999999E-2</v>
      </c>
      <c r="J15" s="39">
        <v>8.5000000000000006E-2</v>
      </c>
      <c r="K15" s="38">
        <v>8.3000000000000007</v>
      </c>
      <c r="L15" s="36">
        <v>38</v>
      </c>
      <c r="M15" s="36">
        <v>184</v>
      </c>
      <c r="N15" s="36">
        <v>52</v>
      </c>
      <c r="O15" s="34">
        <v>770</v>
      </c>
      <c r="P15" s="36">
        <v>68</v>
      </c>
      <c r="Q15" s="36">
        <v>32</v>
      </c>
      <c r="R15" s="36">
        <v>23</v>
      </c>
      <c r="S15" s="36">
        <v>198</v>
      </c>
      <c r="T15" s="38">
        <v>2</v>
      </c>
      <c r="U15" s="36">
        <v>108</v>
      </c>
      <c r="V15" s="37">
        <v>40</v>
      </c>
      <c r="W15" s="49">
        <v>18300</v>
      </c>
      <c r="X15" s="36"/>
      <c r="Y15" s="36"/>
      <c r="Z15" s="34">
        <v>16</v>
      </c>
      <c r="AA15" s="34"/>
      <c r="AB15" s="34"/>
      <c r="AC15" s="36"/>
      <c r="AE15" s="3">
        <v>1999</v>
      </c>
      <c r="AF15">
        <f>COUNT(#REF!)</f>
        <v>0</v>
      </c>
      <c r="AG15" t="e">
        <f>MAX(#REF!)</f>
        <v>#REF!</v>
      </c>
      <c r="AH15" t="e">
        <f>PERCENTILE(#REF!,75%)</f>
        <v>#REF!</v>
      </c>
      <c r="AI15" t="e">
        <f>MEDIAN(#REF!)</f>
        <v>#REF!</v>
      </c>
      <c r="AJ15" t="e">
        <f>PERCENTILE(#REF!,25%)</f>
        <v>#REF!</v>
      </c>
      <c r="AK15" t="e">
        <f>MIN(#REF!)</f>
        <v>#REF!</v>
      </c>
      <c r="BK15">
        <v>1</v>
      </c>
      <c r="BL15">
        <f>COUNT(#REF!,#REF!,#REF!,#REF!,$D$62,$D$74,$D$86,$D$98,$D$110,$D$122,$D$134,$D$146,$D$158,$D$170)</f>
        <v>0</v>
      </c>
      <c r="BM15" t="e">
        <f>MAX(#REF!,#REF!,#REF!,#REF!,$D$62,$D$74,$D$86,$D$98,$D$110,$D$122,$D$134,$D$146,$D$158,$D$170)</f>
        <v>#REF!</v>
      </c>
      <c r="BN15" t="e">
        <f>PERCENTILE((#REF!,#REF!,#REF!,#REF!,$D$62,$D$74,$D$86,$D$98,$D$110,$D$122,$D$134,$D$146,$D$158,$D$170),75%)</f>
        <v>#REF!</v>
      </c>
      <c r="BO15" t="e">
        <f>MEDIAN(#REF!,#REF!,#REF!,#REF!,$D$62,$D$74,$D$86,$D$98,$D$110,$D$122,$D$134,$D$146,$D$158,$D$170)</f>
        <v>#REF!</v>
      </c>
      <c r="BP15" t="e">
        <f>PERCENTILE((#REF!,#REF!,#REF!,#REF!,$D$62,$D$74,$D$86,$D$98,$D$110,$D$122,$D$134,$D$146,$D$158,$D$170),25%)</f>
        <v>#REF!</v>
      </c>
      <c r="BQ15" t="e">
        <f>MIN(#REF!,#REF!,#REF!,#REF!,$D$62,$D$74,$D$86,$D$98,$D$110,$D$122,$D$134,$D$146,$D$158,$D$170)</f>
        <v>#REF!</v>
      </c>
    </row>
    <row r="16" spans="1:69" x14ac:dyDescent="0.25">
      <c r="A16" s="117">
        <v>41339</v>
      </c>
      <c r="B16" s="60">
        <v>3</v>
      </c>
      <c r="C16" s="60">
        <f t="shared" si="2"/>
        <v>2013</v>
      </c>
      <c r="D16" s="36">
        <v>1</v>
      </c>
      <c r="E16" s="38">
        <v>7.6</v>
      </c>
      <c r="F16" s="47">
        <v>26.8</v>
      </c>
      <c r="G16" s="36">
        <v>23</v>
      </c>
      <c r="H16" s="48">
        <v>2.5000000000000001E-2</v>
      </c>
      <c r="I16" s="39">
        <v>3.5000000000000003E-2</v>
      </c>
      <c r="J16" s="39">
        <v>2.3E-2</v>
      </c>
      <c r="K16" s="38">
        <v>7.4</v>
      </c>
      <c r="L16" s="36">
        <v>72</v>
      </c>
      <c r="M16" s="36">
        <v>139</v>
      </c>
      <c r="N16" s="36">
        <v>57</v>
      </c>
      <c r="O16" s="34">
        <v>406</v>
      </c>
      <c r="P16" s="36">
        <v>76</v>
      </c>
      <c r="Q16" s="36">
        <v>24</v>
      </c>
      <c r="R16" s="36">
        <v>4</v>
      </c>
      <c r="S16" s="36">
        <v>210</v>
      </c>
      <c r="T16" s="38">
        <v>2</v>
      </c>
      <c r="U16" s="36">
        <v>64</v>
      </c>
      <c r="V16" s="37">
        <v>40</v>
      </c>
      <c r="W16" s="49">
        <v>9422</v>
      </c>
      <c r="X16" s="36"/>
      <c r="Y16" s="36"/>
      <c r="Z16" s="34">
        <v>20</v>
      </c>
      <c r="AA16" s="34"/>
      <c r="AB16" s="34"/>
      <c r="AC16" s="36"/>
      <c r="AE16" s="3">
        <v>2000</v>
      </c>
      <c r="AF16">
        <f>COUNT(#REF!)</f>
        <v>0</v>
      </c>
      <c r="AG16" t="e">
        <f>MAX(#REF!)</f>
        <v>#REF!</v>
      </c>
      <c r="AH16" t="e">
        <f>PERCENTILE(#REF!,75%)</f>
        <v>#REF!</v>
      </c>
      <c r="AI16" t="e">
        <f>MEDIAN(#REF!)</f>
        <v>#REF!</v>
      </c>
      <c r="AJ16" t="e">
        <f>PERCENTILE(#REF!,25%)</f>
        <v>#REF!</v>
      </c>
      <c r="AK16" t="e">
        <f>MIN(#REF!)</f>
        <v>#REF!</v>
      </c>
      <c r="BK16">
        <v>2</v>
      </c>
      <c r="BL16">
        <f>COUNT(#REF!,#REF!,#REF!,#REF!,$D$63,$D$75,$D$87,$D$99,$D$111,$D$123,$D$135,$D$147,$D$159,$D$171)</f>
        <v>0</v>
      </c>
      <c r="BM16" t="e">
        <f>MAX(#REF!,#REF!,#REF!,#REF!,$D$63,$D$75,$D$87,$D$99,$D$111,$D$123,$D$135,$D$147,$D$159,$D$171)</f>
        <v>#REF!</v>
      </c>
      <c r="BN16" t="e">
        <f>PERCENTILE((#REF!,#REF!,#REF!,#REF!,$D$63,$D$75,$D$87,$D$99,$D$111,$D$123,$D$135,$D$147,$D$159,$D$171),75%)</f>
        <v>#REF!</v>
      </c>
      <c r="BO16" t="e">
        <f>MEDIAN(#REF!,#REF!,#REF!,#REF!,$D$63,$D$75,$D$87,$D$99,$D$111,$D$123,$D$135,$D$147,$D$159,$D$171)</f>
        <v>#REF!</v>
      </c>
      <c r="BP16" t="e">
        <f>PERCENTILE((#REF!,#REF!,#REF!,#REF!,$D$63,$D$75,$D$87,$D$99,$D$111,$D$123,$D$135,$D$147,$D$159,$D$171),25%)</f>
        <v>#REF!</v>
      </c>
      <c r="BQ16" t="e">
        <f>MIN(#REF!,#REF!,#REF!,#REF!,$D$63,$D$75,$D$87,$D$99,$D$111,$D$123,$D$135,$D$147,$D$159,$D$171)</f>
        <v>#REF!</v>
      </c>
    </row>
    <row r="17" spans="1:69" x14ac:dyDescent="0.25">
      <c r="A17" s="117">
        <v>41367</v>
      </c>
      <c r="B17" s="60">
        <v>4</v>
      </c>
      <c r="C17" s="60">
        <f t="shared" si="2"/>
        <v>2013</v>
      </c>
      <c r="D17" s="36">
        <v>2</v>
      </c>
      <c r="E17" s="38">
        <v>7.5</v>
      </c>
      <c r="F17" s="47">
        <v>29.61</v>
      </c>
      <c r="G17" s="36">
        <v>35</v>
      </c>
      <c r="H17" s="48">
        <v>1.7999999999999999E-2</v>
      </c>
      <c r="I17" s="39">
        <v>6.8000000000000005E-2</v>
      </c>
      <c r="J17" s="39">
        <v>3.4000000000000002E-2</v>
      </c>
      <c r="K17" s="38">
        <v>8.6</v>
      </c>
      <c r="L17" s="36">
        <v>23</v>
      </c>
      <c r="M17" s="36">
        <v>165</v>
      </c>
      <c r="N17" s="36">
        <v>23</v>
      </c>
      <c r="O17" s="34">
        <v>340</v>
      </c>
      <c r="P17" s="36">
        <v>92</v>
      </c>
      <c r="Q17" s="36">
        <v>36</v>
      </c>
      <c r="R17" s="36">
        <v>16</v>
      </c>
      <c r="S17" s="36">
        <v>229</v>
      </c>
      <c r="T17" s="38">
        <v>1</v>
      </c>
      <c r="U17" s="36">
        <v>84</v>
      </c>
      <c r="V17" s="37">
        <v>60</v>
      </c>
      <c r="W17" s="49">
        <v>13476</v>
      </c>
      <c r="X17" s="36"/>
      <c r="Y17" s="36"/>
      <c r="Z17" s="34">
        <v>39</v>
      </c>
      <c r="AA17" s="34"/>
      <c r="AB17" s="34"/>
      <c r="AC17" s="36"/>
      <c r="AE17" s="3">
        <v>2001</v>
      </c>
      <c r="AF17" s="2">
        <f>COUNT(#REF!)</f>
        <v>0</v>
      </c>
      <c r="AG17" s="2" t="e">
        <f>MAX(#REF!)</f>
        <v>#REF!</v>
      </c>
      <c r="AH17" s="2" t="e">
        <f>PERCENTILE(#REF!,75%)</f>
        <v>#REF!</v>
      </c>
      <c r="AI17" s="2" t="e">
        <f>MEDIAN(#REF!)</f>
        <v>#REF!</v>
      </c>
      <c r="AJ17" s="2" t="e">
        <f>PERCENTILE(#REF!,25%)</f>
        <v>#REF!</v>
      </c>
      <c r="AK17" s="2" t="e">
        <f>MIN(#REF!)</f>
        <v>#REF!</v>
      </c>
      <c r="BK17">
        <v>3</v>
      </c>
      <c r="BL17">
        <f>COUNT(#REF!,#REF!,#REF!,#REF!,$D$64,$D$76,$D$88,$D$100,$D$112,$D$124,$D$136,$D$148,$D$160,$D$172)</f>
        <v>0</v>
      </c>
      <c r="BM17" t="e">
        <f>MAX(#REF!,#REF!,#REF!,#REF!,$D$64,$D$76,$D$88,$D$100,$D$112,$D$124,$D$136,$D$148,$D$160,$D$172)</f>
        <v>#REF!</v>
      </c>
      <c r="BN17" t="e">
        <f>PERCENTILE((#REF!,#REF!,#REF!,#REF!,$D$64,$D$76,$D$88,$D$100,$D$112,$D$124,$D$136,$D$148,$D$160,$D$172),75%)</f>
        <v>#REF!</v>
      </c>
      <c r="BO17" t="e">
        <f>MEDIAN(#REF!,#REF!,#REF!,#REF!,$D$64,$D$76,$D$88,$D$100,$D$112,$D$124,$D$136,$D$148,$D$160,$D$172)</f>
        <v>#REF!</v>
      </c>
      <c r="BP17" t="e">
        <f>PERCENTILE((#REF!,#REF!,#REF!,#REF!,$D$64,$D$76,$D$88,$D$100,$D$112,$D$124,$D$136,$D$148,$D$160,$D$172),25%)</f>
        <v>#REF!</v>
      </c>
      <c r="BQ17" t="e">
        <f>MIN(#REF!,#REF!,#REF!,#REF!,$D$64,$D$76,$D$88,$D$100,$D$112,$D$124,$D$136,$D$148,$D$160,$D$172)</f>
        <v>#REF!</v>
      </c>
    </row>
    <row r="18" spans="1:69" x14ac:dyDescent="0.25">
      <c r="A18" s="117">
        <v>41395</v>
      </c>
      <c r="B18" s="60">
        <v>5</v>
      </c>
      <c r="C18" s="60">
        <f t="shared" si="2"/>
        <v>2013</v>
      </c>
      <c r="D18" s="36">
        <v>3</v>
      </c>
      <c r="E18" s="38">
        <v>7.4</v>
      </c>
      <c r="F18" s="47">
        <v>30.7</v>
      </c>
      <c r="G18" s="36">
        <v>27</v>
      </c>
      <c r="H18" s="48">
        <v>2.3E-2</v>
      </c>
      <c r="I18" s="39">
        <v>4.1000000000000002E-2</v>
      </c>
      <c r="J18" s="39">
        <v>5.1999999999999998E-2</v>
      </c>
      <c r="K18" s="38">
        <v>9.1999999999999993</v>
      </c>
      <c r="L18" s="36">
        <v>17</v>
      </c>
      <c r="M18" s="36">
        <v>146</v>
      </c>
      <c r="N18" s="36">
        <v>20</v>
      </c>
      <c r="O18" s="34">
        <v>150</v>
      </c>
      <c r="P18" s="36">
        <v>108</v>
      </c>
      <c r="Q18" s="36">
        <v>40</v>
      </c>
      <c r="R18" s="36">
        <v>28</v>
      </c>
      <c r="S18" s="36">
        <v>260</v>
      </c>
      <c r="T18" s="38">
        <v>1</v>
      </c>
      <c r="U18" s="36">
        <v>124</v>
      </c>
      <c r="V18" s="37">
        <v>60</v>
      </c>
      <c r="W18" s="49">
        <v>13945</v>
      </c>
      <c r="X18" s="36"/>
      <c r="Y18" s="36"/>
      <c r="Z18" s="34">
        <v>34</v>
      </c>
      <c r="AA18" s="34"/>
      <c r="AB18" s="34"/>
      <c r="AC18" s="36"/>
      <c r="AE18" s="3">
        <v>2002</v>
      </c>
      <c r="AF18" s="2">
        <f>COUNT(#REF!)</f>
        <v>0</v>
      </c>
      <c r="AG18" s="2" t="e">
        <f>MAX(#REF!)</f>
        <v>#REF!</v>
      </c>
      <c r="AH18" s="2" t="e">
        <f>PERCENTILE(#REF!,75%)</f>
        <v>#REF!</v>
      </c>
      <c r="AI18" s="2" t="e">
        <f>MEDIAN(#REF!)</f>
        <v>#REF!</v>
      </c>
      <c r="AJ18" s="2" t="e">
        <f>PERCENTILE(#REF!,25%)</f>
        <v>#REF!</v>
      </c>
      <c r="AK18" s="2" t="e">
        <f>MIN(#REF!)</f>
        <v>#REF!</v>
      </c>
      <c r="BK18">
        <v>4</v>
      </c>
      <c r="BL18">
        <f>COUNT(#REF!,#REF!,#REF!,#REF!,$D$65,$D$77,$D$89,$D$101,$D$113,$D$125,$D$137,$D$149,$D$161,$D$173)</f>
        <v>0</v>
      </c>
      <c r="BM18" t="e">
        <f>MAX(#REF!,#REF!,#REF!,#REF!,$D$65,$D$77,$D$89,$D$101,$D$113,$D$125,$D$137,$D$149,$D$161,$D$173)</f>
        <v>#REF!</v>
      </c>
      <c r="BN18" t="e">
        <f>PERCENTILE((#REF!,#REF!,#REF!,#REF!,$D$65,$D$77,$D$89,$D$101,$D$113,$D$125,$D$137,$D$149,$D$161,$D$173),75%)</f>
        <v>#REF!</v>
      </c>
      <c r="BO18" t="e">
        <f>MEDIAN(#REF!,#REF!,#REF!,#REF!,$D$65,$D$77,$D$89,$D$101,$D$113,$D$125,$D$137,$D$149,$D$161,$D$173)</f>
        <v>#REF!</v>
      </c>
      <c r="BP18" t="e">
        <f>PERCENTILE((#REF!,#REF!,#REF!,#REF!,$D$65,$D$77,$D$89,$D$101,$D$113,$D$125,$D$137,$D$149,$D$161,$D$173),25%)</f>
        <v>#REF!</v>
      </c>
      <c r="BQ18" t="e">
        <f>MIN(#REF!,#REF!,#REF!,#REF!,$D$65,$D$77,$D$89,$D$101,$D$113,$D$125,$D$137,$D$149,$D$161,$D$173)</f>
        <v>#REF!</v>
      </c>
    </row>
    <row r="19" spans="1:69" x14ac:dyDescent="0.25">
      <c r="A19" s="117">
        <v>41451</v>
      </c>
      <c r="B19" s="60">
        <v>6</v>
      </c>
      <c r="C19" s="60">
        <f t="shared" si="2"/>
        <v>2013</v>
      </c>
      <c r="D19" s="36">
        <v>5</v>
      </c>
      <c r="E19" s="38">
        <v>8.8000000000000007</v>
      </c>
      <c r="F19" s="47">
        <v>31.88</v>
      </c>
      <c r="G19" s="36">
        <v>27</v>
      </c>
      <c r="H19" s="48">
        <v>7.0000000000000001E-3</v>
      </c>
      <c r="I19" s="39">
        <v>3.2000000000000001E-2</v>
      </c>
      <c r="J19" s="39">
        <v>5.8000000000000003E-2</v>
      </c>
      <c r="K19" s="38">
        <v>9.1</v>
      </c>
      <c r="L19" s="36">
        <v>15</v>
      </c>
      <c r="M19" s="36">
        <v>176</v>
      </c>
      <c r="N19" s="36">
        <v>13</v>
      </c>
      <c r="O19" s="34">
        <v>112</v>
      </c>
      <c r="P19" s="36">
        <v>120</v>
      </c>
      <c r="Q19" s="36">
        <v>40</v>
      </c>
      <c r="R19" s="36">
        <v>26</v>
      </c>
      <c r="S19" s="36">
        <v>272</v>
      </c>
      <c r="T19" s="38">
        <v>0.5</v>
      </c>
      <c r="U19" s="36">
        <v>96</v>
      </c>
      <c r="V19" s="37">
        <v>120</v>
      </c>
      <c r="W19" s="49">
        <v>2027</v>
      </c>
      <c r="X19" s="36"/>
      <c r="Y19" s="36"/>
      <c r="Z19" s="34">
        <v>17</v>
      </c>
      <c r="AA19" s="34"/>
      <c r="AB19" s="34"/>
      <c r="AC19" s="36"/>
      <c r="AE19" s="3">
        <v>2003</v>
      </c>
      <c r="AF19" s="2">
        <f>COUNT($D$62:$D$73)</f>
        <v>0</v>
      </c>
      <c r="AG19" s="2">
        <f>MAX($D$62:$D$73)</f>
        <v>0</v>
      </c>
      <c r="AH19" s="2" t="e">
        <f>PERCENTILE($D$62:$D$73,75%)</f>
        <v>#NUM!</v>
      </c>
      <c r="AI19" s="2" t="e">
        <f>MEDIAN($D$62:$D$73)</f>
        <v>#NUM!</v>
      </c>
      <c r="AJ19" s="2" t="e">
        <f>PERCENTILE($D$62:$D$73,25%)</f>
        <v>#NUM!</v>
      </c>
      <c r="AK19" s="2">
        <f>MIN($D$62:$D$73)</f>
        <v>0</v>
      </c>
      <c r="BK19">
        <v>5</v>
      </c>
      <c r="BL19">
        <f>COUNT(#REF!,#REF!,#REF!,#REF!,$D$66,$D$78,$D$90,$D$102,$D$114,$D$126,$D$138,$D$150,$D$162,$D$174)</f>
        <v>0</v>
      </c>
      <c r="BM19" t="e">
        <f>MAX(#REF!,#REF!,#REF!,#REF!,$D$66,$D$78,$D$90,$D$102,$D$114,$D$126,$D$138,$D$150,$D$162,$D$174)</f>
        <v>#REF!</v>
      </c>
      <c r="BN19" t="e">
        <f>PERCENTILE((#REF!,#REF!,#REF!,#REF!,$D$66,$D$78,$D$90,$D$102,$D$114,$D$126,$D$138,$D$150,$D$162,$D$174),75%)</f>
        <v>#REF!</v>
      </c>
      <c r="BO19" t="e">
        <f>MEDIAN(#REF!,#REF!,#REF!,#REF!,$D$66,$D$78,$D$90,$D$102,$D$114,$D$126,$D$138,$D$150,$D$162,$D$174)</f>
        <v>#REF!</v>
      </c>
      <c r="BP19" t="e">
        <f>PERCENTILE((#REF!,#REF!,#REF!,#REF!,$D$66,$D$78,$D$90,$D$102,$D$114,$D$126,$D$138,$D$150,$D$162,$D$174),25%)</f>
        <v>#REF!</v>
      </c>
      <c r="BQ19" t="e">
        <f>MIN(#REF!,#REF!,#REF!,#REF!,$D$66,$D$78,$D$90,$D$102,$D$114,$D$126,$D$138,$D$150,$D$162,$D$174)</f>
        <v>#REF!</v>
      </c>
    </row>
    <row r="20" spans="1:69" x14ac:dyDescent="0.25">
      <c r="A20" s="117">
        <v>41479</v>
      </c>
      <c r="B20" s="60">
        <v>7</v>
      </c>
      <c r="C20" s="60">
        <f t="shared" si="2"/>
        <v>2013</v>
      </c>
      <c r="D20" s="36">
        <v>2</v>
      </c>
      <c r="E20" s="38">
        <v>6.2</v>
      </c>
      <c r="F20" s="47">
        <v>30.33</v>
      </c>
      <c r="G20" s="36">
        <v>27</v>
      </c>
      <c r="H20" s="48">
        <v>1.0999999999999999E-2</v>
      </c>
      <c r="I20" s="39">
        <v>7.8E-2</v>
      </c>
      <c r="J20" s="39">
        <v>0.4</v>
      </c>
      <c r="K20" s="38">
        <v>8.5</v>
      </c>
      <c r="L20" s="36">
        <v>19</v>
      </c>
      <c r="M20" s="36">
        <v>127</v>
      </c>
      <c r="N20" s="36">
        <v>18</v>
      </c>
      <c r="O20" s="34">
        <v>66</v>
      </c>
      <c r="P20" s="36">
        <v>92</v>
      </c>
      <c r="Q20" s="36">
        <v>36</v>
      </c>
      <c r="R20" s="36">
        <v>8</v>
      </c>
      <c r="S20" s="36">
        <v>249</v>
      </c>
      <c r="T20" s="38">
        <v>0.5</v>
      </c>
      <c r="U20" s="36">
        <v>72</v>
      </c>
      <c r="V20" s="37">
        <v>60</v>
      </c>
      <c r="W20" s="49">
        <v>47418</v>
      </c>
      <c r="X20" s="36"/>
      <c r="Y20" s="36"/>
      <c r="Z20" s="34">
        <v>20</v>
      </c>
      <c r="AA20" s="34"/>
      <c r="AB20" s="34"/>
      <c r="AC20" s="36"/>
      <c r="AE20" s="3">
        <v>2004</v>
      </c>
      <c r="AF20" s="2">
        <f>COUNT($D$74:$D$85)</f>
        <v>0</v>
      </c>
      <c r="AG20" s="2">
        <f>MAX($D$74:$D$85)</f>
        <v>0</v>
      </c>
      <c r="AH20" s="2" t="e">
        <f>PERCENTILE($D$74:$D$85,75%)</f>
        <v>#NUM!</v>
      </c>
      <c r="AI20" s="2" t="e">
        <f>MEDIAN($D$74:$D$85)</f>
        <v>#NUM!</v>
      </c>
      <c r="AJ20" s="2" t="e">
        <f>PERCENTILE($D$74:$D$85,25%)</f>
        <v>#NUM!</v>
      </c>
      <c r="AK20" s="2">
        <f>MIN($D$74:$D$85)</f>
        <v>0</v>
      </c>
      <c r="BK20">
        <v>6</v>
      </c>
      <c r="BL20">
        <f>COUNT(#REF!,#REF!,#REF!,#REF!,$D$67,$D$79,$D$91,$D$103,$D$115,$D$127,$D$139,$D$151,$D$163,$D$175)</f>
        <v>0</v>
      </c>
      <c r="BM20" t="e">
        <f>MAX(#REF!,#REF!,#REF!,#REF!,$D$67,$D$79,$D$91,$D$103,$D$115,$D$127,$D$139,$D$151,$D$163,$D$175)</f>
        <v>#REF!</v>
      </c>
      <c r="BN20" t="e">
        <f>PERCENTILE((#REF!,#REF!,#REF!,#REF!,$D$67,$D$79,$D$91,$D$103,$D$115,$D$127,$D$139,$D$151,$D$163,$D$175),75%)</f>
        <v>#REF!</v>
      </c>
      <c r="BO20" t="e">
        <f>MEDIAN(#REF!,#REF!,#REF!,#REF!,$D$67,$D$79,$D$91,$D$103,$D$115,$D$127,$D$139,$D$151,$D$163,$D$175)</f>
        <v>#REF!</v>
      </c>
      <c r="BP20" t="e">
        <f>PERCENTILE((#REF!,#REF!,#REF!,#REF!,$D$67,$D$79,$D$91,$D$103,$D$115,$D$127,$D$139,$D$151,$D$163,$D$175),25%)</f>
        <v>#REF!</v>
      </c>
      <c r="BQ20" t="e">
        <f>MIN(#REF!,#REF!,#REF!,#REF!,$D$67,$D$79,$D$91,$D$103,$D$115,$D$127,$D$139,$D$151,$D$163,$D$175)</f>
        <v>#REF!</v>
      </c>
    </row>
    <row r="21" spans="1:69" x14ac:dyDescent="0.25">
      <c r="A21" s="117">
        <v>41507</v>
      </c>
      <c r="B21" s="60">
        <v>8</v>
      </c>
      <c r="C21" s="60">
        <f t="shared" si="2"/>
        <v>2013</v>
      </c>
      <c r="D21" s="36">
        <v>3</v>
      </c>
      <c r="E21" s="38">
        <v>7.1</v>
      </c>
      <c r="F21" s="47">
        <v>29</v>
      </c>
      <c r="G21" s="36">
        <v>55</v>
      </c>
      <c r="H21" s="48">
        <v>8.9999999999999993E-3</v>
      </c>
      <c r="I21" s="39">
        <v>2.1000000000000001E-2</v>
      </c>
      <c r="J21" s="39">
        <v>1.7999999999999999E-2</v>
      </c>
      <c r="K21" s="38">
        <v>8.4</v>
      </c>
      <c r="L21" s="36">
        <v>52</v>
      </c>
      <c r="M21" s="36">
        <v>239</v>
      </c>
      <c r="N21" s="36">
        <v>35</v>
      </c>
      <c r="O21" s="34">
        <v>46</v>
      </c>
      <c r="P21" s="36">
        <v>100</v>
      </c>
      <c r="Q21" s="36">
        <v>40</v>
      </c>
      <c r="R21" s="36">
        <v>47</v>
      </c>
      <c r="S21" s="36">
        <v>423</v>
      </c>
      <c r="T21" s="38">
        <v>0.5</v>
      </c>
      <c r="U21" s="36">
        <v>80</v>
      </c>
      <c r="V21" s="37">
        <v>80</v>
      </c>
      <c r="W21" s="49">
        <v>17226</v>
      </c>
      <c r="X21" s="36"/>
      <c r="Y21" s="36"/>
      <c r="Z21" s="34">
        <v>12</v>
      </c>
      <c r="AA21" s="34"/>
      <c r="AB21" s="34"/>
      <c r="AC21" s="36"/>
      <c r="AE21" s="3">
        <v>2005</v>
      </c>
      <c r="AF21" s="2">
        <f>COUNT($D$86:$D$97)</f>
        <v>0</v>
      </c>
      <c r="AG21" s="2">
        <f>MAX($D$86:$D$97)</f>
        <v>0</v>
      </c>
      <c r="AH21" s="2" t="e">
        <f>PERCENTILE($D$86:$D$97,75%)</f>
        <v>#NUM!</v>
      </c>
      <c r="AI21" s="2" t="e">
        <f>MEDIAN($D$86:$D$97)</f>
        <v>#NUM!</v>
      </c>
      <c r="AJ21" s="2" t="e">
        <f>PERCENTILE($D$86:$D$97,25%)</f>
        <v>#NUM!</v>
      </c>
      <c r="AK21" s="2">
        <f>MIN($D$86:$D$97)</f>
        <v>0</v>
      </c>
      <c r="BK21">
        <v>7</v>
      </c>
      <c r="BL21">
        <f>COUNT(#REF!,#REF!,#REF!,#REF!,$D$68,$D$80,$D$92,$D$104,$D$116,$D$128,$D$140,$D$152,$D$164,$D$176)</f>
        <v>0</v>
      </c>
      <c r="BM21" t="e">
        <f>MAX(#REF!,#REF!,#REF!,#REF!,$D$68,$D$80,$D$92,$D$104,$D$116,$D$128,$D$140,$D$152,$D$164,$D$176)</f>
        <v>#REF!</v>
      </c>
      <c r="BN21" t="e">
        <f>PERCENTILE((#REF!,#REF!,#REF!,#REF!,$D$68,$D$80,$D$92,$D$104,$D$116,$D$128,$D$140,$D$152,$D$164,$D$176),75%)</f>
        <v>#REF!</v>
      </c>
      <c r="BO21" t="e">
        <f>MEDIAN(#REF!,#REF!,#REF!,#REF!,$D$68,$D$80,$D$92,$D$104,$D$116,$D$128,$D$140,$D$152,$D$164,$D$176)</f>
        <v>#REF!</v>
      </c>
      <c r="BP21" t="e">
        <f>PERCENTILE((#REF!,#REF!,#REF!,#REF!,$D$68,$D$80,$D$92,$D$104,$D$116,$D$128,$D$140,$D$152,$D$164,$D$176),25%)</f>
        <v>#REF!</v>
      </c>
      <c r="BQ21" t="e">
        <f>MIN(#REF!,#REF!,#REF!,#REF!,$D$68,$D$80,$D$92,$D$104,$D$116,$D$128,$D$140,$D$152,$D$164,$D$176)</f>
        <v>#REF!</v>
      </c>
    </row>
    <row r="22" spans="1:69" x14ac:dyDescent="0.25">
      <c r="A22" s="117">
        <v>41535</v>
      </c>
      <c r="B22" s="60">
        <v>9</v>
      </c>
      <c r="C22" s="60">
        <f t="shared" si="2"/>
        <v>2013</v>
      </c>
      <c r="D22" s="36">
        <v>1</v>
      </c>
      <c r="E22" s="38">
        <v>6.5</v>
      </c>
      <c r="F22" s="47">
        <v>29.64</v>
      </c>
      <c r="G22" s="36">
        <v>55</v>
      </c>
      <c r="H22" s="48">
        <v>1.2E-2</v>
      </c>
      <c r="I22" s="39">
        <v>5.3999999999999999E-2</v>
      </c>
      <c r="J22" s="39">
        <v>4.2000000000000003E-2</v>
      </c>
      <c r="K22" s="38">
        <v>8.6</v>
      </c>
      <c r="L22" s="36">
        <v>14</v>
      </c>
      <c r="M22" s="36">
        <v>177</v>
      </c>
      <c r="N22" s="36">
        <v>16</v>
      </c>
      <c r="O22" s="34">
        <v>45</v>
      </c>
      <c r="P22" s="36">
        <v>84</v>
      </c>
      <c r="Q22" s="36">
        <v>40</v>
      </c>
      <c r="R22" s="36">
        <v>32</v>
      </c>
      <c r="S22" s="36">
        <v>400</v>
      </c>
      <c r="T22" s="38">
        <v>0.5</v>
      </c>
      <c r="U22" s="36">
        <v>80</v>
      </c>
      <c r="V22" s="37">
        <v>100</v>
      </c>
      <c r="W22" s="49">
        <v>77778</v>
      </c>
      <c r="X22" s="36"/>
      <c r="Y22" s="36"/>
      <c r="Z22" s="34">
        <v>12</v>
      </c>
      <c r="AA22" s="34"/>
      <c r="AB22" s="34"/>
      <c r="AC22" s="36"/>
      <c r="AE22" s="3">
        <v>2006</v>
      </c>
      <c r="AF22" s="2">
        <f>COUNT($D$98:$D$109)</f>
        <v>0</v>
      </c>
      <c r="AG22" s="2">
        <f>MAX($D$98:$D$109)</f>
        <v>0</v>
      </c>
      <c r="AH22" s="2" t="e">
        <f>PERCENTILE($D$98:$D$109,75%)</f>
        <v>#NUM!</v>
      </c>
      <c r="AI22" s="2" t="e">
        <f>MEDIAN($D$98:$D$109)</f>
        <v>#NUM!</v>
      </c>
      <c r="AJ22" s="2" t="e">
        <f>PERCENTILE($D$98:$D$109,25%)</f>
        <v>#NUM!</v>
      </c>
      <c r="AK22" s="2">
        <f>MIN($D$98:$D$109)</f>
        <v>0</v>
      </c>
      <c r="BK22">
        <v>8</v>
      </c>
      <c r="BL22">
        <f>COUNT(#REF!,#REF!,#REF!,#REF!,$D$69,$D$81,$D$93,$D$105,$D$117,$D$129,$D$141,$D$153,$D$165,$D$177)</f>
        <v>0</v>
      </c>
      <c r="BM22" t="e">
        <f>MAX(#REF!,#REF!,#REF!,#REF!,$D$69,$D$81,$D$93,$D$105,$D$117,$D$129,$D$141,$D$153,$D$165,$D$177)</f>
        <v>#REF!</v>
      </c>
      <c r="BN22" t="e">
        <f>PERCENTILE((#REF!,#REF!,#REF!,#REF!,$D$69,$D$81,$D$93,$D$105,$D$117,$D$129,$D$141,$D$153,$D$165,$D$177),75%)</f>
        <v>#REF!</v>
      </c>
      <c r="BO22" t="e">
        <f>MEDIAN(#REF!,#REF!,#REF!,#REF!,$D$69,$D$81,$D$93,$D$105,$D$117,$D$129,$D$141,$D$153,$D$165,$D$177)</f>
        <v>#REF!</v>
      </c>
      <c r="BP22" t="e">
        <f>PERCENTILE((#REF!,#REF!,#REF!,#REF!,$D$69,$D$81,$D$93,$D$105,$D$117,$D$129,$D$141,$D$153,$D$165,$D$177),25%)</f>
        <v>#REF!</v>
      </c>
      <c r="BQ22" t="e">
        <f>MIN(#REF!,#REF!,#REF!,#REF!,$D$69,$D$81,$D$93,$D$105,$D$117,$D$129,$D$141,$D$153,$D$165,$D$177)</f>
        <v>#REF!</v>
      </c>
    </row>
    <row r="23" spans="1:69" x14ac:dyDescent="0.25">
      <c r="A23" s="117">
        <v>41563</v>
      </c>
      <c r="B23" s="60">
        <v>10</v>
      </c>
      <c r="C23" s="60">
        <f t="shared" si="2"/>
        <v>2013</v>
      </c>
      <c r="D23" s="36">
        <v>2</v>
      </c>
      <c r="E23" s="38">
        <v>8.6</v>
      </c>
      <c r="F23" s="47">
        <v>29.8</v>
      </c>
      <c r="G23" s="36">
        <v>32</v>
      </c>
      <c r="H23" s="48">
        <v>0.125</v>
      </c>
      <c r="I23" s="39">
        <v>7.0999999999999994E-2</v>
      </c>
      <c r="J23" s="39">
        <v>5.2999999999999999E-2</v>
      </c>
      <c r="K23" s="38">
        <v>8.4</v>
      </c>
      <c r="L23" s="36">
        <v>9</v>
      </c>
      <c r="M23" s="36">
        <v>145</v>
      </c>
      <c r="N23" s="36">
        <v>16</v>
      </c>
      <c r="O23" s="34">
        <v>77</v>
      </c>
      <c r="P23" s="36">
        <v>80</v>
      </c>
      <c r="Q23" s="36">
        <v>36</v>
      </c>
      <c r="R23" s="50" t="s">
        <v>70</v>
      </c>
      <c r="S23" s="36">
        <v>230</v>
      </c>
      <c r="T23" s="38">
        <v>0.5</v>
      </c>
      <c r="U23" s="36">
        <v>64</v>
      </c>
      <c r="V23" s="37">
        <v>80</v>
      </c>
      <c r="W23" s="49">
        <v>31325</v>
      </c>
      <c r="X23" s="36"/>
      <c r="Y23" s="36"/>
      <c r="Z23" s="34">
        <v>14</v>
      </c>
      <c r="AA23" s="34"/>
      <c r="AB23" s="34"/>
      <c r="AC23" s="36"/>
      <c r="AE23" s="3">
        <v>2007</v>
      </c>
      <c r="AF23" s="2">
        <f>COUNT($D$110:$D$121)</f>
        <v>0</v>
      </c>
      <c r="AG23" s="2">
        <f>MAX($D$110:$D$121)</f>
        <v>0</v>
      </c>
      <c r="AH23" s="2" t="e">
        <f>PERCENTILE($D$110:$D$121,75%)</f>
        <v>#NUM!</v>
      </c>
      <c r="AI23" s="2" t="e">
        <f>MEDIAN($D$110:$D$121)</f>
        <v>#NUM!</v>
      </c>
      <c r="AJ23" s="2" t="e">
        <f>PERCENTILE($D$110:$D$121,25%)</f>
        <v>#NUM!</v>
      </c>
      <c r="AK23" s="2">
        <f>MIN($D$110:$D$121)</f>
        <v>0</v>
      </c>
      <c r="BK23">
        <v>9</v>
      </c>
      <c r="BL23">
        <f>COUNT(#REF!,#REF!,#REF!,#REF!,$D$70,$D$82,$D$94,$D$106,$D$118,$D$130,$D$142,$D$154,$D$166,$D$178)</f>
        <v>0</v>
      </c>
      <c r="BM23" t="e">
        <f>MAX(#REF!,#REF!,#REF!,#REF!,$D$70,$D$82,$D$94,$D$106,$D$118,$D$130,$D$142,$D$154,$D$166,$D$178)</f>
        <v>#REF!</v>
      </c>
      <c r="BN23" t="e">
        <f>PERCENTILE((#REF!,#REF!,#REF!,#REF!,$D$70,$D$82,$D$94,$D$106,$D$118,$D$130,$D$142,$D$154,$D$166,$D$178),75%)</f>
        <v>#REF!</v>
      </c>
      <c r="BO23" t="e">
        <f>MEDIAN(#REF!,#REF!,#REF!,#REF!,$D$70,$D$82,$D$94,$D$106,$D$118,$D$130,$D$142,$D$154,$D$166,$D$178)</f>
        <v>#REF!</v>
      </c>
      <c r="BP23" t="e">
        <f>PERCENTILE((#REF!,#REF!,#REF!,#REF!,$D$70,$D$82,$D$94,$D$106,$D$118,$D$130,$D$142,$D$154,$D$166,$D$178),25%)</f>
        <v>#REF!</v>
      </c>
      <c r="BQ23" t="e">
        <f>MIN(#REF!,#REF!,#REF!,#REF!,$D$70,$D$82,$D$94,$D$106,$D$118,$D$130,$D$142,$D$154,$D$166,$D$178)</f>
        <v>#REF!</v>
      </c>
    </row>
    <row r="24" spans="1:69" x14ac:dyDescent="0.25">
      <c r="A24" s="117">
        <v>41591</v>
      </c>
      <c r="B24" s="60">
        <v>11</v>
      </c>
      <c r="C24" s="60">
        <f t="shared" si="2"/>
        <v>2013</v>
      </c>
      <c r="D24" s="36">
        <v>4</v>
      </c>
      <c r="E24" s="38">
        <v>7</v>
      </c>
      <c r="F24" s="47">
        <v>29</v>
      </c>
      <c r="G24" s="36">
        <v>36</v>
      </c>
      <c r="H24" s="48">
        <v>3.0000000000000001E-3</v>
      </c>
      <c r="I24" s="39">
        <v>0.05</v>
      </c>
      <c r="J24" s="39">
        <v>5.5E-2</v>
      </c>
      <c r="K24" s="38">
        <v>8</v>
      </c>
      <c r="L24" s="36">
        <v>7</v>
      </c>
      <c r="M24" s="36">
        <v>156</v>
      </c>
      <c r="N24" s="36">
        <v>11</v>
      </c>
      <c r="O24" s="34">
        <v>159</v>
      </c>
      <c r="P24" s="36">
        <v>76</v>
      </c>
      <c r="Q24" s="36">
        <v>40</v>
      </c>
      <c r="R24" s="50" t="s">
        <v>70</v>
      </c>
      <c r="S24" s="36">
        <v>275</v>
      </c>
      <c r="T24" s="38">
        <v>1</v>
      </c>
      <c r="U24" s="36">
        <v>68</v>
      </c>
      <c r="V24" s="37">
        <v>100</v>
      </c>
      <c r="W24" s="49">
        <v>36118</v>
      </c>
      <c r="X24" s="36"/>
      <c r="Y24" s="36"/>
      <c r="Z24" s="34">
        <v>16</v>
      </c>
      <c r="AA24" s="34"/>
      <c r="AB24" s="34"/>
      <c r="AC24" s="36"/>
      <c r="AE24" s="3">
        <v>2008</v>
      </c>
      <c r="AF24" s="2">
        <f>COUNT($D$122:$D$133)</f>
        <v>0</v>
      </c>
      <c r="AG24" s="2">
        <f>MAX($D$122:$D$133)</f>
        <v>0</v>
      </c>
      <c r="AH24" s="2" t="e">
        <f>PERCENTILE($D$122:$D$133,75%)</f>
        <v>#NUM!</v>
      </c>
      <c r="AI24" s="2" t="e">
        <f>MEDIAN($D$122:$D$133)</f>
        <v>#NUM!</v>
      </c>
      <c r="AJ24" s="2" t="e">
        <f>PERCENTILE($D$122:$D$133,25%)</f>
        <v>#NUM!</v>
      </c>
      <c r="AK24" s="2">
        <f>MIN($D$122:$D$133)</f>
        <v>0</v>
      </c>
      <c r="BK24">
        <v>10</v>
      </c>
      <c r="BL24">
        <f>COUNT(#REF!,#REF!,#REF!,#REF!,$D$71,$D$83,$D$95,$D$107,$D$119,$D$131,$D$143,$D$155,$D$167,$D$179)</f>
        <v>0</v>
      </c>
      <c r="BM24" t="e">
        <f>MAX(#REF!,#REF!,#REF!,#REF!,$D$71,$D$83,$D$95,$D$107,$D$119,$D$131,$D$143,$D$155,$D$167,$D$179)</f>
        <v>#REF!</v>
      </c>
      <c r="BN24" t="e">
        <f>PERCENTILE((#REF!,#REF!,#REF!,#REF!,$D$71,$D$83,$D$95,$D$107,$D$119,$D$131,$D$143,$D$155,$D$167,$D$179),75%)</f>
        <v>#REF!</v>
      </c>
      <c r="BO24" t="e">
        <f>MEDIAN(#REF!,#REF!,#REF!,#REF!,$D$71,$D$83,$D$95,$D$107,$D$119,$D$131,$D$143,$D$155,$D$167,$D$179)</f>
        <v>#REF!</v>
      </c>
      <c r="BP24" t="e">
        <f>PERCENTILE((#REF!,#REF!,#REF!,#REF!,$D$71,$D$83,$D$95,$D$107,$D$119,$D$131,$D$143,$D$155,$D$167,$D$179),25%)</f>
        <v>#REF!</v>
      </c>
      <c r="BQ24" t="e">
        <f>MIN(#REF!,#REF!,#REF!,#REF!,$D$71,$D$83,$D$95,$D$107,$D$119,$D$131,$D$143,$D$155,$D$167,$D$179)</f>
        <v>#REF!</v>
      </c>
    </row>
    <row r="25" spans="1:69" x14ac:dyDescent="0.25">
      <c r="A25" s="117">
        <v>41619</v>
      </c>
      <c r="B25" s="60">
        <v>12</v>
      </c>
      <c r="C25" s="60">
        <f t="shared" si="2"/>
        <v>2013</v>
      </c>
      <c r="D25" s="36">
        <v>2</v>
      </c>
      <c r="E25" s="38">
        <v>8</v>
      </c>
      <c r="F25" s="47">
        <v>26</v>
      </c>
      <c r="G25" s="36">
        <v>20</v>
      </c>
      <c r="H25" s="48">
        <v>5.0000000000000001E-3</v>
      </c>
      <c r="I25" s="39">
        <v>0.04</v>
      </c>
      <c r="J25" s="39">
        <v>7.0000000000000007E-2</v>
      </c>
      <c r="K25" s="38">
        <v>7.2</v>
      </c>
      <c r="L25" s="36">
        <v>67</v>
      </c>
      <c r="M25" s="36">
        <v>142</v>
      </c>
      <c r="N25" s="36">
        <v>18</v>
      </c>
      <c r="O25" s="34">
        <v>412</v>
      </c>
      <c r="P25" s="36">
        <v>76</v>
      </c>
      <c r="Q25" s="36">
        <v>32</v>
      </c>
      <c r="R25" s="51" t="s">
        <v>70</v>
      </c>
      <c r="S25" s="36">
        <v>259</v>
      </c>
      <c r="T25" s="38">
        <v>0.5</v>
      </c>
      <c r="U25" s="36">
        <v>64</v>
      </c>
      <c r="V25" s="37">
        <v>70</v>
      </c>
      <c r="W25" s="49">
        <v>19389</v>
      </c>
      <c r="X25" s="36"/>
      <c r="Y25" s="36"/>
      <c r="Z25" s="34">
        <v>29</v>
      </c>
      <c r="AA25" s="34"/>
      <c r="AB25" s="34"/>
      <c r="AC25" s="36"/>
      <c r="AE25" s="3">
        <v>2009</v>
      </c>
      <c r="AF25" s="2">
        <f>COUNT($D$134:$D$145)</f>
        <v>0</v>
      </c>
      <c r="AG25" s="2">
        <f>MAX($D$134:$D$145)</f>
        <v>0</v>
      </c>
      <c r="AH25" s="2" t="e">
        <f>PERCENTILE($D$134:$D$145,75%)</f>
        <v>#NUM!</v>
      </c>
      <c r="AI25" s="2" t="e">
        <f>MEDIAN($D$134:$D$145)</f>
        <v>#NUM!</v>
      </c>
      <c r="AJ25" s="2" t="e">
        <f>PERCENTILE($D$134:$D$145,25%)</f>
        <v>#NUM!</v>
      </c>
      <c r="AK25" s="2">
        <f>MIN($D$134:$D$145)</f>
        <v>0</v>
      </c>
      <c r="BK25">
        <v>11</v>
      </c>
      <c r="BL25">
        <f>COUNT(#REF!,#REF!,#REF!,#REF!,$D$72,$D$84,$D$96,$D$108,$D$120,$D$132,$D$144,$D$156,$D$168,$D$180)</f>
        <v>0</v>
      </c>
      <c r="BM25" t="e">
        <f>MAX(#REF!,#REF!,#REF!,#REF!,$D$72,$D$84,$D$96,$D$108,$D$120,$D$132,$D$144,$D$156,$D$168,$D$180)</f>
        <v>#REF!</v>
      </c>
      <c r="BN25" t="e">
        <f>PERCENTILE((#REF!,#REF!,#REF!,#REF!,$D$72,$D$84,$D$96,$D$108,$D$120,$D$132,$D$144,$D$156,$D$168,$D$180),75%)</f>
        <v>#REF!</v>
      </c>
      <c r="BO25" t="e">
        <f>MEDIAN(#REF!,#REF!,#REF!,#REF!,$D$72,$D$84,$D$96,$D$108,$D$120,$D$132,$D$144,$D$156,$D$168,$D$180)</f>
        <v>#REF!</v>
      </c>
      <c r="BP25" t="e">
        <f>PERCENTILE((#REF!,#REF!,#REF!,#REF!,$D$72,$D$84,$D$96,$D$108,$D$120,$D$132,$D$144,$D$156,$D$168,$D$180),25%)</f>
        <v>#REF!</v>
      </c>
      <c r="BQ25" t="e">
        <f>MIN(#REF!,#REF!,#REF!,#REF!,$D$72,$D$84,$D$96,$D$108,$D$120,$D$132,$D$144,$D$156,$D$168,$D$180)</f>
        <v>#REF!</v>
      </c>
    </row>
    <row r="26" spans="1:69" x14ac:dyDescent="0.25">
      <c r="A26" s="117">
        <v>41647</v>
      </c>
      <c r="B26" s="60">
        <v>1</v>
      </c>
      <c r="C26" s="60">
        <f t="shared" si="2"/>
        <v>2014</v>
      </c>
      <c r="D26" s="36">
        <v>2</v>
      </c>
      <c r="E26" s="38">
        <v>6.6</v>
      </c>
      <c r="F26" s="38">
        <v>24</v>
      </c>
      <c r="G26" s="36">
        <v>36</v>
      </c>
      <c r="H26" s="48" t="s">
        <v>70</v>
      </c>
      <c r="I26" s="39" t="s">
        <v>70</v>
      </c>
      <c r="J26" s="52" t="s">
        <v>70</v>
      </c>
      <c r="K26" s="38">
        <v>7.5</v>
      </c>
      <c r="L26" s="36" t="s">
        <v>70</v>
      </c>
      <c r="M26" s="44" t="s">
        <v>70</v>
      </c>
      <c r="N26" s="36">
        <v>12</v>
      </c>
      <c r="O26" s="35">
        <v>314</v>
      </c>
      <c r="P26" s="36">
        <v>76</v>
      </c>
      <c r="Q26" s="36">
        <v>40</v>
      </c>
      <c r="R26" s="36">
        <v>32</v>
      </c>
      <c r="S26" s="36">
        <v>219</v>
      </c>
      <c r="T26" s="38">
        <v>0.5</v>
      </c>
      <c r="U26" s="40" t="s">
        <v>3</v>
      </c>
      <c r="V26" s="37">
        <v>60</v>
      </c>
      <c r="W26" s="45">
        <v>16328</v>
      </c>
      <c r="Z26" s="35">
        <v>7</v>
      </c>
      <c r="AE26" s="3">
        <v>2010</v>
      </c>
      <c r="AF26" s="2">
        <f>COUNT($D$146:$D$157)</f>
        <v>0</v>
      </c>
      <c r="AG26" s="2">
        <f>MAX($D$146:$D$157)</f>
        <v>0</v>
      </c>
      <c r="AH26" s="2" t="e">
        <f>PERCENTILE($D$146:$D$157,75%)</f>
        <v>#NUM!</v>
      </c>
      <c r="AI26" s="2" t="e">
        <f>MEDIAN($D$146:$D$157)</f>
        <v>#NUM!</v>
      </c>
      <c r="AJ26" s="2" t="e">
        <f>PERCENTILE($D$146:$D$157,25%)</f>
        <v>#NUM!</v>
      </c>
      <c r="AK26" s="2">
        <f>MIN($D$146:$D$157)</f>
        <v>0</v>
      </c>
      <c r="BK26">
        <v>12</v>
      </c>
      <c r="BL26">
        <f>COUNT(#REF!,#REF!,#REF!,#REF!,$D$73,$D$85,$D$97,$D$109,$D$121,$D$133,$D$145,$D$157,$D$169,$D$181)</f>
        <v>0</v>
      </c>
      <c r="BM26" t="e">
        <f>MAX(#REF!,#REF!,#REF!,#REF!,$D$73,$D$85,$D$97,$D$109,$D$121,$D$133,$D$145,$D$157,$D$169,$D$181)</f>
        <v>#REF!</v>
      </c>
      <c r="BN26" t="e">
        <f>PERCENTILE((#REF!,#REF!,#REF!,#REF!,$D$73,$D$85,$D$97,$D$109,$D$121,$D$133,$D$145,$D$157,$D$169,$D$181),75%)</f>
        <v>#REF!</v>
      </c>
      <c r="BO26" t="e">
        <f>MEDIAN(#REF!,#REF!,#REF!,#REF!,$D$73,$D$85,$D$97,$D$109,$D$121,$D$133,$D$145,$D$157,$D$169,$D$181)</f>
        <v>#REF!</v>
      </c>
      <c r="BP26" t="e">
        <f>PERCENTILE((#REF!,#REF!,#REF!,#REF!,$D$73,$D$85,$D$97,$D$109,$D$121,$D$133,$D$145,$D$157,$D$169,$D$181),25%)</f>
        <v>#REF!</v>
      </c>
      <c r="BQ26" t="e">
        <f>MIN(#REF!,#REF!,#REF!,#REF!,$D$73,$D$85,$D$97,$D$109,$D$121,$D$133,$D$145,$D$157,$D$169,$D$181)</f>
        <v>#REF!</v>
      </c>
    </row>
    <row r="27" spans="1:69" x14ac:dyDescent="0.25">
      <c r="A27" s="117">
        <v>41675</v>
      </c>
      <c r="B27" s="60">
        <v>2</v>
      </c>
      <c r="C27" s="60">
        <f t="shared" si="2"/>
        <v>2014</v>
      </c>
      <c r="D27" s="36">
        <v>3</v>
      </c>
      <c r="E27" s="38">
        <v>10.7</v>
      </c>
      <c r="F27" s="38">
        <v>25</v>
      </c>
      <c r="G27" s="36">
        <v>28</v>
      </c>
      <c r="H27" s="48">
        <v>0.29499999999999998</v>
      </c>
      <c r="I27" s="39">
        <v>2.7E-2</v>
      </c>
      <c r="J27" s="52" t="s">
        <v>70</v>
      </c>
      <c r="K27" s="38">
        <v>8.4</v>
      </c>
      <c r="L27" s="36">
        <v>46</v>
      </c>
      <c r="M27" s="44" t="s">
        <v>70</v>
      </c>
      <c r="N27" s="36">
        <v>49</v>
      </c>
      <c r="O27" s="35">
        <v>263</v>
      </c>
      <c r="P27" s="36" t="s">
        <v>70</v>
      </c>
      <c r="Q27" s="36" t="s">
        <v>70</v>
      </c>
      <c r="R27" s="36" t="s">
        <v>70</v>
      </c>
      <c r="S27" s="36" t="s">
        <v>70</v>
      </c>
      <c r="T27" s="38">
        <v>0.5</v>
      </c>
      <c r="U27" s="36" t="s">
        <v>70</v>
      </c>
      <c r="V27" s="37">
        <v>20</v>
      </c>
      <c r="W27" s="45">
        <v>24382</v>
      </c>
      <c r="Z27" s="35">
        <v>5</v>
      </c>
      <c r="AE27" s="3">
        <v>2011</v>
      </c>
      <c r="AF27" s="2">
        <f>COUNT($D$158:$D$169)</f>
        <v>0</v>
      </c>
      <c r="AG27" s="2">
        <f>MAX($D$158:$D$169)</f>
        <v>0</v>
      </c>
      <c r="AH27" s="2" t="e">
        <f>PERCENTILE($D$158:$D$169,75%)</f>
        <v>#NUM!</v>
      </c>
      <c r="AI27" s="2" t="e">
        <f>MEDIAN($D$158:$D$169)</f>
        <v>#NUM!</v>
      </c>
      <c r="AJ27" s="2" t="e">
        <f>PERCENTILE($D$158:$D$169,25%)</f>
        <v>#NUM!</v>
      </c>
      <c r="AK27" s="2">
        <f>MIN($D$158:$D$169)</f>
        <v>0</v>
      </c>
    </row>
    <row r="28" spans="1:69" x14ac:dyDescent="0.25">
      <c r="A28" s="117">
        <v>41703</v>
      </c>
      <c r="B28" s="60">
        <v>3</v>
      </c>
      <c r="C28" s="60">
        <f t="shared" si="2"/>
        <v>2014</v>
      </c>
      <c r="D28" s="36">
        <v>2</v>
      </c>
      <c r="E28" s="38">
        <v>8.6999999999999993</v>
      </c>
      <c r="F28" s="38">
        <v>25</v>
      </c>
      <c r="G28" s="36">
        <v>32</v>
      </c>
      <c r="H28" s="48">
        <v>0.28499999999999998</v>
      </c>
      <c r="I28" s="39">
        <v>4.4999999999999998E-2</v>
      </c>
      <c r="J28" s="52" t="s">
        <v>70</v>
      </c>
      <c r="K28" s="38">
        <v>8.4</v>
      </c>
      <c r="L28" s="36">
        <v>59</v>
      </c>
      <c r="M28" s="44" t="s">
        <v>70</v>
      </c>
      <c r="N28" s="36">
        <v>62</v>
      </c>
      <c r="O28" s="35">
        <v>263</v>
      </c>
      <c r="P28" s="36" t="s">
        <v>70</v>
      </c>
      <c r="Q28" s="36" t="s">
        <v>70</v>
      </c>
      <c r="R28" s="36" t="s">
        <v>70</v>
      </c>
      <c r="S28" s="36" t="s">
        <v>70</v>
      </c>
      <c r="T28" s="38">
        <v>2</v>
      </c>
      <c r="U28" s="36" t="s">
        <v>70</v>
      </c>
      <c r="V28" s="37">
        <v>40</v>
      </c>
      <c r="W28" s="45">
        <v>3663</v>
      </c>
      <c r="Z28" s="35">
        <v>4</v>
      </c>
      <c r="AE28" s="3">
        <v>2012</v>
      </c>
      <c r="AF28" s="2">
        <f>COUNT($D$170:$D$181)</f>
        <v>0</v>
      </c>
      <c r="AG28" s="2">
        <f>MAX($D$170:$D$181)</f>
        <v>0</v>
      </c>
      <c r="AH28" s="2" t="e">
        <f>PERCENTILE($D$170:$D$181,75%)</f>
        <v>#NUM!</v>
      </c>
      <c r="AI28" s="2" t="e">
        <f>MEDIAN($D$170:$D$181)</f>
        <v>#NUM!</v>
      </c>
      <c r="AJ28" s="2" t="e">
        <f>PERCENTILE($D$170:$D$181,25%)</f>
        <v>#NUM!</v>
      </c>
      <c r="AK28" s="2">
        <f>MIN($D$170:$D$181)</f>
        <v>0</v>
      </c>
    </row>
    <row r="29" spans="1:69" x14ac:dyDescent="0.25">
      <c r="A29" s="117">
        <v>41731</v>
      </c>
      <c r="B29" s="60">
        <v>4</v>
      </c>
      <c r="C29" s="60">
        <f t="shared" si="2"/>
        <v>2014</v>
      </c>
      <c r="D29" s="36">
        <v>2</v>
      </c>
      <c r="E29" s="38">
        <v>8.9</v>
      </c>
      <c r="F29" s="38">
        <v>31</v>
      </c>
      <c r="G29" s="36">
        <v>40</v>
      </c>
      <c r="H29" s="48">
        <v>6.2E-2</v>
      </c>
      <c r="I29" s="39">
        <v>0.04</v>
      </c>
      <c r="J29" s="39">
        <v>3.2000000000000001E-2</v>
      </c>
      <c r="K29" s="38">
        <v>9</v>
      </c>
      <c r="L29" s="36">
        <v>70</v>
      </c>
      <c r="M29" s="36">
        <v>198</v>
      </c>
      <c r="N29" s="36">
        <v>60</v>
      </c>
      <c r="O29" s="35">
        <v>263</v>
      </c>
      <c r="P29" s="36">
        <v>100</v>
      </c>
      <c r="Q29" s="36">
        <v>40</v>
      </c>
      <c r="R29" s="36" t="s">
        <v>70</v>
      </c>
      <c r="S29" s="36">
        <v>256</v>
      </c>
      <c r="T29" s="38">
        <v>0.5</v>
      </c>
      <c r="U29" s="40" t="s">
        <v>3</v>
      </c>
      <c r="V29" s="37">
        <v>40</v>
      </c>
      <c r="W29" s="45">
        <v>7029</v>
      </c>
      <c r="Z29" s="35">
        <v>4</v>
      </c>
      <c r="AE29" s="1"/>
      <c r="AF29" s="1"/>
      <c r="AG29" s="2"/>
      <c r="AH29" s="2"/>
      <c r="AI29" s="2"/>
    </row>
    <row r="30" spans="1:69" x14ac:dyDescent="0.25">
      <c r="A30" s="117">
        <v>41787</v>
      </c>
      <c r="B30" s="60">
        <v>5</v>
      </c>
      <c r="C30" s="60">
        <f t="shared" si="2"/>
        <v>2014</v>
      </c>
      <c r="D30" s="36">
        <v>3</v>
      </c>
      <c r="E30" s="38">
        <v>8.9</v>
      </c>
      <c r="F30" s="38">
        <v>32.1</v>
      </c>
      <c r="G30" s="36">
        <v>52</v>
      </c>
      <c r="H30" s="48">
        <v>1E-3</v>
      </c>
      <c r="I30" s="39">
        <v>5.8000000000000003E-2</v>
      </c>
      <c r="J30" s="52" t="s">
        <v>70</v>
      </c>
      <c r="K30" s="38">
        <v>8.5</v>
      </c>
      <c r="L30" s="36">
        <v>34</v>
      </c>
      <c r="M30" s="44" t="s">
        <v>70</v>
      </c>
      <c r="N30" s="36">
        <v>30</v>
      </c>
      <c r="O30" s="35">
        <v>243</v>
      </c>
      <c r="P30" s="36" t="s">
        <v>70</v>
      </c>
      <c r="Q30" s="36" t="s">
        <v>70</v>
      </c>
      <c r="R30" s="36" t="s">
        <v>70</v>
      </c>
      <c r="S30" s="36" t="s">
        <v>70</v>
      </c>
      <c r="T30" s="38">
        <v>3</v>
      </c>
      <c r="U30" s="36" t="s">
        <v>70</v>
      </c>
      <c r="V30" s="37">
        <v>60</v>
      </c>
      <c r="W30" s="45">
        <v>19350</v>
      </c>
      <c r="Z30" s="35">
        <v>3</v>
      </c>
      <c r="AE30" s="1"/>
      <c r="AF30" s="1"/>
      <c r="AG30" s="2"/>
      <c r="AH30" s="2"/>
      <c r="AI30" s="2"/>
    </row>
    <row r="31" spans="1:69" x14ac:dyDescent="0.25">
      <c r="A31" s="117">
        <v>41815</v>
      </c>
      <c r="B31" s="60">
        <v>6</v>
      </c>
      <c r="C31" s="60">
        <f t="shared" si="2"/>
        <v>2014</v>
      </c>
      <c r="D31" s="36">
        <v>3</v>
      </c>
      <c r="E31" s="38">
        <v>8.9</v>
      </c>
      <c r="F31" s="38">
        <v>35.6</v>
      </c>
      <c r="G31" s="36">
        <v>223</v>
      </c>
      <c r="H31" s="48">
        <v>4.3999999999999997E-2</v>
      </c>
      <c r="I31" s="39">
        <v>0.09</v>
      </c>
      <c r="J31" s="52" t="s">
        <v>70</v>
      </c>
      <c r="K31" s="38">
        <v>9.1</v>
      </c>
      <c r="L31" s="36">
        <v>20</v>
      </c>
      <c r="M31" s="44" t="s">
        <v>70</v>
      </c>
      <c r="N31" s="36">
        <v>12</v>
      </c>
      <c r="O31" s="35">
        <v>107</v>
      </c>
      <c r="P31" s="36" t="s">
        <v>70</v>
      </c>
      <c r="Q31" s="36" t="s">
        <v>70</v>
      </c>
      <c r="R31" s="36" t="s">
        <v>70</v>
      </c>
      <c r="S31" s="36" t="s">
        <v>70</v>
      </c>
      <c r="T31" s="38">
        <v>1</v>
      </c>
      <c r="U31" s="36" t="s">
        <v>70</v>
      </c>
      <c r="V31" s="37">
        <v>80</v>
      </c>
      <c r="W31" s="45">
        <v>22298</v>
      </c>
      <c r="Z31" s="35">
        <v>3</v>
      </c>
      <c r="AE31" t="s">
        <v>15</v>
      </c>
      <c r="AF31" t="s">
        <v>22</v>
      </c>
      <c r="AG31" t="s">
        <v>23</v>
      </c>
      <c r="AH31" t="s">
        <v>24</v>
      </c>
      <c r="AI31" t="s">
        <v>25</v>
      </c>
      <c r="AJ31" t="s">
        <v>26</v>
      </c>
      <c r="AK31" t="s">
        <v>27</v>
      </c>
      <c r="BK31" t="s">
        <v>14</v>
      </c>
      <c r="BL31" t="s">
        <v>22</v>
      </c>
      <c r="BM31" t="s">
        <v>23</v>
      </c>
      <c r="BN31" t="s">
        <v>24</v>
      </c>
      <c r="BO31" t="s">
        <v>25</v>
      </c>
      <c r="BP31" t="s">
        <v>26</v>
      </c>
      <c r="BQ31" t="s">
        <v>27</v>
      </c>
    </row>
    <row r="32" spans="1:69" x14ac:dyDescent="0.25">
      <c r="A32" s="117">
        <v>41843</v>
      </c>
      <c r="B32" s="60">
        <v>7</v>
      </c>
      <c r="C32" s="60">
        <f t="shared" si="2"/>
        <v>2014</v>
      </c>
      <c r="D32" s="50" t="s">
        <v>70</v>
      </c>
      <c r="E32" s="38">
        <v>7.3</v>
      </c>
      <c r="F32" s="38">
        <v>29.5</v>
      </c>
      <c r="G32" s="36">
        <v>234</v>
      </c>
      <c r="H32" s="48" t="s">
        <v>70</v>
      </c>
      <c r="I32" s="39" t="s">
        <v>70</v>
      </c>
      <c r="J32" s="52" t="s">
        <v>70</v>
      </c>
      <c r="K32" s="38">
        <v>8.4</v>
      </c>
      <c r="L32" s="36" t="s">
        <v>70</v>
      </c>
      <c r="M32" s="44" t="s">
        <v>70</v>
      </c>
      <c r="N32" s="36" t="s">
        <v>70</v>
      </c>
      <c r="O32" s="34" t="s">
        <v>103</v>
      </c>
      <c r="P32" s="36" t="s">
        <v>70</v>
      </c>
      <c r="Q32" s="36" t="s">
        <v>70</v>
      </c>
      <c r="R32" s="36" t="s">
        <v>70</v>
      </c>
      <c r="S32" s="36" t="s">
        <v>70</v>
      </c>
      <c r="T32" s="38" t="s">
        <v>70</v>
      </c>
      <c r="U32" s="36" t="s">
        <v>70</v>
      </c>
      <c r="V32" s="37">
        <v>80</v>
      </c>
      <c r="W32" s="45">
        <v>3500</v>
      </c>
      <c r="Z32" s="34" t="s">
        <v>103</v>
      </c>
      <c r="AE32" s="3">
        <v>1999</v>
      </c>
      <c r="AF32">
        <f>COUNT(#REF!)</f>
        <v>0</v>
      </c>
      <c r="AG32" s="4" t="e">
        <f>MAX(#REF!)</f>
        <v>#REF!</v>
      </c>
      <c r="AH32" t="e">
        <f>PERCENTILE(#REF!,75%)</f>
        <v>#REF!</v>
      </c>
      <c r="AI32" s="4" t="e">
        <f>MEDIAN(#REF!)</f>
        <v>#REF!</v>
      </c>
      <c r="AJ32" t="e">
        <f>PERCENTILE(#REF!,25%)</f>
        <v>#REF!</v>
      </c>
      <c r="AK32" s="4" t="e">
        <f>MIN(#REF!)</f>
        <v>#REF!</v>
      </c>
      <c r="BK32">
        <v>1</v>
      </c>
      <c r="BL32">
        <f>COUNT(#REF!,#REF!,#REF!,#REF!,$E$62,$E$74,$E$86,$E$98,$E$110,$E$122,$E$134,$E$146,$E$158,$E$170)</f>
        <v>0</v>
      </c>
      <c r="BM32" s="4" t="e">
        <f>MAX(#REF!,#REF!,#REF!,#REF!,$E$62,$E$74,$E$86,$E$98,$E$110,$E$122,$E$134,$E$146,$E$158,$E$170)</f>
        <v>#REF!</v>
      </c>
      <c r="BN32" t="e">
        <f>PERCENTILE((#REF!,#REF!,#REF!,#REF!,$E$62,$E$74,$E$86,$E$98,$E$110,$E$122,$E$134,$E$146,$E$158,$E$170),75%)</f>
        <v>#REF!</v>
      </c>
      <c r="BO32" s="4" t="e">
        <f>MEDIAN(#REF!,#REF!,#REF!,#REF!,$E$62,$E$74,$E$86,$E$98,$E$110,$E$122,$E$134,$E$146,$E$158,$E$170)</f>
        <v>#REF!</v>
      </c>
      <c r="BP32" t="e">
        <f>PERCENTILE((#REF!,#REF!,#REF!,#REF!,$E$62,$E$74,$E$86,$E$98,$E$110,$E$122,$E$134,$E$146,$E$158,$E$170),25%)</f>
        <v>#REF!</v>
      </c>
      <c r="BQ32" s="4" t="e">
        <f>MIN(#REF!,#REF!,#REF!,#REF!,$E$62,$E$74,$E$86,$E$98,$E$110,$E$122,$E$134,$E$146,$E$158,$E$170)</f>
        <v>#REF!</v>
      </c>
    </row>
    <row r="33" spans="1:69" x14ac:dyDescent="0.25">
      <c r="A33" s="117">
        <v>41871</v>
      </c>
      <c r="B33" s="60">
        <v>8</v>
      </c>
      <c r="C33" s="60">
        <f t="shared" si="2"/>
        <v>2014</v>
      </c>
      <c r="D33" s="50" t="s">
        <v>70</v>
      </c>
      <c r="E33" s="38">
        <v>7.5</v>
      </c>
      <c r="F33" s="38">
        <v>28.4</v>
      </c>
      <c r="G33" s="36">
        <v>268</v>
      </c>
      <c r="H33" s="48" t="s">
        <v>70</v>
      </c>
      <c r="I33" s="39" t="s">
        <v>70</v>
      </c>
      <c r="J33" s="52" t="s">
        <v>70</v>
      </c>
      <c r="K33" s="38">
        <v>7.6</v>
      </c>
      <c r="L33" s="36" t="s">
        <v>70</v>
      </c>
      <c r="M33" s="44" t="s">
        <v>70</v>
      </c>
      <c r="N33" s="36" t="s">
        <v>70</v>
      </c>
      <c r="O33" s="34" t="s">
        <v>103</v>
      </c>
      <c r="P33" s="36" t="s">
        <v>70</v>
      </c>
      <c r="Q33" s="36" t="s">
        <v>70</v>
      </c>
      <c r="R33" s="36" t="s">
        <v>70</v>
      </c>
      <c r="S33" s="36" t="s">
        <v>70</v>
      </c>
      <c r="T33" s="38" t="s">
        <v>70</v>
      </c>
      <c r="U33" s="36" t="s">
        <v>70</v>
      </c>
      <c r="V33" s="37">
        <v>50</v>
      </c>
      <c r="W33" s="45">
        <v>1518</v>
      </c>
      <c r="Z33" s="34" t="s">
        <v>103</v>
      </c>
      <c r="AE33" s="3">
        <v>2000</v>
      </c>
      <c r="AF33">
        <f>COUNT(#REF!)</f>
        <v>0</v>
      </c>
      <c r="AG33" s="4" t="e">
        <f>MAX(#REF!)</f>
        <v>#REF!</v>
      </c>
      <c r="AH33" t="e">
        <f>PERCENTILE(#REF!,75%)</f>
        <v>#REF!</v>
      </c>
      <c r="AI33" s="4" t="e">
        <f>MEDIAN(#REF!)</f>
        <v>#REF!</v>
      </c>
      <c r="AJ33" t="e">
        <f>PERCENTILE(#REF!,25%)</f>
        <v>#REF!</v>
      </c>
      <c r="AK33" s="4" t="e">
        <f>MIN(#REF!)</f>
        <v>#REF!</v>
      </c>
      <c r="BK33">
        <v>2</v>
      </c>
      <c r="BL33">
        <f>COUNT(#REF!,#REF!,#REF!,#REF!,$E$63,$E$75,$E$87,$E$99,$E$111,$E$123,$E$135,$E$147,$E$159,$E$171)</f>
        <v>0</v>
      </c>
      <c r="BM33" s="4" t="e">
        <f>MAX(#REF!,#REF!,#REF!,#REF!,$E$63,$E$75,$E$87,$E$99,$E$111,$E$123,$E$135,$E$147,$E$159,$E$171)</f>
        <v>#REF!</v>
      </c>
      <c r="BN33" t="e">
        <f>PERCENTILE((#REF!,#REF!,#REF!,#REF!,$E$63,$E$75,$E$87,$E$99,$E$111,$E$123,$E$135,$E$147,$E$159,$E$171),75%)</f>
        <v>#REF!</v>
      </c>
      <c r="BO33" s="4" t="e">
        <f>MEDIAN(#REF!,#REF!,#REF!,#REF!,$E$63,$E$75,$E$87,$E$99,$E$111,$E$123,$E$135,$E$147,$E$159,$E$171)</f>
        <v>#REF!</v>
      </c>
      <c r="BP33" t="e">
        <f>PERCENTILE((#REF!,#REF!,#REF!,#REF!,$E$63,$E$75,$E$87,$E$99,$E$111,$E$123,$E$135,$E$147,$E$159,$E$171),25%)</f>
        <v>#REF!</v>
      </c>
      <c r="BQ33" s="4" t="e">
        <f>MIN(#REF!,#REF!,#REF!,#REF!,$E$63,$E$75,$E$87,$E$99,$E$111,$E$123,$E$135,$E$147,$E$159,$E$171)</f>
        <v>#REF!</v>
      </c>
    </row>
    <row r="34" spans="1:69" x14ac:dyDescent="0.25">
      <c r="A34" s="117">
        <v>41899</v>
      </c>
      <c r="B34" s="60">
        <v>9</v>
      </c>
      <c r="C34" s="60">
        <f t="shared" si="2"/>
        <v>2014</v>
      </c>
      <c r="D34" s="50" t="s">
        <v>70</v>
      </c>
      <c r="E34" s="38">
        <v>11.9</v>
      </c>
      <c r="F34" s="38">
        <v>30.2</v>
      </c>
      <c r="G34" s="36">
        <v>208</v>
      </c>
      <c r="H34" s="48" t="s">
        <v>70</v>
      </c>
      <c r="I34" s="39" t="s">
        <v>70</v>
      </c>
      <c r="J34" s="52" t="s">
        <v>70</v>
      </c>
      <c r="K34" s="38">
        <v>7.1</v>
      </c>
      <c r="L34" s="36" t="s">
        <v>70</v>
      </c>
      <c r="M34" s="44" t="s">
        <v>70</v>
      </c>
      <c r="N34" s="36" t="s">
        <v>70</v>
      </c>
      <c r="O34" s="34" t="s">
        <v>103</v>
      </c>
      <c r="P34" s="36" t="s">
        <v>70</v>
      </c>
      <c r="Q34" s="36" t="s">
        <v>70</v>
      </c>
      <c r="R34" s="36" t="s">
        <v>70</v>
      </c>
      <c r="S34" s="36" t="s">
        <v>70</v>
      </c>
      <c r="T34" s="38" t="s">
        <v>70</v>
      </c>
      <c r="U34" s="36" t="s">
        <v>70</v>
      </c>
      <c r="V34" s="37">
        <v>80</v>
      </c>
      <c r="W34" s="45">
        <v>37225</v>
      </c>
      <c r="Z34" s="34" t="s">
        <v>103</v>
      </c>
      <c r="AE34" s="3">
        <v>2001</v>
      </c>
      <c r="AF34" s="2">
        <f>COUNT(#REF!)</f>
        <v>0</v>
      </c>
      <c r="AG34" s="4" t="e">
        <f>MAX(#REF!)</f>
        <v>#REF!</v>
      </c>
      <c r="AH34" s="2" t="e">
        <f>PERCENTILE(#REF!,75%)</f>
        <v>#REF!</v>
      </c>
      <c r="AI34" s="4" t="e">
        <f>MEDIAN(#REF!)</f>
        <v>#REF!</v>
      </c>
      <c r="AJ34" s="2" t="e">
        <f>PERCENTILE(#REF!,25%)</f>
        <v>#REF!</v>
      </c>
      <c r="AK34" s="4" t="e">
        <f>MIN(#REF!)</f>
        <v>#REF!</v>
      </c>
      <c r="BK34">
        <v>3</v>
      </c>
      <c r="BL34">
        <f>COUNT(#REF!,#REF!,#REF!,#REF!,$E$64,$E$76,$E$88,$E$100,$E$112,$E$124,$E$136,$E$148,$E$160,$E$172)</f>
        <v>0</v>
      </c>
      <c r="BM34" s="4" t="e">
        <f>MAX(#REF!,#REF!,#REF!,#REF!,$E$64,$E$76,$E$88,$E$100,$E$112,$E$124,$E$136,$E$148,$E$160,$E$172)</f>
        <v>#REF!</v>
      </c>
      <c r="BN34" t="e">
        <f>PERCENTILE((#REF!,#REF!,#REF!,#REF!,$E$64,$E$76,$E$88,$E$100,$E$112,$E$124,$E$136,$E$148,$E$160,$E$172),75%)</f>
        <v>#REF!</v>
      </c>
      <c r="BO34" s="4" t="e">
        <f>MEDIAN(#REF!,#REF!,#REF!,#REF!,$E$64,$E$76,$E$88,$E$100,$E$112,$E$124,$E$136,$E$148,$E$160,$E$172)</f>
        <v>#REF!</v>
      </c>
      <c r="BP34" t="e">
        <f>PERCENTILE((#REF!,#REF!,#REF!,#REF!,$E$64,$E$76,$E$88,$E$100,$E$112,$E$124,$E$136,$E$148,$E$160,$E$172),25%)</f>
        <v>#REF!</v>
      </c>
      <c r="BQ34" s="4" t="e">
        <f>MIN(#REF!,#REF!,#REF!,#REF!,$E$64,$E$76,$E$88,$E$100,$E$112,$E$124,$E$136,$E$148,$E$160,$E$172)</f>
        <v>#REF!</v>
      </c>
    </row>
    <row r="35" spans="1:69" x14ac:dyDescent="0.25">
      <c r="A35" s="117">
        <v>41927</v>
      </c>
      <c r="B35" s="60">
        <v>10</v>
      </c>
      <c r="C35" s="60">
        <f t="shared" si="2"/>
        <v>2014</v>
      </c>
      <c r="D35" s="50" t="s">
        <v>70</v>
      </c>
      <c r="E35" s="38">
        <v>7.2</v>
      </c>
      <c r="F35" s="38">
        <v>30</v>
      </c>
      <c r="G35" s="36">
        <v>227</v>
      </c>
      <c r="H35" s="48" t="s">
        <v>70</v>
      </c>
      <c r="I35" s="39" t="s">
        <v>70</v>
      </c>
      <c r="J35" s="52" t="s">
        <v>70</v>
      </c>
      <c r="K35" s="38">
        <v>7.6</v>
      </c>
      <c r="L35" s="36" t="s">
        <v>70</v>
      </c>
      <c r="M35" s="44" t="s">
        <v>70</v>
      </c>
      <c r="N35" s="36" t="s">
        <v>70</v>
      </c>
      <c r="O35" s="34" t="s">
        <v>103</v>
      </c>
      <c r="P35" s="36" t="s">
        <v>70</v>
      </c>
      <c r="Q35" s="36" t="s">
        <v>70</v>
      </c>
      <c r="R35" s="36" t="s">
        <v>70</v>
      </c>
      <c r="S35" s="36" t="s">
        <v>70</v>
      </c>
      <c r="T35" s="38" t="s">
        <v>70</v>
      </c>
      <c r="U35" s="36" t="s">
        <v>70</v>
      </c>
      <c r="V35" s="37">
        <v>80</v>
      </c>
      <c r="W35" s="45">
        <v>983</v>
      </c>
      <c r="Z35" s="34" t="s">
        <v>103</v>
      </c>
      <c r="AE35" s="3">
        <v>2002</v>
      </c>
      <c r="AF35" s="2">
        <f>COUNT(#REF!)</f>
        <v>0</v>
      </c>
      <c r="AG35" s="4" t="e">
        <f>MAX(#REF!)</f>
        <v>#REF!</v>
      </c>
      <c r="AH35" s="2" t="e">
        <f>PERCENTILE(#REF!,75%)</f>
        <v>#REF!</v>
      </c>
      <c r="AI35" s="4" t="e">
        <f>MEDIAN(#REF!)</f>
        <v>#REF!</v>
      </c>
      <c r="AJ35" s="2" t="e">
        <f>PERCENTILE(#REF!,25%)</f>
        <v>#REF!</v>
      </c>
      <c r="AK35" s="4" t="e">
        <f>MIN(#REF!)</f>
        <v>#REF!</v>
      </c>
      <c r="BK35">
        <v>4</v>
      </c>
      <c r="BL35">
        <f>COUNT(#REF!,#REF!,#REF!,#REF!,$E$65,$E$77,$E$89,$E$101,$E$113,$E$125,$E$137,$E$149,$E$161,$E$173)</f>
        <v>0</v>
      </c>
      <c r="BM35" s="4" t="e">
        <f>MAX(#REF!,#REF!,#REF!,#REF!,$E$65,$E$77,$E$89,$E$101,$E$113,$E$125,$E$137,$E$149,$E$161,$E$173)</f>
        <v>#REF!</v>
      </c>
      <c r="BN35" t="e">
        <f>PERCENTILE((#REF!,#REF!,#REF!,#REF!,$E$65,$E$77,$E$89,$E$101,$E$113,$E$125,$E$137,$E$149,$E$161,$E$173),75%)</f>
        <v>#REF!</v>
      </c>
      <c r="BO35" s="4" t="e">
        <f>MEDIAN(#REF!,#REF!,#REF!,#REF!,$E$65,$E$77,$E$89,$E$101,$E$113,$E$125,$E$137,$E$149,$E$161,$E$173)</f>
        <v>#REF!</v>
      </c>
      <c r="BP35" t="e">
        <f>PERCENTILE((#REF!,#REF!,#REF!,#REF!,$E$65,$E$77,$E$89,$E$101,$E$113,$E$125,$E$137,$E$149,$E$161,$E$173),25%)</f>
        <v>#REF!</v>
      </c>
      <c r="BQ35" s="4" t="e">
        <f>MIN(#REF!,#REF!,#REF!,#REF!,$E$65,$E$77,$E$89,$E$101,$E$113,$E$125,$E$137,$E$149,$E$161,$E$173)</f>
        <v>#REF!</v>
      </c>
    </row>
    <row r="36" spans="1:69" x14ac:dyDescent="0.25">
      <c r="A36" s="117">
        <v>41955</v>
      </c>
      <c r="B36" s="60">
        <v>11</v>
      </c>
      <c r="C36" s="60">
        <f t="shared" si="2"/>
        <v>2014</v>
      </c>
      <c r="D36" s="50" t="s">
        <v>70</v>
      </c>
      <c r="E36" s="38">
        <v>7.3</v>
      </c>
      <c r="F36" s="38">
        <v>28.1</v>
      </c>
      <c r="G36" s="36">
        <v>175</v>
      </c>
      <c r="H36" s="48" t="s">
        <v>70</v>
      </c>
      <c r="I36" s="39" t="s">
        <v>70</v>
      </c>
      <c r="J36" s="52" t="s">
        <v>70</v>
      </c>
      <c r="K36" s="38">
        <v>7.7</v>
      </c>
      <c r="L36" s="36" t="s">
        <v>70</v>
      </c>
      <c r="M36" s="44" t="s">
        <v>70</v>
      </c>
      <c r="N36" s="36" t="s">
        <v>70</v>
      </c>
      <c r="O36" s="34" t="s">
        <v>103</v>
      </c>
      <c r="P36" s="36" t="s">
        <v>70</v>
      </c>
      <c r="Q36" s="36" t="s">
        <v>70</v>
      </c>
      <c r="R36" s="36" t="s">
        <v>70</v>
      </c>
      <c r="S36" s="36" t="s">
        <v>70</v>
      </c>
      <c r="T36" s="38" t="s">
        <v>70</v>
      </c>
      <c r="U36" s="36" t="s">
        <v>70</v>
      </c>
      <c r="V36" s="37">
        <v>60</v>
      </c>
      <c r="W36" s="45">
        <v>23808</v>
      </c>
      <c r="Z36" s="34" t="s">
        <v>103</v>
      </c>
      <c r="AE36" s="3">
        <v>2003</v>
      </c>
      <c r="AF36" s="2">
        <f>COUNT($E$62:$E$73)</f>
        <v>0</v>
      </c>
      <c r="AG36" s="4">
        <f>MAX($E$62:$E$73)</f>
        <v>0</v>
      </c>
      <c r="AH36" s="2" t="e">
        <f>PERCENTILE($E$62:$E$73,75%)</f>
        <v>#NUM!</v>
      </c>
      <c r="AI36" s="4" t="e">
        <f>MEDIAN($E$62:$E$73)</f>
        <v>#NUM!</v>
      </c>
      <c r="AJ36" s="2" t="e">
        <f>PERCENTILE($E$62:$E$73,25%)</f>
        <v>#NUM!</v>
      </c>
      <c r="AK36" s="4">
        <f>MIN($E$62:$E$73)</f>
        <v>0</v>
      </c>
      <c r="BK36">
        <v>5</v>
      </c>
      <c r="BL36">
        <f>COUNT(#REF!,#REF!,#REF!,#REF!,$E$66,$E$78,$E$90,$E$102,$E$114,$E$126,$E$138,$E$150,$E$162,$E$174)</f>
        <v>0</v>
      </c>
      <c r="BM36" s="4" t="e">
        <f>MAX(#REF!,#REF!,#REF!,#REF!,$E$66,$E$78,$E$90,$E$102,$E$114,$E$126,$E$138,$E$150,$E$162,$E$174)</f>
        <v>#REF!</v>
      </c>
      <c r="BN36" t="e">
        <f>PERCENTILE((#REF!,#REF!,#REF!,#REF!,$E$66,$E$78,$E$90,$E$102,$E$114,$E$126,$E$138,$E$150,$E$162,$E$174),75%)</f>
        <v>#REF!</v>
      </c>
      <c r="BO36" s="4" t="e">
        <f>MEDIAN(#REF!,#REF!,#REF!,#REF!,$E$66,$E$78,$E$90,$E$102,$E$114,$E$126,$E$138,$E$150,$E$162,$E$174)</f>
        <v>#REF!</v>
      </c>
      <c r="BP36" t="e">
        <f>PERCENTILE((#REF!,#REF!,#REF!,#REF!,$E$66,$E$78,$E$90,$E$102,$E$114,$E$126,$E$138,$E$150,$E$162,$E$174),25%)</f>
        <v>#REF!</v>
      </c>
      <c r="BQ36" s="4" t="e">
        <f>MIN(#REF!,#REF!,#REF!,#REF!,$E$66,$E$78,$E$90,$E$102,$E$114,$E$126,$E$138,$E$150,$E$162,$E$174)</f>
        <v>#REF!</v>
      </c>
    </row>
    <row r="37" spans="1:69" x14ac:dyDescent="0.25">
      <c r="A37" s="117">
        <v>41983</v>
      </c>
      <c r="B37" s="60">
        <v>12</v>
      </c>
      <c r="C37" s="60">
        <f t="shared" si="2"/>
        <v>2014</v>
      </c>
      <c r="D37" s="50" t="s">
        <v>70</v>
      </c>
      <c r="E37" s="38">
        <v>5.7</v>
      </c>
      <c r="F37" s="38">
        <v>28.2</v>
      </c>
      <c r="G37" s="36">
        <v>216</v>
      </c>
      <c r="H37" s="48" t="s">
        <v>70</v>
      </c>
      <c r="I37" s="39" t="s">
        <v>70</v>
      </c>
      <c r="J37" s="52" t="s">
        <v>70</v>
      </c>
      <c r="K37" s="38">
        <v>7.5</v>
      </c>
      <c r="L37" s="36" t="s">
        <v>70</v>
      </c>
      <c r="M37" s="44" t="s">
        <v>70</v>
      </c>
      <c r="N37" s="36" t="s">
        <v>70</v>
      </c>
      <c r="O37" s="34" t="s">
        <v>103</v>
      </c>
      <c r="P37" s="36" t="s">
        <v>70</v>
      </c>
      <c r="Q37" s="36" t="s">
        <v>70</v>
      </c>
      <c r="R37" s="36" t="s">
        <v>70</v>
      </c>
      <c r="S37" s="36" t="s">
        <v>70</v>
      </c>
      <c r="T37" s="38" t="s">
        <v>70</v>
      </c>
      <c r="U37" s="36" t="s">
        <v>70</v>
      </c>
      <c r="V37" s="37">
        <v>80</v>
      </c>
      <c r="W37" s="45">
        <v>700</v>
      </c>
      <c r="Z37" s="34" t="s">
        <v>103</v>
      </c>
      <c r="AE37" s="3">
        <v>2004</v>
      </c>
      <c r="AF37" s="2">
        <f>COUNT($E$74:$E$85)</f>
        <v>0</v>
      </c>
      <c r="AG37" s="4">
        <f>MAX($E$74:$E$85)</f>
        <v>0</v>
      </c>
      <c r="AH37" s="2" t="e">
        <f>PERCENTILE($E$74:$E$85,75%)</f>
        <v>#NUM!</v>
      </c>
      <c r="AI37" s="4" t="e">
        <f>MEDIAN($E$74:$E$85)</f>
        <v>#NUM!</v>
      </c>
      <c r="AJ37" s="2" t="e">
        <f>PERCENTILE($E$74:$E$85,25%)</f>
        <v>#NUM!</v>
      </c>
      <c r="AK37" s="4">
        <f>MIN($E$74:$E$85)</f>
        <v>0</v>
      </c>
      <c r="BK37">
        <v>6</v>
      </c>
      <c r="BL37">
        <f>COUNT(#REF!,#REF!,#REF!,#REF!,$E$67,$E$79,$E$91,$E$103,$E$115,$E$127,$E$139,$E$151,$E$163,$E$175)</f>
        <v>0</v>
      </c>
      <c r="BM37" s="4" t="e">
        <f>MAX(#REF!,#REF!,#REF!,#REF!,$E$67,$E$79,$E$91,$E$103,$E$115,$E$127,$E$139,$E$151,$E$163,$E$175)</f>
        <v>#REF!</v>
      </c>
      <c r="BN37" t="e">
        <f>PERCENTILE((#REF!,#REF!,#REF!,#REF!,$E$67,$E$79,$E$91,$E$103,$E$115,$E$127,$E$139,$E$151,$E$163,$E$175),75%)</f>
        <v>#REF!</v>
      </c>
      <c r="BO37" s="4" t="e">
        <f>MEDIAN(#REF!,#REF!,#REF!,#REF!,$E$67,$E$79,$E$91,$E$103,$E$115,$E$127,$E$139,$E$151,$E$163,$E$175)</f>
        <v>#REF!</v>
      </c>
      <c r="BP37" t="e">
        <f>PERCENTILE((#REF!,#REF!,#REF!,#REF!,$E$67,$E$79,$E$91,$E$103,$E$115,$E$127,$E$139,$E$151,$E$163,$E$175),25%)</f>
        <v>#REF!</v>
      </c>
      <c r="BQ37" s="4" t="e">
        <f>MIN(#REF!,#REF!,#REF!,#REF!,$E$67,$E$79,$E$91,$E$103,$E$115,$E$127,$E$139,$E$151,$E$163,$E$175)</f>
        <v>#REF!</v>
      </c>
    </row>
    <row r="38" spans="1:69" x14ac:dyDescent="0.25">
      <c r="A38" s="117">
        <v>42011</v>
      </c>
      <c r="B38" s="60">
        <v>1</v>
      </c>
      <c r="C38" s="60">
        <f t="shared" si="2"/>
        <v>2015</v>
      </c>
      <c r="D38" s="40" t="s">
        <v>70</v>
      </c>
      <c r="E38" s="38">
        <v>8.6999999999999993</v>
      </c>
      <c r="F38" s="38">
        <v>25.9</v>
      </c>
      <c r="G38" s="36">
        <v>179</v>
      </c>
      <c r="H38" s="41">
        <v>0.153</v>
      </c>
      <c r="I38" s="41">
        <v>0.11799999999999999</v>
      </c>
      <c r="J38" s="40" t="s">
        <v>70</v>
      </c>
      <c r="K38" s="38">
        <v>8.6</v>
      </c>
      <c r="L38" s="40" t="s">
        <v>70</v>
      </c>
      <c r="M38" s="40" t="s">
        <v>70</v>
      </c>
      <c r="N38" s="40" t="s">
        <v>70</v>
      </c>
      <c r="P38" s="40" t="s">
        <v>70</v>
      </c>
      <c r="Q38" s="40" t="s">
        <v>70</v>
      </c>
      <c r="R38" s="36"/>
      <c r="S38" s="40" t="s">
        <v>70</v>
      </c>
      <c r="T38" s="40" t="s">
        <v>70</v>
      </c>
      <c r="U38" s="40" t="s">
        <v>70</v>
      </c>
      <c r="V38" s="37">
        <v>60</v>
      </c>
      <c r="W38" s="45">
        <v>1426</v>
      </c>
      <c r="X38" s="36">
        <v>52</v>
      </c>
      <c r="Y38" s="36">
        <v>761</v>
      </c>
      <c r="AE38" s="3">
        <v>2005</v>
      </c>
      <c r="AF38" s="2">
        <f>COUNT($E$86:$E$97)</f>
        <v>0</v>
      </c>
      <c r="AG38" s="4">
        <f>MAX($E$86:$E$97)</f>
        <v>0</v>
      </c>
      <c r="AH38" s="2" t="e">
        <f>PERCENTILE($E$86:$E$97,75%)</f>
        <v>#NUM!</v>
      </c>
      <c r="AI38" s="4" t="e">
        <f>MEDIAN($E$86:$E$97)</f>
        <v>#NUM!</v>
      </c>
      <c r="AJ38" s="2" t="e">
        <f>PERCENTILE($E$86:$E$97,25%)</f>
        <v>#NUM!</v>
      </c>
      <c r="AK38" s="4">
        <f>MIN($E$86:$E$97)</f>
        <v>0</v>
      </c>
      <c r="BK38">
        <v>7</v>
      </c>
      <c r="BL38">
        <f>COUNT(#REF!,#REF!,#REF!,#REF!,$E$68,$E$80,$E$92,$E$104,$E$116,$E$128,$E$140,$E$152,$E$164,$E$176)</f>
        <v>0</v>
      </c>
      <c r="BM38" s="4" t="e">
        <f>MAX(#REF!,#REF!,#REF!,#REF!,$E$68,$E$80,$E$92,$E$104,$E$116,$E$128,$E$140,$E$152,$E$164,$E$176)</f>
        <v>#REF!</v>
      </c>
      <c r="BN38" t="e">
        <f>PERCENTILE((#REF!,#REF!,#REF!,#REF!,$E$68,$E$80,$E$92,$E$104,$E$116,$E$128,$E$140,$E$152,$E$164,$E$176),75%)</f>
        <v>#REF!</v>
      </c>
      <c r="BO38" s="4" t="e">
        <f>MEDIAN(#REF!,#REF!,#REF!,#REF!,$E$68,$E$80,$E$92,$E$104,$E$116,$E$128,$E$140,$E$152,$E$164,$E$176)</f>
        <v>#REF!</v>
      </c>
      <c r="BP38" t="e">
        <f>PERCENTILE((#REF!,#REF!,#REF!,#REF!,$E$68,$E$80,$E$92,$E$104,$E$116,$E$128,$E$140,$E$152,$E$164,$E$176),25%)</f>
        <v>#REF!</v>
      </c>
      <c r="BQ38" s="4" t="e">
        <f>MIN(#REF!,#REF!,#REF!,#REF!,$E$68,$E$80,$E$92,$E$104,$E$116,$E$128,$E$140,$E$152,$E$164,$E$176)</f>
        <v>#REF!</v>
      </c>
    </row>
    <row r="39" spans="1:69" x14ac:dyDescent="0.25">
      <c r="A39" s="117">
        <v>42039</v>
      </c>
      <c r="B39" s="60">
        <v>2</v>
      </c>
      <c r="C39" s="60">
        <f t="shared" si="2"/>
        <v>2015</v>
      </c>
      <c r="D39" s="40" t="s">
        <v>70</v>
      </c>
      <c r="E39" s="38">
        <v>8.4</v>
      </c>
      <c r="F39" s="38">
        <v>25.2</v>
      </c>
      <c r="G39" s="36">
        <v>141</v>
      </c>
      <c r="H39" s="41" t="s">
        <v>70</v>
      </c>
      <c r="I39" s="41" t="s">
        <v>70</v>
      </c>
      <c r="J39" s="40" t="s">
        <v>70</v>
      </c>
      <c r="K39" s="38">
        <v>8.6</v>
      </c>
      <c r="L39" s="40" t="s">
        <v>70</v>
      </c>
      <c r="M39" s="40" t="s">
        <v>70</v>
      </c>
      <c r="N39" s="40" t="s">
        <v>70</v>
      </c>
      <c r="P39" s="40" t="s">
        <v>70</v>
      </c>
      <c r="Q39" s="40" t="s">
        <v>70</v>
      </c>
      <c r="R39" s="40" t="s">
        <v>3</v>
      </c>
      <c r="S39" s="40" t="s">
        <v>70</v>
      </c>
      <c r="T39" s="40" t="s">
        <v>70</v>
      </c>
      <c r="U39" s="40" t="s">
        <v>70</v>
      </c>
      <c r="V39" s="37">
        <v>20</v>
      </c>
      <c r="W39" s="45">
        <v>2629</v>
      </c>
      <c r="X39" s="36">
        <v>32</v>
      </c>
      <c r="Y39" s="36">
        <v>572</v>
      </c>
      <c r="AE39" s="3">
        <v>2006</v>
      </c>
      <c r="AF39" s="2">
        <f>COUNT($E$98:$E$109)</f>
        <v>0</v>
      </c>
      <c r="AG39" s="4">
        <f>MAX($E$98:$E$109)</f>
        <v>0</v>
      </c>
      <c r="AH39" s="2" t="e">
        <f>PERCENTILE($E$98:$E$109,75%)</f>
        <v>#NUM!</v>
      </c>
      <c r="AI39" s="4" t="e">
        <f>MEDIAN($E$98:$E$109)</f>
        <v>#NUM!</v>
      </c>
      <c r="AJ39" s="2" t="e">
        <f>PERCENTILE($E$98:$E$109,25%)</f>
        <v>#NUM!</v>
      </c>
      <c r="AK39" s="4">
        <f>MIN($E$98:$E$109)</f>
        <v>0</v>
      </c>
      <c r="BK39">
        <v>8</v>
      </c>
      <c r="BL39">
        <f>COUNT(#REF!,#REF!,#REF!,#REF!,$E$69,$E$81,$E$93,$E$105,$E$117,$E$129,$E$141,$E$153,$E$165,$E$177)</f>
        <v>0</v>
      </c>
      <c r="BM39" s="4" t="e">
        <f>MAX(#REF!,#REF!,#REF!,#REF!,$E$69,$E$81,$E$93,$E$105,$E$117,$E$129,$E$141,$E$153,$E$165,$E$177)</f>
        <v>#REF!</v>
      </c>
      <c r="BN39" t="e">
        <f>PERCENTILE((#REF!,#REF!,#REF!,#REF!,$E$69,$E$81,$E$93,$E$105,$E$117,$E$129,$E$141,$E$153,$E$165,$E$177),75%)</f>
        <v>#REF!</v>
      </c>
      <c r="BO39" s="4" t="e">
        <f>MEDIAN(#REF!,#REF!,#REF!,#REF!,$E$69,$E$81,$E$93,$E$105,$E$117,$E$129,$E$141,$E$153,$E$165,$E$177)</f>
        <v>#REF!</v>
      </c>
      <c r="BP39" t="e">
        <f>PERCENTILE((#REF!,#REF!,#REF!,#REF!,$E$69,$E$81,$E$93,$E$105,$E$117,$E$129,$E$141,$E$153,$E$165,$E$177),25%)</f>
        <v>#REF!</v>
      </c>
      <c r="BQ39" s="4" t="e">
        <f>MIN(#REF!,#REF!,#REF!,#REF!,$E$69,$E$81,$E$93,$E$105,$E$117,$E$129,$E$141,$E$153,$E$165,$E$177)</f>
        <v>#REF!</v>
      </c>
    </row>
    <row r="40" spans="1:69" x14ac:dyDescent="0.25">
      <c r="A40" s="117">
        <v>42067</v>
      </c>
      <c r="B40" s="60">
        <v>3</v>
      </c>
      <c r="C40" s="60">
        <f t="shared" si="2"/>
        <v>2015</v>
      </c>
      <c r="D40" s="40" t="s">
        <v>70</v>
      </c>
      <c r="E40" s="38">
        <v>8.5</v>
      </c>
      <c r="F40" s="38">
        <v>27.3</v>
      </c>
      <c r="G40" s="36">
        <v>123</v>
      </c>
      <c r="H40" s="41" t="s">
        <v>70</v>
      </c>
      <c r="I40" s="41" t="s">
        <v>70</v>
      </c>
      <c r="J40" s="40" t="s">
        <v>70</v>
      </c>
      <c r="K40" s="38">
        <v>8.3000000000000007</v>
      </c>
      <c r="L40" s="40" t="s">
        <v>70</v>
      </c>
      <c r="M40" s="40" t="s">
        <v>70</v>
      </c>
      <c r="N40" s="40" t="s">
        <v>70</v>
      </c>
      <c r="P40" s="40" t="s">
        <v>70</v>
      </c>
      <c r="Q40" s="40" t="s">
        <v>70</v>
      </c>
      <c r="R40" s="40" t="s">
        <v>3</v>
      </c>
      <c r="S40" s="40" t="s">
        <v>70</v>
      </c>
      <c r="T40" s="40" t="s">
        <v>70</v>
      </c>
      <c r="U40" s="40" t="s">
        <v>70</v>
      </c>
      <c r="V40" s="37">
        <v>40</v>
      </c>
      <c r="W40" s="45">
        <v>17675</v>
      </c>
      <c r="X40" s="36">
        <v>90</v>
      </c>
      <c r="Y40" s="36">
        <v>952</v>
      </c>
      <c r="AE40" s="3">
        <v>2007</v>
      </c>
      <c r="AF40" s="2">
        <f>COUNT($E$110:$E$121)</f>
        <v>0</v>
      </c>
      <c r="AG40" s="4">
        <f>MAX($E$110:$E$121)</f>
        <v>0</v>
      </c>
      <c r="AH40" s="2" t="e">
        <f>PERCENTILE($E$110:$E$121,75%)</f>
        <v>#NUM!</v>
      </c>
      <c r="AI40" s="4" t="e">
        <f>MEDIAN($E$110:$E$121)</f>
        <v>#NUM!</v>
      </c>
      <c r="AJ40" s="2" t="e">
        <f>PERCENTILE($E$110:$E$121,25%)</f>
        <v>#NUM!</v>
      </c>
      <c r="AK40" s="4">
        <f>MIN($E$110:$E$121)</f>
        <v>0</v>
      </c>
      <c r="BK40">
        <v>9</v>
      </c>
      <c r="BL40">
        <f>COUNT(#REF!,#REF!,#REF!,#REF!,$E$70,$E$82,$E$94,$E$106,$E$118,$E$130,$E$142,$E$154,$E$166,$E$178)</f>
        <v>0</v>
      </c>
      <c r="BM40" s="4" t="e">
        <f>MAX(#REF!,#REF!,#REF!,#REF!,$E$70,$E$82,$E$94,$E$106,$E$118,$E$130,$E$142,$E$154,$E$166,$E$178)</f>
        <v>#REF!</v>
      </c>
      <c r="BN40" t="e">
        <f>PERCENTILE((#REF!,#REF!,#REF!,#REF!,$E$70,$E$82,$E$94,$E$106,$E$118,$E$130,$E$142,$E$154,$E$166,$E$178),75%)</f>
        <v>#REF!</v>
      </c>
      <c r="BO40" s="4" t="e">
        <f>MEDIAN(#REF!,#REF!,#REF!,#REF!,$E$70,$E$82,$E$94,$E$106,$E$118,$E$130,$E$142,$E$154,$E$166,$E$178)</f>
        <v>#REF!</v>
      </c>
      <c r="BP40" t="e">
        <f>PERCENTILE((#REF!,#REF!,#REF!,#REF!,$E$70,$E$82,$E$94,$E$106,$E$118,$E$130,$E$142,$E$154,$E$166,$E$178),25%)</f>
        <v>#REF!</v>
      </c>
      <c r="BQ40" s="4" t="e">
        <f>MIN(#REF!,#REF!,#REF!,#REF!,$E$70,$E$82,$E$94,$E$106,$E$118,$E$130,$E$142,$E$154,$E$166,$E$178)</f>
        <v>#REF!</v>
      </c>
    </row>
    <row r="41" spans="1:69" x14ac:dyDescent="0.25">
      <c r="A41" s="117">
        <v>42095</v>
      </c>
      <c r="B41" s="60">
        <v>4</v>
      </c>
      <c r="C41" s="60">
        <f t="shared" si="2"/>
        <v>2015</v>
      </c>
      <c r="D41" s="40" t="s">
        <v>70</v>
      </c>
      <c r="E41" s="38">
        <v>8.1999999999999993</v>
      </c>
      <c r="F41" s="38">
        <v>29.3</v>
      </c>
      <c r="G41" s="36">
        <v>145</v>
      </c>
      <c r="H41" s="39">
        <v>0.52200000000000002</v>
      </c>
      <c r="I41" s="39">
        <v>0.16</v>
      </c>
      <c r="J41" s="40" t="s">
        <v>70</v>
      </c>
      <c r="K41" s="38">
        <v>8</v>
      </c>
      <c r="L41" s="40" t="s">
        <v>70</v>
      </c>
      <c r="M41" s="40" t="s">
        <v>70</v>
      </c>
      <c r="N41" s="40" t="s">
        <v>70</v>
      </c>
      <c r="P41" s="40" t="s">
        <v>70</v>
      </c>
      <c r="Q41" s="40" t="s">
        <v>70</v>
      </c>
      <c r="R41" s="40" t="s">
        <v>3</v>
      </c>
      <c r="S41" s="40" t="s">
        <v>70</v>
      </c>
      <c r="T41" s="40" t="s">
        <v>70</v>
      </c>
      <c r="U41" s="40" t="s">
        <v>70</v>
      </c>
      <c r="V41" s="37">
        <v>40</v>
      </c>
      <c r="W41" s="45">
        <v>9409</v>
      </c>
      <c r="X41" s="36">
        <v>52</v>
      </c>
      <c r="Y41" s="36">
        <v>286</v>
      </c>
      <c r="AE41" s="3">
        <v>2008</v>
      </c>
      <c r="AF41" s="2">
        <f>COUNT($E$122:$E$133)</f>
        <v>0</v>
      </c>
      <c r="AG41" s="4">
        <f>MAX($E$122:$E$133)</f>
        <v>0</v>
      </c>
      <c r="AH41" s="2" t="e">
        <f>PERCENTILE($E$122:$E$133,75%)</f>
        <v>#NUM!</v>
      </c>
      <c r="AI41" s="4" t="e">
        <f>MEDIAN($E$122:$E$133)</f>
        <v>#NUM!</v>
      </c>
      <c r="AJ41" s="2" t="e">
        <f>PERCENTILE($E$122:$E$133,25%)</f>
        <v>#NUM!</v>
      </c>
      <c r="AK41" s="4">
        <f>MIN($E$122:$E$133)</f>
        <v>0</v>
      </c>
      <c r="BK41">
        <v>10</v>
      </c>
      <c r="BL41">
        <f>COUNT(#REF!,#REF!,#REF!,#REF!,$E$71,$E$83,$E$95,$E$107,$E$119,$E$131,$E$143,$E$155,$E$167,$E$179)</f>
        <v>0</v>
      </c>
      <c r="BM41" s="4" t="e">
        <f>MAX(#REF!,#REF!,#REF!,#REF!,$E$71,$E$83,$E$95,$E$107,$E$119,$E$131,$E$143,$E$155,$E$167,$E$179)</f>
        <v>#REF!</v>
      </c>
      <c r="BN41" t="e">
        <f>PERCENTILE((#REF!,#REF!,#REF!,#REF!,$E$71,$E$83,$E$95,$E$107,$E$119,$E$131,$E$143,$E$155,$E$167,$E$179),75%)</f>
        <v>#REF!</v>
      </c>
      <c r="BO41" s="4" t="e">
        <f>MEDIAN(#REF!,#REF!,#REF!,#REF!,$E$71,$E$83,$E$95,$E$107,$E$119,$E$131,$E$143,$E$155,$E$167,$E$179)</f>
        <v>#REF!</v>
      </c>
      <c r="BP41" t="e">
        <f>PERCENTILE((#REF!,#REF!,#REF!,#REF!,$E$71,$E$83,$E$95,$E$107,$E$119,$E$131,$E$143,$E$155,$E$167,$E$179),25%)</f>
        <v>#REF!</v>
      </c>
      <c r="BQ41" s="4" t="e">
        <f>MIN(#REF!,#REF!,#REF!,#REF!,$E$71,$E$83,$E$95,$E$107,$E$119,$E$131,$E$143,$E$155,$E$167,$E$179)</f>
        <v>#REF!</v>
      </c>
    </row>
    <row r="42" spans="1:69" x14ac:dyDescent="0.25">
      <c r="A42" s="117">
        <v>42151</v>
      </c>
      <c r="B42" s="60">
        <v>5</v>
      </c>
      <c r="C42" s="60">
        <f t="shared" si="2"/>
        <v>2015</v>
      </c>
      <c r="D42" s="40" t="s">
        <v>70</v>
      </c>
      <c r="E42" s="38">
        <v>9.1999999999999993</v>
      </c>
      <c r="F42" s="38">
        <v>31</v>
      </c>
      <c r="G42" s="36">
        <v>164</v>
      </c>
      <c r="H42" s="41" t="s">
        <v>70</v>
      </c>
      <c r="I42" s="41" t="s">
        <v>70</v>
      </c>
      <c r="J42" s="40" t="s">
        <v>70</v>
      </c>
      <c r="K42" s="38">
        <v>7.7</v>
      </c>
      <c r="L42" s="40" t="s">
        <v>70</v>
      </c>
      <c r="M42" s="40" t="s">
        <v>70</v>
      </c>
      <c r="N42" s="40" t="s">
        <v>70</v>
      </c>
      <c r="P42" s="40" t="s">
        <v>70</v>
      </c>
      <c r="Q42" s="40" t="s">
        <v>70</v>
      </c>
      <c r="R42" s="40" t="s">
        <v>3</v>
      </c>
      <c r="S42" s="40" t="s">
        <v>70</v>
      </c>
      <c r="T42" s="40" t="s">
        <v>70</v>
      </c>
      <c r="U42" s="40" t="s">
        <v>70</v>
      </c>
      <c r="V42" s="37">
        <v>70</v>
      </c>
      <c r="W42" s="45">
        <v>30068</v>
      </c>
      <c r="X42" s="36">
        <v>49</v>
      </c>
      <c r="Y42" s="36">
        <v>523</v>
      </c>
      <c r="AE42" s="3">
        <v>2009</v>
      </c>
      <c r="AF42" s="2">
        <f>COUNT($E$134:$E$145)</f>
        <v>0</v>
      </c>
      <c r="AG42" s="4">
        <f>MAX($E$134:$E$145)</f>
        <v>0</v>
      </c>
      <c r="AH42" s="2" t="e">
        <f>PERCENTILE($E$134:$E$145,75%)</f>
        <v>#NUM!</v>
      </c>
      <c r="AI42" s="4" t="e">
        <f>MEDIAN($E$134:$E$145)</f>
        <v>#NUM!</v>
      </c>
      <c r="AJ42" s="2" t="e">
        <f>PERCENTILE($E$134:$E$145,25%)</f>
        <v>#NUM!</v>
      </c>
      <c r="AK42" s="4">
        <f>MIN($E$134:$E$145)</f>
        <v>0</v>
      </c>
      <c r="BK42">
        <v>11</v>
      </c>
      <c r="BL42">
        <f>COUNT(#REF!,#REF!,#REF!,#REF!,$E$72,$E$84,$E$96,$E$108,$E$120,$E$132,$E$144,$E$156,$E$168,$E$180)</f>
        <v>0</v>
      </c>
      <c r="BM42" s="4" t="e">
        <f>MAX(#REF!,#REF!,#REF!,#REF!,$E$72,$E$84,$E$96,$E$108,$E$120,$E$132,$E$144,$E$156,$E$168,$E$180)</f>
        <v>#REF!</v>
      </c>
      <c r="BN42" t="e">
        <f>PERCENTILE((#REF!,#REF!,#REF!,#REF!,$E$72,$E$84,$E$96,$E$108,$E$120,$E$132,$E$144,$E$156,$E$168,$E$180),75%)</f>
        <v>#REF!</v>
      </c>
      <c r="BO42" s="4" t="e">
        <f>MEDIAN(#REF!,#REF!,#REF!,#REF!,$E$72,$E$84,$E$96,$E$108,$E$120,$E$132,$E$144,$E$156,$E$168,$E$180)</f>
        <v>#REF!</v>
      </c>
      <c r="BP42" t="e">
        <f>PERCENTILE((#REF!,#REF!,#REF!,#REF!,$E$72,$E$84,$E$96,$E$108,$E$120,$E$132,$E$144,$E$156,$E$168,$E$180),25%)</f>
        <v>#REF!</v>
      </c>
      <c r="BQ42" s="4" t="e">
        <f>MIN(#REF!,#REF!,#REF!,#REF!,$E$72,$E$84,$E$96,$E$108,$E$120,$E$132,$E$144,$E$156,$E$168,$E$180)</f>
        <v>#REF!</v>
      </c>
    </row>
    <row r="43" spans="1:69" x14ac:dyDescent="0.25">
      <c r="A43" s="117">
        <v>42179</v>
      </c>
      <c r="B43" s="60">
        <v>6</v>
      </c>
      <c r="C43" s="60">
        <f t="shared" si="2"/>
        <v>2015</v>
      </c>
      <c r="D43" s="40" t="s">
        <v>70</v>
      </c>
      <c r="E43" s="38">
        <v>8.8000000000000007</v>
      </c>
      <c r="F43" s="38">
        <v>32</v>
      </c>
      <c r="G43" s="36">
        <v>465</v>
      </c>
      <c r="H43" s="41" t="s">
        <v>70</v>
      </c>
      <c r="I43" s="41" t="s">
        <v>70</v>
      </c>
      <c r="J43" s="40" t="s">
        <v>70</v>
      </c>
      <c r="K43" s="38">
        <v>8.6</v>
      </c>
      <c r="L43" s="40" t="s">
        <v>70</v>
      </c>
      <c r="M43" s="40" t="s">
        <v>70</v>
      </c>
      <c r="N43" s="40" t="s">
        <v>70</v>
      </c>
      <c r="P43" s="40" t="s">
        <v>70</v>
      </c>
      <c r="Q43" s="40" t="s">
        <v>70</v>
      </c>
      <c r="R43" s="40" t="s">
        <v>3</v>
      </c>
      <c r="S43" s="40" t="s">
        <v>70</v>
      </c>
      <c r="T43" s="40" t="s">
        <v>70</v>
      </c>
      <c r="U43" s="40" t="s">
        <v>70</v>
      </c>
      <c r="V43" s="37">
        <v>80</v>
      </c>
      <c r="W43" s="45">
        <v>6309</v>
      </c>
      <c r="X43" s="36">
        <v>45</v>
      </c>
      <c r="Y43" s="36">
        <v>381</v>
      </c>
      <c r="AE43" s="3">
        <v>2010</v>
      </c>
      <c r="AF43" s="2">
        <f>COUNT($E$146:$E$157)</f>
        <v>0</v>
      </c>
      <c r="AG43" s="4">
        <f>MAX($E$146:$E$157)</f>
        <v>0</v>
      </c>
      <c r="AH43" s="2" t="e">
        <f>PERCENTILE($E$146:$E$157,75%)</f>
        <v>#NUM!</v>
      </c>
      <c r="AI43" s="4" t="e">
        <f>MEDIAN($E$146:$E$157)</f>
        <v>#NUM!</v>
      </c>
      <c r="AJ43" s="2" t="e">
        <f>PERCENTILE($E$146:$E$157,25%)</f>
        <v>#NUM!</v>
      </c>
      <c r="AK43" s="4">
        <f>MIN($E$146:$E$157)</f>
        <v>0</v>
      </c>
      <c r="BK43">
        <v>12</v>
      </c>
      <c r="BL43">
        <f>COUNT(#REF!,#REF!,#REF!,#REF!,$E$73,$E$85,$E$97,$E$109,$E$121,$E$133,$E$145,$E$157,$E$169,$E$181)</f>
        <v>0</v>
      </c>
      <c r="BM43" s="4" t="e">
        <f>MAX(#REF!,#REF!,#REF!,#REF!,$E$73,$E$85,$E$97,$E$109,$E$121,$E$133,$E$145,$E$157,$E$169,$E$181)</f>
        <v>#REF!</v>
      </c>
      <c r="BN43" t="e">
        <f>PERCENTILE((#REF!,#REF!,#REF!,#REF!,$E$73,$E$85,$E$97,$E$109,$E$121,$E$133,$E$145,$E$157,$E$169,$E$181),75%)</f>
        <v>#REF!</v>
      </c>
      <c r="BO43" s="4" t="e">
        <f>MEDIAN(#REF!,#REF!,#REF!,#REF!,$E$73,$E$85,$E$97,$E$109,$E$121,$E$133,$E$145,$E$157,$E$169,$E$181)</f>
        <v>#REF!</v>
      </c>
      <c r="BP43" t="e">
        <f>PERCENTILE((#REF!,#REF!,#REF!,#REF!,$E$73,$E$85,$E$97,$E$109,$E$121,$E$133,$E$145,$E$157,$E$169,$E$181),25%)</f>
        <v>#REF!</v>
      </c>
      <c r="BQ43" s="4" t="e">
        <f>MIN(#REF!,#REF!,#REF!,#REF!,$E$73,$E$85,$E$97,$E$109,$E$121,$E$133,$E$145,$E$157,$E$169,$E$181)</f>
        <v>#REF!</v>
      </c>
    </row>
    <row r="44" spans="1:69" x14ac:dyDescent="0.25">
      <c r="A44" s="117">
        <v>42207</v>
      </c>
      <c r="B44" s="60">
        <v>7</v>
      </c>
      <c r="C44" s="60">
        <f t="shared" si="2"/>
        <v>2015</v>
      </c>
      <c r="D44" s="53">
        <v>8</v>
      </c>
      <c r="E44" s="38">
        <v>8.6</v>
      </c>
      <c r="F44" s="38">
        <v>30.1</v>
      </c>
      <c r="G44" s="36">
        <v>186</v>
      </c>
      <c r="H44" s="41">
        <v>0.73</v>
      </c>
      <c r="I44" s="41">
        <v>5.5E-2</v>
      </c>
      <c r="J44" s="40" t="s">
        <v>70</v>
      </c>
      <c r="K44" s="38">
        <v>8.3000000000000007</v>
      </c>
      <c r="L44" s="40" t="s">
        <v>70</v>
      </c>
      <c r="M44" s="40" t="s">
        <v>70</v>
      </c>
      <c r="N44" s="40" t="s">
        <v>70</v>
      </c>
      <c r="P44" s="40" t="s">
        <v>70</v>
      </c>
      <c r="Q44" s="40" t="s">
        <v>70</v>
      </c>
      <c r="R44" s="40" t="s">
        <v>3</v>
      </c>
      <c r="S44" s="40" t="s">
        <v>70</v>
      </c>
      <c r="T44" s="40" t="s">
        <v>70</v>
      </c>
      <c r="U44" s="40" t="s">
        <v>70</v>
      </c>
      <c r="V44" s="37">
        <v>40</v>
      </c>
      <c r="W44" s="45">
        <v>7592</v>
      </c>
      <c r="X44" s="36">
        <v>15</v>
      </c>
      <c r="Y44" s="36">
        <v>524</v>
      </c>
      <c r="AE44" s="3">
        <v>2011</v>
      </c>
      <c r="AF44" s="2">
        <f>COUNT($E$158:$E$169)</f>
        <v>0</v>
      </c>
      <c r="AG44" s="4">
        <f>MAX($E$158:$E$169)</f>
        <v>0</v>
      </c>
      <c r="AH44" s="2" t="e">
        <f>PERCENTILE($E$158:$E$169,75%)</f>
        <v>#NUM!</v>
      </c>
      <c r="AI44" s="4" t="e">
        <f>MEDIAN($E$158:$E$169)</f>
        <v>#NUM!</v>
      </c>
      <c r="AJ44" s="2" t="e">
        <f>PERCENTILE($E$158:$E$169,25%)</f>
        <v>#NUM!</v>
      </c>
      <c r="AK44" s="4">
        <f>MIN($E$158:$E$169)</f>
        <v>0</v>
      </c>
    </row>
    <row r="45" spans="1:69" x14ac:dyDescent="0.25">
      <c r="A45" s="117">
        <v>42235</v>
      </c>
      <c r="B45" s="60">
        <v>8</v>
      </c>
      <c r="C45" s="60">
        <f t="shared" si="2"/>
        <v>2015</v>
      </c>
      <c r="D45" s="40" t="s">
        <v>70</v>
      </c>
      <c r="E45" s="38">
        <v>11.6</v>
      </c>
      <c r="F45" s="38">
        <v>29</v>
      </c>
      <c r="G45" s="36">
        <v>201</v>
      </c>
      <c r="H45" s="41" t="s">
        <v>70</v>
      </c>
      <c r="I45" s="41" t="s">
        <v>70</v>
      </c>
      <c r="J45" s="40" t="s">
        <v>70</v>
      </c>
      <c r="K45" s="38">
        <v>8.5</v>
      </c>
      <c r="L45" s="40" t="s">
        <v>70</v>
      </c>
      <c r="M45" s="40" t="s">
        <v>70</v>
      </c>
      <c r="N45" s="40" t="s">
        <v>70</v>
      </c>
      <c r="P45" s="40" t="s">
        <v>70</v>
      </c>
      <c r="Q45" s="40" t="s">
        <v>70</v>
      </c>
      <c r="R45" s="40" t="s">
        <v>3</v>
      </c>
      <c r="S45" s="40" t="s">
        <v>70</v>
      </c>
      <c r="T45" s="40" t="s">
        <v>70</v>
      </c>
      <c r="U45" s="40" t="s">
        <v>70</v>
      </c>
      <c r="V45" s="37">
        <v>70</v>
      </c>
      <c r="W45" s="45">
        <v>18283</v>
      </c>
      <c r="X45" s="40">
        <v>19</v>
      </c>
      <c r="Y45" s="36">
        <v>904</v>
      </c>
      <c r="AE45" s="3">
        <v>2012</v>
      </c>
      <c r="AF45" s="2">
        <f>COUNT($E$170:$E$181)</f>
        <v>0</v>
      </c>
      <c r="AG45" s="4">
        <f>MAX($E$170:$E$181)</f>
        <v>0</v>
      </c>
      <c r="AH45" s="2" t="e">
        <f>PERCENTILE($E$170:$E$181,75%)</f>
        <v>#NUM!</v>
      </c>
      <c r="AI45" s="4" t="e">
        <f>MEDIAN($E$170:$E$181)</f>
        <v>#NUM!</v>
      </c>
      <c r="AJ45" s="2" t="e">
        <f>PERCENTILE($E$170:$E$181,25%)</f>
        <v>#NUM!</v>
      </c>
      <c r="AK45" s="4">
        <f>MIN($E$170:$E$181)</f>
        <v>0</v>
      </c>
    </row>
    <row r="46" spans="1:69" x14ac:dyDescent="0.25">
      <c r="A46" s="117">
        <v>42263</v>
      </c>
      <c r="B46" s="60">
        <v>9</v>
      </c>
      <c r="C46" s="60">
        <f t="shared" si="2"/>
        <v>2015</v>
      </c>
      <c r="D46" s="40" t="s">
        <v>70</v>
      </c>
      <c r="E46" s="38">
        <v>9.6</v>
      </c>
      <c r="F46" s="38">
        <v>31</v>
      </c>
      <c r="G46" s="36">
        <v>236</v>
      </c>
      <c r="H46" s="41" t="s">
        <v>70</v>
      </c>
      <c r="I46" s="41" t="s">
        <v>70</v>
      </c>
      <c r="J46" s="40" t="s">
        <v>70</v>
      </c>
      <c r="K46" s="38">
        <v>8.6</v>
      </c>
      <c r="L46" s="40" t="s">
        <v>70</v>
      </c>
      <c r="M46" s="40" t="s">
        <v>70</v>
      </c>
      <c r="N46" s="40" t="s">
        <v>70</v>
      </c>
      <c r="P46" s="40" t="s">
        <v>70</v>
      </c>
      <c r="Q46" s="40" t="s">
        <v>70</v>
      </c>
      <c r="R46" s="40" t="s">
        <v>3</v>
      </c>
      <c r="S46" s="40" t="s">
        <v>70</v>
      </c>
      <c r="T46" s="40" t="s">
        <v>70</v>
      </c>
      <c r="U46" s="40" t="s">
        <v>70</v>
      </c>
      <c r="V46" s="37">
        <v>80</v>
      </c>
      <c r="W46" s="45">
        <v>4326</v>
      </c>
      <c r="X46" s="36">
        <v>22</v>
      </c>
      <c r="Y46" s="36">
        <v>572</v>
      </c>
      <c r="AE46" s="1"/>
      <c r="AF46" s="1"/>
      <c r="AG46" s="2"/>
      <c r="AH46" s="2"/>
      <c r="AI46" s="2"/>
    </row>
    <row r="47" spans="1:69" x14ac:dyDescent="0.25">
      <c r="A47" s="117">
        <v>42291</v>
      </c>
      <c r="B47" s="60">
        <v>10</v>
      </c>
      <c r="C47" s="60">
        <f t="shared" si="2"/>
        <v>2015</v>
      </c>
      <c r="D47" s="42">
        <v>3</v>
      </c>
      <c r="E47" s="38">
        <v>7</v>
      </c>
      <c r="F47" s="38">
        <v>30</v>
      </c>
      <c r="G47" s="36">
        <v>260</v>
      </c>
      <c r="H47" s="41" t="s">
        <v>70</v>
      </c>
      <c r="I47" s="41" t="s">
        <v>70</v>
      </c>
      <c r="J47" s="40" t="s">
        <v>70</v>
      </c>
      <c r="K47" s="38">
        <v>8</v>
      </c>
      <c r="L47" s="40">
        <v>30</v>
      </c>
      <c r="M47" s="40">
        <v>603</v>
      </c>
      <c r="N47" s="40">
        <v>23</v>
      </c>
      <c r="P47" s="40">
        <v>12</v>
      </c>
      <c r="Q47" s="40">
        <v>44</v>
      </c>
      <c r="R47" s="40" t="s">
        <v>3</v>
      </c>
      <c r="S47" s="40">
        <v>1039</v>
      </c>
      <c r="T47" s="40">
        <v>1</v>
      </c>
      <c r="U47" s="40">
        <v>156</v>
      </c>
      <c r="V47" s="37">
        <v>80</v>
      </c>
      <c r="W47" s="45">
        <v>703</v>
      </c>
      <c r="X47" s="36">
        <v>33</v>
      </c>
      <c r="Y47" s="36">
        <v>666</v>
      </c>
    </row>
    <row r="48" spans="1:69" x14ac:dyDescent="0.25">
      <c r="A48" s="117">
        <v>42319</v>
      </c>
      <c r="B48" s="60">
        <v>11</v>
      </c>
      <c r="C48" s="60">
        <f t="shared" si="2"/>
        <v>2015</v>
      </c>
      <c r="D48" s="42">
        <v>2</v>
      </c>
      <c r="E48" s="38">
        <v>6.5</v>
      </c>
      <c r="F48" s="38">
        <v>26</v>
      </c>
      <c r="G48" s="36">
        <v>242</v>
      </c>
      <c r="H48" s="41">
        <v>0.53900000000000003</v>
      </c>
      <c r="I48" s="41">
        <v>0.127</v>
      </c>
      <c r="J48" s="40" t="s">
        <v>70</v>
      </c>
      <c r="K48" s="38">
        <v>7.8</v>
      </c>
      <c r="L48" s="40">
        <v>67</v>
      </c>
      <c r="M48" s="40">
        <v>647</v>
      </c>
      <c r="N48" s="40">
        <v>58</v>
      </c>
      <c r="P48" s="40">
        <v>8</v>
      </c>
      <c r="Q48" s="40">
        <v>44</v>
      </c>
      <c r="R48" s="40" t="s">
        <v>3</v>
      </c>
      <c r="S48" s="40">
        <v>1040</v>
      </c>
      <c r="T48" s="40">
        <v>2</v>
      </c>
      <c r="U48" s="40">
        <v>136</v>
      </c>
      <c r="V48" s="37">
        <v>40</v>
      </c>
      <c r="W48" s="45">
        <v>4279</v>
      </c>
      <c r="X48" s="36">
        <v>116</v>
      </c>
      <c r="Y48" s="36">
        <v>951</v>
      </c>
      <c r="AE48" t="s">
        <v>15</v>
      </c>
      <c r="AF48" t="s">
        <v>28</v>
      </c>
      <c r="AG48" t="s">
        <v>29</v>
      </c>
      <c r="AH48" t="s">
        <v>30</v>
      </c>
      <c r="AI48" t="s">
        <v>31</v>
      </c>
      <c r="AJ48" t="s">
        <v>32</v>
      </c>
      <c r="AK48" t="s">
        <v>33</v>
      </c>
      <c r="BK48" t="s">
        <v>14</v>
      </c>
      <c r="BL48" t="s">
        <v>28</v>
      </c>
      <c r="BM48" t="s">
        <v>29</v>
      </c>
      <c r="BN48" t="s">
        <v>30</v>
      </c>
      <c r="BO48" t="s">
        <v>31</v>
      </c>
      <c r="BP48" t="s">
        <v>32</v>
      </c>
      <c r="BQ48" t="s">
        <v>33</v>
      </c>
    </row>
    <row r="49" spans="1:69" x14ac:dyDescent="0.25">
      <c r="A49" s="117">
        <v>42347</v>
      </c>
      <c r="B49" s="60">
        <v>12</v>
      </c>
      <c r="C49" s="60">
        <f t="shared" si="2"/>
        <v>2015</v>
      </c>
      <c r="D49" s="42">
        <v>3</v>
      </c>
      <c r="E49" s="38">
        <v>7.8</v>
      </c>
      <c r="F49" s="38">
        <v>29</v>
      </c>
      <c r="G49" s="36">
        <v>216</v>
      </c>
      <c r="H49" s="41">
        <v>0.29299999999999998</v>
      </c>
      <c r="I49" s="41">
        <v>6.9000000000000006E-2</v>
      </c>
      <c r="J49" s="40" t="s">
        <v>70</v>
      </c>
      <c r="K49" s="38">
        <v>8.5</v>
      </c>
      <c r="L49" s="40">
        <v>41</v>
      </c>
      <c r="M49" s="40">
        <v>442</v>
      </c>
      <c r="N49" s="40">
        <v>26</v>
      </c>
      <c r="P49" s="40">
        <v>20</v>
      </c>
      <c r="Q49" s="40">
        <v>40</v>
      </c>
      <c r="R49" s="40" t="s">
        <v>3</v>
      </c>
      <c r="S49" s="40">
        <v>921</v>
      </c>
      <c r="T49" s="40">
        <v>3</v>
      </c>
      <c r="U49" s="40">
        <v>152</v>
      </c>
      <c r="V49" s="37">
        <v>40</v>
      </c>
      <c r="W49" s="45">
        <v>2050</v>
      </c>
      <c r="X49" s="36">
        <v>132</v>
      </c>
      <c r="Y49" s="36">
        <v>381</v>
      </c>
      <c r="AE49" s="3">
        <v>1999</v>
      </c>
      <c r="AF49">
        <f>COUNT(#REF!)</f>
        <v>0</v>
      </c>
      <c r="AG49" s="4" t="e">
        <f>MAX(#REF!)</f>
        <v>#REF!</v>
      </c>
      <c r="AH49" t="e">
        <f>PERCENTILE(#REF!,75%)</f>
        <v>#REF!</v>
      </c>
      <c r="AI49" s="4" t="e">
        <f>MEDIAN(#REF!)</f>
        <v>#REF!</v>
      </c>
      <c r="AJ49" t="e">
        <f>PERCENTILE(#REF!,25%)</f>
        <v>#REF!</v>
      </c>
      <c r="AK49" s="4" t="e">
        <f>MIN(#REF!)</f>
        <v>#REF!</v>
      </c>
      <c r="BK49">
        <v>1</v>
      </c>
      <c r="BL49">
        <f>COUNT(#REF!,#REF!,#REF!,#REF!,$G$62,$G$74,$G$86,$G$98,$G$110,$G$122,$G$134,$G$146,$G$158,$G$170)</f>
        <v>0</v>
      </c>
      <c r="BM49" s="5" t="e">
        <f>MAX(#REF!,#REF!,#REF!,#REF!,$G$62,$G$74,$G$86,$G$98,$G$110,$G$122,$G$134,$G$146,$G$158,$G$170)</f>
        <v>#REF!</v>
      </c>
      <c r="BN49" t="e">
        <f>PERCENTILE((#REF!,#REF!,#REF!,#REF!,$G$62,$G$74,$G$86,$G$98,$G$110,$G$122,$G$134,$G$146,$G$158,$G$170),75%)</f>
        <v>#REF!</v>
      </c>
      <c r="BO49" s="5" t="e">
        <f>MEDIAN(#REF!,#REF!,#REF!,#REF!,$G$62,$G$74,$G$86,$G$98,$G$110,$G$122,$G$134,$G$146,$G$158,$G$170)</f>
        <v>#REF!</v>
      </c>
      <c r="BP49" t="e">
        <f>PERCENTILE((#REF!,#REF!,#REF!,#REF!,$G$62,$G$74,$G$86,$G$98,$G$110,$G$122,$G$134,$G$146,$G$158,$G$170),25%)</f>
        <v>#REF!</v>
      </c>
      <c r="BQ49" s="5" t="e">
        <f>MIN(#REF!,#REF!,#REF!,#REF!,$G$62,$G$74,$G$86,$G$98,$G$110,$G$122,$G$134,$G$146,$G$158,$G$170)</f>
        <v>#REF!</v>
      </c>
    </row>
    <row r="50" spans="1:69" x14ac:dyDescent="0.25">
      <c r="A50" s="117">
        <v>42375</v>
      </c>
      <c r="B50" s="60">
        <v>1</v>
      </c>
      <c r="C50" s="60">
        <f t="shared" si="2"/>
        <v>2016</v>
      </c>
      <c r="D50" s="36">
        <v>2</v>
      </c>
      <c r="E50" s="38">
        <v>8.6999999999999993</v>
      </c>
      <c r="F50" s="38">
        <v>26</v>
      </c>
      <c r="G50" s="49">
        <v>164</v>
      </c>
      <c r="H50" s="39" t="s">
        <v>70</v>
      </c>
      <c r="I50" s="39" t="s">
        <v>70</v>
      </c>
      <c r="J50" s="52" t="s">
        <v>70</v>
      </c>
      <c r="K50" s="38">
        <v>8.3000000000000007</v>
      </c>
      <c r="L50" s="40">
        <v>64</v>
      </c>
      <c r="M50" s="54">
        <v>376</v>
      </c>
      <c r="N50" s="36">
        <v>45</v>
      </c>
      <c r="O50" s="54">
        <v>2400.0000000000005</v>
      </c>
      <c r="P50" s="43">
        <v>32</v>
      </c>
      <c r="Q50" s="36">
        <v>24</v>
      </c>
      <c r="R50" s="44" t="s">
        <v>70</v>
      </c>
      <c r="S50" s="49">
        <v>636</v>
      </c>
      <c r="T50" s="38">
        <v>0.5</v>
      </c>
      <c r="U50" s="40">
        <v>156</v>
      </c>
      <c r="V50" s="37">
        <v>40</v>
      </c>
      <c r="W50" s="45">
        <v>5576</v>
      </c>
      <c r="X50" s="36">
        <v>91</v>
      </c>
      <c r="Y50" s="36">
        <v>382</v>
      </c>
      <c r="Z50" s="35">
        <v>18</v>
      </c>
      <c r="AA50" s="54">
        <v>440</v>
      </c>
      <c r="AB50" s="53">
        <v>107.03</v>
      </c>
      <c r="AE50" s="3">
        <v>2000</v>
      </c>
      <c r="AF50">
        <f>COUNT(#REF!)</f>
        <v>0</v>
      </c>
      <c r="AG50" s="4" t="e">
        <f>MAX(#REF!)</f>
        <v>#REF!</v>
      </c>
      <c r="AH50" t="e">
        <f>PERCENTILE(#REF!,75%)</f>
        <v>#REF!</v>
      </c>
      <c r="AI50" s="4" t="e">
        <f>MEDIAN(#REF!)</f>
        <v>#REF!</v>
      </c>
      <c r="AJ50" t="e">
        <f>PERCENTILE(#REF!,25%)</f>
        <v>#REF!</v>
      </c>
      <c r="AK50" s="4" t="e">
        <f>MIN(#REF!)</f>
        <v>#REF!</v>
      </c>
      <c r="BK50">
        <v>2</v>
      </c>
      <c r="BL50">
        <f>COUNT(#REF!,#REF!,#REF!,#REF!,$G$63,$G$75,$G$87,$G$99,$G$111,$G$123,$G$135,$G$147,$G$159,$G$171)</f>
        <v>0</v>
      </c>
      <c r="BM50" s="5" t="e">
        <f>MAX(#REF!,#REF!,#REF!,#REF!,$G$63,$G$75,$G$87,$G$99,$G$111,$G$123,$G$135,$G$147,$G$159,$G$171)</f>
        <v>#REF!</v>
      </c>
      <c r="BN50" t="e">
        <f>PERCENTILE((#REF!,#REF!,#REF!,#REF!,$G$63,$G$75,$G$87,$G$99,$G$111,$G$123,$G$135,$G$147,$G$159,$G$171),75%)</f>
        <v>#REF!</v>
      </c>
      <c r="BO50" s="5" t="e">
        <f>MEDIAN(#REF!,#REF!,#REF!,#REF!,$G$63,$G$75,$G$87,$G$99,$G$111,$G$123,$G$135,$G$147,$G$159,$G$171)</f>
        <v>#REF!</v>
      </c>
      <c r="BP50" t="e">
        <f>PERCENTILE((#REF!,#REF!,#REF!,#REF!,$G$63,$G$75,$G$87,$G$99,$G$111,$G$123,$G$135,$G$147,$G$159,$G$171),25%)</f>
        <v>#REF!</v>
      </c>
      <c r="BQ50" s="5" t="e">
        <f>MIN(#REF!,#REF!,#REF!,#REF!,$G$63,$G$75,$G$87,$G$99,$G$111,$G$123,$G$135,$G$147,$G$159,$G$171)</f>
        <v>#REF!</v>
      </c>
    </row>
    <row r="51" spans="1:69" x14ac:dyDescent="0.25">
      <c r="A51" s="117">
        <v>42403</v>
      </c>
      <c r="B51" s="60">
        <v>2</v>
      </c>
      <c r="C51" s="60">
        <f t="shared" si="2"/>
        <v>2016</v>
      </c>
      <c r="D51" s="36">
        <v>1</v>
      </c>
      <c r="E51" s="38">
        <v>7.8</v>
      </c>
      <c r="F51" s="38">
        <v>27</v>
      </c>
      <c r="G51" s="49">
        <v>186</v>
      </c>
      <c r="H51" s="55">
        <v>0.53800000000000003</v>
      </c>
      <c r="I51" s="39">
        <v>6.7000000000000004E-2</v>
      </c>
      <c r="J51" s="52">
        <v>2.7E-2</v>
      </c>
      <c r="K51" s="38">
        <v>8</v>
      </c>
      <c r="L51" s="36">
        <v>51</v>
      </c>
      <c r="M51" s="54">
        <v>451</v>
      </c>
      <c r="N51" s="36">
        <v>40</v>
      </c>
      <c r="O51" s="54">
        <v>820</v>
      </c>
      <c r="P51" s="43">
        <v>64</v>
      </c>
      <c r="Q51" s="40">
        <v>32</v>
      </c>
      <c r="R51" s="44" t="s">
        <v>70</v>
      </c>
      <c r="S51" s="54">
        <v>762</v>
      </c>
      <c r="T51" s="38">
        <v>1</v>
      </c>
      <c r="U51" s="40">
        <v>120</v>
      </c>
      <c r="V51" s="37">
        <v>40</v>
      </c>
      <c r="W51" s="45">
        <v>3129</v>
      </c>
      <c r="X51" s="36">
        <v>131</v>
      </c>
      <c r="Y51" s="36">
        <v>619</v>
      </c>
      <c r="Z51" s="35">
        <v>17</v>
      </c>
      <c r="AA51" s="54">
        <v>502</v>
      </c>
      <c r="AB51" s="53">
        <v>116.41</v>
      </c>
      <c r="AE51" s="3">
        <v>2001</v>
      </c>
      <c r="AF51" s="2">
        <f>COUNT(#REF!)</f>
        <v>0</v>
      </c>
      <c r="AG51" s="4" t="e">
        <f>MAX(#REF!)</f>
        <v>#REF!</v>
      </c>
      <c r="AH51" s="2" t="e">
        <f>PERCENTILE(#REF!,75%)</f>
        <v>#REF!</v>
      </c>
      <c r="AI51" s="4" t="e">
        <f>MEDIAN(#REF!)</f>
        <v>#REF!</v>
      </c>
      <c r="AJ51" s="2" t="e">
        <f>PERCENTILE(#REF!,25%)</f>
        <v>#REF!</v>
      </c>
      <c r="AK51" s="4" t="e">
        <f>MIN(#REF!)</f>
        <v>#REF!</v>
      </c>
      <c r="BK51">
        <v>3</v>
      </c>
      <c r="BL51">
        <f>COUNT(#REF!,#REF!,#REF!,#REF!,$G$64,$G$76,$G$88,$G$100,$G$112,$G$124,$G$136,$G$148,$G$160,$G$172)</f>
        <v>0</v>
      </c>
      <c r="BM51" s="5" t="e">
        <f>MAX(#REF!,#REF!,#REF!,#REF!,$G$64,$G$76,$G$88,$G$100,$G$112,$G$124,$G$136,$G$148,$G$160,$G$172)</f>
        <v>#REF!</v>
      </c>
      <c r="BN51" t="e">
        <f>PERCENTILE((#REF!,#REF!,#REF!,#REF!,$G$64,$G$76,$G$88,$G$100,$G$112,$G$124,$G$136,$G$148,$G$160,$G$172),75%)</f>
        <v>#REF!</v>
      </c>
      <c r="BO51" s="5" t="e">
        <f>MEDIAN(#REF!,#REF!,#REF!,#REF!,$G$64,$G$76,$G$88,$G$100,$G$112,$G$124,$G$136,$G$148,$G$160,$G$172)</f>
        <v>#REF!</v>
      </c>
      <c r="BP51" t="e">
        <f>PERCENTILE((#REF!,#REF!,#REF!,#REF!,$G$64,$G$76,$G$88,$G$100,$G$112,$G$124,$G$136,$G$148,$G$160,$G$172),25%)</f>
        <v>#REF!</v>
      </c>
      <c r="BQ51" s="5" t="e">
        <f>MIN(#REF!,#REF!,#REF!,#REF!,$G$64,$G$76,$G$88,$G$100,$G$112,$G$124,$G$136,$G$148,$G$160,$G$172)</f>
        <v>#REF!</v>
      </c>
    </row>
    <row r="52" spans="1:69" x14ac:dyDescent="0.25">
      <c r="A52" s="117">
        <v>42431</v>
      </c>
      <c r="B52" s="60">
        <v>3</v>
      </c>
      <c r="C52" s="60">
        <f t="shared" si="2"/>
        <v>2016</v>
      </c>
      <c r="D52" s="36">
        <v>1</v>
      </c>
      <c r="E52" s="38">
        <v>7.63</v>
      </c>
      <c r="F52" s="38">
        <v>26</v>
      </c>
      <c r="G52" s="49">
        <v>156</v>
      </c>
      <c r="H52" s="55">
        <v>0.35199999999999998</v>
      </c>
      <c r="I52" s="39">
        <v>0.03</v>
      </c>
      <c r="J52" s="52">
        <v>0.16900000000000001</v>
      </c>
      <c r="K52" s="38">
        <v>8.1</v>
      </c>
      <c r="L52" s="36">
        <v>28</v>
      </c>
      <c r="M52" s="54">
        <v>401</v>
      </c>
      <c r="N52" s="36">
        <v>43</v>
      </c>
      <c r="O52" s="54">
        <v>485</v>
      </c>
      <c r="P52" s="43">
        <v>20</v>
      </c>
      <c r="Q52" s="40">
        <v>28</v>
      </c>
      <c r="R52" s="44" t="s">
        <v>70</v>
      </c>
      <c r="S52" s="54">
        <v>702</v>
      </c>
      <c r="T52" s="38">
        <v>2</v>
      </c>
      <c r="U52" s="40">
        <v>108</v>
      </c>
      <c r="V52" s="37">
        <v>40</v>
      </c>
      <c r="W52" s="45">
        <v>41716</v>
      </c>
      <c r="X52" s="36">
        <v>110</v>
      </c>
      <c r="Y52" s="36">
        <v>381</v>
      </c>
      <c r="Z52" s="35">
        <v>11</v>
      </c>
      <c r="AA52" s="54">
        <v>439</v>
      </c>
      <c r="AB52" s="53">
        <v>121.62</v>
      </c>
      <c r="AE52" s="3">
        <v>2002</v>
      </c>
      <c r="AF52" s="2">
        <f>COUNT(#REF!)</f>
        <v>0</v>
      </c>
      <c r="AG52" s="4" t="e">
        <f>MAX(#REF!)</f>
        <v>#REF!</v>
      </c>
      <c r="AH52" s="2" t="e">
        <f>PERCENTILE(#REF!,75%)</f>
        <v>#REF!</v>
      </c>
      <c r="AI52" s="4" t="e">
        <f>MEDIAN(#REF!)</f>
        <v>#REF!</v>
      </c>
      <c r="AJ52" s="2" t="e">
        <f>PERCENTILE(#REF!,25%)</f>
        <v>#REF!</v>
      </c>
      <c r="AK52" s="4" t="e">
        <f>MIN(#REF!)</f>
        <v>#REF!</v>
      </c>
      <c r="BK52">
        <v>4</v>
      </c>
      <c r="BL52">
        <f>COUNT(#REF!,#REF!,#REF!,#REF!,$G$65,$G$77,$G$89,$G$101,$G$113,$G$125,$G$137,$G$149,$G$161,$G$173)</f>
        <v>0</v>
      </c>
      <c r="BM52" s="5" t="e">
        <f>MAX(#REF!,#REF!,#REF!,#REF!,$G$65,$G$77,$G$89,$G$101,$G$113,$G$125,$G$137,$G$149,$G$161,$G$173)</f>
        <v>#REF!</v>
      </c>
      <c r="BN52" t="e">
        <f>PERCENTILE((#REF!,#REF!,#REF!,#REF!,$G$65,$G$77,$G$89,$G$101,$G$113,$G$125,$G$137,$G$149,$G$161,$G$173),75%)</f>
        <v>#REF!</v>
      </c>
      <c r="BO52" s="5" t="e">
        <f>MEDIAN(#REF!,#REF!,#REF!,#REF!,$G$65,$G$77,$G$89,$G$101,$G$113,$G$125,$G$137,$G$149,$G$161,$G$173)</f>
        <v>#REF!</v>
      </c>
      <c r="BP52" t="e">
        <f>PERCENTILE((#REF!,#REF!,#REF!,#REF!,$G$65,$G$77,$G$89,$G$101,$G$113,$G$125,$G$137,$G$149,$G$161,$G$173),25%)</f>
        <v>#REF!</v>
      </c>
      <c r="BQ52" s="5" t="e">
        <f>MIN(#REF!,#REF!,#REF!,#REF!,$G$65,$G$77,$G$89,$G$101,$G$113,$G$125,$G$137,$G$149,$G$161,$G$173)</f>
        <v>#REF!</v>
      </c>
    </row>
    <row r="53" spans="1:69" x14ac:dyDescent="0.25">
      <c r="A53" s="117">
        <v>42487</v>
      </c>
      <c r="B53" s="60">
        <v>4</v>
      </c>
      <c r="C53" s="60">
        <f t="shared" si="2"/>
        <v>2016</v>
      </c>
      <c r="D53" s="36">
        <v>2</v>
      </c>
      <c r="E53" s="38">
        <v>8.6</v>
      </c>
      <c r="F53" s="38">
        <v>31</v>
      </c>
      <c r="G53" s="49">
        <v>167</v>
      </c>
      <c r="H53" s="39">
        <v>0.12839999999999999</v>
      </c>
      <c r="I53" s="39">
        <v>0.10299999999999999</v>
      </c>
      <c r="J53" s="39">
        <v>8.7999999999999995E-2</v>
      </c>
      <c r="K53" s="38">
        <v>8.3000000000000007</v>
      </c>
      <c r="L53" s="36">
        <v>50</v>
      </c>
      <c r="M53" s="49">
        <v>462</v>
      </c>
      <c r="N53" s="36">
        <v>48</v>
      </c>
      <c r="O53" s="54">
        <v>201</v>
      </c>
      <c r="P53" s="43">
        <v>8</v>
      </c>
      <c r="Q53" s="36">
        <v>40</v>
      </c>
      <c r="R53" s="36">
        <v>27</v>
      </c>
      <c r="S53" s="49">
        <v>777</v>
      </c>
      <c r="T53" s="38">
        <v>0.5</v>
      </c>
      <c r="U53" s="40">
        <v>120</v>
      </c>
      <c r="V53" s="37">
        <v>40</v>
      </c>
      <c r="W53" s="45">
        <v>64319</v>
      </c>
      <c r="X53" s="36">
        <v>122</v>
      </c>
      <c r="Y53" s="36">
        <v>429</v>
      </c>
      <c r="Z53" s="35">
        <v>18</v>
      </c>
      <c r="AA53" s="49">
        <v>512</v>
      </c>
      <c r="AB53" s="53">
        <v>81.66</v>
      </c>
      <c r="AE53" s="3">
        <v>2003</v>
      </c>
      <c r="AF53" s="2">
        <f>COUNT($G$62:$G$73)</f>
        <v>0</v>
      </c>
      <c r="AG53" s="4">
        <f>MAX($G$62:$G$73)</f>
        <v>0</v>
      </c>
      <c r="AH53" s="2" t="e">
        <f>PERCENTILE($G$62:$G$73,75%)</f>
        <v>#NUM!</v>
      </c>
      <c r="AI53" s="4" t="e">
        <f>MEDIAN($G$62:$G$73)</f>
        <v>#NUM!</v>
      </c>
      <c r="AJ53" s="2" t="e">
        <f>PERCENTILE($G$62:$G$73,25%)</f>
        <v>#NUM!</v>
      </c>
      <c r="AK53" s="4">
        <f>MIN($G$62:$G$73)</f>
        <v>0</v>
      </c>
      <c r="BK53">
        <v>5</v>
      </c>
      <c r="BL53">
        <f>COUNT(#REF!,#REF!,#REF!,#REF!,$G$66,$G$78,$G$90,$G$102,$G$114,$G$126,$G$138,$G$150,$G$162,$G$174)</f>
        <v>0</v>
      </c>
      <c r="BM53" s="5" t="e">
        <f>MAX(#REF!,#REF!,#REF!,#REF!,$G$66,$G$78,$G$90,$G$102,$G$114,$G$126,$G$138,$G$150,$G$162,$G$174)</f>
        <v>#REF!</v>
      </c>
      <c r="BN53" t="e">
        <f>PERCENTILE((#REF!,#REF!,#REF!,#REF!,$G$66,$G$78,$G$90,$G$102,$G$114,$G$126,$G$138,$G$150,$G$162,$G$174),75%)</f>
        <v>#REF!</v>
      </c>
      <c r="BO53" s="5" t="e">
        <f>MEDIAN(#REF!,#REF!,#REF!,#REF!,$G$66,$G$78,$G$90,$G$102,$G$114,$G$126,$G$138,$G$150,$G$162,$G$174)</f>
        <v>#REF!</v>
      </c>
      <c r="BP53" t="e">
        <f>PERCENTILE((#REF!,#REF!,#REF!,#REF!,$G$66,$G$78,$G$90,$G$102,$G$114,$G$126,$G$138,$G$150,$G$162,$G$174),25%)</f>
        <v>#REF!</v>
      </c>
      <c r="BQ53" s="5" t="e">
        <f>MIN(#REF!,#REF!,#REF!,#REF!,$G$66,$G$78,$G$90,$G$102,$G$114,$G$126,$G$138,$G$150,$G$162,$G$174)</f>
        <v>#REF!</v>
      </c>
    </row>
    <row r="54" spans="1:69" x14ac:dyDescent="0.25">
      <c r="A54" s="117">
        <v>42515</v>
      </c>
      <c r="B54" s="60">
        <v>5</v>
      </c>
      <c r="C54" s="60">
        <f t="shared" si="2"/>
        <v>2016</v>
      </c>
      <c r="D54" s="36">
        <v>3</v>
      </c>
      <c r="E54" s="38">
        <v>6.9</v>
      </c>
      <c r="F54" s="38">
        <v>30</v>
      </c>
      <c r="G54" s="49">
        <v>171</v>
      </c>
      <c r="H54" s="55">
        <v>1.9E-2</v>
      </c>
      <c r="I54" s="39">
        <v>6.9000000000000006E-2</v>
      </c>
      <c r="J54" s="52">
        <v>7.3999999999999996E-2</v>
      </c>
      <c r="K54" s="38">
        <v>8.1999999999999993</v>
      </c>
      <c r="L54" s="36">
        <v>79</v>
      </c>
      <c r="M54" s="54">
        <v>401</v>
      </c>
      <c r="N54" s="36">
        <v>25</v>
      </c>
      <c r="O54" s="54">
        <v>185</v>
      </c>
      <c r="P54" s="43">
        <v>20</v>
      </c>
      <c r="Q54" s="40">
        <v>68</v>
      </c>
      <c r="R54" s="36">
        <v>4</v>
      </c>
      <c r="S54" s="54">
        <v>788</v>
      </c>
      <c r="T54" s="38">
        <v>1</v>
      </c>
      <c r="U54" s="40">
        <v>120</v>
      </c>
      <c r="V54" s="37">
        <v>40</v>
      </c>
      <c r="W54" s="45">
        <v>4578</v>
      </c>
      <c r="X54" s="36">
        <v>124</v>
      </c>
      <c r="Y54" s="36">
        <v>476</v>
      </c>
      <c r="Z54" s="35">
        <v>11</v>
      </c>
      <c r="AA54" s="54">
        <v>480</v>
      </c>
      <c r="AB54" s="53">
        <v>53.12</v>
      </c>
      <c r="AE54" s="3">
        <v>2004</v>
      </c>
      <c r="AF54" s="2">
        <f>COUNT($G$74:$G$85)</f>
        <v>0</v>
      </c>
      <c r="AG54" s="4">
        <f>MAX($G$74:$G$85)</f>
        <v>0</v>
      </c>
      <c r="AH54" s="2" t="e">
        <f>PERCENTILE($G$74:$G$85,75%)</f>
        <v>#NUM!</v>
      </c>
      <c r="AI54" s="4" t="e">
        <f>MEDIAN($G$74:$G$85)</f>
        <v>#NUM!</v>
      </c>
      <c r="AJ54" s="2" t="e">
        <f>PERCENTILE($G$74:$G$85,25%)</f>
        <v>#NUM!</v>
      </c>
      <c r="AK54" s="4">
        <f>MIN($G$74:$G$85)</f>
        <v>0</v>
      </c>
      <c r="BK54">
        <v>6</v>
      </c>
      <c r="BL54">
        <f>COUNT(#REF!,#REF!,#REF!,#REF!,$G$67,$G$79,$G$91,$G$103,$G$115,$G$127,$G$139,$G$151,$G$163,$G$175)</f>
        <v>0</v>
      </c>
      <c r="BM54" s="5" t="e">
        <f>MAX(#REF!,#REF!,#REF!,#REF!,$G$67,$G$79,$G$91,$G$103,$G$115,$G$127,$G$139,$G$151,$G$163,$G$175)</f>
        <v>#REF!</v>
      </c>
      <c r="BN54" t="e">
        <f>PERCENTILE((#REF!,#REF!,#REF!,#REF!,$G$67,$G$79,$G$91,$G$103,$G$115,$G$127,$G$139,$G$151,$G$163,$G$175),75%)</f>
        <v>#REF!</v>
      </c>
      <c r="BO54" s="5" t="e">
        <f>MEDIAN(#REF!,#REF!,#REF!,#REF!,$G$67,$G$79,$G$91,$G$103,$G$115,$G$127,$G$139,$G$151,$G$163,$G$175)</f>
        <v>#REF!</v>
      </c>
      <c r="BP54" t="e">
        <f>PERCENTILE((#REF!,#REF!,#REF!,#REF!,$G$67,$G$79,$G$91,$G$103,$G$115,$G$127,$G$139,$G$151,$G$163,$G$175),25%)</f>
        <v>#REF!</v>
      </c>
      <c r="BQ54" s="5" t="e">
        <f>MIN(#REF!,#REF!,#REF!,#REF!,$G$67,$G$79,$G$91,$G$103,$G$115,$G$127,$G$139,$G$151,$G$163,$G$175)</f>
        <v>#REF!</v>
      </c>
    </row>
    <row r="55" spans="1:69" x14ac:dyDescent="0.25">
      <c r="A55" s="117">
        <v>42543</v>
      </c>
      <c r="B55" s="60">
        <v>6</v>
      </c>
      <c r="C55" s="60">
        <f t="shared" si="2"/>
        <v>2016</v>
      </c>
      <c r="D55" s="36">
        <v>3</v>
      </c>
      <c r="E55" s="38">
        <v>7.6</v>
      </c>
      <c r="F55" s="38">
        <v>32</v>
      </c>
      <c r="G55" s="49">
        <v>560</v>
      </c>
      <c r="H55" s="55">
        <v>0.77</v>
      </c>
      <c r="I55" s="39">
        <v>0.12</v>
      </c>
      <c r="J55" s="52">
        <v>6.7000000000000004E-2</v>
      </c>
      <c r="K55" s="38">
        <v>8.9</v>
      </c>
      <c r="L55" s="36">
        <v>11</v>
      </c>
      <c r="M55" s="54">
        <v>519</v>
      </c>
      <c r="N55" s="36" t="s">
        <v>70</v>
      </c>
      <c r="O55" s="54">
        <v>208</v>
      </c>
      <c r="P55" s="43">
        <v>20</v>
      </c>
      <c r="Q55" s="40">
        <v>100</v>
      </c>
      <c r="R55" s="36">
        <v>27</v>
      </c>
      <c r="S55" s="54">
        <v>1806</v>
      </c>
      <c r="T55" s="38">
        <v>3</v>
      </c>
      <c r="U55" s="40">
        <v>144</v>
      </c>
      <c r="V55" s="37">
        <v>80</v>
      </c>
      <c r="W55" s="45">
        <v>26173</v>
      </c>
      <c r="X55" s="36">
        <v>212</v>
      </c>
      <c r="Y55" s="36">
        <v>286</v>
      </c>
      <c r="Z55" s="35">
        <v>20</v>
      </c>
      <c r="AA55" s="54">
        <v>530</v>
      </c>
      <c r="AB55" s="53">
        <v>61.33</v>
      </c>
      <c r="AE55" s="3">
        <v>2005</v>
      </c>
      <c r="AF55" s="2">
        <f>COUNT($G$86:$G$97)</f>
        <v>0</v>
      </c>
      <c r="AG55" s="4">
        <f>MAX($G$86:$G$97)</f>
        <v>0</v>
      </c>
      <c r="AH55" s="2" t="e">
        <f>PERCENTILE($G$86:$G$97,75%)</f>
        <v>#NUM!</v>
      </c>
      <c r="AI55" s="4" t="e">
        <f>MEDIAN($G$86:$G$97)</f>
        <v>#NUM!</v>
      </c>
      <c r="AJ55" s="2" t="e">
        <f>PERCENTILE($G$86:$G$97,25%)</f>
        <v>#NUM!</v>
      </c>
      <c r="AK55" s="4">
        <f>MIN($G$86:$G$97)</f>
        <v>0</v>
      </c>
      <c r="BK55">
        <v>7</v>
      </c>
      <c r="BL55">
        <f>COUNT(#REF!,#REF!,#REF!,#REF!,$G$68,$G$80,$G$92,$G$104,$G$116,$G$128,$G$140,$G$152,$G$164,$G$176)</f>
        <v>0</v>
      </c>
      <c r="BM55" s="5" t="e">
        <f>MAX(#REF!,#REF!,#REF!,#REF!,$G$68,$G$80,$G$92,$G$104,$G$116,$G$128,$G$140,$G$152,$G$164,$G$176)</f>
        <v>#REF!</v>
      </c>
      <c r="BN55" t="e">
        <f>PERCENTILE((#REF!,#REF!,#REF!,#REF!,$G$68,$G$80,$G$92,$G$104,$G$116,$G$128,$G$140,$G$152,$G$164,$G$176),75%)</f>
        <v>#REF!</v>
      </c>
      <c r="BO55" s="5" t="e">
        <f>MEDIAN(#REF!,#REF!,#REF!,#REF!,$G$68,$G$80,$G$92,$G$104,$G$116,$G$128,$G$140,$G$152,$G$164,$G$176)</f>
        <v>#REF!</v>
      </c>
      <c r="BP55" t="e">
        <f>PERCENTILE((#REF!,#REF!,#REF!,#REF!,$G$68,$G$80,$G$92,$G$104,$G$116,$G$128,$G$140,$G$152,$G$164,$G$176),25%)</f>
        <v>#REF!</v>
      </c>
      <c r="BQ55" s="5" t="e">
        <f>MIN(#REF!,#REF!,#REF!,#REF!,$G$68,$G$80,$G$92,$G$104,$G$116,$G$128,$G$140,$G$152,$G$164,$G$176)</f>
        <v>#REF!</v>
      </c>
    </row>
    <row r="56" spans="1:69" x14ac:dyDescent="0.25">
      <c r="A56" s="117">
        <v>42571</v>
      </c>
      <c r="B56" s="60">
        <v>7</v>
      </c>
      <c r="C56" s="60">
        <f t="shared" si="2"/>
        <v>2016</v>
      </c>
      <c r="D56" s="42">
        <v>2</v>
      </c>
      <c r="E56" s="38">
        <v>4</v>
      </c>
      <c r="F56" s="38">
        <v>31</v>
      </c>
      <c r="G56" s="49">
        <v>215</v>
      </c>
      <c r="H56" s="41">
        <v>1E-3</v>
      </c>
      <c r="I56" s="41">
        <v>0.17599999999999999</v>
      </c>
      <c r="J56" s="52">
        <v>7.2999999999999995E-2</v>
      </c>
      <c r="K56" s="38">
        <v>8.1</v>
      </c>
      <c r="L56" s="36" t="s">
        <v>70</v>
      </c>
      <c r="M56" s="49" t="s">
        <v>70</v>
      </c>
      <c r="N56" s="40">
        <v>21</v>
      </c>
      <c r="O56" s="49">
        <v>786</v>
      </c>
      <c r="P56" s="43">
        <v>12</v>
      </c>
      <c r="Q56" s="40">
        <v>40</v>
      </c>
      <c r="R56" s="36">
        <v>33</v>
      </c>
      <c r="S56" s="54">
        <v>894</v>
      </c>
      <c r="T56" s="56">
        <v>0.5</v>
      </c>
      <c r="U56" s="40">
        <v>104</v>
      </c>
      <c r="V56" s="37">
        <v>60</v>
      </c>
      <c r="W56" s="45">
        <v>4287</v>
      </c>
      <c r="X56" s="36">
        <v>57</v>
      </c>
      <c r="Y56" s="36">
        <v>619</v>
      </c>
      <c r="Z56" s="34">
        <v>26</v>
      </c>
      <c r="AA56" s="49">
        <v>553</v>
      </c>
      <c r="AB56" s="53">
        <v>25.37</v>
      </c>
      <c r="AE56" s="3">
        <v>2006</v>
      </c>
      <c r="AF56" s="2">
        <f>COUNT($G$98:$G$109)</f>
        <v>0</v>
      </c>
      <c r="AG56" s="4">
        <f>MAX($G$98:$G$109)</f>
        <v>0</v>
      </c>
      <c r="AH56" s="2" t="e">
        <f>PERCENTILE($G$98:$G$109,75%)</f>
        <v>#NUM!</v>
      </c>
      <c r="AI56" s="4" t="e">
        <f>MEDIAN($G$98:$G$109)</f>
        <v>#NUM!</v>
      </c>
      <c r="AJ56" s="2" t="e">
        <f>PERCENTILE($G$98:$G$109,25%)</f>
        <v>#NUM!</v>
      </c>
      <c r="AK56" s="4">
        <f>MIN($G$98:$G$109)</f>
        <v>0</v>
      </c>
      <c r="BK56">
        <v>8</v>
      </c>
      <c r="BL56">
        <f>COUNT(#REF!,#REF!,#REF!,#REF!,$G$69,$G$81,$G$93,$G$105,$G$117,$G$129,$G$141,$G$153,$G$165,$G$177)</f>
        <v>0</v>
      </c>
      <c r="BM56" s="5" t="e">
        <f>MAX(#REF!,#REF!,#REF!,#REF!,$G$69,$G$81,$G$93,$G$105,$G$117,$G$129,$G$141,$G$153,$G$165,$G$177)</f>
        <v>#REF!</v>
      </c>
      <c r="BN56" t="e">
        <f>PERCENTILE((#REF!,#REF!,#REF!,#REF!,$G$69,$G$81,$G$93,$G$105,$G$117,$G$129,$G$141,$G$153,$G$165,$G$177),75%)</f>
        <v>#REF!</v>
      </c>
      <c r="BO56" s="5" t="e">
        <f>MEDIAN(#REF!,#REF!,#REF!,#REF!,$G$69,$G$81,$G$93,$G$105,$G$117,$G$129,$G$141,$G$153,$G$165,$G$177)</f>
        <v>#REF!</v>
      </c>
      <c r="BP56" t="e">
        <f>PERCENTILE((#REF!,#REF!,#REF!,#REF!,$G$69,$G$81,$G$93,$G$105,$G$117,$G$129,$G$141,$G$153,$G$165,$G$177),25%)</f>
        <v>#REF!</v>
      </c>
      <c r="BQ56" s="5" t="e">
        <f>MIN(#REF!,#REF!,#REF!,#REF!,$G$69,$G$81,$G$93,$G$105,$G$117,$G$129,$G$141,$G$153,$G$165,$G$177)</f>
        <v>#REF!</v>
      </c>
    </row>
    <row r="57" spans="1:69" x14ac:dyDescent="0.25">
      <c r="A57" s="117">
        <v>42599</v>
      </c>
      <c r="B57" s="60">
        <v>8</v>
      </c>
      <c r="C57" s="60">
        <f t="shared" si="2"/>
        <v>2016</v>
      </c>
      <c r="D57" s="42">
        <v>2</v>
      </c>
      <c r="E57" s="38">
        <v>6.5</v>
      </c>
      <c r="F57" s="38">
        <v>29</v>
      </c>
      <c r="G57" s="49">
        <v>365</v>
      </c>
      <c r="H57" s="55">
        <v>0.30099999999999999</v>
      </c>
      <c r="I57" s="41">
        <v>8.0000000000000002E-3</v>
      </c>
      <c r="J57" s="52">
        <v>7.0000000000000007E-2</v>
      </c>
      <c r="K57" s="38">
        <v>8.9</v>
      </c>
      <c r="L57" s="40">
        <v>37</v>
      </c>
      <c r="M57" s="54">
        <v>1084</v>
      </c>
      <c r="N57" s="36" t="s">
        <v>70</v>
      </c>
      <c r="O57" s="49">
        <v>418</v>
      </c>
      <c r="P57" s="43">
        <v>20</v>
      </c>
      <c r="Q57" s="40">
        <v>48</v>
      </c>
      <c r="R57" s="36">
        <v>27</v>
      </c>
      <c r="S57" s="54">
        <v>1359</v>
      </c>
      <c r="T57" s="56">
        <v>4</v>
      </c>
      <c r="U57" s="40">
        <v>136</v>
      </c>
      <c r="V57" s="37">
        <v>40</v>
      </c>
      <c r="W57" s="45">
        <v>40474</v>
      </c>
      <c r="X57" s="40">
        <v>58</v>
      </c>
      <c r="Y57" s="36">
        <v>1047</v>
      </c>
      <c r="Z57" s="34">
        <v>33</v>
      </c>
      <c r="AA57" s="54">
        <v>1121</v>
      </c>
      <c r="AB57" s="53">
        <v>82.7</v>
      </c>
      <c r="AE57" s="3">
        <v>2007</v>
      </c>
      <c r="AF57" s="2">
        <f>COUNT($G$110:$G$121)</f>
        <v>0</v>
      </c>
      <c r="AG57" s="4">
        <f>MAX($G$110:$G$121)</f>
        <v>0</v>
      </c>
      <c r="AH57" s="2" t="e">
        <f>PERCENTILE($G$110:$G$121,75%)</f>
        <v>#NUM!</v>
      </c>
      <c r="AI57" s="4" t="e">
        <f>MEDIAN($G$110:$G$121)</f>
        <v>#NUM!</v>
      </c>
      <c r="AJ57" s="2" t="e">
        <f>PERCENTILE($G$110:$G$121,25%)</f>
        <v>#NUM!</v>
      </c>
      <c r="AK57" s="4">
        <f>MIN($G$110:$G$121)</f>
        <v>0</v>
      </c>
      <c r="BK57">
        <v>9</v>
      </c>
      <c r="BL57">
        <f>COUNT(#REF!,#REF!,#REF!,#REF!,$G$70,$G$82,$G$94,$G$106,$G$118,$G$130,$G$142,$G$154,$G$166,$G$178)</f>
        <v>0</v>
      </c>
      <c r="BM57" s="5" t="e">
        <f>MAX(#REF!,#REF!,#REF!,#REF!,$G$70,$G$82,$G$94,$G$106,$G$118,$G$130,$G$142,$G$154,$G$166,$G$178)</f>
        <v>#REF!</v>
      </c>
      <c r="BN57" t="e">
        <f>PERCENTILE((#REF!,#REF!,#REF!,#REF!,$G$70,$G$82,$G$94,$G$106,$G$118,$G$130,$G$142,$G$154,$G$166,$G$178),75%)</f>
        <v>#REF!</v>
      </c>
      <c r="BO57" s="5" t="e">
        <f>MEDIAN(#REF!,#REF!,#REF!,#REF!,$G$70,$G$82,$G$94,$G$106,$G$118,$G$130,$G$142,$G$154,$G$166,$G$178)</f>
        <v>#REF!</v>
      </c>
      <c r="BP57" t="e">
        <f>PERCENTILE((#REF!,#REF!,#REF!,#REF!,$G$70,$G$82,$G$94,$G$106,$G$118,$G$130,$G$142,$G$154,$G$166,$G$178),25%)</f>
        <v>#REF!</v>
      </c>
      <c r="BQ57" s="5" t="e">
        <f>MIN(#REF!,#REF!,#REF!,#REF!,$G$70,$G$82,$G$94,$G$106,$G$118,$G$130,$G$142,$G$154,$G$166,$G$178)</f>
        <v>#REF!</v>
      </c>
    </row>
    <row r="58" spans="1:69" x14ac:dyDescent="0.25">
      <c r="A58" s="117">
        <v>42627</v>
      </c>
      <c r="B58" s="60">
        <v>9</v>
      </c>
      <c r="C58" s="60">
        <f t="shared" si="2"/>
        <v>2016</v>
      </c>
      <c r="D58" s="42">
        <v>3</v>
      </c>
      <c r="E58" s="38">
        <v>8.6999999999999993</v>
      </c>
      <c r="F58" s="38">
        <v>28</v>
      </c>
      <c r="G58" s="49">
        <v>377</v>
      </c>
      <c r="H58" s="55">
        <v>6.9000000000000006E-2</v>
      </c>
      <c r="I58" s="41">
        <v>7.1999999999999995E-2</v>
      </c>
      <c r="J58" s="52">
        <v>1E-3</v>
      </c>
      <c r="K58" s="38">
        <v>8.6999999999999993</v>
      </c>
      <c r="L58" s="40">
        <v>12</v>
      </c>
      <c r="M58" s="54">
        <v>922</v>
      </c>
      <c r="N58" s="36" t="s">
        <v>70</v>
      </c>
      <c r="O58" s="49">
        <v>418</v>
      </c>
      <c r="P58" s="43">
        <v>16</v>
      </c>
      <c r="Q58" s="40">
        <v>56</v>
      </c>
      <c r="R58" s="36">
        <v>32</v>
      </c>
      <c r="S58" s="36" t="s">
        <v>70</v>
      </c>
      <c r="T58" s="56">
        <v>0.05</v>
      </c>
      <c r="U58" s="40">
        <v>168</v>
      </c>
      <c r="V58" s="37">
        <v>80</v>
      </c>
      <c r="W58" s="45">
        <v>4520</v>
      </c>
      <c r="X58" s="36">
        <v>63</v>
      </c>
      <c r="Y58" s="36">
        <v>524</v>
      </c>
      <c r="Z58" s="34">
        <v>31</v>
      </c>
      <c r="AA58" s="54">
        <v>934</v>
      </c>
      <c r="AB58" s="46">
        <v>66.89</v>
      </c>
      <c r="AE58" s="3">
        <v>2008</v>
      </c>
      <c r="AF58" s="2">
        <f>COUNT($G$122:$G$133)</f>
        <v>0</v>
      </c>
      <c r="AG58" s="4">
        <f>MAX($G$122:$G$133)</f>
        <v>0</v>
      </c>
      <c r="AH58" s="2" t="e">
        <f>PERCENTILE($G$122:$G$133,75%)</f>
        <v>#NUM!</v>
      </c>
      <c r="AI58" s="4" t="e">
        <f>MEDIAN($G$122:$G$133)</f>
        <v>#NUM!</v>
      </c>
      <c r="AJ58" s="2" t="e">
        <f>PERCENTILE($G$122:$G$133,25%)</f>
        <v>#NUM!</v>
      </c>
      <c r="AK58" s="4">
        <f>MIN($G$122:$G$133)</f>
        <v>0</v>
      </c>
      <c r="BK58">
        <v>10</v>
      </c>
      <c r="BL58">
        <f>COUNT(#REF!,#REF!,#REF!,#REF!,$G$71,$G$83,$G$95,$G$107,$G$119,$G$131,$G$143,$G$155,$G$167,$G$179)</f>
        <v>0</v>
      </c>
      <c r="BM58" s="5" t="e">
        <f>MAX(#REF!,#REF!,#REF!,#REF!,$G$71,$G$83,$G$95,$G$107,$G$119,$G$131,$G$143,$G$155,$G$167,$G$179)</f>
        <v>#REF!</v>
      </c>
      <c r="BN58" t="e">
        <f>PERCENTILE((#REF!,#REF!,#REF!,#REF!,$G$71,$G$83,$G$95,$G$107,$G$119,$G$131,$G$143,$G$155,$G$167,$G$179),75%)</f>
        <v>#REF!</v>
      </c>
      <c r="BO58" s="5" t="e">
        <f>MEDIAN(#REF!,#REF!,#REF!,#REF!,$G$71,$G$83,$G$95,$G$107,$G$119,$G$131,$G$143,$G$155,$G$167,$G$179)</f>
        <v>#REF!</v>
      </c>
      <c r="BP58" t="e">
        <f>PERCENTILE((#REF!,#REF!,#REF!,#REF!,$G$71,$G$83,$G$95,$G$107,$G$119,$G$131,$G$143,$G$155,$G$167,$G$179),25%)</f>
        <v>#REF!</v>
      </c>
      <c r="BQ58" s="5" t="e">
        <f>MIN(#REF!,#REF!,#REF!,#REF!,$G$71,$G$83,$G$95,$G$107,$G$119,$G$131,$G$143,$G$155,$G$167,$G$179)</f>
        <v>#REF!</v>
      </c>
    </row>
    <row r="59" spans="1:69" x14ac:dyDescent="0.25">
      <c r="A59" s="117">
        <v>42655</v>
      </c>
      <c r="B59" s="60">
        <v>10</v>
      </c>
      <c r="C59" s="60">
        <f t="shared" si="2"/>
        <v>2016</v>
      </c>
      <c r="D59" s="42">
        <v>1</v>
      </c>
      <c r="E59" s="38">
        <v>5.9</v>
      </c>
      <c r="F59" s="38">
        <v>28</v>
      </c>
      <c r="G59" s="49">
        <v>336</v>
      </c>
      <c r="H59" s="55">
        <v>3.5000000000000003E-2</v>
      </c>
      <c r="I59" s="41">
        <v>8.8999999999999996E-2</v>
      </c>
      <c r="J59" s="52">
        <v>0.18099999999999999</v>
      </c>
      <c r="K59" s="38">
        <v>7.6</v>
      </c>
      <c r="L59" s="40">
        <v>15</v>
      </c>
      <c r="M59" s="54">
        <v>826</v>
      </c>
      <c r="N59" s="36" t="s">
        <v>70</v>
      </c>
      <c r="O59" s="49">
        <v>140</v>
      </c>
      <c r="P59" s="40">
        <v>12</v>
      </c>
      <c r="Q59" s="40">
        <v>44</v>
      </c>
      <c r="R59" s="36">
        <v>20</v>
      </c>
      <c r="S59" s="36" t="s">
        <v>70</v>
      </c>
      <c r="T59" s="56">
        <v>2</v>
      </c>
      <c r="U59" s="40">
        <v>148</v>
      </c>
      <c r="V59" s="37">
        <v>50</v>
      </c>
      <c r="W59" s="45">
        <v>24983</v>
      </c>
      <c r="X59" s="36">
        <v>48</v>
      </c>
      <c r="Y59" s="36">
        <v>571</v>
      </c>
      <c r="Z59" s="34">
        <v>16</v>
      </c>
      <c r="AA59" s="54">
        <v>841</v>
      </c>
      <c r="AB59" s="46">
        <v>76.540000000000006</v>
      </c>
      <c r="AE59" s="3">
        <v>2009</v>
      </c>
      <c r="AF59" s="2">
        <f>COUNT($G$134:$G$145)</f>
        <v>0</v>
      </c>
      <c r="AG59" s="4">
        <f>MAX($G$134:$G$145)</f>
        <v>0</v>
      </c>
      <c r="AH59" s="2" t="e">
        <f>PERCENTILE($G$134:$G$145,75%)</f>
        <v>#NUM!</v>
      </c>
      <c r="AI59" s="4" t="e">
        <f>MEDIAN($G$134:$G$145)</f>
        <v>#NUM!</v>
      </c>
      <c r="AJ59" s="2" t="e">
        <f>PERCENTILE($G$134:$G$145,25%)</f>
        <v>#NUM!</v>
      </c>
      <c r="AK59" s="4">
        <f>MIN($G$134:$G$145)</f>
        <v>0</v>
      </c>
      <c r="BK59">
        <v>11</v>
      </c>
      <c r="BL59">
        <f>COUNT(#REF!,#REF!,#REF!,#REF!,$G$72,$G$84,$G$96,$G$108,$G$120,$G$132,$G$144,$G$156,$G$168,$G$180)</f>
        <v>0</v>
      </c>
      <c r="BM59" s="5" t="e">
        <f>MAX(#REF!,#REF!,#REF!,#REF!,$G$72,$G$84,$G$96,$G$108,$G$120,$G$132,$G$144,$G$156,$G$168,$G$180)</f>
        <v>#REF!</v>
      </c>
      <c r="BN59" t="e">
        <f>PERCENTILE((#REF!,#REF!,#REF!,#REF!,$G$72,$G$84,$G$96,$G$108,$G$120,$G$132,$G$144,$G$156,$G$168,$G$180),75%)</f>
        <v>#REF!</v>
      </c>
      <c r="BO59" s="5" t="e">
        <f>MEDIAN(#REF!,#REF!,#REF!,#REF!,$G$72,$G$84,$G$96,$G$108,$G$120,$G$132,$G$144,$G$156,$G$168,$G$180)</f>
        <v>#REF!</v>
      </c>
      <c r="BP59" t="e">
        <f>PERCENTILE((#REF!,#REF!,#REF!,#REF!,$G$72,$G$84,$G$96,$G$108,$G$120,$G$132,$G$144,$G$156,$G$168,$G$180),25%)</f>
        <v>#REF!</v>
      </c>
      <c r="BQ59" s="5" t="e">
        <f>MIN(#REF!,#REF!,#REF!,#REF!,$G$72,$G$84,$G$96,$G$108,$G$120,$G$132,$G$144,$G$156,$G$168,$G$180)</f>
        <v>#REF!</v>
      </c>
    </row>
    <row r="60" spans="1:69" x14ac:dyDescent="0.25">
      <c r="A60" s="117">
        <v>42683</v>
      </c>
      <c r="B60" s="60">
        <v>11</v>
      </c>
      <c r="C60" s="60">
        <f t="shared" si="2"/>
        <v>2016</v>
      </c>
      <c r="D60" s="43">
        <v>3</v>
      </c>
      <c r="E60" s="38">
        <v>6.8</v>
      </c>
      <c r="F60" s="38">
        <v>28</v>
      </c>
      <c r="G60" s="49">
        <v>273</v>
      </c>
      <c r="H60" s="41">
        <v>0.184</v>
      </c>
      <c r="I60" s="41">
        <v>0.20799999999999999</v>
      </c>
      <c r="J60" s="52">
        <v>0.155</v>
      </c>
      <c r="K60" s="57" t="s">
        <v>70</v>
      </c>
      <c r="L60" s="40">
        <v>15</v>
      </c>
      <c r="M60" s="54">
        <v>651</v>
      </c>
      <c r="N60" s="36" t="s">
        <v>70</v>
      </c>
      <c r="O60" s="49">
        <v>309</v>
      </c>
      <c r="P60" s="43">
        <v>8</v>
      </c>
      <c r="Q60" s="40">
        <v>36</v>
      </c>
      <c r="R60" s="36">
        <v>32</v>
      </c>
      <c r="S60" s="36" t="s">
        <v>70</v>
      </c>
      <c r="T60" s="56">
        <v>2</v>
      </c>
      <c r="U60" s="40">
        <v>136</v>
      </c>
      <c r="V60" s="37">
        <v>40</v>
      </c>
      <c r="W60" s="45">
        <v>32644</v>
      </c>
      <c r="X60" s="36">
        <v>40</v>
      </c>
      <c r="Y60" s="36">
        <v>619</v>
      </c>
      <c r="Z60" s="34">
        <v>20</v>
      </c>
      <c r="AA60" s="54">
        <v>666</v>
      </c>
      <c r="AB60" s="46">
        <v>273</v>
      </c>
      <c r="AE60" s="3">
        <v>2010</v>
      </c>
      <c r="AF60" s="2">
        <f>COUNT($G$146:$G$157)</f>
        <v>0</v>
      </c>
      <c r="AG60" s="4">
        <f>MAX($G$146:$G$157)</f>
        <v>0</v>
      </c>
      <c r="AH60" s="2" t="e">
        <f>PERCENTILE($G$146:$G$157,75%)</f>
        <v>#NUM!</v>
      </c>
      <c r="AI60" s="4" t="e">
        <f>MEDIAN($G$146:$G$157)</f>
        <v>#NUM!</v>
      </c>
      <c r="AJ60" s="2" t="e">
        <f>PERCENTILE($G$146:$G$157,25%)</f>
        <v>#NUM!</v>
      </c>
      <c r="AK60" s="4">
        <f>MIN($G$146:$G$157)</f>
        <v>0</v>
      </c>
      <c r="BK60">
        <v>12</v>
      </c>
      <c r="BL60">
        <f>COUNT(#REF!,#REF!,#REF!,#REF!,$G$73,$G$85,$G$97,$G$109,$G$121,$G$133,$G$145,$G$157,$G$169,$G$181)</f>
        <v>0</v>
      </c>
      <c r="BM60" s="5" t="e">
        <f>MAX(#REF!,#REF!,#REF!,#REF!,$G$73,$G$85,$G$97,$G$109,$G$121,$G$133,$G$145,$G$157,$G$169,$G$181)</f>
        <v>#REF!</v>
      </c>
      <c r="BN60" t="e">
        <f>PERCENTILE((#REF!,#REF!,#REF!,#REF!,$G$73,$G$85,$G$97,$G$109,$G$121,$G$133,$G$145,$G$157,$G$169,$G$181),75%)</f>
        <v>#REF!</v>
      </c>
      <c r="BO60" s="5" t="e">
        <f>MEDIAN(#REF!,#REF!,#REF!,#REF!,$G$73,$G$85,$G$97,$G$109,$G$121,$G$133,$G$145,$G$157,$G$169,$G$181)</f>
        <v>#REF!</v>
      </c>
      <c r="BP60" t="e">
        <f>PERCENTILE((#REF!,#REF!,#REF!,#REF!,$G$73,$G$85,$G$97,$G$109,$G$121,$G$133,$G$145,$G$157,$G$169,$G$181),25%)</f>
        <v>#REF!</v>
      </c>
      <c r="BQ60" s="5" t="e">
        <f>MIN(#REF!,#REF!,#REF!,#REF!,$G$73,$G$85,$G$97,$G$109,$G$121,$G$133,$G$145,$G$157,$G$169,$G$181)</f>
        <v>#REF!</v>
      </c>
    </row>
    <row r="61" spans="1:69" x14ac:dyDescent="0.25">
      <c r="A61" s="117">
        <v>42711</v>
      </c>
      <c r="B61" s="60">
        <v>12</v>
      </c>
      <c r="C61" s="60">
        <f t="shared" si="2"/>
        <v>2016</v>
      </c>
      <c r="D61" s="42">
        <v>3</v>
      </c>
      <c r="E61" s="38">
        <v>9.6</v>
      </c>
      <c r="F61" s="38">
        <v>29</v>
      </c>
      <c r="G61" s="49">
        <v>215</v>
      </c>
      <c r="H61" s="41">
        <v>2.8000000000000001E-2</v>
      </c>
      <c r="I61" s="41">
        <v>0.111</v>
      </c>
      <c r="J61" s="52">
        <v>5.0000000000000001E-4</v>
      </c>
      <c r="K61" s="38">
        <v>9</v>
      </c>
      <c r="L61" s="40">
        <v>23</v>
      </c>
      <c r="M61" s="54">
        <v>485</v>
      </c>
      <c r="N61" s="36" t="s">
        <v>70</v>
      </c>
      <c r="O61" s="49">
        <v>141</v>
      </c>
      <c r="P61" s="40">
        <v>12</v>
      </c>
      <c r="Q61" s="40">
        <v>40</v>
      </c>
      <c r="R61" s="36">
        <v>24</v>
      </c>
      <c r="S61" s="36" t="s">
        <v>70</v>
      </c>
      <c r="T61" s="56">
        <v>0.5</v>
      </c>
      <c r="U61" s="40">
        <v>116</v>
      </c>
      <c r="V61" s="37">
        <v>40</v>
      </c>
      <c r="W61" s="45">
        <v>61731</v>
      </c>
      <c r="X61" s="36">
        <v>63</v>
      </c>
      <c r="Y61" s="36">
        <v>904</v>
      </c>
      <c r="Z61" s="34">
        <v>9</v>
      </c>
      <c r="AA61" s="54">
        <v>508</v>
      </c>
      <c r="AB61" s="46">
        <v>153.25</v>
      </c>
      <c r="AE61" s="3">
        <v>2011</v>
      </c>
      <c r="AF61" s="2">
        <f>COUNT($G$158:$G$169)</f>
        <v>0</v>
      </c>
      <c r="AG61" s="4">
        <f>MAX($G$158:$G$169)</f>
        <v>0</v>
      </c>
      <c r="AH61" s="2" t="e">
        <f>PERCENTILE($G$158:$G$169,75%)</f>
        <v>#NUM!</v>
      </c>
      <c r="AI61" s="4" t="e">
        <f>MEDIAN($G$158:$G$169)</f>
        <v>#NUM!</v>
      </c>
      <c r="AJ61" s="2" t="e">
        <f>PERCENTILE($G$158:$G$169,25%)</f>
        <v>#NUM!</v>
      </c>
      <c r="AK61" s="4">
        <f>MIN($G$158:$G$169)</f>
        <v>0</v>
      </c>
    </row>
    <row r="62" spans="1:69" x14ac:dyDescent="0.25">
      <c r="A62" s="117"/>
      <c r="B62" s="60"/>
      <c r="C62" s="60"/>
      <c r="D62" s="61"/>
      <c r="E62" s="62"/>
      <c r="F62" s="62"/>
      <c r="G62" s="63"/>
      <c r="H62" s="64"/>
      <c r="I62" s="64"/>
      <c r="J62" s="64"/>
      <c r="K62" s="62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E62" s="3">
        <v>2012</v>
      </c>
      <c r="AF62" s="2">
        <f>COUNT($G$170:$G$181)</f>
        <v>0</v>
      </c>
      <c r="AG62" s="4">
        <f>MAX($G$170:$G$181)</f>
        <v>0</v>
      </c>
      <c r="AH62" s="2" t="e">
        <f>PERCENTILE($G$170:$G$181,75%)</f>
        <v>#NUM!</v>
      </c>
      <c r="AI62" s="4" t="e">
        <f>MEDIAN($G$170:$G$181)</f>
        <v>#NUM!</v>
      </c>
      <c r="AJ62" s="2" t="e">
        <f>PERCENTILE($G$170:$G$181,25%)</f>
        <v>#NUM!</v>
      </c>
      <c r="AK62" s="4">
        <f>MIN($G$170:$G$181)</f>
        <v>0</v>
      </c>
    </row>
    <row r="63" spans="1:69" x14ac:dyDescent="0.25">
      <c r="A63" s="117"/>
      <c r="B63" s="60"/>
      <c r="C63" s="60"/>
      <c r="D63" s="61"/>
      <c r="E63" s="62"/>
      <c r="F63" s="62"/>
      <c r="G63" s="63"/>
      <c r="H63" s="64"/>
      <c r="I63" s="64"/>
      <c r="J63" s="64"/>
      <c r="K63" s="62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E63" s="1"/>
      <c r="AF63" s="1"/>
      <c r="AG63" s="2"/>
      <c r="AH63" s="2"/>
      <c r="AI63" s="2"/>
    </row>
    <row r="64" spans="1:69" x14ac:dyDescent="0.25">
      <c r="A64" s="117"/>
      <c r="B64" s="60"/>
      <c r="C64" s="60"/>
      <c r="D64" s="61"/>
      <c r="E64" s="62"/>
      <c r="F64" s="62"/>
      <c r="G64" s="63"/>
      <c r="H64" s="64"/>
      <c r="I64" s="64"/>
      <c r="J64" s="64"/>
      <c r="K64" s="62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69" x14ac:dyDescent="0.25">
      <c r="A65" s="117"/>
      <c r="B65" s="60"/>
      <c r="C65" s="60"/>
      <c r="D65" s="61"/>
      <c r="E65" s="62"/>
      <c r="F65" s="62"/>
      <c r="G65" s="63"/>
      <c r="H65" s="64"/>
      <c r="I65" s="64"/>
      <c r="J65" s="64"/>
      <c r="K65" s="62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E65" t="s">
        <v>15</v>
      </c>
      <c r="AF65" t="s">
        <v>34</v>
      </c>
      <c r="AG65" t="s">
        <v>35</v>
      </c>
      <c r="AH65" t="s">
        <v>36</v>
      </c>
      <c r="AI65" t="s">
        <v>37</v>
      </c>
      <c r="AJ65" t="s">
        <v>38</v>
      </c>
      <c r="AK65" t="s">
        <v>39</v>
      </c>
      <c r="BK65" t="s">
        <v>14</v>
      </c>
      <c r="BL65" t="s">
        <v>34</v>
      </c>
      <c r="BM65" t="s">
        <v>35</v>
      </c>
      <c r="BN65" t="s">
        <v>36</v>
      </c>
      <c r="BO65" t="s">
        <v>37</v>
      </c>
      <c r="BP65" t="s">
        <v>38</v>
      </c>
      <c r="BQ65" t="s">
        <v>39</v>
      </c>
    </row>
    <row r="66" spans="1:69" x14ac:dyDescent="0.25">
      <c r="A66" s="117"/>
      <c r="B66" s="60"/>
      <c r="C66" s="60"/>
      <c r="D66" s="61"/>
      <c r="E66" s="62"/>
      <c r="F66" s="62"/>
      <c r="G66" s="63"/>
      <c r="H66" s="64"/>
      <c r="I66" s="64"/>
      <c r="J66" s="64"/>
      <c r="K66" s="62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E66" s="3">
        <v>1999</v>
      </c>
      <c r="AF66">
        <f>COUNT(#REF!)</f>
        <v>0</v>
      </c>
      <c r="AG66" s="4" t="e">
        <f>MAX(#REF!)</f>
        <v>#REF!</v>
      </c>
      <c r="AH66" t="e">
        <f>PERCENTILE(#REF!,75%)</f>
        <v>#REF!</v>
      </c>
      <c r="AI66" s="4" t="e">
        <f>MEDIAN(#REF!)</f>
        <v>#REF!</v>
      </c>
      <c r="AJ66" t="e">
        <f>PERCENTILE(#REF!,25%)</f>
        <v>#REF!</v>
      </c>
      <c r="AK66" s="4" t="e">
        <f>MIN(#REF!)</f>
        <v>#REF!</v>
      </c>
      <c r="BK66">
        <v>1</v>
      </c>
      <c r="BL66">
        <f>COUNT(#REF!,#REF!,#REF!,#REF!,$H$62,$H$74,$H$86,$H$98,$H$110,$H$122,$H$134,$H$146,$H$158,$H$170)</f>
        <v>0</v>
      </c>
      <c r="BM66" s="6" t="e">
        <f>MAX(#REF!,#REF!,#REF!,#REF!,$H$62,$H$74,$H$86,$H$98,$H$110,$H$122,$H$134,$H$146,$H$158,$H$170)</f>
        <v>#REF!</v>
      </c>
      <c r="BN66" t="e">
        <f>PERCENTILE((#REF!,#REF!,#REF!,#REF!,$H$62,$H$74,$H$86,$H$98,$H$110,$H$122,$H$134,$H$146,$H$158,$H$170),75%)</f>
        <v>#REF!</v>
      </c>
      <c r="BO66" s="6" t="e">
        <f>MEDIAN(#REF!,#REF!,#REF!,#REF!,$H$62,$H$74,$H$86,$H$98,$H$110,$H$122,$H$134,$H$146,$H$158,$H$170)</f>
        <v>#REF!</v>
      </c>
      <c r="BP66" t="e">
        <f>PERCENTILE((#REF!,#REF!,#REF!,#REF!,$H$62,$H$74,$H$86,$H$98,$H$110,$H$122,$H$134,$H$146,$H$158,$H$170),25%)</f>
        <v>#REF!</v>
      </c>
      <c r="BQ66" s="6" t="e">
        <f>MIN(#REF!,#REF!,#REF!,#REF!,$H$62,$H$74,$H$86,$H$98,$H$110,$H$122,$H$134,$H$146,$H$158,$H$170)</f>
        <v>#REF!</v>
      </c>
    </row>
    <row r="67" spans="1:69" x14ac:dyDescent="0.25">
      <c r="A67" s="117"/>
      <c r="B67" s="60"/>
      <c r="C67" s="60"/>
      <c r="D67" s="61"/>
      <c r="E67" s="62"/>
      <c r="F67" s="62"/>
      <c r="G67" s="63"/>
      <c r="H67" s="64"/>
      <c r="I67" s="64"/>
      <c r="J67" s="64"/>
      <c r="K67" s="62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E67" s="3">
        <v>2000</v>
      </c>
      <c r="AF67">
        <f>COUNT(#REF!)</f>
        <v>0</v>
      </c>
      <c r="AG67" s="4" t="e">
        <f>MAX(#REF!)</f>
        <v>#REF!</v>
      </c>
      <c r="AH67" t="e">
        <f>PERCENTILE(#REF!,75%)</f>
        <v>#REF!</v>
      </c>
      <c r="AI67" s="4" t="e">
        <f>MEDIAN(#REF!)</f>
        <v>#REF!</v>
      </c>
      <c r="AJ67" t="e">
        <f>PERCENTILE(#REF!,25%)</f>
        <v>#REF!</v>
      </c>
      <c r="AK67" s="4" t="e">
        <f>MIN(#REF!)</f>
        <v>#REF!</v>
      </c>
      <c r="BK67">
        <v>2</v>
      </c>
      <c r="BL67">
        <f>COUNT(#REF!,#REF!,#REF!,#REF!,$H$63,$H$75,$H$87,$H$99,$H$111,$H$123,$H$135,$H$147,$H$159,$H$171)</f>
        <v>0</v>
      </c>
      <c r="BM67" s="6" t="e">
        <f>MAX(#REF!,#REF!,#REF!,#REF!,$H$63,$H$75,$H$87,$H$99,$H$111,$H$123,$H$135,$H$147,$H$159,$H$171)</f>
        <v>#REF!</v>
      </c>
      <c r="BN67" t="e">
        <f>PERCENTILE((#REF!,#REF!,#REF!,#REF!,$H$63,$H$75,$H$87,$H$99,$H$111,$H$123,$H$135,$H$147,$H$159,$H$171),75%)</f>
        <v>#REF!</v>
      </c>
      <c r="BO67" s="6" t="e">
        <f>MEDIAN(#REF!,#REF!,#REF!,#REF!,$H$63,$H$75,$H$87,$H$99,$H$111,$H$123,$H$135,$H$147,$H$159,$H$171)</f>
        <v>#REF!</v>
      </c>
      <c r="BP67" t="e">
        <f>PERCENTILE((#REF!,#REF!,#REF!,#REF!,$H$63,$H$75,$H$87,$H$99,$H$111,$H$123,$H$135,$H$147,$H$159,$H$171),25%)</f>
        <v>#REF!</v>
      </c>
      <c r="BQ67" s="6" t="e">
        <f>MIN(#REF!,#REF!,#REF!,#REF!,$H$63,$H$75,$H$87,$H$99,$H$111,$H$123,$H$135,$H$147,$H$159,$H$171)</f>
        <v>#REF!</v>
      </c>
    </row>
    <row r="68" spans="1:69" x14ac:dyDescent="0.25">
      <c r="A68" s="117"/>
      <c r="B68" s="60"/>
      <c r="C68" s="60"/>
      <c r="D68" s="61"/>
      <c r="E68" s="62"/>
      <c r="F68" s="62"/>
      <c r="G68" s="63"/>
      <c r="H68" s="64"/>
      <c r="I68" s="64"/>
      <c r="J68" s="64"/>
      <c r="K68" s="62"/>
      <c r="L68" s="63"/>
      <c r="M68" s="63"/>
      <c r="N68" s="66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E68" s="3">
        <v>2001</v>
      </c>
      <c r="AF68" s="2">
        <f>COUNT(#REF!)</f>
        <v>0</v>
      </c>
      <c r="AG68" s="4" t="e">
        <f>MAX(#REF!)</f>
        <v>#REF!</v>
      </c>
      <c r="AH68" s="2" t="e">
        <f>PERCENTILE(#REF!,75%)</f>
        <v>#REF!</v>
      </c>
      <c r="AI68" s="4" t="e">
        <f>MEDIAN(#REF!)</f>
        <v>#REF!</v>
      </c>
      <c r="AJ68" s="2" t="e">
        <f>PERCENTILE(#REF!,25%)</f>
        <v>#REF!</v>
      </c>
      <c r="AK68" s="4" t="e">
        <f>MIN(#REF!)</f>
        <v>#REF!</v>
      </c>
      <c r="BK68">
        <v>3</v>
      </c>
      <c r="BL68">
        <f>COUNT(#REF!,#REF!,#REF!,#REF!,$H$64,$H$76,$H$88,$H$100,$H$112,$H$124,$H$136,$H$148,$H$160,$H$172)</f>
        <v>0</v>
      </c>
      <c r="BM68" s="6" t="e">
        <f>MAX(#REF!,#REF!,#REF!,#REF!,$H$64,$H$76,$H$88,$H$100,$H$112,$H$124,$H$136,$H$148,$H$160,$H$172)</f>
        <v>#REF!</v>
      </c>
      <c r="BN68" t="e">
        <f>PERCENTILE((#REF!,#REF!,#REF!,#REF!,$H$64,$H$76,$H$88,$H$100,$H$112,$H$124,$H$136,$H$148,$H$160,$H$172),75%)</f>
        <v>#REF!</v>
      </c>
      <c r="BO68" s="6" t="e">
        <f>MEDIAN(#REF!,#REF!,#REF!,#REF!,$H$64,$H$76,$H$88,$H$100,$H$112,$H$124,$H$136,$H$148,$H$160,$H$172)</f>
        <v>#REF!</v>
      </c>
      <c r="BP68" t="e">
        <f>PERCENTILE((#REF!,#REF!,#REF!,#REF!,$H$64,$H$76,$H$88,$H$100,$H$112,$H$124,$H$136,$H$148,$H$160,$H$172),25%)</f>
        <v>#REF!</v>
      </c>
      <c r="BQ68" s="6" t="e">
        <f>MIN(#REF!,#REF!,#REF!,#REF!,$H$64,$H$76,$H$88,$H$100,$H$112,$H$124,$H$136,$H$148,$H$160,$H$172)</f>
        <v>#REF!</v>
      </c>
    </row>
    <row r="69" spans="1:69" x14ac:dyDescent="0.25">
      <c r="A69" s="117"/>
      <c r="B69" s="60"/>
      <c r="C69" s="60"/>
      <c r="D69" s="61"/>
      <c r="E69" s="62"/>
      <c r="F69" s="62"/>
      <c r="G69" s="63"/>
      <c r="H69" s="64"/>
      <c r="I69" s="64"/>
      <c r="J69" s="64"/>
      <c r="K69" s="62"/>
      <c r="L69" s="63"/>
      <c r="M69" s="63"/>
      <c r="N69" s="66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E69" s="3">
        <v>2002</v>
      </c>
      <c r="AF69" s="2">
        <f>COUNT(#REF!)</f>
        <v>0</v>
      </c>
      <c r="AG69" s="4" t="e">
        <f>MAX(#REF!)</f>
        <v>#REF!</v>
      </c>
      <c r="AH69" s="2" t="e">
        <f>PERCENTILE(#REF!,75%)</f>
        <v>#REF!</v>
      </c>
      <c r="AI69" s="4" t="e">
        <f>MEDIAN(#REF!)</f>
        <v>#REF!</v>
      </c>
      <c r="AJ69" s="2" t="e">
        <f>PERCENTILE(#REF!,25%)</f>
        <v>#REF!</v>
      </c>
      <c r="AK69" s="4" t="e">
        <f>MIN(#REF!)</f>
        <v>#REF!</v>
      </c>
      <c r="BK69">
        <v>4</v>
      </c>
      <c r="BL69">
        <f>COUNT(#REF!,#REF!,#REF!,#REF!,$H$65,$H$77,$H$89,$H$101,$H$113,$H$125,$H$137,$H$149,$H$161,$H$173)</f>
        <v>0</v>
      </c>
      <c r="BM69" s="6" t="e">
        <f>MAX(#REF!,#REF!,#REF!,#REF!,$H$65,$H$77,$H$89,$H$101,$H$113,$H$125,$H$137,$H$149,$H$161,$H$173)</f>
        <v>#REF!</v>
      </c>
      <c r="BN69" t="e">
        <f>PERCENTILE((#REF!,#REF!,#REF!,#REF!,$H$65,$H$77,$H$89,$H$101,$H$113,$H$125,$H$137,$H$149,$H$161,$H$173),75%)</f>
        <v>#REF!</v>
      </c>
      <c r="BO69" s="6" t="e">
        <f>MEDIAN(#REF!,#REF!,#REF!,#REF!,$H$65,$H$77,$H$89,$H$101,$H$113,$H$125,$H$137,$H$149,$H$161,$H$173)</f>
        <v>#REF!</v>
      </c>
      <c r="BP69" t="e">
        <f>PERCENTILE((#REF!,#REF!,#REF!,#REF!,$H$65,$H$77,$H$89,$H$101,$H$113,$H$125,$H$137,$H$149,$H$161,$H$173),25%)</f>
        <v>#REF!</v>
      </c>
      <c r="BQ69" s="6" t="e">
        <f>MIN(#REF!,#REF!,#REF!,#REF!,$H$65,$H$77,$H$89,$H$101,$H$113,$H$125,$H$137,$H$149,$H$161,$H$173)</f>
        <v>#REF!</v>
      </c>
    </row>
    <row r="70" spans="1:69" x14ac:dyDescent="0.25">
      <c r="A70" s="117"/>
      <c r="B70" s="60"/>
      <c r="C70" s="60"/>
      <c r="D70" s="61"/>
      <c r="E70" s="62"/>
      <c r="F70" s="62"/>
      <c r="G70" s="63"/>
      <c r="H70" s="64"/>
      <c r="I70" s="64"/>
      <c r="J70" s="64"/>
      <c r="K70" s="62"/>
      <c r="L70" s="63"/>
      <c r="M70" s="63"/>
      <c r="N70" s="66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E70" s="3">
        <v>2003</v>
      </c>
      <c r="AF70" s="2">
        <f>COUNT($H$62:$H$73)</f>
        <v>0</v>
      </c>
      <c r="AG70" s="4">
        <f>MAX($H$62:$H$73)</f>
        <v>0</v>
      </c>
      <c r="AH70" s="2" t="e">
        <f>PERCENTILE($H$62:$H$73,75%)</f>
        <v>#NUM!</v>
      </c>
      <c r="AI70" s="4" t="e">
        <f>MEDIAN($H$62:$H$73)</f>
        <v>#NUM!</v>
      </c>
      <c r="AJ70" s="2" t="e">
        <f>PERCENTILE($H$62:$H$73,25%)</f>
        <v>#NUM!</v>
      </c>
      <c r="AK70" s="4">
        <f>MIN($H$62:$H$73)</f>
        <v>0</v>
      </c>
      <c r="BK70">
        <v>5</v>
      </c>
      <c r="BL70">
        <f>COUNT(#REF!,#REF!,#REF!,#REF!,$H$66,$H$78,$H$90,$H$102,$H$114,$H$126,$H$138,$H$150,$H$162,$H$174)</f>
        <v>0</v>
      </c>
      <c r="BM70" s="6" t="e">
        <f>MAX(#REF!,#REF!,#REF!,#REF!,$H$66,$H$78,$H$90,$H$102,$H$114,$H$126,$H$138,$H$150,$H$162,$H$174)</f>
        <v>#REF!</v>
      </c>
      <c r="BN70" t="e">
        <f>PERCENTILE((#REF!,#REF!,#REF!,#REF!,$H$66,$H$78,$H$90,$H$102,$H$114,$H$126,$H$138,$H$150,$H$162,$H$174),75%)</f>
        <v>#REF!</v>
      </c>
      <c r="BO70" s="6" t="e">
        <f>MEDIAN(#REF!,#REF!,#REF!,#REF!,$H$66,$H$78,$H$90,$H$102,$H$114,$H$126,$H$138,$H$150,$H$162,$H$174)</f>
        <v>#REF!</v>
      </c>
      <c r="BP70" t="e">
        <f>PERCENTILE((#REF!,#REF!,#REF!,#REF!,$H$66,$H$78,$H$90,$H$102,$H$114,$H$126,$H$138,$H$150,$H$162,$H$174),25%)</f>
        <v>#REF!</v>
      </c>
      <c r="BQ70" s="6" t="e">
        <f>MIN(#REF!,#REF!,#REF!,#REF!,$H$66,$H$78,$H$90,$H$102,$H$114,$H$126,$H$138,$H$150,$H$162,$H$174)</f>
        <v>#REF!</v>
      </c>
    </row>
    <row r="71" spans="1:69" x14ac:dyDescent="0.25">
      <c r="A71" s="117"/>
      <c r="B71" s="60"/>
      <c r="C71" s="60"/>
      <c r="D71" s="61"/>
      <c r="E71" s="62"/>
      <c r="F71" s="62"/>
      <c r="G71" s="63"/>
      <c r="H71" s="64"/>
      <c r="I71" s="64"/>
      <c r="J71" s="64"/>
      <c r="K71" s="62"/>
      <c r="L71" s="63"/>
      <c r="M71" s="63"/>
      <c r="N71" s="66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E71" s="3">
        <v>2004</v>
      </c>
      <c r="AF71" s="2">
        <f>COUNT($H$74:$H$85)</f>
        <v>0</v>
      </c>
      <c r="AG71" s="4">
        <f>MAX($H$74:$H$85)</f>
        <v>0</v>
      </c>
      <c r="AH71" s="2" t="e">
        <f>PERCENTILE($H$74:$H$85,75%)</f>
        <v>#NUM!</v>
      </c>
      <c r="AI71" s="4" t="e">
        <f>MEDIAN($H$74:$H$85)</f>
        <v>#NUM!</v>
      </c>
      <c r="AJ71" s="2" t="e">
        <f>PERCENTILE($H$74:$H$85,25%)</f>
        <v>#NUM!</v>
      </c>
      <c r="AK71" s="4">
        <f>MIN($H$74:$H$85)</f>
        <v>0</v>
      </c>
      <c r="BK71">
        <v>6</v>
      </c>
      <c r="BL71">
        <f>COUNT(#REF!,#REF!,#REF!,#REF!,$H$67,$H$79,$H$91,$H$103,$H$115,$H$127,$H$139,$H$151,$H$163,$H$175)</f>
        <v>0</v>
      </c>
      <c r="BM71" s="6" t="e">
        <f>MAX(#REF!,#REF!,#REF!,#REF!,$H$67,$H$79,$H$91,$H$103,$H$115,$H$127,$H$139,$H$151,$H$163,$H$175)</f>
        <v>#REF!</v>
      </c>
      <c r="BN71" t="e">
        <f>PERCENTILE((#REF!,#REF!,#REF!,#REF!,$H$67,$H$79,$H$91,$H$103,$H$115,$H$127,$H$139,$H$151,$H$163,$H$175),75%)</f>
        <v>#REF!</v>
      </c>
      <c r="BO71" s="6" t="e">
        <f>MEDIAN(#REF!,#REF!,#REF!,#REF!,$H$67,$H$79,$H$91,$H$103,$H$115,$H$127,$H$139,$H$151,$H$163,$H$175)</f>
        <v>#REF!</v>
      </c>
      <c r="BP71" t="e">
        <f>PERCENTILE((#REF!,#REF!,#REF!,#REF!,$H$67,$H$79,$H$91,$H$103,$H$115,$H$127,$H$139,$H$151,$H$163,$H$175),25%)</f>
        <v>#REF!</v>
      </c>
      <c r="BQ71" s="6" t="e">
        <f>MIN(#REF!,#REF!,#REF!,#REF!,$H$67,$H$79,$H$91,$H$103,$H$115,$H$127,$H$139,$H$151,$H$163,$H$175)</f>
        <v>#REF!</v>
      </c>
    </row>
    <row r="72" spans="1:69" x14ac:dyDescent="0.25">
      <c r="A72" s="117"/>
      <c r="B72" s="60"/>
      <c r="C72" s="60"/>
      <c r="D72" s="61"/>
      <c r="E72" s="62"/>
      <c r="F72" s="62"/>
      <c r="G72" s="63"/>
      <c r="H72" s="64"/>
      <c r="I72" s="64"/>
      <c r="J72" s="64"/>
      <c r="K72" s="62"/>
      <c r="L72" s="63"/>
      <c r="M72" s="63"/>
      <c r="N72" s="66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E72" s="3">
        <v>2005</v>
      </c>
      <c r="AF72" s="2">
        <f>COUNT($H$86:$H$97)</f>
        <v>0</v>
      </c>
      <c r="AG72" s="4">
        <f>MAX($H$86:$H$97)</f>
        <v>0</v>
      </c>
      <c r="AH72" s="2" t="e">
        <f>PERCENTILE($H$86:$H$97,75%)</f>
        <v>#NUM!</v>
      </c>
      <c r="AI72" s="4" t="e">
        <f>MEDIAN($H$86:$H$97)</f>
        <v>#NUM!</v>
      </c>
      <c r="AJ72" s="2" t="e">
        <f>PERCENTILE($H$86:$H$97,25%)</f>
        <v>#NUM!</v>
      </c>
      <c r="AK72" s="4">
        <f>MIN($H$86:$H$97)</f>
        <v>0</v>
      </c>
      <c r="BK72">
        <v>7</v>
      </c>
      <c r="BL72">
        <f>COUNT(#REF!,#REF!,#REF!,#REF!,$H$68,$H$80,$H$92,$H$104,$H$116,$H$128,$H$140,$H$152,$H$164,$H$176)</f>
        <v>0</v>
      </c>
      <c r="BM72" s="6" t="e">
        <f>MAX(#REF!,#REF!,#REF!,#REF!,$H$68,$H$80,$H$92,$H$104,$H$116,$H$128,$H$140,$H$152,$H$164,$H$176)</f>
        <v>#REF!</v>
      </c>
      <c r="BN72" t="e">
        <f>PERCENTILE((#REF!,#REF!,#REF!,#REF!,$H$68,$H$80,$H$92,$H$104,$H$116,$H$128,$H$140,$H$152,$H$164,$H$176),75%)</f>
        <v>#REF!</v>
      </c>
      <c r="BO72" s="6" t="e">
        <f>MEDIAN(#REF!,#REF!,#REF!,#REF!,$H$68,$H$80,$H$92,$H$104,$H$116,$H$128,$H$140,$H$152,$H$164,$H$176)</f>
        <v>#REF!</v>
      </c>
      <c r="BP72" t="e">
        <f>PERCENTILE((#REF!,#REF!,#REF!,#REF!,$H$68,$H$80,$H$92,$H$104,$H$116,$H$128,$H$140,$H$152,$H$164,$H$176),25%)</f>
        <v>#REF!</v>
      </c>
      <c r="BQ72" s="6" t="e">
        <f>MIN(#REF!,#REF!,#REF!,#REF!,$H$68,$H$80,$H$92,$H$104,$H$116,$H$128,$H$140,$H$152,$H$164,$H$176)</f>
        <v>#REF!</v>
      </c>
    </row>
    <row r="73" spans="1:69" x14ac:dyDescent="0.25">
      <c r="A73" s="117"/>
      <c r="B73" s="60"/>
      <c r="C73" s="60"/>
      <c r="D73" s="61"/>
      <c r="E73" s="62"/>
      <c r="F73" s="62"/>
      <c r="G73" s="63"/>
      <c r="H73" s="64"/>
      <c r="I73" s="64"/>
      <c r="J73" s="64"/>
      <c r="K73" s="62"/>
      <c r="L73" s="63"/>
      <c r="M73" s="63"/>
      <c r="N73" s="66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E73" s="3">
        <v>2006</v>
      </c>
      <c r="AF73" s="2">
        <f>COUNT($H$98:$H$109)</f>
        <v>0</v>
      </c>
      <c r="AG73" s="4">
        <f>MAX($H$98:$H$109)</f>
        <v>0</v>
      </c>
      <c r="AH73" s="2" t="e">
        <f>PERCENTILE($H$98:$H$109,75%)</f>
        <v>#NUM!</v>
      </c>
      <c r="AI73" s="4" t="e">
        <f>MEDIAN($H$98:$H$109)</f>
        <v>#NUM!</v>
      </c>
      <c r="AJ73" s="2" t="e">
        <f>PERCENTILE($H$98:$H$109,25%)</f>
        <v>#NUM!</v>
      </c>
      <c r="AK73" s="4">
        <f>MIN($H$98:$H$109)</f>
        <v>0</v>
      </c>
      <c r="BK73">
        <v>8</v>
      </c>
      <c r="BL73">
        <f>COUNT(#REF!,#REF!,#REF!,#REF!,$H$69,$H$81,$H$93,$H$105,$H$117,$H$129,$H$141,$H$153,$H$165,$H$177)</f>
        <v>0</v>
      </c>
      <c r="BM73" s="6" t="e">
        <f>MAX(#REF!,#REF!,#REF!,#REF!,$H$69,$H$81,$H$93,$H$105,$H$117,$H$129,$H$141,$H$153,$H$165,$H$177)</f>
        <v>#REF!</v>
      </c>
      <c r="BN73" t="e">
        <f>PERCENTILE((#REF!,#REF!,#REF!,#REF!,$H$69,$H$81,$H$93,$H$105,$H$117,$H$129,$H$141,$H$153,$H$165,$H$177),75%)</f>
        <v>#REF!</v>
      </c>
      <c r="BO73" s="6" t="e">
        <f>MEDIAN(#REF!,#REF!,#REF!,#REF!,$H$69,$H$81,$H$93,$H$105,$H$117,$H$129,$H$141,$H$153,$H$165,$H$177)</f>
        <v>#REF!</v>
      </c>
      <c r="BP73" t="e">
        <f>PERCENTILE((#REF!,#REF!,#REF!,#REF!,$H$69,$H$81,$H$93,$H$105,$H$117,$H$129,$H$141,$H$153,$H$165,$H$177),25%)</f>
        <v>#REF!</v>
      </c>
      <c r="BQ73" s="6" t="e">
        <f>MIN(#REF!,#REF!,#REF!,#REF!,$H$69,$H$81,$H$93,$H$105,$H$117,$H$129,$H$141,$H$153,$H$165,$H$177)</f>
        <v>#REF!</v>
      </c>
    </row>
    <row r="74" spans="1:69" x14ac:dyDescent="0.25">
      <c r="A74" s="117"/>
      <c r="B74" s="60"/>
      <c r="C74" s="60"/>
      <c r="D74" s="61"/>
      <c r="E74" s="62"/>
      <c r="F74" s="62"/>
      <c r="G74" s="63"/>
      <c r="H74" s="64"/>
      <c r="I74" s="64"/>
      <c r="J74" s="64"/>
      <c r="K74" s="62"/>
      <c r="L74" s="63"/>
      <c r="M74" s="63"/>
      <c r="N74" s="66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E74" s="3">
        <v>2007</v>
      </c>
      <c r="AF74" s="2">
        <f>COUNT($H$110:$H$121)</f>
        <v>0</v>
      </c>
      <c r="AG74" s="4">
        <f>MAX($H$110:$H$121)</f>
        <v>0</v>
      </c>
      <c r="AH74" s="2" t="e">
        <f>PERCENTILE($H$110:$H$121,75%)</f>
        <v>#NUM!</v>
      </c>
      <c r="AI74" s="4" t="e">
        <f>MEDIAN($H$110:$H$121)</f>
        <v>#NUM!</v>
      </c>
      <c r="AJ74" s="2" t="e">
        <f>PERCENTILE($H$110:$H$121,25%)</f>
        <v>#NUM!</v>
      </c>
      <c r="AK74" s="4">
        <f>MIN($H$110:$H$121)</f>
        <v>0</v>
      </c>
      <c r="BK74">
        <v>9</v>
      </c>
      <c r="BL74">
        <f>COUNT(#REF!,#REF!,#REF!,#REF!,$H$70,$H$82,$H$94,$H$106,$H$118,$H$130,$H$142,$H$154,$H$166,$H$178)</f>
        <v>0</v>
      </c>
      <c r="BM74" s="6" t="e">
        <f>MAX(#REF!,#REF!,#REF!,#REF!,$H$70,$H$82,$H$94,$H$106,$H$118,$H$130,$H$142,$H$154,$H$166,$H$178)</f>
        <v>#REF!</v>
      </c>
      <c r="BN74" t="e">
        <f>PERCENTILE((#REF!,#REF!,#REF!,#REF!,$H$70,$H$82,$H$94,$H$106,$H$118,$H$130,$H$142,$H$154,$H$166,$H$178),75%)</f>
        <v>#REF!</v>
      </c>
      <c r="BO74" s="6" t="e">
        <f>MEDIAN(#REF!,#REF!,#REF!,#REF!,$H$70,$H$82,$H$94,$H$106,$H$118,$H$130,$H$142,$H$154,$H$166,$H$178)</f>
        <v>#REF!</v>
      </c>
      <c r="BP74" t="e">
        <f>PERCENTILE((#REF!,#REF!,#REF!,#REF!,$H$70,$H$82,$H$94,$H$106,$H$118,$H$130,$H$142,$H$154,$H$166,$H$178),25%)</f>
        <v>#REF!</v>
      </c>
      <c r="BQ74" s="6" t="e">
        <f>MIN(#REF!,#REF!,#REF!,#REF!,$H$70,$H$82,$H$94,$H$106,$H$118,$H$130,$H$142,$H$154,$H$166,$H$178)</f>
        <v>#REF!</v>
      </c>
    </row>
    <row r="75" spans="1:69" x14ac:dyDescent="0.25">
      <c r="A75" s="117"/>
      <c r="B75" s="60"/>
      <c r="C75" s="60"/>
      <c r="D75" s="61"/>
      <c r="E75" s="62"/>
      <c r="F75" s="62"/>
      <c r="G75" s="63"/>
      <c r="H75" s="64"/>
      <c r="I75" s="64"/>
      <c r="J75" s="64"/>
      <c r="K75" s="62"/>
      <c r="L75" s="63"/>
      <c r="M75" s="63"/>
      <c r="N75" s="66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E75" s="3">
        <v>2008</v>
      </c>
      <c r="AF75" s="2">
        <f>COUNT($H$122:$H$133)</f>
        <v>0</v>
      </c>
      <c r="AG75" s="4">
        <f>MAX($H$122:$H$133)</f>
        <v>0</v>
      </c>
      <c r="AH75" s="2" t="e">
        <f>PERCENTILE($H$122:$H$133,75%)</f>
        <v>#NUM!</v>
      </c>
      <c r="AI75" s="4" t="e">
        <f>MEDIAN($H$122:$H$133)</f>
        <v>#NUM!</v>
      </c>
      <c r="AJ75" s="2" t="e">
        <f>PERCENTILE($H$122:$H$133,25%)</f>
        <v>#NUM!</v>
      </c>
      <c r="AK75" s="4">
        <f>MIN($H$122:$H$133)</f>
        <v>0</v>
      </c>
      <c r="BK75">
        <v>10</v>
      </c>
      <c r="BL75">
        <f>COUNT(#REF!,#REF!,#REF!,#REF!,$H$71,$H$83,$H$95,$H$107,$H$119,$H$131,$H$143,$H$155,$H$167,$H$179)</f>
        <v>0</v>
      </c>
      <c r="BM75" s="6" t="e">
        <f>MAX(#REF!,#REF!,#REF!,#REF!,$H$71,$H$83,$H$95,$H$107,$H$119,$H$131,$H$143,$H$155,$H$167,$H$179)</f>
        <v>#REF!</v>
      </c>
      <c r="BN75" t="e">
        <f>PERCENTILE((#REF!,#REF!,#REF!,#REF!,$H$71,$H$83,$H$95,$H$107,$H$119,$H$131,$H$143,$H$155,$H$167,$H$179),75%)</f>
        <v>#REF!</v>
      </c>
      <c r="BO75" s="6" t="e">
        <f>MEDIAN(#REF!,#REF!,#REF!,#REF!,$H$71,$H$83,$H$95,$H$107,$H$119,$H$131,$H$143,$H$155,$H$167,$H$179)</f>
        <v>#REF!</v>
      </c>
      <c r="BP75" t="e">
        <f>PERCENTILE((#REF!,#REF!,#REF!,#REF!,$H$71,$H$83,$H$95,$H$107,$H$119,$H$131,$H$143,$H$155,$H$167,$H$179),25%)</f>
        <v>#REF!</v>
      </c>
      <c r="BQ75" s="6" t="e">
        <f>MIN(#REF!,#REF!,#REF!,#REF!,$H$71,$H$83,$H$95,$H$107,$H$119,$H$131,$H$143,$H$155,$H$167,$H$179)</f>
        <v>#REF!</v>
      </c>
    </row>
    <row r="76" spans="1:69" x14ac:dyDescent="0.25">
      <c r="A76" s="117"/>
      <c r="B76" s="60"/>
      <c r="C76" s="60"/>
      <c r="D76" s="61"/>
      <c r="E76" s="62"/>
      <c r="F76" s="62"/>
      <c r="G76" s="63"/>
      <c r="H76" s="64"/>
      <c r="I76" s="64"/>
      <c r="J76" s="64"/>
      <c r="K76" s="62"/>
      <c r="L76" s="63"/>
      <c r="M76" s="63"/>
      <c r="N76" s="66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E76" s="3">
        <v>2009</v>
      </c>
      <c r="AF76" s="2">
        <f>COUNT($H$134:$H$145)</f>
        <v>0</v>
      </c>
      <c r="AG76" s="4">
        <f>MAX($H$134:$H$145)</f>
        <v>0</v>
      </c>
      <c r="AH76" s="2" t="e">
        <f>PERCENTILE($H$134:$H$145,75%)</f>
        <v>#NUM!</v>
      </c>
      <c r="AI76" s="4" t="e">
        <f>MEDIAN($H$134:$H$145)</f>
        <v>#NUM!</v>
      </c>
      <c r="AJ76" s="2" t="e">
        <f>PERCENTILE($H$134:$H$145,25%)</f>
        <v>#NUM!</v>
      </c>
      <c r="AK76" s="4">
        <f>MIN($H$134:$H$145)</f>
        <v>0</v>
      </c>
      <c r="BK76">
        <v>11</v>
      </c>
      <c r="BL76">
        <f>COUNT(#REF!,#REF!,#REF!,#REF!,$H$72,$H$84,$H$96,$H$108,$H$120,$H$132,$H$144,$H$156,$H$168,$H$180)</f>
        <v>0</v>
      </c>
      <c r="BM76" s="6" t="e">
        <f>MAX(#REF!,#REF!,#REF!,#REF!,$H$72,$H$84,$H$96,$H$108,$H$120,$H$132,$H$144,$H$156,$H$168,$H$180)</f>
        <v>#REF!</v>
      </c>
      <c r="BN76" t="e">
        <f>PERCENTILE((#REF!,#REF!,#REF!,#REF!,$H$72,$H$84,$H$96,$H$108,$H$120,$H$132,$H$144,$H$156,$H$168,$H$180),75%)</f>
        <v>#REF!</v>
      </c>
      <c r="BO76" s="6" t="e">
        <f>MEDIAN(#REF!,#REF!,#REF!,#REF!,$H$72,$H$84,$H$96,$H$108,$H$120,$H$132,$H$144,$H$156,$H$168,$H$180)</f>
        <v>#REF!</v>
      </c>
      <c r="BP76" t="e">
        <f>PERCENTILE((#REF!,#REF!,#REF!,#REF!,$H$72,$H$84,$H$96,$H$108,$H$120,$H$132,$H$144,$H$156,$H$168,$H$180),25%)</f>
        <v>#REF!</v>
      </c>
      <c r="BQ76" s="6" t="e">
        <f>MIN(#REF!,#REF!,#REF!,#REF!,$H$72,$H$84,$H$96,$H$108,$H$120,$H$132,$H$144,$H$156,$H$168,$H$180)</f>
        <v>#REF!</v>
      </c>
    </row>
    <row r="77" spans="1:69" x14ac:dyDescent="0.25">
      <c r="A77" s="117"/>
      <c r="B77" s="60"/>
      <c r="C77" s="60"/>
      <c r="D77" s="61"/>
      <c r="E77" s="62"/>
      <c r="F77" s="62"/>
      <c r="G77" s="63"/>
      <c r="H77" s="64"/>
      <c r="I77" s="64"/>
      <c r="J77" s="64"/>
      <c r="K77" s="62"/>
      <c r="L77" s="63"/>
      <c r="M77" s="63"/>
      <c r="N77" s="66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E77" s="3">
        <v>2010</v>
      </c>
      <c r="AF77" s="2">
        <f>COUNT($H$146:$H$157)</f>
        <v>0</v>
      </c>
      <c r="AG77" s="4">
        <f>MAX($H$146:$H$157)</f>
        <v>0</v>
      </c>
      <c r="AH77" s="2" t="e">
        <f>PERCENTILE($H$146:$H$157,75%)</f>
        <v>#NUM!</v>
      </c>
      <c r="AI77" s="4" t="e">
        <f>MEDIAN($H$146:$H$157)</f>
        <v>#NUM!</v>
      </c>
      <c r="AJ77" s="2" t="e">
        <f>PERCENTILE($H$146:$H$157,25%)</f>
        <v>#NUM!</v>
      </c>
      <c r="AK77" s="4">
        <f>MIN($H$146:$H$157)</f>
        <v>0</v>
      </c>
      <c r="BK77">
        <v>12</v>
      </c>
      <c r="BL77">
        <f>COUNT(#REF!,#REF!,#REF!,#REF!,$H$73,$H$85,$H$97,$H$109,$H$121,$H$133,$H$145,$H$157,$H$169,$H$181)</f>
        <v>0</v>
      </c>
      <c r="BM77" s="6" t="e">
        <f>MAX(#REF!,#REF!,#REF!,#REF!,$H$73,$H$85,$H$97,$H$109,$H$121,$H$133,$H$145,$H$157,$H$169,$H$181)</f>
        <v>#REF!</v>
      </c>
      <c r="BN77" t="e">
        <f>PERCENTILE((#REF!,#REF!,#REF!,#REF!,$H$73,$H$85,$H$97,$H$109,$H$121,$H$133,$H$145,$H$157,$H$169,$H$181),75%)</f>
        <v>#REF!</v>
      </c>
      <c r="BO77" s="6" t="e">
        <f>MEDIAN(#REF!,#REF!,#REF!,#REF!,$H$73,$H$85,$H$97,$H$109,$H$121,$H$133,$H$145,$H$157,$H$169,$H$181)</f>
        <v>#REF!</v>
      </c>
      <c r="BP77" t="e">
        <f>PERCENTILE((#REF!,#REF!,#REF!,#REF!,$H$73,$H$85,$H$97,$H$109,$H$121,$H$133,$H$145,$H$157,$H$169,$H$181),25%)</f>
        <v>#REF!</v>
      </c>
      <c r="BQ77" s="6" t="e">
        <f>MIN(#REF!,#REF!,#REF!,#REF!,$H$73,$H$85,$H$97,$H$109,$H$121,$H$133,$H$145,$H$157,$H$169,$H$181)</f>
        <v>#REF!</v>
      </c>
    </row>
    <row r="78" spans="1:69" x14ac:dyDescent="0.25">
      <c r="A78" s="117"/>
      <c r="B78" s="60"/>
      <c r="C78" s="60"/>
      <c r="D78" s="61"/>
      <c r="E78" s="62"/>
      <c r="F78" s="62"/>
      <c r="G78" s="63"/>
      <c r="H78" s="64"/>
      <c r="I78" s="64"/>
      <c r="J78" s="64"/>
      <c r="K78" s="62"/>
      <c r="L78" s="63"/>
      <c r="M78" s="63"/>
      <c r="N78" s="66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E78" s="3">
        <v>2011</v>
      </c>
      <c r="AF78" s="2">
        <f>COUNT($H$158:$H$169)</f>
        <v>0</v>
      </c>
      <c r="AG78" s="4">
        <f>MAX($H$158:$H$169)</f>
        <v>0</v>
      </c>
      <c r="AH78" s="2" t="e">
        <f>PERCENTILE($H$158:$H$169,75%)</f>
        <v>#NUM!</v>
      </c>
      <c r="AI78" s="4" t="e">
        <f>MEDIAN($H$158:$H$169)</f>
        <v>#NUM!</v>
      </c>
      <c r="AJ78" s="2" t="e">
        <f>PERCENTILE($H$158:$H$169,25%)</f>
        <v>#NUM!</v>
      </c>
      <c r="AK78" s="4">
        <f>MIN($H$158:$H$169)</f>
        <v>0</v>
      </c>
    </row>
    <row r="79" spans="1:69" x14ac:dyDescent="0.25">
      <c r="A79" s="117"/>
      <c r="B79" s="60"/>
      <c r="C79" s="60"/>
      <c r="D79" s="61"/>
      <c r="E79" s="62"/>
      <c r="F79" s="62"/>
      <c r="G79" s="63"/>
      <c r="H79" s="64"/>
      <c r="I79" s="64"/>
      <c r="J79" s="64"/>
      <c r="K79" s="62"/>
      <c r="L79" s="63"/>
      <c r="M79" s="63"/>
      <c r="N79" s="66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E79" s="3">
        <v>2012</v>
      </c>
      <c r="AF79" s="2">
        <f>COUNT($H$170:$H$181)</f>
        <v>0</v>
      </c>
      <c r="AG79" s="4">
        <f>MAX($H$170:$H$181)</f>
        <v>0</v>
      </c>
      <c r="AH79" s="2" t="e">
        <f>PERCENTILE($H$170:$H$181,75%)</f>
        <v>#NUM!</v>
      </c>
      <c r="AI79" s="4" t="e">
        <f>MEDIAN($H$170:$H$181)</f>
        <v>#NUM!</v>
      </c>
      <c r="AJ79" s="2" t="e">
        <f>PERCENTILE($H$170:$H$181,25%)</f>
        <v>#NUM!</v>
      </c>
      <c r="AK79" s="4">
        <f>MIN($H$170:$H$181)</f>
        <v>0</v>
      </c>
    </row>
    <row r="80" spans="1:69" x14ac:dyDescent="0.25">
      <c r="A80" s="117"/>
      <c r="B80" s="60"/>
      <c r="C80" s="60"/>
      <c r="D80" s="61"/>
      <c r="E80" s="62"/>
      <c r="F80" s="62"/>
      <c r="G80" s="63"/>
      <c r="H80" s="64"/>
      <c r="I80" s="64"/>
      <c r="J80" s="64"/>
      <c r="K80" s="62"/>
      <c r="L80" s="63"/>
      <c r="M80" s="63"/>
      <c r="N80" s="66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E80" s="1"/>
      <c r="AF80" s="1"/>
      <c r="AG80" s="2"/>
      <c r="AH80" s="2"/>
      <c r="AI80" s="2"/>
    </row>
    <row r="81" spans="1:69" x14ac:dyDescent="0.25">
      <c r="A81" s="117"/>
      <c r="B81" s="60"/>
      <c r="C81" s="60"/>
      <c r="D81" s="61"/>
      <c r="E81" s="62"/>
      <c r="F81" s="62"/>
      <c r="G81" s="63"/>
      <c r="H81" s="64"/>
      <c r="I81" s="64"/>
      <c r="J81" s="64"/>
      <c r="K81" s="62"/>
      <c r="L81" s="63"/>
      <c r="M81" s="63"/>
      <c r="N81" s="66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69" x14ac:dyDescent="0.25">
      <c r="A82" s="117"/>
      <c r="B82" s="60"/>
      <c r="C82" s="60"/>
      <c r="D82" s="61"/>
      <c r="E82" s="62"/>
      <c r="F82" s="62"/>
      <c r="G82" s="63"/>
      <c r="H82" s="64"/>
      <c r="I82" s="64"/>
      <c r="J82" s="64"/>
      <c r="K82" s="62"/>
      <c r="L82" s="63"/>
      <c r="M82" s="63"/>
      <c r="N82" s="66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E82" t="s">
        <v>15</v>
      </c>
      <c r="AF82" t="s">
        <v>40</v>
      </c>
      <c r="AG82" t="s">
        <v>41</v>
      </c>
      <c r="AH82" t="s">
        <v>42</v>
      </c>
      <c r="AI82" t="s">
        <v>43</v>
      </c>
      <c r="AJ82" t="s">
        <v>44</v>
      </c>
      <c r="AK82" t="s">
        <v>45</v>
      </c>
      <c r="BK82" t="s">
        <v>14</v>
      </c>
      <c r="BL82" t="s">
        <v>40</v>
      </c>
      <c r="BM82" t="s">
        <v>41</v>
      </c>
      <c r="BN82" t="s">
        <v>42</v>
      </c>
      <c r="BO82" t="s">
        <v>43</v>
      </c>
      <c r="BP82" t="s">
        <v>44</v>
      </c>
      <c r="BQ82" t="s">
        <v>45</v>
      </c>
    </row>
    <row r="83" spans="1:69" x14ac:dyDescent="0.25">
      <c r="A83" s="117"/>
      <c r="B83" s="60"/>
      <c r="C83" s="60"/>
      <c r="D83" s="61"/>
      <c r="E83" s="62"/>
      <c r="F83" s="62"/>
      <c r="G83" s="63"/>
      <c r="H83" s="64"/>
      <c r="I83" s="64"/>
      <c r="J83" s="64"/>
      <c r="K83" s="62"/>
      <c r="L83" s="63"/>
      <c r="M83" s="63"/>
      <c r="N83" s="66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E83" s="3">
        <v>1999</v>
      </c>
      <c r="AF83">
        <f>COUNT(#REF!)</f>
        <v>0</v>
      </c>
      <c r="AG83" s="4" t="e">
        <f>MAX(#REF!)</f>
        <v>#REF!</v>
      </c>
      <c r="AH83" t="e">
        <f>PERCENTILE(#REF!,75%)</f>
        <v>#REF!</v>
      </c>
      <c r="AI83" s="4" t="e">
        <f>MEDIAN(#REF!)</f>
        <v>#REF!</v>
      </c>
      <c r="AJ83" t="e">
        <f>PERCENTILE(#REF!,25%)</f>
        <v>#REF!</v>
      </c>
      <c r="AK83" s="4" t="e">
        <f>MIN(#REF!)</f>
        <v>#REF!</v>
      </c>
      <c r="BK83">
        <v>1</v>
      </c>
      <c r="BL83">
        <f>COUNT(#REF!,#REF!,#REF!,#REF!,$I$62,$I$74,$I$86,$I$98,$I$110,$I$122,$I$134,$I$146,$I$158,$I$170)</f>
        <v>0</v>
      </c>
      <c r="BM83" s="6" t="e">
        <f>MAX(#REF!,#REF!,#REF!,#REF!,$I$62,$I$74,$I$86,$I$98,$I$110,$I$122,$I$134,$I$146,$I$158,$I$170)</f>
        <v>#REF!</v>
      </c>
      <c r="BN83" t="e">
        <f>PERCENTILE((#REF!,#REF!,#REF!,#REF!,$I$62,$I$74,$I$86,$I$98,$I$110,$I$122,$I$134,$I$146,$I$158,$I$170),75%)</f>
        <v>#REF!</v>
      </c>
      <c r="BO83" s="6" t="e">
        <f>MEDIAN(#REF!,#REF!,#REF!,#REF!,$I$62,$I$74,$I$86,$I$98,$I$110,$I$122,$I$134,$I$146,$I$158,$I$170)</f>
        <v>#REF!</v>
      </c>
      <c r="BP83" t="e">
        <f>PERCENTILE((#REF!,#REF!,#REF!,#REF!,$I$62,$I$74,$I$86,$I$98,$I$110,$I$122,$I$134,$I$146,$I$158,$I$170),25%)</f>
        <v>#REF!</v>
      </c>
      <c r="BQ83" s="6" t="e">
        <f>MIN(#REF!,#REF!,#REF!,#REF!,$I$62,$I$74,$I$86,$I$98,$I$110,$I$122,$I$134,$I$146,$I$158,$I$170)</f>
        <v>#REF!</v>
      </c>
    </row>
    <row r="84" spans="1:69" x14ac:dyDescent="0.25">
      <c r="A84" s="117"/>
      <c r="B84" s="60"/>
      <c r="C84" s="60"/>
      <c r="D84" s="61"/>
      <c r="E84" s="62"/>
      <c r="F84" s="62"/>
      <c r="G84" s="63"/>
      <c r="H84" s="64"/>
      <c r="I84" s="64"/>
      <c r="J84" s="64"/>
      <c r="K84" s="62"/>
      <c r="L84" s="63"/>
      <c r="M84" s="63"/>
      <c r="N84" s="66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E84" s="3">
        <v>2000</v>
      </c>
      <c r="AF84">
        <f>COUNT(#REF!)</f>
        <v>0</v>
      </c>
      <c r="AG84" s="4" t="e">
        <f>MAX(#REF!)</f>
        <v>#REF!</v>
      </c>
      <c r="AH84" t="e">
        <f>PERCENTILE(#REF!,75%)</f>
        <v>#REF!</v>
      </c>
      <c r="AI84" s="4" t="e">
        <f>MEDIAN(#REF!)</f>
        <v>#REF!</v>
      </c>
      <c r="AJ84" t="e">
        <f>PERCENTILE(#REF!,25%)</f>
        <v>#REF!</v>
      </c>
      <c r="AK84" s="4" t="e">
        <f>MIN(#REF!)</f>
        <v>#REF!</v>
      </c>
      <c r="BK84">
        <v>2</v>
      </c>
      <c r="BL84">
        <f>COUNT(#REF!,#REF!,#REF!,#REF!,$I$63,$I$75,$I$87,$I$99,$I$111,$I$123,$I$135,$I$147,$I$159,$I$171)</f>
        <v>0</v>
      </c>
      <c r="BM84" s="6" t="e">
        <f>MAX(#REF!,#REF!,#REF!,#REF!,$I$63,$I$75,$I$87,$I$99,$I$111,$I$123,$I$135,$I$147,$I$159,$I$171)</f>
        <v>#REF!</v>
      </c>
      <c r="BN84" t="e">
        <f>PERCENTILE((#REF!,#REF!,#REF!,#REF!,$I$63,$I$75,$I$87,$I$99,$I$111,$I$123,$I$135,$I$147,$I$159,$I$171),75%)</f>
        <v>#REF!</v>
      </c>
      <c r="BO84" s="6" t="e">
        <f>MEDIAN(#REF!,#REF!,#REF!,#REF!,$I$63,$I$75,$I$87,$I$99,$I$111,$I$123,$I$135,$I$147,$I$159,$I$171)</f>
        <v>#REF!</v>
      </c>
      <c r="BP84" t="e">
        <f>PERCENTILE((#REF!,#REF!,#REF!,#REF!,$I$63,$I$75,$I$87,$I$99,$I$111,$I$123,$I$135,$I$147,$I$159,$I$171),25%)</f>
        <v>#REF!</v>
      </c>
      <c r="BQ84" s="6" t="e">
        <f>MIN(#REF!,#REF!,#REF!,#REF!,$I$63,$I$75,$I$87,$I$99,$I$111,$I$123,$I$135,$I$147,$I$159,$I$171)</f>
        <v>#REF!</v>
      </c>
    </row>
    <row r="85" spans="1:69" x14ac:dyDescent="0.25">
      <c r="A85" s="117"/>
      <c r="B85" s="60"/>
      <c r="C85" s="60"/>
      <c r="D85" s="61"/>
      <c r="E85" s="62"/>
      <c r="F85" s="62"/>
      <c r="G85" s="63"/>
      <c r="H85" s="64"/>
      <c r="I85" s="64"/>
      <c r="J85" s="64"/>
      <c r="K85" s="62"/>
      <c r="L85" s="63"/>
      <c r="M85" s="63"/>
      <c r="N85" s="66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E85" s="3">
        <v>2001</v>
      </c>
      <c r="AF85" s="2">
        <f>COUNT(#REF!)</f>
        <v>0</v>
      </c>
      <c r="AG85" s="4" t="e">
        <f>MAX(#REF!)</f>
        <v>#REF!</v>
      </c>
      <c r="AH85" s="2" t="e">
        <f>PERCENTILE(#REF!,75%)</f>
        <v>#REF!</v>
      </c>
      <c r="AI85" s="4" t="e">
        <f>MEDIAN(#REF!)</f>
        <v>#REF!</v>
      </c>
      <c r="AJ85" s="2" t="e">
        <f>PERCENTILE(#REF!,25%)</f>
        <v>#REF!</v>
      </c>
      <c r="AK85" s="4" t="e">
        <f>MIN(#REF!)</f>
        <v>#REF!</v>
      </c>
      <c r="BK85">
        <v>3</v>
      </c>
      <c r="BL85">
        <f>COUNT(#REF!,#REF!,#REF!,#REF!,$I$64,$I$76,$I$88,$I$100,$I$112,$I$124,$I$136,$I$148,$I$160,$I$172)</f>
        <v>0</v>
      </c>
      <c r="BM85" s="6" t="e">
        <f>MAX(#REF!,#REF!,#REF!,#REF!,$I$64,$I$76,$I$88,$I$100,$I$112,$I$124,$I$136,$I$148,$I$160,$I$172)</f>
        <v>#REF!</v>
      </c>
      <c r="BN85" t="e">
        <f>PERCENTILE((#REF!,#REF!,#REF!,#REF!,$I$64,$I$76,$I$88,$I$100,$I$112,$I$124,$I$136,$I$148,$I$160,$I$172),75%)</f>
        <v>#REF!</v>
      </c>
      <c r="BO85" s="6" t="e">
        <f>MEDIAN(#REF!,#REF!,#REF!,#REF!,$I$64,$I$76,$I$88,$I$100,$I$112,$I$124,$I$136,$I$148,$I$160,$I$172)</f>
        <v>#REF!</v>
      </c>
      <c r="BP85" t="e">
        <f>PERCENTILE((#REF!,#REF!,#REF!,#REF!,$I$64,$I$76,$I$88,$I$100,$I$112,$I$124,$I$136,$I$148,$I$160,$I$172),25%)</f>
        <v>#REF!</v>
      </c>
      <c r="BQ85" s="6" t="e">
        <f>MIN(#REF!,#REF!,#REF!,#REF!,$I$64,$I$76,$I$88,$I$100,$I$112,$I$124,$I$136,$I$148,$I$160,$I$172)</f>
        <v>#REF!</v>
      </c>
    </row>
    <row r="86" spans="1:69" x14ac:dyDescent="0.25">
      <c r="A86" s="117"/>
      <c r="B86" s="60"/>
      <c r="C86" s="60"/>
      <c r="D86" s="61"/>
      <c r="E86" s="62"/>
      <c r="F86" s="62"/>
      <c r="G86" s="63"/>
      <c r="H86" s="64"/>
      <c r="I86" s="64"/>
      <c r="J86" s="64"/>
      <c r="K86" s="62"/>
      <c r="L86" s="63"/>
      <c r="M86" s="63"/>
      <c r="N86" s="66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E86" s="3">
        <v>2002</v>
      </c>
      <c r="AF86" s="2">
        <f>COUNT(#REF!)</f>
        <v>0</v>
      </c>
      <c r="AG86" s="4" t="e">
        <f>MAX(#REF!)</f>
        <v>#REF!</v>
      </c>
      <c r="AH86" s="2" t="e">
        <f>PERCENTILE(#REF!,75%)</f>
        <v>#REF!</v>
      </c>
      <c r="AI86" s="4" t="e">
        <f>MEDIAN(#REF!)</f>
        <v>#REF!</v>
      </c>
      <c r="AJ86" s="2" t="e">
        <f>PERCENTILE(#REF!,25%)</f>
        <v>#REF!</v>
      </c>
      <c r="AK86" s="4" t="e">
        <f>MIN(#REF!)</f>
        <v>#REF!</v>
      </c>
      <c r="BK86">
        <v>4</v>
      </c>
      <c r="BL86">
        <f>COUNT(#REF!,#REF!,#REF!,#REF!,$I$65,$I$77,$I$89,$I$101,$I$113,$I$125,$I$137,$I$149,$I$161,$I$173)</f>
        <v>0</v>
      </c>
      <c r="BM86" s="6" t="e">
        <f>MAX(#REF!,#REF!,#REF!,#REF!,$I$65,$I$77,$I$89,$I$101,$I$113,$I$125,$I$137,$I$149,$I$161,$I$173)</f>
        <v>#REF!</v>
      </c>
      <c r="BN86" t="e">
        <f>PERCENTILE((#REF!,#REF!,#REF!,#REF!,$I$65,$I$77,$I$89,$I$101,$I$113,$I$125,$I$137,$I$149,$I$161,$I$173),75%)</f>
        <v>#REF!</v>
      </c>
      <c r="BO86" s="6" t="e">
        <f>MEDIAN(#REF!,#REF!,#REF!,#REF!,$I$65,$I$77,$I$89,$I$101,$I$113,$I$125,$I$137,$I$149,$I$161,$I$173)</f>
        <v>#REF!</v>
      </c>
      <c r="BP86" t="e">
        <f>PERCENTILE((#REF!,#REF!,#REF!,#REF!,$I$65,$I$77,$I$89,$I$101,$I$113,$I$125,$I$137,$I$149,$I$161,$I$173),25%)</f>
        <v>#REF!</v>
      </c>
      <c r="BQ86" s="6" t="e">
        <f>MIN(#REF!,#REF!,#REF!,#REF!,$I$65,$I$77,$I$89,$I$101,$I$113,$I$125,$I$137,$I$149,$I$161,$I$173)</f>
        <v>#REF!</v>
      </c>
    </row>
    <row r="87" spans="1:69" x14ac:dyDescent="0.25">
      <c r="A87" s="117"/>
      <c r="B87" s="60"/>
      <c r="C87" s="60"/>
      <c r="D87" s="61"/>
      <c r="E87" s="62"/>
      <c r="F87" s="62"/>
      <c r="G87" s="63"/>
      <c r="H87" s="64"/>
      <c r="I87" s="64"/>
      <c r="J87" s="64"/>
      <c r="K87" s="62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E87" s="3">
        <v>2003</v>
      </c>
      <c r="AF87" s="2">
        <f>COUNT($I$62:$I$73)</f>
        <v>0</v>
      </c>
      <c r="AG87" s="4">
        <f>MAX($I$62:$I$73)</f>
        <v>0</v>
      </c>
      <c r="AH87" s="2" t="e">
        <f>PERCENTILE($I$62:$I$73,75%)</f>
        <v>#NUM!</v>
      </c>
      <c r="AI87" s="4" t="e">
        <f>MEDIAN($I$62:$I$73)</f>
        <v>#NUM!</v>
      </c>
      <c r="AJ87" s="2" t="e">
        <f>PERCENTILE($I$62:$I$73,25%)</f>
        <v>#NUM!</v>
      </c>
      <c r="AK87" s="4">
        <f>MIN($I$62:$I$73)</f>
        <v>0</v>
      </c>
      <c r="BK87">
        <v>5</v>
      </c>
      <c r="BL87">
        <f>COUNT(#REF!,#REF!,#REF!,#REF!,$I$66,$I$78,$I$90,$I$102,$I$114,$I$126,$I$138,$I$150,$I$162,$I$174)</f>
        <v>0</v>
      </c>
      <c r="BM87" s="6" t="e">
        <f>MAX(#REF!,#REF!,#REF!,#REF!,$I$66,$I$78,$I$90,$I$102,$I$114,$I$126,$I$138,$I$150,$I$162,$I$174)</f>
        <v>#REF!</v>
      </c>
      <c r="BN87" t="e">
        <f>PERCENTILE((#REF!,#REF!,#REF!,#REF!,$I$66,$I$78,$I$90,$I$102,$I$114,$I$126,$I$138,$I$150,$I$162,$I$174),75%)</f>
        <v>#REF!</v>
      </c>
      <c r="BO87" s="6" t="e">
        <f>MEDIAN(#REF!,#REF!,#REF!,#REF!,$I$66,$I$78,$I$90,$I$102,$I$114,$I$126,$I$138,$I$150,$I$162,$I$174)</f>
        <v>#REF!</v>
      </c>
      <c r="BP87" t="e">
        <f>PERCENTILE((#REF!,#REF!,#REF!,#REF!,$I$66,$I$78,$I$90,$I$102,$I$114,$I$126,$I$138,$I$150,$I$162,$I$174),25%)</f>
        <v>#REF!</v>
      </c>
      <c r="BQ87" s="6" t="e">
        <f>MIN(#REF!,#REF!,#REF!,#REF!,$I$66,$I$78,$I$90,$I$102,$I$114,$I$126,$I$138,$I$150,$I$162,$I$174)</f>
        <v>#REF!</v>
      </c>
    </row>
    <row r="88" spans="1:69" x14ac:dyDescent="0.25">
      <c r="A88" s="117"/>
      <c r="B88" s="60"/>
      <c r="C88" s="60"/>
      <c r="D88" s="61"/>
      <c r="E88" s="62"/>
      <c r="F88" s="62"/>
      <c r="G88" s="63"/>
      <c r="H88" s="64"/>
      <c r="I88" s="64"/>
      <c r="J88" s="64"/>
      <c r="K88" s="62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E88" s="3">
        <v>2004</v>
      </c>
      <c r="AF88" s="2">
        <f>COUNT($I$74:$I$85)</f>
        <v>0</v>
      </c>
      <c r="AG88" s="4">
        <f>MAX($I$74:$I$85)</f>
        <v>0</v>
      </c>
      <c r="AH88" s="2" t="e">
        <f>PERCENTILE($I$74:$I$85,75%)</f>
        <v>#NUM!</v>
      </c>
      <c r="AI88" s="4" t="e">
        <f>MEDIAN($I$74:$I$85)</f>
        <v>#NUM!</v>
      </c>
      <c r="AJ88" s="2" t="e">
        <f>PERCENTILE($I$74:$I$85,25%)</f>
        <v>#NUM!</v>
      </c>
      <c r="AK88" s="4">
        <f>MIN($I$74:$I$85)</f>
        <v>0</v>
      </c>
      <c r="BK88">
        <v>6</v>
      </c>
      <c r="BL88">
        <f>COUNT(#REF!,#REF!,#REF!,#REF!,$I$67,$I$79,$I$91,$I$103,$I$115,$I$127,$I$139,$I$151,$I$163,$I$175)</f>
        <v>0</v>
      </c>
      <c r="BM88" s="6" t="e">
        <f>MAX(#REF!,#REF!,#REF!,#REF!,$I$67,$I$79,$I$91,$I$103,$I$115,$I$127,$I$139,$I$151,$I$163,$I$175)</f>
        <v>#REF!</v>
      </c>
      <c r="BN88" t="e">
        <f>PERCENTILE((#REF!,#REF!,#REF!,#REF!,$I$67,$I$79,$I$91,$I$103,$I$115,$I$127,$I$139,$I$151,$I$163,$I$175),75%)</f>
        <v>#REF!</v>
      </c>
      <c r="BO88" s="6" t="e">
        <f>MEDIAN(#REF!,#REF!,#REF!,#REF!,$I$67,$I$79,$I$91,$I$103,$I$115,$I$127,$I$139,$I$151,$I$163,$I$175)</f>
        <v>#REF!</v>
      </c>
      <c r="BP88" t="e">
        <f>PERCENTILE((#REF!,#REF!,#REF!,#REF!,$I$67,$I$79,$I$91,$I$103,$I$115,$I$127,$I$139,$I$151,$I$163,$I$175),25%)</f>
        <v>#REF!</v>
      </c>
      <c r="BQ88" s="6" t="e">
        <f>MIN(#REF!,#REF!,#REF!,#REF!,$I$67,$I$79,$I$91,$I$103,$I$115,$I$127,$I$139,$I$151,$I$163,$I$175)</f>
        <v>#REF!</v>
      </c>
    </row>
    <row r="89" spans="1:69" x14ac:dyDescent="0.25">
      <c r="A89" s="117"/>
      <c r="B89" s="60"/>
      <c r="C89" s="60"/>
      <c r="D89" s="61"/>
      <c r="E89" s="62"/>
      <c r="F89" s="62"/>
      <c r="G89" s="63"/>
      <c r="H89" s="64"/>
      <c r="I89" s="64"/>
      <c r="J89" s="64"/>
      <c r="K89" s="62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E89" s="3">
        <v>2005</v>
      </c>
      <c r="AF89" s="2">
        <f>COUNT($I$86:$I$97)</f>
        <v>0</v>
      </c>
      <c r="AG89" s="4">
        <f>MAX($I$86:$I$97)</f>
        <v>0</v>
      </c>
      <c r="AH89" s="2" t="e">
        <f>PERCENTILE($I$86:$I$97,75%)</f>
        <v>#NUM!</v>
      </c>
      <c r="AI89" s="4" t="e">
        <f>MEDIAN($I$86:$I$97)</f>
        <v>#NUM!</v>
      </c>
      <c r="AJ89" s="2" t="e">
        <f>PERCENTILE($I$86:$I$97,25%)</f>
        <v>#NUM!</v>
      </c>
      <c r="AK89" s="4">
        <f>MIN($I$86:$I$97)</f>
        <v>0</v>
      </c>
      <c r="BK89">
        <v>7</v>
      </c>
      <c r="BL89">
        <f>COUNT(#REF!,#REF!,#REF!,#REF!,$I$68,$I$80,$I$92,$I$104,$I$116,$I$128,$I$140,$I$152,$I$164,$I$176)</f>
        <v>0</v>
      </c>
      <c r="BM89" s="6" t="e">
        <f>MAX(#REF!,#REF!,#REF!,#REF!,$I$68,$I$80,$I$92,$I$104,$I$116,$I$128,$I$140,$I$152,$I$164,$I$176)</f>
        <v>#REF!</v>
      </c>
      <c r="BN89" t="e">
        <f>PERCENTILE((#REF!,#REF!,#REF!,#REF!,$I$68,$I$80,$I$92,$I$104,$I$116,$I$128,$I$140,$I$152,$I$164,$I$176),75%)</f>
        <v>#REF!</v>
      </c>
      <c r="BO89" s="6" t="e">
        <f>MEDIAN(#REF!,#REF!,#REF!,#REF!,$I$68,$I$80,$I$92,$I$104,$I$116,$I$128,$I$140,$I$152,$I$164,$I$176)</f>
        <v>#REF!</v>
      </c>
      <c r="BP89" t="e">
        <f>PERCENTILE((#REF!,#REF!,#REF!,#REF!,$I$68,$I$80,$I$92,$I$104,$I$116,$I$128,$I$140,$I$152,$I$164,$I$176),25%)</f>
        <v>#REF!</v>
      </c>
      <c r="BQ89" s="6" t="e">
        <f>MIN(#REF!,#REF!,#REF!,#REF!,$I$68,$I$80,$I$92,$I$104,$I$116,$I$128,$I$140,$I$152,$I$164,$I$176)</f>
        <v>#REF!</v>
      </c>
    </row>
    <row r="90" spans="1:69" x14ac:dyDescent="0.25">
      <c r="A90" s="117"/>
      <c r="B90" s="60"/>
      <c r="C90" s="60"/>
      <c r="D90" s="61"/>
      <c r="E90" s="62"/>
      <c r="F90" s="62"/>
      <c r="G90" s="63"/>
      <c r="H90" s="64"/>
      <c r="I90" s="64"/>
      <c r="J90" s="64"/>
      <c r="K90" s="62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E90" s="3">
        <v>2006</v>
      </c>
      <c r="AF90" s="2">
        <f>COUNT($I$98:$I$109)</f>
        <v>0</v>
      </c>
      <c r="AG90" s="4">
        <f>MAX($I$98:$I$109)</f>
        <v>0</v>
      </c>
      <c r="AH90" s="2" t="e">
        <f>PERCENTILE($I$98:$I$109,75%)</f>
        <v>#NUM!</v>
      </c>
      <c r="AI90" s="4" t="e">
        <f>MEDIAN($I$98:$I$109)</f>
        <v>#NUM!</v>
      </c>
      <c r="AJ90" s="2" t="e">
        <f>PERCENTILE($I$98:$I$109,25%)</f>
        <v>#NUM!</v>
      </c>
      <c r="AK90" s="4">
        <f>MIN($I$98:$I$109)</f>
        <v>0</v>
      </c>
      <c r="BK90">
        <v>8</v>
      </c>
      <c r="BL90">
        <f>COUNT(#REF!,#REF!,#REF!,#REF!,$I$69,$I$81,$I$93,$I$105,$I$117,$I$129,$I$141,$I$153,$I$165,$I$177)</f>
        <v>0</v>
      </c>
      <c r="BM90" s="6" t="e">
        <f>MAX(#REF!,#REF!,#REF!,#REF!,$I$69,$I$81,$I$93,$I$105,$I$117,$I$129,$I$141,$I$153,$I$165,$I$177)</f>
        <v>#REF!</v>
      </c>
      <c r="BN90" t="e">
        <f>PERCENTILE((#REF!,#REF!,#REF!,#REF!,$I$69,$I$81,$I$93,$I$105,$I$117,$I$129,$I$141,$I$153,$I$165,$I$177),75%)</f>
        <v>#REF!</v>
      </c>
      <c r="BO90" s="6" t="e">
        <f>MEDIAN(#REF!,#REF!,#REF!,#REF!,$I$69,$I$81,$I$93,$I$105,$I$117,$I$129,$I$141,$I$153,$I$165,$I$177)</f>
        <v>#REF!</v>
      </c>
      <c r="BP90" t="e">
        <f>PERCENTILE((#REF!,#REF!,#REF!,#REF!,$I$69,$I$81,$I$93,$I$105,$I$117,$I$129,$I$141,$I$153,$I$165,$I$177),25%)</f>
        <v>#REF!</v>
      </c>
      <c r="BQ90" s="6" t="e">
        <f>MIN(#REF!,#REF!,#REF!,#REF!,$I$69,$I$81,$I$93,$I$105,$I$117,$I$129,$I$141,$I$153,$I$165,$I$177)</f>
        <v>#REF!</v>
      </c>
    </row>
    <row r="91" spans="1:69" x14ac:dyDescent="0.25">
      <c r="A91" s="117"/>
      <c r="B91" s="60"/>
      <c r="C91" s="60"/>
      <c r="D91" s="61"/>
      <c r="E91" s="62"/>
      <c r="F91" s="62"/>
      <c r="G91" s="63"/>
      <c r="H91" s="64"/>
      <c r="I91" s="64"/>
      <c r="J91" s="64"/>
      <c r="K91" s="62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E91" s="3">
        <v>2007</v>
      </c>
      <c r="AF91" s="2">
        <f>COUNT($I$110:$I$121)</f>
        <v>0</v>
      </c>
      <c r="AG91" s="4">
        <f>MAX($I$110:$I$121)</f>
        <v>0</v>
      </c>
      <c r="AH91" s="2" t="e">
        <f>PERCENTILE($I$110:$I$121,75%)</f>
        <v>#NUM!</v>
      </c>
      <c r="AI91" s="4" t="e">
        <f>MEDIAN($I$110:$I$121)</f>
        <v>#NUM!</v>
      </c>
      <c r="AJ91" s="2" t="e">
        <f>PERCENTILE($I$110:$I$121,25%)</f>
        <v>#NUM!</v>
      </c>
      <c r="AK91" s="4">
        <f>MIN($I$110:$I$121)</f>
        <v>0</v>
      </c>
      <c r="BK91">
        <v>9</v>
      </c>
      <c r="BL91">
        <f>COUNT(#REF!,#REF!,#REF!,#REF!,$I$70,$I$82,$I$94,$I$106,$I$118,$I$130,$I$142,$I$154,$I$166,$I$178)</f>
        <v>0</v>
      </c>
      <c r="BM91" s="6" t="e">
        <f>MAX(#REF!,#REF!,#REF!,#REF!,$I$70,$I$82,$I$94,$I$106,$I$118,$I$130,$I$142,$I$154,$I$166,$I$178)</f>
        <v>#REF!</v>
      </c>
      <c r="BN91" t="e">
        <f>PERCENTILE((#REF!,#REF!,#REF!,#REF!,$I$70,$I$82,$I$94,$I$106,$I$118,$I$130,$I$142,$I$154,$I$166,$I$178),75%)</f>
        <v>#REF!</v>
      </c>
      <c r="BO91" s="6" t="e">
        <f>MEDIAN(#REF!,#REF!,#REF!,#REF!,$I$70,$I$82,$I$94,$I$106,$I$118,$I$130,$I$142,$I$154,$I$166,$I$178)</f>
        <v>#REF!</v>
      </c>
      <c r="BP91" t="e">
        <f>PERCENTILE((#REF!,#REF!,#REF!,#REF!,$I$70,$I$82,$I$94,$I$106,$I$118,$I$130,$I$142,$I$154,$I$166,$I$178),25%)</f>
        <v>#REF!</v>
      </c>
      <c r="BQ91" s="6" t="e">
        <f>MIN(#REF!,#REF!,#REF!,#REF!,$I$70,$I$82,$I$94,$I$106,$I$118,$I$130,$I$142,$I$154,$I$166,$I$178)</f>
        <v>#REF!</v>
      </c>
    </row>
    <row r="92" spans="1:69" x14ac:dyDescent="0.25">
      <c r="A92" s="117"/>
      <c r="B92" s="60"/>
      <c r="C92" s="60"/>
      <c r="D92" s="61"/>
      <c r="E92" s="62"/>
      <c r="F92" s="62"/>
      <c r="G92" s="63"/>
      <c r="H92" s="64"/>
      <c r="I92" s="64"/>
      <c r="J92" s="64"/>
      <c r="K92" s="62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E92" s="3">
        <v>2008</v>
      </c>
      <c r="AF92" s="2">
        <f>COUNT($I$122:$I$133)</f>
        <v>0</v>
      </c>
      <c r="AG92" s="4">
        <f>MAX($I$122:$I$133)</f>
        <v>0</v>
      </c>
      <c r="AH92" s="2" t="e">
        <f>PERCENTILE($I$122:$I$133,75%)</f>
        <v>#NUM!</v>
      </c>
      <c r="AI92" s="4" t="e">
        <f>MEDIAN($I$122:$I$133)</f>
        <v>#NUM!</v>
      </c>
      <c r="AJ92" s="2" t="e">
        <f>PERCENTILE($I$122:$I$133,25%)</f>
        <v>#NUM!</v>
      </c>
      <c r="AK92" s="4">
        <f>MIN($I$122:$I$133)</f>
        <v>0</v>
      </c>
      <c r="BK92">
        <v>10</v>
      </c>
      <c r="BL92">
        <f>COUNT(#REF!,#REF!,#REF!,#REF!,$I$71,$I$83,$I$95,$I$107,$I$119,$I$131,$I$143,$I$155,$I$167,$I$179)</f>
        <v>0</v>
      </c>
      <c r="BM92" s="6" t="e">
        <f>MAX(#REF!,#REF!,#REF!,#REF!,$I$71,$I$83,$I$95,$I$107,$I$119,$I$131,$I$143,$I$155,$I$167,$I$179)</f>
        <v>#REF!</v>
      </c>
      <c r="BN92" t="e">
        <f>PERCENTILE((#REF!,#REF!,#REF!,#REF!,$I$71,$I$83,$I$95,$I$107,$I$119,$I$131,$I$143,$I$155,$I$167,$I$179),75%)</f>
        <v>#REF!</v>
      </c>
      <c r="BO92" s="6" t="e">
        <f>MEDIAN(#REF!,#REF!,#REF!,#REF!,$I$71,$I$83,$I$95,$I$107,$I$119,$I$131,$I$143,$I$155,$I$167,$I$179)</f>
        <v>#REF!</v>
      </c>
      <c r="BP92" t="e">
        <f>PERCENTILE((#REF!,#REF!,#REF!,#REF!,$I$71,$I$83,$I$95,$I$107,$I$119,$I$131,$I$143,$I$155,$I$167,$I$179),25%)</f>
        <v>#REF!</v>
      </c>
      <c r="BQ92" s="6" t="e">
        <f>MIN(#REF!,#REF!,#REF!,#REF!,$I$71,$I$83,$I$95,$I$107,$I$119,$I$131,$I$143,$I$155,$I$167,$I$179)</f>
        <v>#REF!</v>
      </c>
    </row>
    <row r="93" spans="1:69" x14ac:dyDescent="0.25">
      <c r="A93" s="117"/>
      <c r="B93" s="60"/>
      <c r="C93" s="60"/>
      <c r="D93" s="61"/>
      <c r="E93" s="62"/>
      <c r="F93" s="62"/>
      <c r="G93" s="63"/>
      <c r="H93" s="64"/>
      <c r="I93" s="64"/>
      <c r="J93" s="64"/>
      <c r="K93" s="62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E93" s="3">
        <v>2009</v>
      </c>
      <c r="AF93" s="2">
        <f>COUNT($I$134:$I$145)</f>
        <v>0</v>
      </c>
      <c r="AG93" s="4">
        <f>MAX($I$134:$I$145)</f>
        <v>0</v>
      </c>
      <c r="AH93" s="2" t="e">
        <f>PERCENTILE($I$134:$I$145,75%)</f>
        <v>#NUM!</v>
      </c>
      <c r="AI93" s="4" t="e">
        <f>MEDIAN($I$134:$I$145)</f>
        <v>#NUM!</v>
      </c>
      <c r="AJ93" s="2" t="e">
        <f>PERCENTILE($I$134:$I$145,25%)</f>
        <v>#NUM!</v>
      </c>
      <c r="AK93" s="4">
        <f>MIN($I$134:$I$145)</f>
        <v>0</v>
      </c>
      <c r="BK93">
        <v>11</v>
      </c>
      <c r="BL93">
        <f>COUNT(#REF!,#REF!,#REF!,#REF!,$I$72,$I$84,$I$96,$I$108,$I$120,$I$132,$I$144,$I$156,$I$168,$I$180)</f>
        <v>0</v>
      </c>
      <c r="BM93" s="6" t="e">
        <f>MAX(#REF!,#REF!,#REF!,#REF!,$I$72,$I$84,$I$96,$I$108,$I$120,$I$132,$I$144,$I$156,$I$168,$I$180)</f>
        <v>#REF!</v>
      </c>
      <c r="BN93" t="e">
        <f>PERCENTILE((#REF!,#REF!,#REF!,#REF!,$I$72,$I$84,$I$96,$I$108,$I$120,$I$132,$I$144,$I$156,$I$168,$I$180),75%)</f>
        <v>#REF!</v>
      </c>
      <c r="BO93" s="6" t="e">
        <f>MEDIAN(#REF!,#REF!,#REF!,#REF!,$I$72,$I$84,$I$96,$I$108,$I$120,$I$132,$I$144,$I$156,$I$168,$I$180)</f>
        <v>#REF!</v>
      </c>
      <c r="BP93" t="e">
        <f>PERCENTILE((#REF!,#REF!,#REF!,#REF!,$I$72,$I$84,$I$96,$I$108,$I$120,$I$132,$I$144,$I$156,$I$168,$I$180),25%)</f>
        <v>#REF!</v>
      </c>
      <c r="BQ93" s="6" t="e">
        <f>MIN(#REF!,#REF!,#REF!,#REF!,$I$72,$I$84,$I$96,$I$108,$I$120,$I$132,$I$144,$I$156,$I$168,$I$180)</f>
        <v>#REF!</v>
      </c>
    </row>
    <row r="94" spans="1:69" x14ac:dyDescent="0.25">
      <c r="A94" s="117"/>
      <c r="B94" s="60"/>
      <c r="C94" s="60"/>
      <c r="D94" s="61"/>
      <c r="E94" s="62"/>
      <c r="F94" s="62"/>
      <c r="G94" s="63"/>
      <c r="H94" s="64"/>
      <c r="I94" s="64"/>
      <c r="J94" s="64"/>
      <c r="K94" s="62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E94" s="3">
        <v>2010</v>
      </c>
      <c r="AF94" s="2">
        <f>COUNT($I$146:$I$157)</f>
        <v>0</v>
      </c>
      <c r="AG94" s="4">
        <f>MAX($I$146:$I$157)</f>
        <v>0</v>
      </c>
      <c r="AH94" s="2" t="e">
        <f>PERCENTILE($I$146:$I$157,75%)</f>
        <v>#NUM!</v>
      </c>
      <c r="AI94" s="4" t="e">
        <f>MEDIAN($I$146:$I$157)</f>
        <v>#NUM!</v>
      </c>
      <c r="AJ94" s="2" t="e">
        <f>PERCENTILE($I$146:$I$157,25%)</f>
        <v>#NUM!</v>
      </c>
      <c r="AK94" s="4">
        <f>MIN($I$146:$I$157)</f>
        <v>0</v>
      </c>
      <c r="BK94">
        <v>12</v>
      </c>
      <c r="BL94">
        <f>COUNT(#REF!,#REF!,#REF!,#REF!,$I$73,$I$85,$I$97,$I$109,$I$121,$I$133,$I$145,$I$157,$I$169,$I$181)</f>
        <v>0</v>
      </c>
      <c r="BM94" s="6" t="e">
        <f>MAX(#REF!,#REF!,#REF!,#REF!,$I$73,$I$85,$I$97,$I$109,$I$121,$I$133,$I$145,$I$157,$I$169,$I$181)</f>
        <v>#REF!</v>
      </c>
      <c r="BN94" t="e">
        <f>PERCENTILE((#REF!,#REF!,#REF!,#REF!,$I$73,$I$85,$I$97,$I$109,$I$121,$I$133,$I$145,$I$157,$I$169,$I$181),75%)</f>
        <v>#REF!</v>
      </c>
      <c r="BO94" s="6" t="e">
        <f>MEDIAN(#REF!,#REF!,#REF!,#REF!,$I$73,$I$85,$I$97,$I$109,$I$121,$I$133,$I$145,$I$157,$I$169,$I$181)</f>
        <v>#REF!</v>
      </c>
      <c r="BP94" t="e">
        <f>PERCENTILE((#REF!,#REF!,#REF!,#REF!,$I$73,$I$85,$I$97,$I$109,$I$121,$I$133,$I$145,$I$157,$I$169,$I$181),25%)</f>
        <v>#REF!</v>
      </c>
      <c r="BQ94" s="6" t="e">
        <f>MIN(#REF!,#REF!,#REF!,#REF!,$I$73,$I$85,$I$97,$I$109,$I$121,$I$133,$I$145,$I$157,$I$169,$I$181)</f>
        <v>#REF!</v>
      </c>
    </row>
    <row r="95" spans="1:69" x14ac:dyDescent="0.25">
      <c r="A95" s="117"/>
      <c r="B95" s="60"/>
      <c r="C95" s="60"/>
      <c r="D95" s="61"/>
      <c r="E95" s="62"/>
      <c r="F95" s="62"/>
      <c r="G95" s="63"/>
      <c r="H95" s="64"/>
      <c r="I95" s="64"/>
      <c r="J95" s="64"/>
      <c r="K95" s="62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E95" s="3">
        <v>2011</v>
      </c>
      <c r="AF95" s="2">
        <f>COUNT($I$158:$I$169)</f>
        <v>0</v>
      </c>
      <c r="AG95" s="4">
        <f>MAX($I$158:$I$169)</f>
        <v>0</v>
      </c>
      <c r="AH95" s="2" t="e">
        <f>PERCENTILE($I$158:$I$169,75%)</f>
        <v>#NUM!</v>
      </c>
      <c r="AI95" s="4" t="e">
        <f>MEDIAN($I$158:$I$169)</f>
        <v>#NUM!</v>
      </c>
      <c r="AJ95" s="2" t="e">
        <f>PERCENTILE($I$158:$I$169,25%)</f>
        <v>#NUM!</v>
      </c>
      <c r="AK95" s="4">
        <f>MIN($I$158:$I$169)</f>
        <v>0</v>
      </c>
    </row>
    <row r="96" spans="1:69" x14ac:dyDescent="0.25">
      <c r="A96" s="117"/>
      <c r="B96" s="60"/>
      <c r="C96" s="60"/>
      <c r="D96" s="61"/>
      <c r="E96" s="62"/>
      <c r="F96" s="62"/>
      <c r="G96" s="63"/>
      <c r="H96" s="64"/>
      <c r="I96" s="64"/>
      <c r="J96" s="64"/>
      <c r="K96" s="62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E96" s="3">
        <v>2012</v>
      </c>
      <c r="AF96" s="2">
        <f>COUNT($I$170:$I$181)</f>
        <v>0</v>
      </c>
      <c r="AG96" s="4">
        <f>MAX($I$170:$I$181)</f>
        <v>0</v>
      </c>
      <c r="AH96" s="2" t="e">
        <f>PERCENTILE($I$170:$I$181,75%)</f>
        <v>#NUM!</v>
      </c>
      <c r="AI96" s="4" t="e">
        <f>MEDIAN($I$170:$I$181)</f>
        <v>#NUM!</v>
      </c>
      <c r="AJ96" s="2" t="e">
        <f>PERCENTILE($I$170:$I$181,25%)</f>
        <v>#NUM!</v>
      </c>
      <c r="AK96" s="4">
        <f>MIN($I$170:$I$181)</f>
        <v>0</v>
      </c>
    </row>
    <row r="97" spans="1:69" x14ac:dyDescent="0.25">
      <c r="A97" s="117"/>
      <c r="B97" s="60"/>
      <c r="C97" s="60"/>
      <c r="D97" s="61"/>
      <c r="E97" s="62"/>
      <c r="F97" s="62"/>
      <c r="G97" s="63"/>
      <c r="H97" s="64"/>
      <c r="I97" s="64"/>
      <c r="J97" s="64"/>
      <c r="K97" s="62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E97" s="1"/>
      <c r="AF97" s="1"/>
      <c r="AG97" s="2"/>
      <c r="AH97" s="2"/>
      <c r="AI97" s="2"/>
    </row>
    <row r="98" spans="1:69" x14ac:dyDescent="0.25">
      <c r="A98" s="117"/>
      <c r="B98" s="60"/>
      <c r="C98" s="60"/>
      <c r="D98" s="61"/>
      <c r="E98" s="62"/>
      <c r="F98" s="62"/>
      <c r="G98" s="63"/>
      <c r="H98" s="64"/>
      <c r="I98" s="64"/>
      <c r="J98" s="64"/>
      <c r="K98" s="62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69" x14ac:dyDescent="0.25">
      <c r="A99" s="117"/>
      <c r="B99" s="60"/>
      <c r="C99" s="60"/>
      <c r="D99" s="61"/>
      <c r="E99" s="62"/>
      <c r="F99" s="62"/>
      <c r="G99" s="63"/>
      <c r="H99" s="64"/>
      <c r="I99" s="64"/>
      <c r="J99" s="64"/>
      <c r="K99" s="62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E99" t="s">
        <v>15</v>
      </c>
      <c r="AF99" t="s">
        <v>46</v>
      </c>
      <c r="AG99" t="s">
        <v>47</v>
      </c>
      <c r="AH99" t="s">
        <v>48</v>
      </c>
      <c r="AI99" t="s">
        <v>49</v>
      </c>
      <c r="AJ99" t="s">
        <v>50</v>
      </c>
      <c r="AK99" t="s">
        <v>51</v>
      </c>
      <c r="BK99" t="s">
        <v>14</v>
      </c>
      <c r="BL99" t="s">
        <v>46</v>
      </c>
      <c r="BM99" t="s">
        <v>47</v>
      </c>
      <c r="BN99" t="s">
        <v>48</v>
      </c>
      <c r="BO99" t="s">
        <v>49</v>
      </c>
      <c r="BP99" t="s">
        <v>50</v>
      </c>
      <c r="BQ99" t="s">
        <v>51</v>
      </c>
    </row>
    <row r="100" spans="1:69" x14ac:dyDescent="0.25">
      <c r="A100" s="117"/>
      <c r="B100" s="60"/>
      <c r="C100" s="60"/>
      <c r="D100" s="61"/>
      <c r="E100" s="62"/>
      <c r="F100" s="62"/>
      <c r="G100" s="63"/>
      <c r="H100" s="64"/>
      <c r="I100" s="64"/>
      <c r="J100" s="64"/>
      <c r="K100" s="62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E100" s="3">
        <v>1999</v>
      </c>
      <c r="AF100">
        <f>COUNT(#REF!)</f>
        <v>0</v>
      </c>
      <c r="AG100" s="4" t="e">
        <f>MAX(#REF!)</f>
        <v>#REF!</v>
      </c>
      <c r="AH100" t="e">
        <f>PERCENTILE(#REF!,75%)</f>
        <v>#REF!</v>
      </c>
      <c r="AI100" s="4" t="e">
        <f>MEDIAN(#REF!)</f>
        <v>#REF!</v>
      </c>
      <c r="AJ100" t="e">
        <f>PERCENTILE(#REF!,25%)</f>
        <v>#REF!</v>
      </c>
      <c r="AK100" s="4" t="e">
        <f>MIN(#REF!)</f>
        <v>#REF!</v>
      </c>
      <c r="BK100">
        <v>1</v>
      </c>
      <c r="BL100">
        <f>COUNT(#REF!,#REF!,#REF!,#REF!,$J$62,$J$74,$J$86,$J$98,$J$110,$J$122,$J$134,$J$146,$J$158,$J$170)</f>
        <v>0</v>
      </c>
      <c r="BM100" s="6" t="e">
        <f>MAX(#REF!,#REF!,#REF!,#REF!,$J$62,$J$74,$J$86,$J$98,$J$110,$J$122,$J$134,$J$146,$J$158,$J$170)</f>
        <v>#REF!</v>
      </c>
      <c r="BN100" t="e">
        <f>PERCENTILE((#REF!,#REF!,#REF!,#REF!,$J$62,$J$74,$J$86,$J$98,$J$110,$J$122,$J$134,$J$146,$J$158,$J$170),75%)</f>
        <v>#REF!</v>
      </c>
      <c r="BO100" s="6" t="e">
        <f>MEDIAN(#REF!,#REF!,#REF!,#REF!,$J$62,$J$74,$J$86,$J$98,$J$110,$J$122,$J$134,$J$146,$J$158,$J$170)</f>
        <v>#REF!</v>
      </c>
      <c r="BP100" t="e">
        <f>PERCENTILE((#REF!,#REF!,#REF!,#REF!,$J$62,$J$74,$J$86,$J$98,$J$110,$J$122,$J$134,$J$146,$J$158,$J$170),25%)</f>
        <v>#REF!</v>
      </c>
      <c r="BQ100" s="6" t="e">
        <f>MIN(#REF!,#REF!,#REF!,#REF!,$J$62,$J$74,$J$86,$J$98,$J$110,$J$122,$J$134,$J$146,$J$158,$J$170)</f>
        <v>#REF!</v>
      </c>
    </row>
    <row r="101" spans="1:69" x14ac:dyDescent="0.25">
      <c r="A101" s="117"/>
      <c r="B101" s="60"/>
      <c r="C101" s="60"/>
      <c r="D101" s="61"/>
      <c r="E101" s="62"/>
      <c r="F101" s="62"/>
      <c r="G101" s="63"/>
      <c r="H101" s="64"/>
      <c r="I101" s="64"/>
      <c r="J101" s="64"/>
      <c r="K101" s="62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E101" s="3">
        <v>2000</v>
      </c>
      <c r="AF101">
        <f>COUNT(#REF!)</f>
        <v>0</v>
      </c>
      <c r="AG101" s="4" t="e">
        <f>MAX(#REF!)</f>
        <v>#REF!</v>
      </c>
      <c r="AH101" t="e">
        <f>PERCENTILE(#REF!,75%)</f>
        <v>#REF!</v>
      </c>
      <c r="AI101" s="4" t="e">
        <f>MEDIAN(#REF!)</f>
        <v>#REF!</v>
      </c>
      <c r="AJ101" t="e">
        <f>PERCENTILE(#REF!,25%)</f>
        <v>#REF!</v>
      </c>
      <c r="AK101" s="4" t="e">
        <f>MIN(#REF!)</f>
        <v>#REF!</v>
      </c>
      <c r="BK101">
        <v>2</v>
      </c>
      <c r="BL101">
        <f>COUNT(#REF!,#REF!,#REF!,#REF!,$J$63,$J$75,$J$87,$J$99,$J$111,$J$123,$J$135,$J$147,$J$159,$J$171)</f>
        <v>0</v>
      </c>
      <c r="BM101" s="6" t="e">
        <f>MAX(#REF!,#REF!,#REF!,#REF!,$J$63,$J$75,$J$87,$J$99,$J$111,$J$123,$J$135,$J$147,$J$159,$J$171)</f>
        <v>#REF!</v>
      </c>
      <c r="BN101" t="e">
        <f>PERCENTILE((#REF!,#REF!,#REF!,#REF!,$J$63,$J$75,$J$87,$J$99,$J$111,$J$123,$J$135,$J$147,$J$159,$J$171),75%)</f>
        <v>#REF!</v>
      </c>
      <c r="BO101" s="6" t="e">
        <f>MEDIAN(#REF!,#REF!,#REF!,#REF!,$J$63,$J$75,$J$87,$J$99,$J$111,$J$123,$J$135,$J$147,$J$159,$J$171)</f>
        <v>#REF!</v>
      </c>
      <c r="BP101" t="e">
        <f>PERCENTILE((#REF!,#REF!,#REF!,#REF!,$J$63,$J$75,$J$87,$J$99,$J$111,$J$123,$J$135,$J$147,$J$159,$J$171),25%)</f>
        <v>#REF!</v>
      </c>
      <c r="BQ101" s="6" t="e">
        <f>MIN(#REF!,#REF!,#REF!,#REF!,$J$63,$J$75,$J$87,$J$99,$J$111,$J$123,$J$135,$J$147,$J$159,$J$171)</f>
        <v>#REF!</v>
      </c>
    </row>
    <row r="102" spans="1:69" x14ac:dyDescent="0.25">
      <c r="A102" s="117"/>
      <c r="B102" s="60"/>
      <c r="C102" s="60"/>
      <c r="D102" s="61"/>
      <c r="E102" s="62"/>
      <c r="F102" s="62"/>
      <c r="G102" s="63"/>
      <c r="H102" s="64"/>
      <c r="I102" s="64"/>
      <c r="J102" s="64"/>
      <c r="K102" s="62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E102" s="3">
        <v>2001</v>
      </c>
      <c r="AF102" s="2">
        <f>COUNT(#REF!)</f>
        <v>0</v>
      </c>
      <c r="AG102" s="4" t="e">
        <f>MAX(#REF!)</f>
        <v>#REF!</v>
      </c>
      <c r="AH102" s="2" t="e">
        <f>PERCENTILE(#REF!,75%)</f>
        <v>#REF!</v>
      </c>
      <c r="AI102" s="4" t="e">
        <f>MEDIAN(#REF!)</f>
        <v>#REF!</v>
      </c>
      <c r="AJ102" s="2" t="e">
        <f>PERCENTILE(#REF!,25%)</f>
        <v>#REF!</v>
      </c>
      <c r="AK102" s="4" t="e">
        <f>MIN(#REF!)</f>
        <v>#REF!</v>
      </c>
      <c r="BK102">
        <v>3</v>
      </c>
      <c r="BL102">
        <f>COUNT(#REF!,#REF!,#REF!,#REF!,$J$64,$J$76,$J$88,$J$100,$J$112,$J$124,$J$136,$J$148,$J$160,$J$172)</f>
        <v>0</v>
      </c>
      <c r="BM102" s="6" t="e">
        <f>MAX(#REF!,#REF!,#REF!,#REF!,$J$64,$J$76,$J$88,$J$100,$J$112,$J$124,$J$136,$J$148,$J$160,$J$172)</f>
        <v>#REF!</v>
      </c>
      <c r="BN102" t="e">
        <f>PERCENTILE((#REF!,#REF!,#REF!,#REF!,$J$64,$J$76,$J$88,$J$100,$J$112,$J$124,$J$136,$J$148,$J$160,$J$172),75%)</f>
        <v>#REF!</v>
      </c>
      <c r="BO102" s="6" t="e">
        <f>MEDIAN(#REF!,#REF!,#REF!,#REF!,$J$64,$J$76,$J$88,$J$100,$J$112,$J$124,$J$136,$J$148,$J$160,$J$172)</f>
        <v>#REF!</v>
      </c>
      <c r="BP102" t="e">
        <f>PERCENTILE((#REF!,#REF!,#REF!,#REF!,$J$64,$J$76,$J$88,$J$100,$J$112,$J$124,$J$136,$J$148,$J$160,$J$172),25%)</f>
        <v>#REF!</v>
      </c>
      <c r="BQ102" s="6" t="e">
        <f>MIN(#REF!,#REF!,#REF!,#REF!,$J$64,$J$76,$J$88,$J$100,$J$112,$J$124,$J$136,$J$148,$J$160,$J$172)</f>
        <v>#REF!</v>
      </c>
    </row>
    <row r="103" spans="1:69" x14ac:dyDescent="0.25">
      <c r="A103" s="117"/>
      <c r="B103" s="60"/>
      <c r="C103" s="60"/>
      <c r="D103" s="61"/>
      <c r="E103" s="62"/>
      <c r="F103" s="62"/>
      <c r="G103" s="63"/>
      <c r="H103" s="64"/>
      <c r="I103" s="64"/>
      <c r="J103" s="64"/>
      <c r="K103" s="62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E103" s="3">
        <v>2002</v>
      </c>
      <c r="AF103" s="2">
        <f>COUNT(#REF!)</f>
        <v>0</v>
      </c>
      <c r="AG103" s="4" t="e">
        <f>MAX(#REF!)</f>
        <v>#REF!</v>
      </c>
      <c r="AH103" s="2" t="e">
        <f>PERCENTILE(#REF!,75%)</f>
        <v>#REF!</v>
      </c>
      <c r="AI103" s="4" t="e">
        <f>MEDIAN(#REF!)</f>
        <v>#REF!</v>
      </c>
      <c r="AJ103" s="2" t="e">
        <f>PERCENTILE(#REF!,25%)</f>
        <v>#REF!</v>
      </c>
      <c r="AK103" s="4" t="e">
        <f>MIN(#REF!)</f>
        <v>#REF!</v>
      </c>
      <c r="BK103">
        <v>4</v>
      </c>
      <c r="BL103">
        <f>COUNT(#REF!,#REF!,#REF!,#REF!,$J$65,$J$77,$J$89,$J$101,$J$113,$J$125,$J$137,$J$149,$J$161,$J$173)</f>
        <v>0</v>
      </c>
      <c r="BM103" s="6" t="e">
        <f>MAX(#REF!,#REF!,#REF!,#REF!,$J$65,$J$77,$J$89,$J$101,$J$113,$J$125,$J$137,$J$149,$J$161,$J$173)</f>
        <v>#REF!</v>
      </c>
      <c r="BN103" t="e">
        <f>PERCENTILE((#REF!,#REF!,#REF!,#REF!,$J$65,$J$77,$J$89,$J$101,$J$113,$J$125,$J$137,$J$149,$J$161,$J$173),75%)</f>
        <v>#REF!</v>
      </c>
      <c r="BO103" s="6" t="e">
        <f>MEDIAN(#REF!,#REF!,#REF!,#REF!,$J$65,$J$77,$J$89,$J$101,$J$113,$J$125,$J$137,$J$149,$J$161,$J$173)</f>
        <v>#REF!</v>
      </c>
      <c r="BP103" t="e">
        <f>PERCENTILE((#REF!,#REF!,#REF!,#REF!,$J$65,$J$77,$J$89,$J$101,$J$113,$J$125,$J$137,$J$149,$J$161,$J$173),25%)</f>
        <v>#REF!</v>
      </c>
      <c r="BQ103" s="6" t="e">
        <f>MIN(#REF!,#REF!,#REF!,#REF!,$J$65,$J$77,$J$89,$J$101,$J$113,$J$125,$J$137,$J$149,$J$161,$J$173)</f>
        <v>#REF!</v>
      </c>
    </row>
    <row r="104" spans="1:69" x14ac:dyDescent="0.25">
      <c r="A104" s="117"/>
      <c r="B104" s="60"/>
      <c r="C104" s="60"/>
      <c r="D104" s="61"/>
      <c r="E104" s="62"/>
      <c r="F104" s="62"/>
      <c r="G104" s="63"/>
      <c r="H104" s="64"/>
      <c r="I104" s="64"/>
      <c r="J104" s="64"/>
      <c r="K104" s="62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E104" s="3">
        <v>2003</v>
      </c>
      <c r="AF104" s="2">
        <f>COUNT($J$62:$J$73)</f>
        <v>0</v>
      </c>
      <c r="AG104" s="4">
        <f>MAX($J$62:$J$73)</f>
        <v>0</v>
      </c>
      <c r="AH104" s="2" t="e">
        <f>PERCENTILE($J$62:$J$73,75%)</f>
        <v>#NUM!</v>
      </c>
      <c r="AI104" s="4" t="e">
        <f>MEDIAN($J$62:$J$73)</f>
        <v>#NUM!</v>
      </c>
      <c r="AJ104" s="2" t="e">
        <f>PERCENTILE($J$62:$J$73,25%)</f>
        <v>#NUM!</v>
      </c>
      <c r="AK104" s="4">
        <f>MIN($J$62:$J$73)</f>
        <v>0</v>
      </c>
      <c r="BK104">
        <v>5</v>
      </c>
      <c r="BL104">
        <f>COUNT(#REF!,#REF!,#REF!,#REF!,$J$66,$J$78,$J$90,$J$102,$J$114,$J$126,$J$138,$J$150,$J$162,$J$174)</f>
        <v>0</v>
      </c>
      <c r="BM104" s="6" t="e">
        <f>MAX(#REF!,#REF!,#REF!,#REF!,$J$66,$J$78,$J$90,$J$102,$J$114,$J$126,$J$138,$J$150,$J$162,$J$174)</f>
        <v>#REF!</v>
      </c>
      <c r="BN104" t="e">
        <f>PERCENTILE((#REF!,#REF!,#REF!,#REF!,$J$66,$J$78,$J$90,$J$102,$J$114,$J$126,$J$138,$J$150,$J$162,$J$174),75%)</f>
        <v>#REF!</v>
      </c>
      <c r="BO104" s="6" t="e">
        <f>MEDIAN(#REF!,#REF!,#REF!,#REF!,$J$66,$J$78,$J$90,$J$102,$J$114,$J$126,$J$138,$J$150,$J$162,$J$174)</f>
        <v>#REF!</v>
      </c>
      <c r="BP104" t="e">
        <f>PERCENTILE((#REF!,#REF!,#REF!,#REF!,$J$66,$J$78,$J$90,$J$102,$J$114,$J$126,$J$138,$J$150,$J$162,$J$174),25%)</f>
        <v>#REF!</v>
      </c>
      <c r="BQ104" s="6" t="e">
        <f>MIN(#REF!,#REF!,#REF!,#REF!,$J$66,$J$78,$J$90,$J$102,$J$114,$J$126,$J$138,$J$150,$J$162,$J$174)</f>
        <v>#REF!</v>
      </c>
    </row>
    <row r="105" spans="1:69" x14ac:dyDescent="0.25">
      <c r="A105" s="117"/>
      <c r="B105" s="60"/>
      <c r="C105" s="60"/>
      <c r="D105" s="61"/>
      <c r="E105" s="62"/>
      <c r="F105" s="62"/>
      <c r="G105" s="63"/>
      <c r="H105" s="64"/>
      <c r="I105" s="64"/>
      <c r="J105" s="64"/>
      <c r="K105" s="62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E105" s="3">
        <v>2004</v>
      </c>
      <c r="AF105" s="2">
        <f>COUNT($J$74:$J$85)</f>
        <v>0</v>
      </c>
      <c r="AG105" s="4">
        <f>MAX($J$74:$J$85)</f>
        <v>0</v>
      </c>
      <c r="AH105" s="2" t="e">
        <f>PERCENTILE($J$74:$J$85,75%)</f>
        <v>#NUM!</v>
      </c>
      <c r="AI105" s="4" t="e">
        <f>MEDIAN($J$74:$J$85)</f>
        <v>#NUM!</v>
      </c>
      <c r="AJ105" s="2" t="e">
        <f>PERCENTILE($J$74:$J$85,25%)</f>
        <v>#NUM!</v>
      </c>
      <c r="AK105" s="4">
        <f>MIN($J$74:$J$85)</f>
        <v>0</v>
      </c>
      <c r="BK105">
        <v>6</v>
      </c>
      <c r="BL105">
        <f>COUNT(#REF!,#REF!,#REF!,#REF!,$J$67,$J$79,$J$91,$J$103,$J$115,$J$127,$J$139,$J$151,$J$163,$J$175)</f>
        <v>0</v>
      </c>
      <c r="BM105" s="6" t="e">
        <f>MAX(#REF!,#REF!,#REF!,#REF!,$J$67,$J$79,$J$91,$J$103,$J$115,$J$127,$J$139,$J$151,$J$163,$J$175)</f>
        <v>#REF!</v>
      </c>
      <c r="BN105" t="e">
        <f>PERCENTILE((#REF!,#REF!,#REF!,#REF!,$J$67,$J$79,$J$91,$J$103,$J$115,$J$127,$J$139,$J$151,$J$163,$J$175),75%)</f>
        <v>#REF!</v>
      </c>
      <c r="BO105" s="6" t="e">
        <f>MEDIAN(#REF!,#REF!,#REF!,#REF!,$J$67,$J$79,$J$91,$J$103,$J$115,$J$127,$J$139,$J$151,$J$163,$J$175)</f>
        <v>#REF!</v>
      </c>
      <c r="BP105" t="e">
        <f>PERCENTILE((#REF!,#REF!,#REF!,#REF!,$J$67,$J$79,$J$91,$J$103,$J$115,$J$127,$J$139,$J$151,$J$163,$J$175),25%)</f>
        <v>#REF!</v>
      </c>
      <c r="BQ105" s="6" t="e">
        <f>MIN(#REF!,#REF!,#REF!,#REF!,$J$67,$J$79,$J$91,$J$103,$J$115,$J$127,$J$139,$J$151,$J$163,$J$175)</f>
        <v>#REF!</v>
      </c>
    </row>
    <row r="106" spans="1:69" x14ac:dyDescent="0.25">
      <c r="A106" s="117"/>
      <c r="B106" s="60"/>
      <c r="C106" s="60"/>
      <c r="D106" s="61"/>
      <c r="E106" s="62"/>
      <c r="F106" s="62"/>
      <c r="G106" s="63"/>
      <c r="H106" s="64"/>
      <c r="I106" s="64"/>
      <c r="J106" s="64"/>
      <c r="K106" s="62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E106" s="3">
        <v>2005</v>
      </c>
      <c r="AF106" s="2">
        <f>COUNT($J$86:$J$97)</f>
        <v>0</v>
      </c>
      <c r="AG106" s="4">
        <f>MAX($J$86:$J$97)</f>
        <v>0</v>
      </c>
      <c r="AH106" s="2" t="e">
        <f>PERCENTILE($J$86:$J$97,75%)</f>
        <v>#NUM!</v>
      </c>
      <c r="AI106" s="4" t="e">
        <f>MEDIAN($J$86:$J$97)</f>
        <v>#NUM!</v>
      </c>
      <c r="AJ106" s="2" t="e">
        <f>PERCENTILE($J$86:$J$97,25%)</f>
        <v>#NUM!</v>
      </c>
      <c r="AK106" s="4">
        <f>MIN($J$86:$J$97)</f>
        <v>0</v>
      </c>
      <c r="BK106">
        <v>7</v>
      </c>
      <c r="BL106">
        <f>COUNT(#REF!,#REF!,#REF!,#REF!,$J$68,$J$80,$J$92,$J$104,$J$116,$J$128,$J$140,$J$152,$J$164,$J$176)</f>
        <v>0</v>
      </c>
      <c r="BM106" s="6" t="e">
        <f>MAX(#REF!,#REF!,#REF!,#REF!,$J$68,$J$80,$J$92,$J$104,$J$116,$J$128,$J$140,$J$152,$J$164,$J$176)</f>
        <v>#REF!</v>
      </c>
      <c r="BN106" t="e">
        <f>PERCENTILE((#REF!,#REF!,#REF!,#REF!,$J$68,$J$80,$J$92,$J$104,$J$116,$J$128,$J$140,$J$152,$J$164,$J$176),75%)</f>
        <v>#REF!</v>
      </c>
      <c r="BO106" s="6" t="e">
        <f>MEDIAN(#REF!,#REF!,#REF!,#REF!,$J$68,$J$80,$J$92,$J$104,$J$116,$J$128,$J$140,$J$152,$J$164,$J$176)</f>
        <v>#REF!</v>
      </c>
      <c r="BP106" t="e">
        <f>PERCENTILE((#REF!,#REF!,#REF!,#REF!,$J$68,$J$80,$J$92,$J$104,$J$116,$J$128,$J$140,$J$152,$J$164,$J$176),25%)</f>
        <v>#REF!</v>
      </c>
      <c r="BQ106" s="6" t="e">
        <f>MIN(#REF!,#REF!,#REF!,#REF!,$J$68,$J$80,$J$92,$J$104,$J$116,$J$128,$J$140,$J$152,$J$164,$J$176)</f>
        <v>#REF!</v>
      </c>
    </row>
    <row r="107" spans="1:69" x14ac:dyDescent="0.25">
      <c r="A107" s="117"/>
      <c r="B107" s="60"/>
      <c r="C107" s="60"/>
      <c r="D107" s="61"/>
      <c r="E107" s="62"/>
      <c r="F107" s="62"/>
      <c r="G107" s="63"/>
      <c r="H107" s="64"/>
      <c r="I107" s="64"/>
      <c r="J107" s="64"/>
      <c r="K107" s="62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E107" s="3">
        <v>2006</v>
      </c>
      <c r="AF107" s="2">
        <f>COUNT($J$98:$J$109)</f>
        <v>0</v>
      </c>
      <c r="AG107" s="4">
        <f>MAX($J$98:$J$109)</f>
        <v>0</v>
      </c>
      <c r="AH107" s="2" t="e">
        <f>PERCENTILE($J$98:$J$109,75%)</f>
        <v>#NUM!</v>
      </c>
      <c r="AI107" s="4" t="e">
        <f>MEDIAN($J$98:$J$109)</f>
        <v>#NUM!</v>
      </c>
      <c r="AJ107" s="2" t="e">
        <f>PERCENTILE($J$98:$J$109,25%)</f>
        <v>#NUM!</v>
      </c>
      <c r="AK107" s="4">
        <f>MIN($J$98:$J$109)</f>
        <v>0</v>
      </c>
      <c r="BK107">
        <v>8</v>
      </c>
      <c r="BL107">
        <f>COUNT(#REF!,#REF!,#REF!,#REF!,$J$69,$J$81,$J$93,$J$105,$J$117,$J$129,$J$141,$J$153,$J$165,$J$177)</f>
        <v>0</v>
      </c>
      <c r="BM107" s="6" t="e">
        <f>MAX(#REF!,#REF!,#REF!,#REF!,$J$69,$J$81,$J$93,$J$105,$J$117,$J$129,$J$141,$J$153,$J$165,$J$177)</f>
        <v>#REF!</v>
      </c>
      <c r="BN107" t="e">
        <f>PERCENTILE((#REF!,#REF!,#REF!,#REF!,$J$69,$J$81,$J$93,$J$105,$J$117,$J$129,$J$141,$J$153,$J$165,$J$177),75%)</f>
        <v>#REF!</v>
      </c>
      <c r="BO107" s="6" t="e">
        <f>MEDIAN(#REF!,#REF!,#REF!,#REF!,$J$69,$J$81,$J$93,$J$105,$J$117,$J$129,$J$141,$J$153,$J$165,$J$177)</f>
        <v>#REF!</v>
      </c>
      <c r="BP107" t="e">
        <f>PERCENTILE((#REF!,#REF!,#REF!,#REF!,$J$69,$J$81,$J$93,$J$105,$J$117,$J$129,$J$141,$J$153,$J$165,$J$177),25%)</f>
        <v>#REF!</v>
      </c>
      <c r="BQ107" s="6" t="e">
        <f>MIN(#REF!,#REF!,#REF!,#REF!,$J$69,$J$81,$J$93,$J$105,$J$117,$J$129,$J$141,$J$153,$J$165,$J$177)</f>
        <v>#REF!</v>
      </c>
    </row>
    <row r="108" spans="1:69" x14ac:dyDescent="0.25">
      <c r="A108" s="117"/>
      <c r="B108" s="60"/>
      <c r="C108" s="60"/>
      <c r="D108" s="61"/>
      <c r="E108" s="62"/>
      <c r="F108" s="62"/>
      <c r="G108" s="63"/>
      <c r="H108" s="64"/>
      <c r="I108" s="64"/>
      <c r="J108" s="64"/>
      <c r="K108" s="62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E108" s="3">
        <v>2007</v>
      </c>
      <c r="AF108" s="2">
        <f>COUNT($J$110:$J$121)</f>
        <v>0</v>
      </c>
      <c r="AG108" s="4">
        <f>MAX($J$110:$J$121)</f>
        <v>0</v>
      </c>
      <c r="AH108" s="2" t="e">
        <f>PERCENTILE($J$110:$J$121,75%)</f>
        <v>#NUM!</v>
      </c>
      <c r="AI108" s="4" t="e">
        <f>MEDIAN($J$110:$J$121)</f>
        <v>#NUM!</v>
      </c>
      <c r="AJ108" s="2" t="e">
        <f>PERCENTILE($J$110:$J$121,25%)</f>
        <v>#NUM!</v>
      </c>
      <c r="AK108" s="4">
        <f>MIN($J$110:$J$121)</f>
        <v>0</v>
      </c>
      <c r="BK108">
        <v>9</v>
      </c>
      <c r="BL108">
        <f>COUNT(#REF!,#REF!,#REF!,#REF!,$J$70,$J$82,$J$94,$J$106,$J$118,$J$130,$J$142,$J$154,$J$166,$J$178)</f>
        <v>0</v>
      </c>
      <c r="BM108" s="6" t="e">
        <f>MAX(#REF!,#REF!,#REF!,#REF!,$J$70,$J$82,$J$94,$J$106,$J$118,$J$130,$J$142,$J$154,$J$166,$J$178)</f>
        <v>#REF!</v>
      </c>
      <c r="BN108" t="e">
        <f>PERCENTILE((#REF!,#REF!,#REF!,#REF!,$J$70,$J$82,$J$94,$J$106,$J$118,$J$130,$J$142,$J$154,$J$166,$J$178),75%)</f>
        <v>#REF!</v>
      </c>
      <c r="BO108" s="6" t="e">
        <f>MEDIAN(#REF!,#REF!,#REF!,#REF!,$J$70,$J$82,$J$94,$J$106,$J$118,$J$130,$J$142,$J$154,$J$166,$J$178)</f>
        <v>#REF!</v>
      </c>
      <c r="BP108" t="e">
        <f>PERCENTILE((#REF!,#REF!,#REF!,#REF!,$J$70,$J$82,$J$94,$J$106,$J$118,$J$130,$J$142,$J$154,$J$166,$J$178),25%)</f>
        <v>#REF!</v>
      </c>
      <c r="BQ108" s="6" t="e">
        <f>MIN(#REF!,#REF!,#REF!,#REF!,$J$70,$J$82,$J$94,$J$106,$J$118,$J$130,$J$142,$J$154,$J$166,$J$178)</f>
        <v>#REF!</v>
      </c>
    </row>
    <row r="109" spans="1:69" x14ac:dyDescent="0.25">
      <c r="A109" s="117"/>
      <c r="B109" s="60"/>
      <c r="C109" s="60"/>
      <c r="D109" s="61"/>
      <c r="E109" s="62"/>
      <c r="F109" s="62"/>
      <c r="G109" s="63"/>
      <c r="H109" s="64"/>
      <c r="I109" s="64"/>
      <c r="J109" s="64"/>
      <c r="K109" s="62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E109" s="3">
        <v>2008</v>
      </c>
      <c r="AF109" s="2">
        <f>COUNT($J$122:$J$133)</f>
        <v>0</v>
      </c>
      <c r="AG109" s="4">
        <f>MAX($J$122:$J$133)</f>
        <v>0</v>
      </c>
      <c r="AH109" s="2" t="e">
        <f>PERCENTILE($J$122:$J$133,75%)</f>
        <v>#NUM!</v>
      </c>
      <c r="AI109" s="4" t="e">
        <f>MEDIAN($J$122:$J$133)</f>
        <v>#NUM!</v>
      </c>
      <c r="AJ109" s="2" t="e">
        <f>PERCENTILE($J$122:$J$133,25%)</f>
        <v>#NUM!</v>
      </c>
      <c r="AK109" s="4">
        <f>MIN($J$122:$J$133)</f>
        <v>0</v>
      </c>
      <c r="BK109">
        <v>10</v>
      </c>
      <c r="BL109">
        <f>COUNT(#REF!,#REF!,#REF!,#REF!,$J$71,$J$83,$J$95,$J$107,$J$119,$J$131,$J$143,$J$155,$J$167,$J$179)</f>
        <v>0</v>
      </c>
      <c r="BM109" s="6" t="e">
        <f>MAX(#REF!,#REF!,#REF!,#REF!,$J$71,$J$83,$J$95,$J$107,$J$119,$J$131,$J$143,$J$155,$J$167,$J$179)</f>
        <v>#REF!</v>
      </c>
      <c r="BN109" t="e">
        <f>PERCENTILE((#REF!,#REF!,#REF!,#REF!,$J$71,$J$83,$J$95,$J$107,$J$119,$J$131,$J$143,$J$155,$J$167,$J$179),75%)</f>
        <v>#REF!</v>
      </c>
      <c r="BO109" s="6" t="e">
        <f>MEDIAN(#REF!,#REF!,#REF!,#REF!,$J$71,$J$83,$J$95,$J$107,$J$119,$J$131,$J$143,$J$155,$J$167,$J$179)</f>
        <v>#REF!</v>
      </c>
      <c r="BP109" t="e">
        <f>PERCENTILE((#REF!,#REF!,#REF!,#REF!,$J$71,$J$83,$J$95,$J$107,$J$119,$J$131,$J$143,$J$155,$J$167,$J$179),25%)</f>
        <v>#REF!</v>
      </c>
      <c r="BQ109" s="6" t="e">
        <f>MIN(#REF!,#REF!,#REF!,#REF!,$J$71,$J$83,$J$95,$J$107,$J$119,$J$131,$J$143,$J$155,$J$167,$J$179)</f>
        <v>#REF!</v>
      </c>
    </row>
    <row r="110" spans="1:69" x14ac:dyDescent="0.25">
      <c r="A110" s="117"/>
      <c r="B110" s="60"/>
      <c r="C110" s="60"/>
      <c r="D110" s="61"/>
      <c r="E110" s="62"/>
      <c r="F110" s="62"/>
      <c r="G110" s="63"/>
      <c r="H110" s="64"/>
      <c r="I110" s="64"/>
      <c r="J110" s="64"/>
      <c r="K110" s="62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E110" s="3">
        <v>2009</v>
      </c>
      <c r="AF110" s="2">
        <f>COUNT($J$134:$J$145)</f>
        <v>0</v>
      </c>
      <c r="AG110" s="4">
        <f>MAX($J$134:$J$145)</f>
        <v>0</v>
      </c>
      <c r="AH110" s="2" t="e">
        <f>PERCENTILE($J$134:$J$145,75%)</f>
        <v>#NUM!</v>
      </c>
      <c r="AI110" s="4" t="e">
        <f>MEDIAN($J$134:$J$145)</f>
        <v>#NUM!</v>
      </c>
      <c r="AJ110" s="2" t="e">
        <f>PERCENTILE($J$134:$J$145,25%)</f>
        <v>#NUM!</v>
      </c>
      <c r="AK110" s="4">
        <f>MIN($J$134:$J$145)</f>
        <v>0</v>
      </c>
      <c r="BK110">
        <v>11</v>
      </c>
      <c r="BL110">
        <f>COUNT(#REF!,#REF!,#REF!,#REF!,$J$72,$J$84,$J$96,$J$108,$J$120,$J$132,$J$144,$J$156,$J$168,$J$180)</f>
        <v>0</v>
      </c>
      <c r="BM110" s="6" t="e">
        <f>MAX(#REF!,#REF!,#REF!,#REF!,$J$72,$J$84,$J$96,$J$108,$J$120,$J$132,$J$144,$J$156,$J$168,$J$180)</f>
        <v>#REF!</v>
      </c>
      <c r="BN110" t="e">
        <f>PERCENTILE((#REF!,#REF!,#REF!,#REF!,$J$72,$J$84,$J$96,$J$108,$J$120,$J$132,$J$144,$J$156,$J$168,$J$180),75%)</f>
        <v>#REF!</v>
      </c>
      <c r="BO110" s="6" t="e">
        <f>MEDIAN(#REF!,#REF!,#REF!,#REF!,$J$72,$J$84,$J$96,$J$108,$J$120,$J$132,$J$144,$J$156,$J$168,$J$180)</f>
        <v>#REF!</v>
      </c>
      <c r="BP110" t="e">
        <f>PERCENTILE((#REF!,#REF!,#REF!,#REF!,$J$72,$J$84,$J$96,$J$108,$J$120,$J$132,$J$144,$J$156,$J$168,$J$180),25%)</f>
        <v>#REF!</v>
      </c>
      <c r="BQ110" s="6" t="e">
        <f>MIN(#REF!,#REF!,#REF!,#REF!,$J$72,$J$84,$J$96,$J$108,$J$120,$J$132,$J$144,$J$156,$J$168,$J$180)</f>
        <v>#REF!</v>
      </c>
    </row>
    <row r="111" spans="1:69" x14ac:dyDescent="0.25">
      <c r="A111" s="117"/>
      <c r="B111" s="60"/>
      <c r="C111" s="60"/>
      <c r="D111" s="61"/>
      <c r="E111" s="62"/>
      <c r="F111" s="62"/>
      <c r="G111" s="63"/>
      <c r="H111" s="64"/>
      <c r="I111" s="64"/>
      <c r="J111" s="64"/>
      <c r="K111" s="62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E111" s="3">
        <v>2010</v>
      </c>
      <c r="AF111" s="2">
        <f>COUNT($J$146:$J$157)</f>
        <v>0</v>
      </c>
      <c r="AG111" s="4">
        <f>MAX($J$146:$J$157)</f>
        <v>0</v>
      </c>
      <c r="AH111" s="2" t="e">
        <f>PERCENTILE($J$146:$J$157,75%)</f>
        <v>#NUM!</v>
      </c>
      <c r="AI111" s="4" t="e">
        <f>MEDIAN($J$146:$J$157)</f>
        <v>#NUM!</v>
      </c>
      <c r="AJ111" s="2" t="e">
        <f>PERCENTILE($J$146:$J$157,25%)</f>
        <v>#NUM!</v>
      </c>
      <c r="AK111" s="4">
        <f>MIN($J$146:$J$157)</f>
        <v>0</v>
      </c>
      <c r="BK111">
        <v>12</v>
      </c>
      <c r="BL111">
        <f>COUNT(#REF!,#REF!,#REF!,#REF!,$J$73,$J$85,$J$97,$J$109,$J$121,$J$133,$J$145,$J$157,$J$169,$J$181)</f>
        <v>0</v>
      </c>
      <c r="BM111" s="6" t="e">
        <f>MAX(#REF!,#REF!,#REF!,#REF!,$J$73,$J$85,$J$97,$J$109,$J$121,$J$133,$J$145,$J$157,$J$169,$J$181)</f>
        <v>#REF!</v>
      </c>
      <c r="BN111" t="e">
        <f>PERCENTILE((#REF!,#REF!,#REF!,#REF!,$J$73,$J$85,$J$97,$J$109,$J$121,$J$133,$J$145,$J$157,$J$169,$J$181),75%)</f>
        <v>#REF!</v>
      </c>
      <c r="BO111" s="6" t="e">
        <f>MEDIAN(#REF!,#REF!,#REF!,#REF!,$J$73,$J$85,$J$97,$J$109,$J$121,$J$133,$J$145,$J$157,$J$169,$J$181)</f>
        <v>#REF!</v>
      </c>
      <c r="BP111" t="e">
        <f>PERCENTILE((#REF!,#REF!,#REF!,#REF!,$J$73,$J$85,$J$97,$J$109,$J$121,$J$133,$J$145,$J$157,$J$169,$J$181),25%)</f>
        <v>#REF!</v>
      </c>
      <c r="BQ111" s="6" t="e">
        <f>MIN(#REF!,#REF!,#REF!,#REF!,$J$73,$J$85,$J$97,$J$109,$J$121,$J$133,$J$145,$J$157,$J$169,$J$181)</f>
        <v>#REF!</v>
      </c>
    </row>
    <row r="112" spans="1:69" x14ac:dyDescent="0.25">
      <c r="A112" s="117"/>
      <c r="B112" s="60"/>
      <c r="C112" s="60"/>
      <c r="D112" s="61"/>
      <c r="E112" s="62"/>
      <c r="F112" s="62"/>
      <c r="G112" s="63"/>
      <c r="H112" s="64"/>
      <c r="I112" s="64"/>
      <c r="J112" s="64"/>
      <c r="K112" s="62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E112" s="3">
        <v>2011</v>
      </c>
      <c r="AF112" s="2">
        <f>COUNT($J$158:$J$169)</f>
        <v>0</v>
      </c>
      <c r="AG112" s="4">
        <f>MAX($J$158:$J$169)</f>
        <v>0</v>
      </c>
      <c r="AH112" s="2" t="e">
        <f>PERCENTILE($J$158:$J$169,75%)</f>
        <v>#NUM!</v>
      </c>
      <c r="AI112" s="4" t="e">
        <f>MEDIAN($J$158:$J$169)</f>
        <v>#NUM!</v>
      </c>
      <c r="AJ112" s="2" t="e">
        <f>PERCENTILE($J$158:$J$169,25%)</f>
        <v>#NUM!</v>
      </c>
      <c r="AK112" s="4">
        <f>MIN($J$158:$J$169)</f>
        <v>0</v>
      </c>
    </row>
    <row r="113" spans="1:69" x14ac:dyDescent="0.25">
      <c r="A113" s="117"/>
      <c r="B113" s="60"/>
      <c r="C113" s="60"/>
      <c r="D113" s="61"/>
      <c r="E113" s="62"/>
      <c r="F113" s="62"/>
      <c r="G113" s="63"/>
      <c r="H113" s="64"/>
      <c r="I113" s="64"/>
      <c r="J113" s="64"/>
      <c r="K113" s="62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E113" s="3">
        <v>2012</v>
      </c>
      <c r="AF113" s="2">
        <f>COUNT($J$170:$J$181)</f>
        <v>0</v>
      </c>
      <c r="AG113" s="4">
        <f>MAX($J$170:$J$181)</f>
        <v>0</v>
      </c>
      <c r="AH113" s="2" t="e">
        <f>PERCENTILE($J$170:$J$181,75%)</f>
        <v>#NUM!</v>
      </c>
      <c r="AI113" s="4" t="e">
        <f>MEDIAN($J$170:$J$181)</f>
        <v>#NUM!</v>
      </c>
      <c r="AJ113" s="2" t="e">
        <f>PERCENTILE($J$170:$J$181,25%)</f>
        <v>#NUM!</v>
      </c>
      <c r="AK113" s="4">
        <f>MIN($J$170:$J$181)</f>
        <v>0</v>
      </c>
    </row>
    <row r="114" spans="1:69" x14ac:dyDescent="0.25">
      <c r="A114" s="117"/>
      <c r="B114" s="60"/>
      <c r="C114" s="60"/>
      <c r="D114" s="61"/>
      <c r="E114" s="62"/>
      <c r="F114" s="62"/>
      <c r="G114" s="63"/>
      <c r="H114" s="64"/>
      <c r="I114" s="64"/>
      <c r="J114" s="64"/>
      <c r="K114" s="62"/>
      <c r="L114" s="63"/>
      <c r="M114" s="63"/>
      <c r="N114" s="66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E114" s="1"/>
      <c r="AF114" s="1"/>
      <c r="AG114" s="2"/>
      <c r="AH114" s="2"/>
      <c r="AI114" s="2"/>
    </row>
    <row r="115" spans="1:69" x14ac:dyDescent="0.25">
      <c r="A115" s="117"/>
      <c r="B115" s="60"/>
      <c r="C115" s="60"/>
      <c r="D115" s="61"/>
      <c r="E115" s="62"/>
      <c r="F115" s="62"/>
      <c r="G115" s="63"/>
      <c r="H115" s="64"/>
      <c r="I115" s="64"/>
      <c r="J115" s="64"/>
      <c r="K115" s="62"/>
      <c r="L115" s="63"/>
      <c r="M115" s="63"/>
      <c r="N115" s="66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69" x14ac:dyDescent="0.25">
      <c r="A116" s="117"/>
      <c r="B116" s="60"/>
      <c r="C116" s="60"/>
      <c r="D116" s="61"/>
      <c r="E116" s="62"/>
      <c r="F116" s="62"/>
      <c r="G116" s="63"/>
      <c r="H116" s="64"/>
      <c r="I116" s="64"/>
      <c r="J116" s="64"/>
      <c r="K116" s="62"/>
      <c r="L116" s="63"/>
      <c r="M116" s="63"/>
      <c r="N116" s="66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E116" t="s">
        <v>15</v>
      </c>
      <c r="AF116" t="s">
        <v>52</v>
      </c>
      <c r="AG116" t="s">
        <v>53</v>
      </c>
      <c r="AH116" t="s">
        <v>54</v>
      </c>
      <c r="AI116" t="s">
        <v>55</v>
      </c>
      <c r="AJ116" t="s">
        <v>56</v>
      </c>
      <c r="AK116" t="s">
        <v>57</v>
      </c>
      <c r="BK116" t="s">
        <v>14</v>
      </c>
      <c r="BL116" t="s">
        <v>52</v>
      </c>
      <c r="BM116" t="s">
        <v>53</v>
      </c>
      <c r="BN116" t="s">
        <v>54</v>
      </c>
      <c r="BO116" t="s">
        <v>55</v>
      </c>
      <c r="BP116" t="s">
        <v>56</v>
      </c>
      <c r="BQ116" t="s">
        <v>57</v>
      </c>
    </row>
    <row r="117" spans="1:69" x14ac:dyDescent="0.25">
      <c r="A117" s="117"/>
      <c r="B117" s="60"/>
      <c r="C117" s="60"/>
      <c r="D117" s="61"/>
      <c r="E117" s="62"/>
      <c r="F117" s="62"/>
      <c r="G117" s="63"/>
      <c r="H117" s="64"/>
      <c r="I117" s="64"/>
      <c r="J117" s="64"/>
      <c r="K117" s="62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E117" s="3">
        <v>1999</v>
      </c>
      <c r="AF117">
        <f>COUNT(#REF!)</f>
        <v>0</v>
      </c>
      <c r="AG117" s="4" t="e">
        <f>MAX(#REF!)</f>
        <v>#REF!</v>
      </c>
      <c r="AH117" t="e">
        <f>PERCENTILE(#REF!,75%)</f>
        <v>#REF!</v>
      </c>
      <c r="AI117" s="4" t="e">
        <f>MEDIAN(#REF!)</f>
        <v>#REF!</v>
      </c>
      <c r="AJ117" t="e">
        <f>PERCENTILE(#REF!,25%)</f>
        <v>#REF!</v>
      </c>
      <c r="AK117" s="4" t="e">
        <f>MIN(#REF!)</f>
        <v>#REF!</v>
      </c>
      <c r="BK117">
        <v>1</v>
      </c>
      <c r="BL117">
        <f>COUNT(#REF!,#REF!,#REF!,#REF!,$K$62,$K$74,$K$86,$K$98,$K$110,$K$122,$K$134,$K$146,$K$158,$K$170)</f>
        <v>0</v>
      </c>
      <c r="BM117" s="6" t="e">
        <f>MAX(#REF!,#REF!,#REF!,#REF!,$K$62,$K$74,$K$86,$K$98,$K$110,$K$122,$K$134,$K$146,$K$158,$K$170)</f>
        <v>#REF!</v>
      </c>
      <c r="BN117" t="e">
        <f>PERCENTILE((#REF!,#REF!,#REF!,#REF!,$K$62,$K$74,$K$86,$K$98,$K$110,$K$122,$K$134,$K$146,$K$158,$K$170),75%)</f>
        <v>#REF!</v>
      </c>
      <c r="BO117" s="6" t="e">
        <f>MEDIAN(#REF!,#REF!,#REF!,#REF!,$K$62,$K$74,$K$86,$K$98,$K$110,$K$122,$K$134,$K$146,$K$158,$K$170)</f>
        <v>#REF!</v>
      </c>
      <c r="BP117" t="e">
        <f>PERCENTILE((#REF!,#REF!,#REF!,#REF!,$K$62,$K$74,$K$86,$K$98,$K$110,$K$122,$K$134,$K$146,$K$158,$K$170),25%)</f>
        <v>#REF!</v>
      </c>
      <c r="BQ117" s="6" t="e">
        <f>MIN(#REF!,#REF!,#REF!,#REF!,$K$62,$K$74,$K$86,$K$98,$K$110,$K$122,$K$134,$K$146,$K$158,$K$170)</f>
        <v>#REF!</v>
      </c>
    </row>
    <row r="118" spans="1:69" x14ac:dyDescent="0.25">
      <c r="A118" s="117"/>
      <c r="B118" s="60"/>
      <c r="C118" s="60"/>
      <c r="D118" s="61"/>
      <c r="E118" s="62"/>
      <c r="F118" s="62"/>
      <c r="G118" s="63"/>
      <c r="H118" s="64"/>
      <c r="I118" s="64"/>
      <c r="J118" s="64"/>
      <c r="K118" s="62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E118" s="3">
        <v>2000</v>
      </c>
      <c r="AF118">
        <f>COUNT(#REF!)</f>
        <v>0</v>
      </c>
      <c r="AG118" s="4" t="e">
        <f>MAX(#REF!)</f>
        <v>#REF!</v>
      </c>
      <c r="AH118" t="e">
        <f>PERCENTILE(#REF!,75%)</f>
        <v>#REF!</v>
      </c>
      <c r="AI118" s="4" t="e">
        <f>MEDIAN(#REF!)</f>
        <v>#REF!</v>
      </c>
      <c r="AJ118" t="e">
        <f>PERCENTILE(#REF!,25%)</f>
        <v>#REF!</v>
      </c>
      <c r="AK118" s="4" t="e">
        <f>MIN(#REF!)</f>
        <v>#REF!</v>
      </c>
      <c r="BK118">
        <v>2</v>
      </c>
      <c r="BL118">
        <f>COUNT(#REF!,#REF!,#REF!,#REF!,$K$63,$K$75,$K$87,$K$99,$K$111,$K$123,$K$135,$K$147,$K$159,$K$171)</f>
        <v>0</v>
      </c>
      <c r="BM118" s="6" t="e">
        <f>MAX(#REF!,#REF!,#REF!,#REF!,$K$63,$K$75,$K$87,$K$99,$K$111,$K$123,$K$135,$K$147,$K$159,$K$171)</f>
        <v>#REF!</v>
      </c>
      <c r="BN118" t="e">
        <f>PERCENTILE((#REF!,#REF!,#REF!,#REF!,$K$63,$K$75,$K$87,$K$99,$K$111,$K$123,$K$135,$K$147,$K$159,$K$171),75%)</f>
        <v>#REF!</v>
      </c>
      <c r="BO118" s="6" t="e">
        <f>MEDIAN(#REF!,#REF!,#REF!,#REF!,$K$63,$K$75,$K$87,$K$99,$K$111,$K$123,$K$135,$K$147,$K$159,$K$171)</f>
        <v>#REF!</v>
      </c>
      <c r="BP118" t="e">
        <f>PERCENTILE((#REF!,#REF!,#REF!,#REF!,$K$63,$K$75,$K$87,$K$99,$K$111,$K$123,$K$135,$K$147,$K$159,$K$171),25%)</f>
        <v>#REF!</v>
      </c>
      <c r="BQ118" s="6" t="e">
        <f>MIN(#REF!,#REF!,#REF!,#REF!,$K$63,$K$75,$K$87,$K$99,$K$111,$K$123,$K$135,$K$147,$K$159,$K$171)</f>
        <v>#REF!</v>
      </c>
    </row>
    <row r="119" spans="1:69" x14ac:dyDescent="0.25">
      <c r="A119" s="117"/>
      <c r="B119" s="60"/>
      <c r="C119" s="60"/>
      <c r="D119" s="61"/>
      <c r="E119" s="62"/>
      <c r="F119" s="62"/>
      <c r="G119" s="63"/>
      <c r="H119" s="64"/>
      <c r="I119" s="64"/>
      <c r="J119" s="64"/>
      <c r="K119" s="62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E119" s="3">
        <v>2001</v>
      </c>
      <c r="AF119" s="2">
        <f>COUNT(#REF!)</f>
        <v>0</v>
      </c>
      <c r="AG119" s="4" t="e">
        <f>MAX(#REF!)</f>
        <v>#REF!</v>
      </c>
      <c r="AH119" s="2" t="e">
        <f>PERCENTILE(#REF!,75%)</f>
        <v>#REF!</v>
      </c>
      <c r="AI119" s="4" t="e">
        <f>MEDIAN(#REF!)</f>
        <v>#REF!</v>
      </c>
      <c r="AJ119" s="2" t="e">
        <f>PERCENTILE(#REF!,25%)</f>
        <v>#REF!</v>
      </c>
      <c r="AK119" s="4" t="e">
        <f>MIN(#REF!)</f>
        <v>#REF!</v>
      </c>
      <c r="BK119">
        <v>3</v>
      </c>
      <c r="BL119">
        <f>COUNT(#REF!,#REF!,#REF!,#REF!,$K$64,$K$76,$K$88,$K$100,$K$112,$K$124,$K$136,$K$148,$K$160,$K$172)</f>
        <v>0</v>
      </c>
      <c r="BM119" s="6" t="e">
        <f>MAX(#REF!,#REF!,#REF!,#REF!,$K$64,$K$76,$K$88,$K$100,$K$112,$K$124,$K$136,$K$148,$K$160,$K$172)</f>
        <v>#REF!</v>
      </c>
      <c r="BN119" t="e">
        <f>PERCENTILE((#REF!,#REF!,#REF!,#REF!,$K$64,$K$76,$K$88,$K$100,$K$112,$K$124,$K$136,$K$148,$K$160,$K$172),75%)</f>
        <v>#REF!</v>
      </c>
      <c r="BO119" s="6" t="e">
        <f>MEDIAN(#REF!,#REF!,#REF!,#REF!,$K$64,$K$76,$K$88,$K$100,$K$112,$K$124,$K$136,$K$148,$K$160,$K$172)</f>
        <v>#REF!</v>
      </c>
      <c r="BP119" t="e">
        <f>PERCENTILE((#REF!,#REF!,#REF!,#REF!,$K$64,$K$76,$K$88,$K$100,$K$112,$K$124,$K$136,$K$148,$K$160,$K$172),25%)</f>
        <v>#REF!</v>
      </c>
      <c r="BQ119" s="6" t="e">
        <f>MIN(#REF!,#REF!,#REF!,#REF!,$K$64,$K$76,$K$88,$K$100,$K$112,$K$124,$K$136,$K$148,$K$160,$K$172)</f>
        <v>#REF!</v>
      </c>
    </row>
    <row r="120" spans="1:69" x14ac:dyDescent="0.25">
      <c r="A120" s="117"/>
      <c r="B120" s="60"/>
      <c r="C120" s="60"/>
      <c r="D120" s="61"/>
      <c r="E120" s="62"/>
      <c r="F120" s="62"/>
      <c r="G120" s="63"/>
      <c r="H120" s="64"/>
      <c r="I120" s="64"/>
      <c r="J120" s="64"/>
      <c r="K120" s="62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E120" s="3">
        <v>2002</v>
      </c>
      <c r="AF120" s="2">
        <f>COUNT(#REF!)</f>
        <v>0</v>
      </c>
      <c r="AG120" s="4" t="e">
        <f>MAX(#REF!)</f>
        <v>#REF!</v>
      </c>
      <c r="AH120" s="2" t="e">
        <f>PERCENTILE(#REF!,75%)</f>
        <v>#REF!</v>
      </c>
      <c r="AI120" s="4" t="e">
        <f>MEDIAN(#REF!)</f>
        <v>#REF!</v>
      </c>
      <c r="AJ120" s="2" t="e">
        <f>PERCENTILE(#REF!,25%)</f>
        <v>#REF!</v>
      </c>
      <c r="AK120" s="4" t="e">
        <f>MIN(#REF!)</f>
        <v>#REF!</v>
      </c>
      <c r="BK120">
        <v>4</v>
      </c>
      <c r="BL120">
        <f>COUNT(#REF!,#REF!,#REF!,#REF!,$K$65,$K$77,$K$89,$K$101,$K$113,$K$125,$K$137,$K$149,$K$161,$K$173)</f>
        <v>0</v>
      </c>
      <c r="BM120" s="6" t="e">
        <f>MAX(#REF!,#REF!,#REF!,#REF!,$K$65,$K$77,$K$89,$K$101,$K$113,$K$125,$K$137,$K$149,$K$161,$K$173)</f>
        <v>#REF!</v>
      </c>
      <c r="BN120" t="e">
        <f>PERCENTILE((#REF!,#REF!,#REF!,#REF!,$K$65,$K$77,$K$89,$K$101,$K$113,$K$125,$K$137,$K$149,$K$161,$K$173),75%)</f>
        <v>#REF!</v>
      </c>
      <c r="BO120" s="6" t="e">
        <f>MEDIAN(#REF!,#REF!,#REF!,#REF!,$K$65,$K$77,$K$89,$K$101,$K$113,$K$125,$K$137,$K$149,$K$161,$K$173)</f>
        <v>#REF!</v>
      </c>
      <c r="BP120" t="e">
        <f>PERCENTILE((#REF!,#REF!,#REF!,#REF!,$K$65,$K$77,$K$89,$K$101,$K$113,$K$125,$K$137,$K$149,$K$161,$K$173),25%)</f>
        <v>#REF!</v>
      </c>
      <c r="BQ120" s="6" t="e">
        <f>MIN(#REF!,#REF!,#REF!,#REF!,$K$65,$K$77,$K$89,$K$101,$K$113,$K$125,$K$137,$K$149,$K$161,$K$173)</f>
        <v>#REF!</v>
      </c>
    </row>
    <row r="121" spans="1:69" x14ac:dyDescent="0.25">
      <c r="A121" s="117"/>
      <c r="B121" s="60"/>
      <c r="C121" s="60"/>
      <c r="D121" s="61"/>
      <c r="E121" s="62"/>
      <c r="F121" s="62"/>
      <c r="G121" s="63"/>
      <c r="H121" s="64"/>
      <c r="I121" s="64"/>
      <c r="J121" s="64"/>
      <c r="K121" s="62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E121" s="3">
        <v>2003</v>
      </c>
      <c r="AF121" s="2">
        <f>COUNT($K$62:$K$73)</f>
        <v>0</v>
      </c>
      <c r="AG121" s="4">
        <f>MAX($K$62:$K$73)</f>
        <v>0</v>
      </c>
      <c r="AH121" s="2" t="e">
        <f>PERCENTILE($K$62:$K$73,75%)</f>
        <v>#NUM!</v>
      </c>
      <c r="AI121" s="4" t="e">
        <f>MEDIAN($K$62:$K$73)</f>
        <v>#NUM!</v>
      </c>
      <c r="AJ121" s="2" t="e">
        <f>PERCENTILE($K$62:$K$73,25%)</f>
        <v>#NUM!</v>
      </c>
      <c r="AK121" s="4">
        <f>MIN($K$62:$K$73)</f>
        <v>0</v>
      </c>
      <c r="BK121">
        <v>5</v>
      </c>
      <c r="BL121">
        <f>COUNT(#REF!,#REF!,#REF!,#REF!,$K$66,$K$78,$K$90,$K$102,$K$114,$K$126,$K$138,$K$150,$K$162,$K$174)</f>
        <v>0</v>
      </c>
      <c r="BM121" s="6" t="e">
        <f>MAX(#REF!,#REF!,#REF!,#REF!,$K$66,$K$78,$K$90,$K$102,$K$114,$K$126,$K$138,$K$150,$K$162,$K$174)</f>
        <v>#REF!</v>
      </c>
      <c r="BN121" t="e">
        <f>PERCENTILE((#REF!,#REF!,#REF!,#REF!,$K$66,$K$78,$K$90,$K$102,$K$114,$K$126,$K$138,$K$150,$K$162,$K$174),75%)</f>
        <v>#REF!</v>
      </c>
      <c r="BO121" s="6" t="e">
        <f>MEDIAN(#REF!,#REF!,#REF!,#REF!,$K$66,$K$78,$K$90,$K$102,$K$114,$K$126,$K$138,$K$150,$K$162,$K$174)</f>
        <v>#REF!</v>
      </c>
      <c r="BP121" t="e">
        <f>PERCENTILE((#REF!,#REF!,#REF!,#REF!,$K$66,$K$78,$K$90,$K$102,$K$114,$K$126,$K$138,$K$150,$K$162,$K$174),25%)</f>
        <v>#REF!</v>
      </c>
      <c r="BQ121" s="6" t="e">
        <f>MIN(#REF!,#REF!,#REF!,#REF!,$K$66,$K$78,$K$90,$K$102,$K$114,$K$126,$K$138,$K$150,$K$162,$K$174)</f>
        <v>#REF!</v>
      </c>
    </row>
    <row r="122" spans="1:69" x14ac:dyDescent="0.25">
      <c r="A122" s="117"/>
      <c r="B122" s="60"/>
      <c r="C122" s="60"/>
      <c r="D122" s="61"/>
      <c r="E122" s="62"/>
      <c r="F122" s="62"/>
      <c r="G122" s="63"/>
      <c r="H122" s="64"/>
      <c r="I122" s="64"/>
      <c r="J122" s="64"/>
      <c r="K122" s="62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E122" s="3">
        <v>2004</v>
      </c>
      <c r="AF122" s="2">
        <f>COUNT($K$74:$K$85)</f>
        <v>0</v>
      </c>
      <c r="AG122" s="4">
        <f>MAX($K$74:$K$85)</f>
        <v>0</v>
      </c>
      <c r="AH122" s="2" t="e">
        <f>PERCENTILE($K$74:$K$85,75%)</f>
        <v>#NUM!</v>
      </c>
      <c r="AI122" s="4" t="e">
        <f>MEDIAN($K$74:$K$85)</f>
        <v>#NUM!</v>
      </c>
      <c r="AJ122" s="2" t="e">
        <f>PERCENTILE($K$74:$K$85,25%)</f>
        <v>#NUM!</v>
      </c>
      <c r="AK122" s="4">
        <f>MIN($K$74:$K$85)</f>
        <v>0</v>
      </c>
      <c r="BK122">
        <v>6</v>
      </c>
      <c r="BL122">
        <f>COUNT(#REF!,#REF!,#REF!,#REF!,$K$67,$K$79,$K$91,$K$103,$K$115,$K$127,$K$139,$K$151,$K$163,$K$175)</f>
        <v>0</v>
      </c>
      <c r="BM122" s="6" t="e">
        <f>MAX(#REF!,#REF!,#REF!,#REF!,$K$67,$K$79,$K$91,$K$103,$K$115,$K$127,$K$139,$K$151,$K$163,$K$175)</f>
        <v>#REF!</v>
      </c>
      <c r="BN122" t="e">
        <f>PERCENTILE((#REF!,#REF!,#REF!,#REF!,$K$67,$K$79,$K$91,$K$103,$K$115,$K$127,$K$139,$K$151,$K$163,$K$175),75%)</f>
        <v>#REF!</v>
      </c>
      <c r="BO122" s="6" t="e">
        <f>MEDIAN(#REF!,#REF!,#REF!,#REF!,$K$67,$K$79,$K$91,$K$103,$K$115,$K$127,$K$139,$K$151,$K$163,$K$175)</f>
        <v>#REF!</v>
      </c>
      <c r="BP122" t="e">
        <f>PERCENTILE((#REF!,#REF!,#REF!,#REF!,$K$67,$K$79,$K$91,$K$103,$K$115,$K$127,$K$139,$K$151,$K$163,$K$175),25%)</f>
        <v>#REF!</v>
      </c>
      <c r="BQ122" s="6" t="e">
        <f>MIN(#REF!,#REF!,#REF!,#REF!,$K$67,$K$79,$K$91,$K$103,$K$115,$K$127,$K$139,$K$151,$K$163,$K$175)</f>
        <v>#REF!</v>
      </c>
    </row>
    <row r="123" spans="1:69" x14ac:dyDescent="0.25">
      <c r="A123" s="117"/>
      <c r="B123" s="60"/>
      <c r="C123" s="60"/>
      <c r="D123" s="61"/>
      <c r="E123" s="62"/>
      <c r="F123" s="62"/>
      <c r="G123" s="63"/>
      <c r="H123" s="64"/>
      <c r="I123" s="64"/>
      <c r="J123" s="64"/>
      <c r="K123" s="62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E123" s="3">
        <v>2005</v>
      </c>
      <c r="AF123" s="2">
        <f>COUNT($K$86:$K$97)</f>
        <v>0</v>
      </c>
      <c r="AG123" s="4">
        <f>MAX($K$86:$K$97)</f>
        <v>0</v>
      </c>
      <c r="AH123" s="2" t="e">
        <f>PERCENTILE($K$86:$K$97,75%)</f>
        <v>#NUM!</v>
      </c>
      <c r="AI123" s="4" t="e">
        <f>MEDIAN($K$86:$K$97)</f>
        <v>#NUM!</v>
      </c>
      <c r="AJ123" s="2" t="e">
        <f>PERCENTILE($K$86:$K$97,25%)</f>
        <v>#NUM!</v>
      </c>
      <c r="AK123" s="4">
        <f>MIN($K$86:$K$97)</f>
        <v>0</v>
      </c>
      <c r="BK123">
        <v>7</v>
      </c>
      <c r="BL123">
        <f>COUNT(#REF!,#REF!,#REF!,#REF!,$K$68,$K$80,$K$92,$K$104,$K$116,$K$128,$K$140,$K$152,$K$164,$K$176)</f>
        <v>0</v>
      </c>
      <c r="BM123" s="6" t="e">
        <f>MAX(#REF!,#REF!,#REF!,#REF!,$K$68,$K$80,$K$92,$K$104,$K$116,$K$128,$K$140,$K$152,$K$164,$K$176)</f>
        <v>#REF!</v>
      </c>
      <c r="BN123" t="e">
        <f>PERCENTILE((#REF!,#REF!,#REF!,#REF!,$K$68,$K$80,$K$92,$K$104,$K$116,$K$128,$K$140,$K$152,$K$164,$K$176),75%)</f>
        <v>#REF!</v>
      </c>
      <c r="BO123" s="6" t="e">
        <f>MEDIAN(#REF!,#REF!,#REF!,#REF!,$K$68,$K$80,$K$92,$K$104,$K$116,$K$128,$K$140,$K$152,$K$164,$K$176)</f>
        <v>#REF!</v>
      </c>
      <c r="BP123" t="e">
        <f>PERCENTILE((#REF!,#REF!,#REF!,#REF!,$K$68,$K$80,$K$92,$K$104,$K$116,$K$128,$K$140,$K$152,$K$164,$K$176),25%)</f>
        <v>#REF!</v>
      </c>
      <c r="BQ123" s="6" t="e">
        <f>MIN(#REF!,#REF!,#REF!,#REF!,$K$68,$K$80,$K$92,$K$104,$K$116,$K$128,$K$140,$K$152,$K$164,$K$176)</f>
        <v>#REF!</v>
      </c>
    </row>
    <row r="124" spans="1:69" x14ac:dyDescent="0.25">
      <c r="A124" s="117"/>
      <c r="B124" s="60"/>
      <c r="C124" s="60"/>
      <c r="D124" s="61"/>
      <c r="E124" s="62"/>
      <c r="F124" s="62"/>
      <c r="G124" s="63"/>
      <c r="H124" s="64"/>
      <c r="I124" s="64"/>
      <c r="J124" s="64"/>
      <c r="K124" s="62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E124" s="3">
        <v>2006</v>
      </c>
      <c r="AF124" s="2">
        <f>COUNT($K$98:$K$109)</f>
        <v>0</v>
      </c>
      <c r="AG124" s="4">
        <f>MAX($K$98:$K$109)</f>
        <v>0</v>
      </c>
      <c r="AH124" s="2" t="e">
        <f>PERCENTILE($K$98:$K$109,75%)</f>
        <v>#NUM!</v>
      </c>
      <c r="AI124" s="4" t="e">
        <f>MEDIAN($K$98:$K$109)</f>
        <v>#NUM!</v>
      </c>
      <c r="AJ124" s="2" t="e">
        <f>PERCENTILE($K$98:$K$109,25%)</f>
        <v>#NUM!</v>
      </c>
      <c r="AK124" s="4">
        <f>MIN($K$98:$K$109)</f>
        <v>0</v>
      </c>
      <c r="BK124">
        <v>8</v>
      </c>
      <c r="BL124">
        <f>COUNT(#REF!,#REF!,#REF!,#REF!,$K$69,$K$81,$K$93,$K$105,$K$117,$K$129,$K$141,$K$153,$K$165,$K$177)</f>
        <v>0</v>
      </c>
      <c r="BM124" s="6" t="e">
        <f>MAX(#REF!,#REF!,#REF!,#REF!,$K$69,$K$81,$K$93,$K$105,$K$117,$K$129,$K$141,$K$153,$K$165,$K$177)</f>
        <v>#REF!</v>
      </c>
      <c r="BN124" t="e">
        <f>PERCENTILE((#REF!,#REF!,#REF!,#REF!,$K$69,$K$81,$K$93,$K$105,$K$117,$K$129,$K$141,$K$153,$K$165,$K$177),75%)</f>
        <v>#REF!</v>
      </c>
      <c r="BO124" s="6" t="e">
        <f>MEDIAN(#REF!,#REF!,#REF!,#REF!,$K$69,$K$81,$K$93,$K$105,$K$117,$K$129,$K$141,$K$153,$K$165,$K$177)</f>
        <v>#REF!</v>
      </c>
      <c r="BP124" t="e">
        <f>PERCENTILE((#REF!,#REF!,#REF!,#REF!,$K$69,$K$81,$K$93,$K$105,$K$117,$K$129,$K$141,$K$153,$K$165,$K$177),25%)</f>
        <v>#REF!</v>
      </c>
      <c r="BQ124" s="6" t="e">
        <f>MIN(#REF!,#REF!,#REF!,#REF!,$K$69,$K$81,$K$93,$K$105,$K$117,$K$129,$K$141,$K$153,$K$165,$K$177)</f>
        <v>#REF!</v>
      </c>
    </row>
    <row r="125" spans="1:69" x14ac:dyDescent="0.25">
      <c r="A125" s="117"/>
      <c r="B125" s="60"/>
      <c r="C125" s="60"/>
      <c r="D125" s="61"/>
      <c r="E125" s="62"/>
      <c r="F125" s="62"/>
      <c r="G125" s="63"/>
      <c r="H125" s="64"/>
      <c r="I125" s="64"/>
      <c r="J125" s="64"/>
      <c r="K125" s="62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E125" s="3">
        <v>2007</v>
      </c>
      <c r="AF125" s="2">
        <f>COUNT($K$110:$K$121)</f>
        <v>0</v>
      </c>
      <c r="AG125" s="4">
        <f>MAX($K$110:$K$121)</f>
        <v>0</v>
      </c>
      <c r="AH125" s="2" t="e">
        <f>PERCENTILE($K$110:$K$121,75%)</f>
        <v>#NUM!</v>
      </c>
      <c r="AI125" s="4" t="e">
        <f>MEDIAN($K$110:$K$121)</f>
        <v>#NUM!</v>
      </c>
      <c r="AJ125" s="2" t="e">
        <f>PERCENTILE($K$110:$K$121,25%)</f>
        <v>#NUM!</v>
      </c>
      <c r="AK125" s="4">
        <f>MIN($K$110:$K$121)</f>
        <v>0</v>
      </c>
      <c r="BK125">
        <v>9</v>
      </c>
      <c r="BL125">
        <f>COUNT(#REF!,#REF!,#REF!,#REF!,$K$70,$K$82,$K$94,$K$106,$K$118,$K$130,$K$142,$K$154,$K$166,$K$178)</f>
        <v>0</v>
      </c>
      <c r="BM125" s="6" t="e">
        <f>MAX(#REF!,#REF!,#REF!,#REF!,$K$70,$K$82,$K$94,$K$106,$K$118,$K$130,$K$142,$K$154,$K$166,$K$178)</f>
        <v>#REF!</v>
      </c>
      <c r="BN125" t="e">
        <f>PERCENTILE((#REF!,#REF!,#REF!,#REF!,$K$70,$K$82,$K$94,$K$106,$K$118,$K$130,$K$142,$K$154,$K$166,$K$178),75%)</f>
        <v>#REF!</v>
      </c>
      <c r="BO125" s="6" t="e">
        <f>MEDIAN(#REF!,#REF!,#REF!,#REF!,$K$70,$K$82,$K$94,$K$106,$K$118,$K$130,$K$142,$K$154,$K$166,$K$178)</f>
        <v>#REF!</v>
      </c>
      <c r="BP125" t="e">
        <f>PERCENTILE((#REF!,#REF!,#REF!,#REF!,$K$70,$K$82,$K$94,$K$106,$K$118,$K$130,$K$142,$K$154,$K$166,$K$178),25%)</f>
        <v>#REF!</v>
      </c>
      <c r="BQ125" s="6" t="e">
        <f>MIN(#REF!,#REF!,#REF!,#REF!,$K$70,$K$82,$K$94,$K$106,$K$118,$K$130,$K$142,$K$154,$K$166,$K$178)</f>
        <v>#REF!</v>
      </c>
    </row>
    <row r="126" spans="1:69" x14ac:dyDescent="0.25">
      <c r="A126" s="117"/>
      <c r="B126" s="60"/>
      <c r="C126" s="60"/>
      <c r="D126" s="61"/>
      <c r="E126" s="62"/>
      <c r="F126" s="62"/>
      <c r="G126" s="63"/>
      <c r="H126" s="64"/>
      <c r="I126" s="64"/>
      <c r="J126" s="64"/>
      <c r="K126" s="62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E126" s="3">
        <v>2008</v>
      </c>
      <c r="AF126" s="2">
        <f>COUNT($K$122:$K$133)</f>
        <v>0</v>
      </c>
      <c r="AG126" s="4">
        <f>MAX($K$122:$K$133)</f>
        <v>0</v>
      </c>
      <c r="AH126" s="2" t="e">
        <f>PERCENTILE($K$122:$K$133,75%)</f>
        <v>#NUM!</v>
      </c>
      <c r="AI126" s="4" t="e">
        <f>MEDIAN($K$122:$K$133)</f>
        <v>#NUM!</v>
      </c>
      <c r="AJ126" s="2" t="e">
        <f>PERCENTILE($K$122:$K$133,25%)</f>
        <v>#NUM!</v>
      </c>
      <c r="AK126" s="4">
        <f>MIN($K$122:$K$133)</f>
        <v>0</v>
      </c>
      <c r="BK126">
        <v>10</v>
      </c>
      <c r="BL126">
        <f>COUNT(#REF!,#REF!,#REF!,#REF!,$K$71,$K$83,$K$95,$K$107,$K$119,$K$131,$K$143,$K$155,$K$167,$K$179)</f>
        <v>0</v>
      </c>
      <c r="BM126" s="6" t="e">
        <f>MAX(#REF!,#REF!,#REF!,#REF!,$K$71,$K$83,$K$95,$K$107,$K$119,$K$131,$K$143,$K$155,$K$167,$K$179)</f>
        <v>#REF!</v>
      </c>
      <c r="BN126" t="e">
        <f>PERCENTILE((#REF!,#REF!,#REF!,#REF!,$K$71,$K$83,$K$95,$K$107,$K$119,$K$131,$K$143,$K$155,$K$167,$K$179),75%)</f>
        <v>#REF!</v>
      </c>
      <c r="BO126" s="6" t="e">
        <f>MEDIAN(#REF!,#REF!,#REF!,#REF!,$K$71,$K$83,$K$95,$K$107,$K$119,$K$131,$K$143,$K$155,$K$167,$K$179)</f>
        <v>#REF!</v>
      </c>
      <c r="BP126" t="e">
        <f>PERCENTILE((#REF!,#REF!,#REF!,#REF!,$K$71,$K$83,$K$95,$K$107,$K$119,$K$131,$K$143,$K$155,$K$167,$K$179),25%)</f>
        <v>#REF!</v>
      </c>
      <c r="BQ126" s="6" t="e">
        <f>MIN(#REF!,#REF!,#REF!,#REF!,$K$71,$K$83,$K$95,$K$107,$K$119,$K$131,$K$143,$K$155,$K$167,$K$179)</f>
        <v>#REF!</v>
      </c>
    </row>
    <row r="127" spans="1:69" x14ac:dyDescent="0.25">
      <c r="A127" s="117"/>
      <c r="B127" s="60"/>
      <c r="C127" s="60"/>
      <c r="D127" s="61"/>
      <c r="E127" s="62"/>
      <c r="F127" s="62"/>
      <c r="G127" s="63"/>
      <c r="H127" s="64"/>
      <c r="I127" s="64"/>
      <c r="J127" s="64"/>
      <c r="K127" s="62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E127" s="3">
        <v>2009</v>
      </c>
      <c r="AF127" s="2">
        <f>COUNT($K$134:$K$145)</f>
        <v>0</v>
      </c>
      <c r="AG127" s="4">
        <f>MAX($K$134:$K$145)</f>
        <v>0</v>
      </c>
      <c r="AH127" s="2" t="e">
        <f>PERCENTILE($K$134:$K$145,75%)</f>
        <v>#NUM!</v>
      </c>
      <c r="AI127" s="4" t="e">
        <f>MEDIAN($K$134:$K$145)</f>
        <v>#NUM!</v>
      </c>
      <c r="AJ127" s="2" t="e">
        <f>PERCENTILE($K$134:$K$145,25%)</f>
        <v>#NUM!</v>
      </c>
      <c r="AK127" s="4">
        <f>MIN($K$134:$K$145)</f>
        <v>0</v>
      </c>
      <c r="BK127">
        <v>11</v>
      </c>
      <c r="BL127">
        <f>COUNT(#REF!,#REF!,#REF!,#REF!,$K$72,$K$84,$K$96,$K$108,$K$120,$K$132,$K$144,$K$156,$K$168,$K$180)</f>
        <v>0</v>
      </c>
      <c r="BM127" s="6" t="e">
        <f>MAX(#REF!,#REF!,#REF!,#REF!,$K$72,$K$84,$K$96,$K$108,$K$120,$K$132,$K$144,$K$156,$K$168,$K$180)</f>
        <v>#REF!</v>
      </c>
      <c r="BN127" t="e">
        <f>PERCENTILE((#REF!,#REF!,#REF!,#REF!,$K$72,$K$84,$K$96,$K$108,$K$120,$K$132,$K$144,$K$156,$K$168,$K$180),75%)</f>
        <v>#REF!</v>
      </c>
      <c r="BO127" s="6" t="e">
        <f>MEDIAN(#REF!,#REF!,#REF!,#REF!,$K$72,$K$84,$K$96,$K$108,$K$120,$K$132,$K$144,$K$156,$K$168,$K$180)</f>
        <v>#REF!</v>
      </c>
      <c r="BP127" t="e">
        <f>PERCENTILE((#REF!,#REF!,#REF!,#REF!,$K$72,$K$84,$K$96,$K$108,$K$120,$K$132,$K$144,$K$156,$K$168,$K$180),25%)</f>
        <v>#REF!</v>
      </c>
      <c r="BQ127" s="6" t="e">
        <f>MIN(#REF!,#REF!,#REF!,#REF!,$K$72,$K$84,$K$96,$K$108,$K$120,$K$132,$K$144,$K$156,$K$168,$K$180)</f>
        <v>#REF!</v>
      </c>
    </row>
    <row r="128" spans="1:69" x14ac:dyDescent="0.25">
      <c r="A128" s="117"/>
      <c r="B128" s="60"/>
      <c r="C128" s="60"/>
      <c r="D128" s="61"/>
      <c r="E128" s="62"/>
      <c r="F128" s="62"/>
      <c r="G128" s="63"/>
      <c r="H128" s="64"/>
      <c r="I128" s="64"/>
      <c r="J128" s="64"/>
      <c r="K128" s="62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E128" s="3">
        <v>2010</v>
      </c>
      <c r="AF128" s="2">
        <f>COUNT($K$146:$K$157)</f>
        <v>0</v>
      </c>
      <c r="AG128" s="4">
        <f>MAX($K$146:$K$157)</f>
        <v>0</v>
      </c>
      <c r="AH128" s="2" t="e">
        <f>PERCENTILE($K$146:$K$157,75%)</f>
        <v>#NUM!</v>
      </c>
      <c r="AI128" s="4" t="e">
        <f>MEDIAN($K$146:$K$157)</f>
        <v>#NUM!</v>
      </c>
      <c r="AJ128" s="2" t="e">
        <f>PERCENTILE($K$146:$K$157,25%)</f>
        <v>#NUM!</v>
      </c>
      <c r="AK128" s="4">
        <f>MIN($K$146:$K$157)</f>
        <v>0</v>
      </c>
      <c r="BK128">
        <v>12</v>
      </c>
      <c r="BL128">
        <f>COUNT(#REF!,#REF!,#REF!,#REF!,$K$73,$K$85,$K$97,$K$109,$K$121,$K$133,$K$145,$K$157,$K$169,$K$181)</f>
        <v>0</v>
      </c>
      <c r="BM128" s="6" t="e">
        <f>MAX(#REF!,#REF!,#REF!,#REF!,$K$73,$K$85,$K$97,$K$109,$K$121,$K$133,$K$145,$K$157,$K$169,$K$181)</f>
        <v>#REF!</v>
      </c>
      <c r="BN128" t="e">
        <f>PERCENTILE((#REF!,#REF!,#REF!,#REF!,$K$73,$K$85,$K$97,$K$109,$K$121,$K$133,$K$145,$K$157,$K$169,$K$181),75%)</f>
        <v>#REF!</v>
      </c>
      <c r="BO128" s="6" t="e">
        <f>MEDIAN(#REF!,#REF!,#REF!,#REF!,$K$73,$K$85,$K$97,$K$109,$K$121,$K$133,$K$145,$K$157,$K$169,$K$181)</f>
        <v>#REF!</v>
      </c>
      <c r="BP128" t="e">
        <f>PERCENTILE((#REF!,#REF!,#REF!,#REF!,$K$73,$K$85,$K$97,$K$109,$K$121,$K$133,$K$145,$K$157,$K$169,$K$181),25%)</f>
        <v>#REF!</v>
      </c>
      <c r="BQ128" s="6" t="e">
        <f>MIN(#REF!,#REF!,#REF!,#REF!,$K$73,$K$85,$K$97,$K$109,$K$121,$K$133,$K$145,$K$157,$K$169,$K$181)</f>
        <v>#REF!</v>
      </c>
    </row>
    <row r="129" spans="1:69" x14ac:dyDescent="0.25">
      <c r="A129" s="117"/>
      <c r="B129" s="60"/>
      <c r="C129" s="60"/>
      <c r="D129" s="61"/>
      <c r="E129" s="62"/>
      <c r="F129" s="62"/>
      <c r="G129" s="63"/>
      <c r="H129" s="64"/>
      <c r="I129" s="64"/>
      <c r="J129" s="64"/>
      <c r="K129" s="62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E129" s="3">
        <v>2011</v>
      </c>
      <c r="AF129" s="2">
        <f>COUNT($K$158:$K$169)</f>
        <v>0</v>
      </c>
      <c r="AG129" s="4">
        <f>MAX($K$158:$K$169)</f>
        <v>0</v>
      </c>
      <c r="AH129" s="2" t="e">
        <f>PERCENTILE($K$158:$K$169,75%)</f>
        <v>#NUM!</v>
      </c>
      <c r="AI129" s="4" t="e">
        <f>MEDIAN($K$158:$K$169)</f>
        <v>#NUM!</v>
      </c>
      <c r="AJ129" s="2" t="e">
        <f>PERCENTILE($K$158:$K$169,25%)</f>
        <v>#NUM!</v>
      </c>
      <c r="AK129" s="4">
        <f>MIN($K$158:$K$169)</f>
        <v>0</v>
      </c>
    </row>
    <row r="130" spans="1:69" x14ac:dyDescent="0.25">
      <c r="A130" s="117"/>
      <c r="B130" s="60"/>
      <c r="C130" s="60"/>
      <c r="D130" s="61"/>
      <c r="E130" s="62"/>
      <c r="F130" s="62"/>
      <c r="G130" s="63"/>
      <c r="H130" s="64"/>
      <c r="I130" s="64"/>
      <c r="J130" s="64"/>
      <c r="K130" s="62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E130" s="3">
        <v>2012</v>
      </c>
      <c r="AF130" s="2">
        <f>COUNT($K$170:$K$181)</f>
        <v>0</v>
      </c>
      <c r="AG130" s="4">
        <f>MAX($K$170:$K$181)</f>
        <v>0</v>
      </c>
      <c r="AH130" s="2" t="e">
        <f>PERCENTILE($K$170:$K$181,75%)</f>
        <v>#NUM!</v>
      </c>
      <c r="AI130" s="4" t="e">
        <f>MEDIAN($K$170:$K$181)</f>
        <v>#NUM!</v>
      </c>
      <c r="AJ130" s="2" t="e">
        <f>PERCENTILE($K$170:$K$181,25%)</f>
        <v>#NUM!</v>
      </c>
      <c r="AK130" s="4">
        <f>MIN($K$170:$K$181)</f>
        <v>0</v>
      </c>
    </row>
    <row r="131" spans="1:69" x14ac:dyDescent="0.25">
      <c r="A131" s="117"/>
      <c r="B131" s="60"/>
      <c r="C131" s="60"/>
      <c r="D131" s="61"/>
      <c r="E131" s="62"/>
      <c r="F131" s="62"/>
      <c r="G131" s="63"/>
      <c r="H131" s="64"/>
      <c r="I131" s="64"/>
      <c r="J131" s="64"/>
      <c r="K131" s="62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E131" s="1"/>
      <c r="AF131" s="1"/>
      <c r="AG131" s="2"/>
      <c r="AH131" s="2"/>
      <c r="AI131" s="2"/>
    </row>
    <row r="132" spans="1:69" x14ac:dyDescent="0.25">
      <c r="A132" s="117"/>
      <c r="B132" s="60"/>
      <c r="C132" s="60"/>
      <c r="D132" s="61"/>
      <c r="E132" s="62"/>
      <c r="F132" s="62"/>
      <c r="G132" s="63"/>
      <c r="H132" s="64"/>
      <c r="I132" s="64"/>
      <c r="J132" s="64"/>
      <c r="K132" s="62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 spans="1:69" x14ac:dyDescent="0.25">
      <c r="A133" s="117"/>
      <c r="B133" s="60"/>
      <c r="C133" s="60"/>
      <c r="D133" s="61"/>
      <c r="E133" s="62"/>
      <c r="F133" s="62"/>
      <c r="G133" s="63"/>
      <c r="H133" s="64"/>
      <c r="I133" s="64"/>
      <c r="J133" s="64"/>
      <c r="K133" s="62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E133" t="s">
        <v>15</v>
      </c>
      <c r="AF133" t="s">
        <v>58</v>
      </c>
      <c r="AG133" t="s">
        <v>59</v>
      </c>
      <c r="AH133" t="s">
        <v>60</v>
      </c>
      <c r="AI133" t="s">
        <v>61</v>
      </c>
      <c r="AJ133" t="s">
        <v>62</v>
      </c>
      <c r="AK133" t="s">
        <v>63</v>
      </c>
      <c r="BK133" t="s">
        <v>14</v>
      </c>
      <c r="BL133" t="s">
        <v>58</v>
      </c>
      <c r="BM133" t="s">
        <v>59</v>
      </c>
      <c r="BN133" t="s">
        <v>60</v>
      </c>
      <c r="BO133" t="s">
        <v>61</v>
      </c>
      <c r="BP133" t="s">
        <v>62</v>
      </c>
      <c r="BQ133" t="s">
        <v>63</v>
      </c>
    </row>
    <row r="134" spans="1:69" x14ac:dyDescent="0.25">
      <c r="A134" s="117"/>
      <c r="B134" s="60"/>
      <c r="C134" s="60"/>
      <c r="D134" s="61"/>
      <c r="E134" s="62"/>
      <c r="F134" s="62"/>
      <c r="G134" s="63"/>
      <c r="H134" s="64"/>
      <c r="I134" s="64"/>
      <c r="J134" s="64"/>
      <c r="K134" s="62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E134" s="3">
        <v>1999</v>
      </c>
      <c r="AF134">
        <f>COUNT(#REF!)</f>
        <v>0</v>
      </c>
      <c r="AG134" s="4" t="e">
        <f>MAX(#REF!)</f>
        <v>#REF!</v>
      </c>
      <c r="AH134" t="e">
        <f>PERCENTILE(#REF!,75%)</f>
        <v>#REF!</v>
      </c>
      <c r="AI134" s="4" t="e">
        <f>MEDIAN(#REF!)</f>
        <v>#REF!</v>
      </c>
      <c r="AJ134" t="e">
        <f>PERCENTILE(#REF!,25%)</f>
        <v>#REF!</v>
      </c>
      <c r="AK134" s="4" t="e">
        <f>MIN(#REF!)</f>
        <v>#REF!</v>
      </c>
      <c r="BK134">
        <v>1</v>
      </c>
      <c r="BL134">
        <f>COUNT(#REF!,#REF!,#REF!,#REF!,$L$62,$L$74,$L$86,$L$98,$L$110,$L$122,$L$134,$L$146,$L$158,$L$170)</f>
        <v>0</v>
      </c>
      <c r="BM134" s="6" t="e">
        <f>MAX(#REF!,#REF!,#REF!,#REF!,$L$62,$L$74,$L$86,$L$98,$L$110,$L$122,$L$134,$L$146,$L$158,$L$170)</f>
        <v>#REF!</v>
      </c>
      <c r="BN134" t="e">
        <f>PERCENTILE((#REF!,#REF!,#REF!,#REF!,$L$62,$L$74,$L$86,$L$98,$L$110,$L$122,$L$134,$L$146,$L$158,$L$170),75%)</f>
        <v>#REF!</v>
      </c>
      <c r="BO134" s="6" t="e">
        <f>MEDIAN(#REF!,#REF!,#REF!,#REF!,$L$62,$L$74,$L$86,$L$98,$L$110,$L$122,$L$134,$L$146,$L$158,$L$170)</f>
        <v>#REF!</v>
      </c>
      <c r="BP134" t="e">
        <f>PERCENTILE((#REF!,#REF!,#REF!,#REF!,$L$62,$L$74,$L$86,$L$98,$L$110,$L$122,$L$134,$L$146,$L$158,$L$170),25%)</f>
        <v>#REF!</v>
      </c>
      <c r="BQ134" s="6" t="e">
        <f>MIN(#REF!,#REF!,#REF!,#REF!,$L$62,$L$74,$L$86,$L$98,$L$110,$L$122,$L$134,$L$146,$L$158,$L$170)</f>
        <v>#REF!</v>
      </c>
    </row>
    <row r="135" spans="1:69" x14ac:dyDescent="0.25">
      <c r="A135" s="117"/>
      <c r="B135" s="60"/>
      <c r="C135" s="60"/>
      <c r="D135" s="61"/>
      <c r="E135" s="62"/>
      <c r="F135" s="62"/>
      <c r="G135" s="63"/>
      <c r="H135" s="64"/>
      <c r="I135" s="64"/>
      <c r="J135" s="64"/>
      <c r="K135" s="62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E135" s="3">
        <v>2000</v>
      </c>
      <c r="AF135">
        <f>COUNT(#REF!)</f>
        <v>0</v>
      </c>
      <c r="AG135" s="4" t="e">
        <f>MAX(#REF!)</f>
        <v>#REF!</v>
      </c>
      <c r="AH135" t="e">
        <f>PERCENTILE(#REF!,75%)</f>
        <v>#REF!</v>
      </c>
      <c r="AI135" s="4" t="e">
        <f>MEDIAN(#REF!)</f>
        <v>#REF!</v>
      </c>
      <c r="AJ135" t="e">
        <f>PERCENTILE(#REF!,25%)</f>
        <v>#REF!</v>
      </c>
      <c r="AK135" s="4" t="e">
        <f>MIN(#REF!)</f>
        <v>#REF!</v>
      </c>
      <c r="BK135">
        <v>2</v>
      </c>
      <c r="BL135">
        <f>COUNT(#REF!,#REF!,#REF!,#REF!,$L$63,$L$75,$L$87,$L$99,$L$111,$L$123,$L$135,$L$147,$L$159,$L$171)</f>
        <v>0</v>
      </c>
      <c r="BM135" s="6" t="e">
        <f>MAX(#REF!,#REF!,#REF!,#REF!,$L$63,$L$75,$L$87,$L$99,$L$111,$L$123,$L$135,$L$147,$L$159,$L$171)</f>
        <v>#REF!</v>
      </c>
      <c r="BN135" t="e">
        <f>PERCENTILE((#REF!,#REF!,#REF!,#REF!,$L$63,$L$75,$L$87,$L$99,$L$111,$L$123,$L$135,$L$147,$L$159,$L$171),75%)</f>
        <v>#REF!</v>
      </c>
      <c r="BO135" s="6" t="e">
        <f>MEDIAN(#REF!,#REF!,#REF!,#REF!,$L$63,$L$75,$L$87,$L$99,$L$111,$L$123,$L$135,$L$147,$L$159,$L$171)</f>
        <v>#REF!</v>
      </c>
      <c r="BP135" t="e">
        <f>PERCENTILE((#REF!,#REF!,#REF!,#REF!,$L$63,$L$75,$L$87,$L$99,$L$111,$L$123,$L$135,$L$147,$L$159,$L$171),25%)</f>
        <v>#REF!</v>
      </c>
      <c r="BQ135" s="6" t="e">
        <f>MIN(#REF!,#REF!,#REF!,#REF!,$L$63,$L$75,$L$87,$L$99,$L$111,$L$123,$L$135,$L$147,$L$159,$L$171)</f>
        <v>#REF!</v>
      </c>
    </row>
    <row r="136" spans="1:69" x14ac:dyDescent="0.25">
      <c r="A136" s="117"/>
      <c r="B136" s="60"/>
      <c r="C136" s="60"/>
      <c r="D136" s="61"/>
      <c r="E136" s="62"/>
      <c r="F136" s="62"/>
      <c r="G136" s="63"/>
      <c r="H136" s="64"/>
      <c r="I136" s="64"/>
      <c r="J136" s="64"/>
      <c r="K136" s="62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E136" s="3">
        <v>2001</v>
      </c>
      <c r="AF136" s="2">
        <f>COUNT(#REF!)</f>
        <v>0</v>
      </c>
      <c r="AG136" s="4" t="e">
        <f>MAX(#REF!)</f>
        <v>#REF!</v>
      </c>
      <c r="AH136" s="2" t="e">
        <f>PERCENTILE(#REF!,75%)</f>
        <v>#REF!</v>
      </c>
      <c r="AI136" s="4" t="e">
        <f>MEDIAN(#REF!)</f>
        <v>#REF!</v>
      </c>
      <c r="AJ136" s="2" t="e">
        <f>PERCENTILE(#REF!,25%)</f>
        <v>#REF!</v>
      </c>
      <c r="AK136" s="4" t="e">
        <f>MIN(#REF!)</f>
        <v>#REF!</v>
      </c>
      <c r="BK136">
        <v>3</v>
      </c>
      <c r="BL136">
        <f>COUNT(#REF!,#REF!,#REF!,#REF!,$L$64,$L$76,$L$88,$L$100,$L$112,$L$124,$L$136,$L$148,$L$160,$L$172)</f>
        <v>0</v>
      </c>
      <c r="BM136" s="6" t="e">
        <f>MAX(#REF!,#REF!,#REF!,#REF!,$L$64,$L$76,$L$88,$L$100,$L$112,$L$124,$L$136,$L$148,$L$160,$L$172)</f>
        <v>#REF!</v>
      </c>
      <c r="BN136" t="e">
        <f>PERCENTILE((#REF!,#REF!,#REF!,#REF!,$L$64,$L$76,$L$88,$L$100,$L$112,$L$124,$L$136,$L$148,$L$160,$L$172),75%)</f>
        <v>#REF!</v>
      </c>
      <c r="BO136" s="6" t="e">
        <f>MEDIAN(#REF!,#REF!,#REF!,#REF!,$L$64,$L$76,$L$88,$L$100,$L$112,$L$124,$L$136,$L$148,$L$160,$L$172)</f>
        <v>#REF!</v>
      </c>
      <c r="BP136" t="e">
        <f>PERCENTILE((#REF!,#REF!,#REF!,#REF!,$L$64,$L$76,$L$88,$L$100,$L$112,$L$124,$L$136,$L$148,$L$160,$L$172),25%)</f>
        <v>#REF!</v>
      </c>
      <c r="BQ136" s="6" t="e">
        <f>MIN(#REF!,#REF!,#REF!,#REF!,$L$64,$L$76,$L$88,$L$100,$L$112,$L$124,$L$136,$L$148,$L$160,$L$172)</f>
        <v>#REF!</v>
      </c>
    </row>
    <row r="137" spans="1:69" x14ac:dyDescent="0.25">
      <c r="A137" s="117"/>
      <c r="B137" s="60"/>
      <c r="C137" s="60"/>
      <c r="D137" s="61"/>
      <c r="E137" s="62"/>
      <c r="F137" s="62"/>
      <c r="G137" s="63"/>
      <c r="H137" s="64"/>
      <c r="I137" s="64"/>
      <c r="J137" s="64"/>
      <c r="K137" s="62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E137" s="3">
        <v>2002</v>
      </c>
      <c r="AF137" s="2">
        <f>COUNT(#REF!)</f>
        <v>0</v>
      </c>
      <c r="AG137" s="4" t="e">
        <f>MAX(#REF!)</f>
        <v>#REF!</v>
      </c>
      <c r="AH137" s="2" t="e">
        <f>PERCENTILE(#REF!,75%)</f>
        <v>#REF!</v>
      </c>
      <c r="AI137" s="4" t="e">
        <f>MEDIAN(#REF!)</f>
        <v>#REF!</v>
      </c>
      <c r="AJ137" s="2" t="e">
        <f>PERCENTILE(#REF!,25%)</f>
        <v>#REF!</v>
      </c>
      <c r="AK137" s="4" t="e">
        <f>MIN(#REF!)</f>
        <v>#REF!</v>
      </c>
      <c r="BK137">
        <v>4</v>
      </c>
      <c r="BL137">
        <f>COUNT(#REF!,#REF!,#REF!,#REF!,$L$65,$L$77,$L$89,$L$101,$L$113,$L$125,$L$137,$L$149,$L$161,$L$173)</f>
        <v>0</v>
      </c>
      <c r="BM137" s="6" t="e">
        <f>MAX(#REF!,#REF!,#REF!,#REF!,$L$65,$L$77,$L$89,$L$101,$L$113,$L$125,$L$137,$L$149,$L$161,$L$173)</f>
        <v>#REF!</v>
      </c>
      <c r="BN137" t="e">
        <f>PERCENTILE((#REF!,#REF!,#REF!,#REF!,$L$65,$L$77,$L$89,$L$101,$L$113,$L$125,$L$137,$L$149,$L$161,$L$173),75%)</f>
        <v>#REF!</v>
      </c>
      <c r="BO137" s="6" t="e">
        <f>MEDIAN(#REF!,#REF!,#REF!,#REF!,$L$65,$L$77,$L$89,$L$101,$L$113,$L$125,$L$137,$L$149,$L$161,$L$173)</f>
        <v>#REF!</v>
      </c>
      <c r="BP137" t="e">
        <f>PERCENTILE((#REF!,#REF!,#REF!,#REF!,$L$65,$L$77,$L$89,$L$101,$L$113,$L$125,$L$137,$L$149,$L$161,$L$173),25%)</f>
        <v>#REF!</v>
      </c>
      <c r="BQ137" s="6" t="e">
        <f>MIN(#REF!,#REF!,#REF!,#REF!,$L$65,$L$77,$L$89,$L$101,$L$113,$L$125,$L$137,$L$149,$L$161,$L$173)</f>
        <v>#REF!</v>
      </c>
    </row>
    <row r="138" spans="1:69" x14ac:dyDescent="0.25">
      <c r="A138" s="117"/>
      <c r="B138" s="60"/>
      <c r="C138" s="60"/>
      <c r="D138" s="61"/>
      <c r="E138" s="62"/>
      <c r="F138" s="62"/>
      <c r="G138" s="63"/>
      <c r="H138" s="64"/>
      <c r="I138" s="64"/>
      <c r="J138" s="64"/>
      <c r="K138" s="62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E138" s="3">
        <v>2003</v>
      </c>
      <c r="AF138" s="2">
        <f>COUNT($L$62:$L$73)</f>
        <v>0</v>
      </c>
      <c r="AG138" s="4">
        <f>MAX($L$62:$L$73)</f>
        <v>0</v>
      </c>
      <c r="AH138" s="2" t="e">
        <f>PERCENTILE($L$62:$L$73,75%)</f>
        <v>#NUM!</v>
      </c>
      <c r="AI138" s="4" t="e">
        <f>MEDIAN($L$62:$L$73)</f>
        <v>#NUM!</v>
      </c>
      <c r="AJ138" s="2" t="e">
        <f>PERCENTILE($L$62:$L$73,25%)</f>
        <v>#NUM!</v>
      </c>
      <c r="AK138" s="4">
        <f>MIN($L$62:$L$73)</f>
        <v>0</v>
      </c>
      <c r="BK138">
        <v>5</v>
      </c>
      <c r="BL138">
        <f>COUNT(#REF!,#REF!,#REF!,#REF!,$L$66,$L$78,$L$90,$L$102,$L$114,$L$126,$L$138,$L$150,$L$162,$L$174)</f>
        <v>0</v>
      </c>
      <c r="BM138" s="6" t="e">
        <f>MAX(#REF!,#REF!,#REF!,#REF!,$L$66,$L$78,$L$90,$L$102,$L$114,$L$126,$L$138,$L$150,$L$162,$L$174)</f>
        <v>#REF!</v>
      </c>
      <c r="BN138" t="e">
        <f>PERCENTILE((#REF!,#REF!,#REF!,#REF!,$L$66,$L$78,$L$90,$L$102,$L$114,$L$126,$L$138,$L$150,$L$162,$L$174),75%)</f>
        <v>#REF!</v>
      </c>
      <c r="BO138" s="6" t="e">
        <f>MEDIAN(#REF!,#REF!,#REF!,#REF!,$L$66,$L$78,$L$90,$L$102,$L$114,$L$126,$L$138,$L$150,$L$162,$L$174)</f>
        <v>#REF!</v>
      </c>
      <c r="BP138" t="e">
        <f>PERCENTILE((#REF!,#REF!,#REF!,#REF!,$L$66,$L$78,$L$90,$L$102,$L$114,$L$126,$L$138,$L$150,$L$162,$L$174),25%)</f>
        <v>#REF!</v>
      </c>
      <c r="BQ138" s="6" t="e">
        <f>MIN(#REF!,#REF!,#REF!,#REF!,$L$66,$L$78,$L$90,$L$102,$L$114,$L$126,$L$138,$L$150,$L$162,$L$174)</f>
        <v>#REF!</v>
      </c>
    </row>
    <row r="139" spans="1:69" x14ac:dyDescent="0.25">
      <c r="A139" s="117"/>
      <c r="B139" s="60"/>
      <c r="C139" s="60"/>
      <c r="D139" s="61"/>
      <c r="E139" s="62"/>
      <c r="F139" s="62"/>
      <c r="G139" s="63"/>
      <c r="H139" s="64"/>
      <c r="I139" s="64"/>
      <c r="J139" s="64"/>
      <c r="K139" s="62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E139" s="3">
        <v>2004</v>
      </c>
      <c r="AF139" s="2">
        <f>COUNT($L$74:$L$85)</f>
        <v>0</v>
      </c>
      <c r="AG139" s="4">
        <f>MAX($L$74:$L$85)</f>
        <v>0</v>
      </c>
      <c r="AH139" s="2" t="e">
        <f>PERCENTILE($L$74:$L$85,75%)</f>
        <v>#NUM!</v>
      </c>
      <c r="AI139" s="4" t="e">
        <f>MEDIAN($L$74:$L$85)</f>
        <v>#NUM!</v>
      </c>
      <c r="AJ139" s="2" t="e">
        <f>PERCENTILE($L$74:$L$85,25%)</f>
        <v>#NUM!</v>
      </c>
      <c r="AK139" s="4">
        <f>MIN($L$74:$L$85)</f>
        <v>0</v>
      </c>
      <c r="BK139">
        <v>6</v>
      </c>
      <c r="BL139">
        <f>COUNT(#REF!,#REF!,#REF!,#REF!,$L$67,$L$79,$L$91,$L$103,$L$115,$L$127,$L$139,$L$151,$L$163,$L$175)</f>
        <v>0</v>
      </c>
      <c r="BM139" s="6" t="e">
        <f>MAX(#REF!,#REF!,#REF!,#REF!,$L$67,$L$79,$L$91,$L$103,$L$115,$L$127,$L$139,$L$151,$L$163,$L$175)</f>
        <v>#REF!</v>
      </c>
      <c r="BN139" t="e">
        <f>PERCENTILE((#REF!,#REF!,#REF!,#REF!,$L$67,$L$79,$L$91,$L$103,$L$115,$L$127,$L$139,$L$151,$L$163,$L$175),75%)</f>
        <v>#REF!</v>
      </c>
      <c r="BO139" s="6" t="e">
        <f>MEDIAN(#REF!,#REF!,#REF!,#REF!,$L$67,$L$79,$L$91,$L$103,$L$115,$L$127,$L$139,$L$151,$L$163,$L$175)</f>
        <v>#REF!</v>
      </c>
      <c r="BP139" t="e">
        <f>PERCENTILE((#REF!,#REF!,#REF!,#REF!,$L$67,$L$79,$L$91,$L$103,$L$115,$L$127,$L$139,$L$151,$L$163,$L$175),25%)</f>
        <v>#REF!</v>
      </c>
      <c r="BQ139" s="6" t="e">
        <f>MIN(#REF!,#REF!,#REF!,#REF!,$L$67,$L$79,$L$91,$L$103,$L$115,$L$127,$L$139,$L$151,$L$163,$L$175)</f>
        <v>#REF!</v>
      </c>
    </row>
    <row r="140" spans="1:69" x14ac:dyDescent="0.25">
      <c r="A140" s="117"/>
      <c r="B140" s="60"/>
      <c r="C140" s="60"/>
      <c r="D140" s="61"/>
      <c r="E140" s="62"/>
      <c r="F140" s="62"/>
      <c r="G140" s="63"/>
      <c r="H140" s="64"/>
      <c r="I140" s="64"/>
      <c r="J140" s="64"/>
      <c r="K140" s="62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E140" s="3">
        <v>2005</v>
      </c>
      <c r="AF140" s="2">
        <f>COUNT($L$86:$L$97)</f>
        <v>0</v>
      </c>
      <c r="AG140" s="4">
        <f>MAX($L$86:$L$97)</f>
        <v>0</v>
      </c>
      <c r="AH140" s="2" t="e">
        <f>PERCENTILE($L$86:$L$97,75%)</f>
        <v>#NUM!</v>
      </c>
      <c r="AI140" s="4" t="e">
        <f>MEDIAN($L$86:$L$97)</f>
        <v>#NUM!</v>
      </c>
      <c r="AJ140" s="2" t="e">
        <f>PERCENTILE($L$86:$L$97,25%)</f>
        <v>#NUM!</v>
      </c>
      <c r="AK140" s="4">
        <f>MIN($L$86:$L$97)</f>
        <v>0</v>
      </c>
      <c r="BK140">
        <v>7</v>
      </c>
      <c r="BL140">
        <f>COUNT(#REF!,#REF!,#REF!,#REF!,$L$68,$L$80,$L$92,$L$104,$L$116,$L$128,$L$140,$L$152,$L$164,$L$176)</f>
        <v>0</v>
      </c>
      <c r="BM140" s="6" t="e">
        <f>MAX(#REF!,#REF!,#REF!,#REF!,$L$68,$L$80,$L$92,$L$104,$L$116,$L$128,$L$140,$L$152,$L$164,$L$176)</f>
        <v>#REF!</v>
      </c>
      <c r="BN140" t="e">
        <f>PERCENTILE((#REF!,#REF!,#REF!,#REF!,$L$68,$L$80,$L$92,$L$104,$L$116,$L$128,$L$140,$L$152,$L$164,$L$176),75%)</f>
        <v>#REF!</v>
      </c>
      <c r="BO140" s="6" t="e">
        <f>MEDIAN(#REF!,#REF!,#REF!,#REF!,$L$68,$L$80,$L$92,$L$104,$L$116,$L$128,$L$140,$L$152,$L$164,$L$176)</f>
        <v>#REF!</v>
      </c>
      <c r="BP140" t="e">
        <f>PERCENTILE((#REF!,#REF!,#REF!,#REF!,$L$68,$L$80,$L$92,$L$104,$L$116,$L$128,$L$140,$L$152,$L$164,$L$176),25%)</f>
        <v>#REF!</v>
      </c>
      <c r="BQ140" s="6" t="e">
        <f>MIN(#REF!,#REF!,#REF!,#REF!,$L$68,$L$80,$L$92,$L$104,$L$116,$L$128,$L$140,$L$152,$L$164,$L$176)</f>
        <v>#REF!</v>
      </c>
    </row>
    <row r="141" spans="1:69" x14ac:dyDescent="0.25">
      <c r="A141" s="117"/>
      <c r="B141" s="60"/>
      <c r="C141" s="60"/>
      <c r="D141" s="61"/>
      <c r="E141" s="62"/>
      <c r="F141" s="62"/>
      <c r="G141" s="63"/>
      <c r="H141" s="64"/>
      <c r="I141" s="64"/>
      <c r="J141" s="64"/>
      <c r="K141" s="62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E141" s="3">
        <v>2006</v>
      </c>
      <c r="AF141" s="2">
        <f>COUNT($L$98:$L$109)</f>
        <v>0</v>
      </c>
      <c r="AG141" s="4">
        <f>MAX($L$98:$L$109)</f>
        <v>0</v>
      </c>
      <c r="AH141" s="2" t="e">
        <f>PERCENTILE($L$98:$L$109,75%)</f>
        <v>#NUM!</v>
      </c>
      <c r="AI141" s="4" t="e">
        <f>MEDIAN($L$98:$L$109)</f>
        <v>#NUM!</v>
      </c>
      <c r="AJ141" s="2" t="e">
        <f>PERCENTILE($L$98:$L$109,25%)</f>
        <v>#NUM!</v>
      </c>
      <c r="AK141" s="4">
        <f>MIN($L$98:$L$109)</f>
        <v>0</v>
      </c>
      <c r="BK141">
        <v>8</v>
      </c>
      <c r="BL141">
        <f>COUNT(#REF!,#REF!,#REF!,#REF!,$L$69,$L$81,$L$93,$L$105,$L$117,$L$129,$L$141,$L$153,$L$165,$L$177)</f>
        <v>0</v>
      </c>
      <c r="BM141" s="6" t="e">
        <f>MAX(#REF!,#REF!,#REF!,#REF!,$L$69,$L$81,$L$93,$L$105,$L$117,$L$129,$L$141,$L$153,$L$165,$L$177)</f>
        <v>#REF!</v>
      </c>
      <c r="BN141" t="e">
        <f>PERCENTILE((#REF!,#REF!,#REF!,#REF!,$L$69,$L$81,$L$93,$L$105,$L$117,$L$129,$L$141,$L$153,$L$165,$L$177),75%)</f>
        <v>#REF!</v>
      </c>
      <c r="BO141" s="6" t="e">
        <f>MEDIAN(#REF!,#REF!,#REF!,#REF!,$L$69,$L$81,$L$93,$L$105,$L$117,$L$129,$L$141,$L$153,$L$165,$L$177)</f>
        <v>#REF!</v>
      </c>
      <c r="BP141" t="e">
        <f>PERCENTILE((#REF!,#REF!,#REF!,#REF!,$L$69,$L$81,$L$93,$L$105,$L$117,$L$129,$L$141,$L$153,$L$165,$L$177),25%)</f>
        <v>#REF!</v>
      </c>
      <c r="BQ141" s="6" t="e">
        <f>MIN(#REF!,#REF!,#REF!,#REF!,$L$69,$L$81,$L$93,$L$105,$L$117,$L$129,$L$141,$L$153,$L$165,$L$177)</f>
        <v>#REF!</v>
      </c>
    </row>
    <row r="142" spans="1:69" x14ac:dyDescent="0.25">
      <c r="A142" s="117"/>
      <c r="B142" s="60"/>
      <c r="C142" s="60"/>
      <c r="D142" s="61"/>
      <c r="E142" s="62"/>
      <c r="F142" s="62"/>
      <c r="G142" s="63"/>
      <c r="H142" s="64"/>
      <c r="I142" s="64"/>
      <c r="J142" s="64"/>
      <c r="K142" s="62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E142" s="3">
        <v>2007</v>
      </c>
      <c r="AF142" s="2">
        <f>COUNT($L$110:$L$121)</f>
        <v>0</v>
      </c>
      <c r="AG142" s="4">
        <f>MAX($L$110:$L$121)</f>
        <v>0</v>
      </c>
      <c r="AH142" s="2" t="e">
        <f>PERCENTILE($L$110:$L$121,75%)</f>
        <v>#NUM!</v>
      </c>
      <c r="AI142" s="4" t="e">
        <f>MEDIAN($L$110:$L$121)</f>
        <v>#NUM!</v>
      </c>
      <c r="AJ142" s="2" t="e">
        <f>PERCENTILE($L$110:$L$121,25%)</f>
        <v>#NUM!</v>
      </c>
      <c r="AK142" s="4">
        <f>MIN($L$110:$L$121)</f>
        <v>0</v>
      </c>
      <c r="BK142">
        <v>9</v>
      </c>
      <c r="BL142">
        <f>COUNT(#REF!,#REF!,#REF!,#REF!,$L$70,$L$82,$L$94,$L$106,$L$118,$L$130,$L$142,$L$154,$L$166,$L$178)</f>
        <v>0</v>
      </c>
      <c r="BM142" s="6" t="e">
        <f>MAX(#REF!,#REF!,#REF!,#REF!,$L$70,$L$82,$L$94,$L$106,$L$118,$L$130,$L$142,$L$154,$L$166,$L$178)</f>
        <v>#REF!</v>
      </c>
      <c r="BN142" t="e">
        <f>PERCENTILE((#REF!,#REF!,#REF!,#REF!,$L$70,$L$82,$L$94,$L$106,$L$118,$L$130,$L$142,$L$154,$L$166,$L$178),75%)</f>
        <v>#REF!</v>
      </c>
      <c r="BO142" s="6" t="e">
        <f>MEDIAN(#REF!,#REF!,#REF!,#REF!,$L$70,$L$82,$L$94,$L$106,$L$118,$L$130,$L$142,$L$154,$L$166,$L$178)</f>
        <v>#REF!</v>
      </c>
      <c r="BP142" t="e">
        <f>PERCENTILE((#REF!,#REF!,#REF!,#REF!,$L$70,$L$82,$L$94,$L$106,$L$118,$L$130,$L$142,$L$154,$L$166,$L$178),25%)</f>
        <v>#REF!</v>
      </c>
      <c r="BQ142" s="6" t="e">
        <f>MIN(#REF!,#REF!,#REF!,#REF!,$L$70,$L$82,$L$94,$L$106,$L$118,$L$130,$L$142,$L$154,$L$166,$L$178)</f>
        <v>#REF!</v>
      </c>
    </row>
    <row r="143" spans="1:69" x14ac:dyDescent="0.25">
      <c r="A143" s="117"/>
      <c r="B143" s="60"/>
      <c r="C143" s="60"/>
      <c r="D143" s="61"/>
      <c r="E143" s="62"/>
      <c r="F143" s="62"/>
      <c r="G143" s="63"/>
      <c r="H143" s="64"/>
      <c r="I143" s="64"/>
      <c r="J143" s="64"/>
      <c r="K143" s="62"/>
      <c r="L143" s="63"/>
      <c r="M143" s="66"/>
      <c r="N143" s="66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E143" s="3">
        <v>2008</v>
      </c>
      <c r="AF143" s="2">
        <f>COUNT($L$122:$L$133)</f>
        <v>0</v>
      </c>
      <c r="AG143" s="4">
        <f>MAX($L$122:$L$133)</f>
        <v>0</v>
      </c>
      <c r="AH143" s="2" t="e">
        <f>PERCENTILE($L$122:$L$133,75%)</f>
        <v>#NUM!</v>
      </c>
      <c r="AI143" s="4" t="e">
        <f>MEDIAN($L$122:$L$133)</f>
        <v>#NUM!</v>
      </c>
      <c r="AJ143" s="2" t="e">
        <f>PERCENTILE($L$122:$L$133,25%)</f>
        <v>#NUM!</v>
      </c>
      <c r="AK143" s="4">
        <f>MIN($L$122:$L$133)</f>
        <v>0</v>
      </c>
      <c r="BK143">
        <v>10</v>
      </c>
      <c r="BL143">
        <f>COUNT(#REF!,#REF!,#REF!,#REF!,$L$71,$L$83,$L$95,$L$107,$L$119,$L$131,$L$143,$L$155,$L$167,$L$179)</f>
        <v>0</v>
      </c>
      <c r="BM143" s="6" t="e">
        <f>MAX(#REF!,#REF!,#REF!,#REF!,$L$71,$L$83,$L$95,$L$107,$L$119,$L$131,$L$143,$L$155,$L$167,$L$179)</f>
        <v>#REF!</v>
      </c>
      <c r="BN143" t="e">
        <f>PERCENTILE((#REF!,#REF!,#REF!,#REF!,$L$71,$L$83,$L$95,$L$107,$L$119,$L$131,$L$143,$L$155,$L$167,$L$179),75%)</f>
        <v>#REF!</v>
      </c>
      <c r="BO143" s="6" t="e">
        <f>MEDIAN(#REF!,#REF!,#REF!,#REF!,$L$71,$L$83,$L$95,$L$107,$L$119,$L$131,$L$143,$L$155,$L$167,$L$179)</f>
        <v>#REF!</v>
      </c>
      <c r="BP143" t="e">
        <f>PERCENTILE((#REF!,#REF!,#REF!,#REF!,$L$71,$L$83,$L$95,$L$107,$L$119,$L$131,$L$143,$L$155,$L$167,$L$179),25%)</f>
        <v>#REF!</v>
      </c>
      <c r="BQ143" s="6" t="e">
        <f>MIN(#REF!,#REF!,#REF!,#REF!,$L$71,$L$83,$L$95,$L$107,$L$119,$L$131,$L$143,$L$155,$L$167,$L$179)</f>
        <v>#REF!</v>
      </c>
    </row>
    <row r="144" spans="1:69" x14ac:dyDescent="0.25">
      <c r="A144" s="117"/>
      <c r="B144" s="60"/>
      <c r="C144" s="60"/>
      <c r="D144" s="61"/>
      <c r="E144" s="62"/>
      <c r="F144" s="62"/>
      <c r="G144" s="63"/>
      <c r="H144" s="64"/>
      <c r="I144" s="64"/>
      <c r="J144" s="64"/>
      <c r="K144" s="62"/>
      <c r="L144" s="63"/>
      <c r="M144" s="66"/>
      <c r="N144" s="66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E144" s="3">
        <v>2009</v>
      </c>
      <c r="AF144" s="2">
        <f>COUNT($L$134:$L$145)</f>
        <v>0</v>
      </c>
      <c r="AG144" s="4">
        <f>MAX($L$134:$L$145)</f>
        <v>0</v>
      </c>
      <c r="AH144" s="2" t="e">
        <f>PERCENTILE($L$134:$L$145,75%)</f>
        <v>#NUM!</v>
      </c>
      <c r="AI144" s="4" t="e">
        <f>MEDIAN($L$134:$L$145)</f>
        <v>#NUM!</v>
      </c>
      <c r="AJ144" s="2" t="e">
        <f>PERCENTILE($L$134:$L$145,25%)</f>
        <v>#NUM!</v>
      </c>
      <c r="AK144" s="4">
        <f>MIN($L$134:$L$145)</f>
        <v>0</v>
      </c>
      <c r="BK144">
        <v>11</v>
      </c>
      <c r="BL144">
        <f>COUNT(#REF!,#REF!,#REF!,#REF!,$L$72,$L$84,$L$96,$L$108,$L$120,$L$132,$L$144,$L$156,$L$168,$L$180)</f>
        <v>0</v>
      </c>
      <c r="BM144" s="6" t="e">
        <f>MAX(#REF!,#REF!,#REF!,#REF!,$L$72,$L$84,$L$96,$L$108,$L$120,$L$132,$L$144,$L$156,$L$168,$L$180)</f>
        <v>#REF!</v>
      </c>
      <c r="BN144" t="e">
        <f>PERCENTILE((#REF!,#REF!,#REF!,#REF!,$L$72,$L$84,$L$96,$L$108,$L$120,$L$132,$L$144,$L$156,$L$168,$L$180),75%)</f>
        <v>#REF!</v>
      </c>
      <c r="BO144" s="6" t="e">
        <f>MEDIAN(#REF!,#REF!,#REF!,#REF!,$L$72,$L$84,$L$96,$L$108,$L$120,$L$132,$L$144,$L$156,$L$168,$L$180)</f>
        <v>#REF!</v>
      </c>
      <c r="BP144" t="e">
        <f>PERCENTILE((#REF!,#REF!,#REF!,#REF!,$L$72,$L$84,$L$96,$L$108,$L$120,$L$132,$L$144,$L$156,$L$168,$L$180),25%)</f>
        <v>#REF!</v>
      </c>
      <c r="BQ144" s="6" t="e">
        <f>MIN(#REF!,#REF!,#REF!,#REF!,$L$72,$L$84,$L$96,$L$108,$L$120,$L$132,$L$144,$L$156,$L$168,$L$180)</f>
        <v>#REF!</v>
      </c>
    </row>
    <row r="145" spans="1:69" x14ac:dyDescent="0.25">
      <c r="A145" s="117"/>
      <c r="B145" s="60"/>
      <c r="C145" s="60"/>
      <c r="D145" s="61"/>
      <c r="E145" s="62"/>
      <c r="F145" s="62"/>
      <c r="G145" s="63"/>
      <c r="H145" s="64"/>
      <c r="I145" s="64"/>
      <c r="J145" s="64"/>
      <c r="K145" s="62"/>
      <c r="L145" s="63"/>
      <c r="M145" s="66"/>
      <c r="N145" s="66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E145" s="3">
        <v>2010</v>
      </c>
      <c r="AF145" s="2">
        <f>COUNT($L$146:$L$157)</f>
        <v>0</v>
      </c>
      <c r="AG145" s="4">
        <f>MAX($L$146:$L$157)</f>
        <v>0</v>
      </c>
      <c r="AH145" s="2" t="e">
        <f>PERCENTILE($L$146:$L$157,75%)</f>
        <v>#NUM!</v>
      </c>
      <c r="AI145" s="4" t="e">
        <f>MEDIAN($L$146:$L$157)</f>
        <v>#NUM!</v>
      </c>
      <c r="AJ145" s="2" t="e">
        <f>PERCENTILE($L$146:$L$157,25%)</f>
        <v>#NUM!</v>
      </c>
      <c r="AK145" s="4">
        <f>MIN($L$146:$L$157)</f>
        <v>0</v>
      </c>
      <c r="BK145">
        <v>12</v>
      </c>
      <c r="BL145">
        <f>COUNT(#REF!,#REF!,#REF!,#REF!,$L$73,$L$85,$L$97,$L$109,$L$121,$L$133,$L$145,$L$157,$L$169,$L$181)</f>
        <v>0</v>
      </c>
      <c r="BM145" s="6" t="e">
        <f>MAX(#REF!,#REF!,#REF!,#REF!,$L$73,$L$85,$L$97,$L$109,$L$121,$L$133,$L$145,$L$157,$L$169,$L$181)</f>
        <v>#REF!</v>
      </c>
      <c r="BN145" t="e">
        <f>PERCENTILE((#REF!,#REF!,#REF!,#REF!,$L$73,$L$85,$L$97,$L$109,$L$121,$L$133,$L$145,$L$157,$L$169,$L$181),75%)</f>
        <v>#REF!</v>
      </c>
      <c r="BO145" s="6" t="e">
        <f>MEDIAN(#REF!,#REF!,#REF!,#REF!,$L$73,$L$85,$L$97,$L$109,$L$121,$L$133,$L$145,$L$157,$L$169,$L$181)</f>
        <v>#REF!</v>
      </c>
      <c r="BP145" t="e">
        <f>PERCENTILE((#REF!,#REF!,#REF!,#REF!,$L$73,$L$85,$L$97,$L$109,$L$121,$L$133,$L$145,$L$157,$L$169,$L$181),25%)</f>
        <v>#REF!</v>
      </c>
      <c r="BQ145" s="6" t="e">
        <f>MIN(#REF!,#REF!,#REF!,#REF!,$L$73,$L$85,$L$97,$L$109,$L$121,$L$133,$L$145,$L$157,$L$169,$L$181)</f>
        <v>#REF!</v>
      </c>
    </row>
    <row r="146" spans="1:69" x14ac:dyDescent="0.25">
      <c r="A146" s="117"/>
      <c r="B146" s="60"/>
      <c r="C146" s="60"/>
      <c r="D146" s="65"/>
      <c r="E146" s="62"/>
      <c r="F146" s="62"/>
      <c r="G146" s="63"/>
      <c r="H146" s="64"/>
      <c r="I146" s="64"/>
      <c r="J146" s="64"/>
      <c r="K146" s="62"/>
      <c r="L146" s="63"/>
      <c r="M146" s="66"/>
      <c r="N146" s="66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E146" s="3">
        <v>2011</v>
      </c>
      <c r="AF146" s="2">
        <f>COUNT($L$158:$L$169)</f>
        <v>0</v>
      </c>
      <c r="AG146" s="4">
        <f>MAX($L$158:$L$169)</f>
        <v>0</v>
      </c>
      <c r="AH146" s="2" t="e">
        <f>PERCENTILE($L$158:$L$169,75%)</f>
        <v>#NUM!</v>
      </c>
      <c r="AI146" s="4" t="e">
        <f>MEDIAN($L$158:$L$169)</f>
        <v>#NUM!</v>
      </c>
      <c r="AJ146" s="2" t="e">
        <f>PERCENTILE($L$158:$L$169,25%)</f>
        <v>#NUM!</v>
      </c>
      <c r="AK146" s="4">
        <f>MIN($L$158:$L$169)</f>
        <v>0</v>
      </c>
    </row>
    <row r="147" spans="1:69" x14ac:dyDescent="0.25">
      <c r="A147" s="117"/>
      <c r="B147" s="60"/>
      <c r="C147" s="60"/>
      <c r="D147" s="61"/>
      <c r="E147" s="62"/>
      <c r="F147" s="62"/>
      <c r="G147" s="63"/>
      <c r="H147" s="64"/>
      <c r="I147" s="64"/>
      <c r="J147" s="64"/>
      <c r="K147" s="62"/>
      <c r="L147" s="63"/>
      <c r="M147" s="66"/>
      <c r="N147" s="66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E147" s="3">
        <v>2012</v>
      </c>
      <c r="AF147" s="2">
        <f>COUNT($L$170:$L$181)</f>
        <v>0</v>
      </c>
      <c r="AG147" s="4">
        <f>MAX($L$170:$L$181)</f>
        <v>0</v>
      </c>
      <c r="AH147" s="2" t="e">
        <f>PERCENTILE($L$170:$L$181,75%)</f>
        <v>#NUM!</v>
      </c>
      <c r="AI147" s="4" t="e">
        <f>MEDIAN($L$170:$L$181)</f>
        <v>#NUM!</v>
      </c>
      <c r="AJ147" s="2" t="e">
        <f>PERCENTILE($L$170:$L$181,25%)</f>
        <v>#NUM!</v>
      </c>
      <c r="AK147" s="4">
        <f>MIN($L$170:$L$181)</f>
        <v>0</v>
      </c>
    </row>
    <row r="148" spans="1:69" x14ac:dyDescent="0.25">
      <c r="A148" s="117"/>
      <c r="B148" s="60"/>
      <c r="C148" s="60"/>
      <c r="D148" s="61"/>
      <c r="E148" s="68"/>
      <c r="F148" s="68"/>
      <c r="G148" s="63"/>
      <c r="H148" s="64"/>
      <c r="I148" s="64"/>
      <c r="J148" s="64"/>
      <c r="K148" s="62"/>
      <c r="L148" s="63"/>
      <c r="M148" s="66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E148" s="1"/>
      <c r="AF148" s="1"/>
      <c r="AG148" s="2"/>
      <c r="AH148" s="2"/>
      <c r="AI148" s="2"/>
    </row>
    <row r="149" spans="1:69" x14ac:dyDescent="0.25">
      <c r="A149" s="117"/>
      <c r="B149" s="60"/>
      <c r="C149" s="60"/>
      <c r="D149" s="61"/>
      <c r="E149" s="62"/>
      <c r="F149" s="62"/>
      <c r="G149" s="63"/>
      <c r="H149" s="64"/>
      <c r="I149" s="64"/>
      <c r="J149" s="64"/>
      <c r="K149" s="62"/>
      <c r="L149" s="63"/>
      <c r="M149" s="66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69" x14ac:dyDescent="0.25">
      <c r="A150" s="117"/>
      <c r="B150" s="60"/>
      <c r="C150" s="60"/>
      <c r="D150" s="61"/>
      <c r="E150" s="62"/>
      <c r="F150" s="62"/>
      <c r="G150" s="63"/>
      <c r="H150" s="64"/>
      <c r="I150" s="64"/>
      <c r="J150" s="64"/>
      <c r="K150" s="62"/>
      <c r="L150" s="63"/>
      <c r="M150" s="66"/>
      <c r="N150" s="63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E150" t="s">
        <v>15</v>
      </c>
      <c r="AF150" t="s">
        <v>64</v>
      </c>
      <c r="AG150" t="s">
        <v>65</v>
      </c>
      <c r="AH150" t="s">
        <v>66</v>
      </c>
      <c r="AI150" t="s">
        <v>67</v>
      </c>
      <c r="AJ150" t="s">
        <v>68</v>
      </c>
      <c r="AK150" t="s">
        <v>69</v>
      </c>
      <c r="BK150" t="s">
        <v>14</v>
      </c>
      <c r="BL150" t="s">
        <v>64</v>
      </c>
      <c r="BM150" t="s">
        <v>65</v>
      </c>
      <c r="BN150" t="s">
        <v>66</v>
      </c>
      <c r="BO150" t="s">
        <v>67</v>
      </c>
      <c r="BP150" t="s">
        <v>68</v>
      </c>
      <c r="BQ150" t="s">
        <v>69</v>
      </c>
    </row>
    <row r="151" spans="1:69" x14ac:dyDescent="0.25">
      <c r="A151" s="117"/>
      <c r="B151" s="60"/>
      <c r="C151" s="60"/>
      <c r="D151" s="61"/>
      <c r="E151" s="62"/>
      <c r="F151" s="62"/>
      <c r="G151" s="63"/>
      <c r="H151" s="64"/>
      <c r="I151" s="64"/>
      <c r="J151" s="64"/>
      <c r="K151" s="62"/>
      <c r="L151" s="63"/>
      <c r="M151" s="66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E151" s="3">
        <v>1999</v>
      </c>
      <c r="AF151">
        <f>COUNT(#REF!)</f>
        <v>0</v>
      </c>
      <c r="AG151" s="4" t="e">
        <f>MAX(#REF!)</f>
        <v>#REF!</v>
      </c>
      <c r="AH151" t="e">
        <f>PERCENTILE(#REF!,75%)</f>
        <v>#REF!</v>
      </c>
      <c r="AI151" s="4" t="e">
        <f>MEDIAN(#REF!)</f>
        <v>#REF!</v>
      </c>
      <c r="AJ151" t="e">
        <f>PERCENTILE(#REF!,25%)</f>
        <v>#REF!</v>
      </c>
      <c r="AK151" s="4" t="e">
        <f>MIN(#REF!)</f>
        <v>#REF!</v>
      </c>
      <c r="BK151">
        <v>1</v>
      </c>
      <c r="BL151">
        <f>COUNT(#REF!,#REF!,#REF!,#REF!,$N$62,$N$74,$N$86,$N$98,$N$110,$N$122,$N$134,$N$146,$N$158,$N$170)</f>
        <v>0</v>
      </c>
      <c r="BM151" s="6" t="e">
        <f>MAX(#REF!,#REF!,#REF!,#REF!,$N$62,$N$74,$N$86,$N$98,$N$110,$N$122,$N$134,$N$146,$N$158,$N$170)</f>
        <v>#REF!</v>
      </c>
      <c r="BN151" t="e">
        <f>PERCENTILE((#REF!,#REF!,#REF!,#REF!,$N$62,$N$74,$N$86,$N$98,$N$110,$N$122,$N$134,$N$146,$N$158,$N$170),75%)</f>
        <v>#REF!</v>
      </c>
      <c r="BO151" s="6" t="e">
        <f>MEDIAN(#REF!,#REF!,#REF!,#REF!,$N$62,$N$74,$N$86,$N$98,$N$110,$N$122,$N$134,$N$146,$N$158,$N$170)</f>
        <v>#REF!</v>
      </c>
      <c r="BP151" t="e">
        <f>PERCENTILE((#REF!,#REF!,#REF!,#REF!,$N$62,$N$74,$N$86,$N$98,$N$110,$N$122,$N$134,$N$146,$N$158,$N$170),25%)</f>
        <v>#REF!</v>
      </c>
      <c r="BQ151" s="6" t="e">
        <f>MIN(#REF!,#REF!,#REF!,#REF!,$N$62,$N$74,$N$86,$N$98,$N$110,$N$122,$N$134,$N$146,$N$158,$N$170)</f>
        <v>#REF!</v>
      </c>
    </row>
    <row r="152" spans="1:69" x14ac:dyDescent="0.25">
      <c r="A152" s="117"/>
      <c r="B152" s="60"/>
      <c r="C152" s="60"/>
      <c r="D152" s="61"/>
      <c r="E152" s="62"/>
      <c r="F152" s="62"/>
      <c r="G152" s="63"/>
      <c r="H152" s="64"/>
      <c r="I152" s="64"/>
      <c r="J152" s="64"/>
      <c r="K152" s="62"/>
      <c r="L152" s="66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E152" s="3">
        <v>2000</v>
      </c>
      <c r="AF152">
        <f>COUNT(#REF!)</f>
        <v>0</v>
      </c>
      <c r="AG152" s="4" t="e">
        <f>MAX(#REF!)</f>
        <v>#REF!</v>
      </c>
      <c r="AH152" t="e">
        <f>PERCENTILE(#REF!,75%)</f>
        <v>#REF!</v>
      </c>
      <c r="AI152" s="4" t="e">
        <f>MEDIAN(#REF!)</f>
        <v>#REF!</v>
      </c>
      <c r="AJ152" t="e">
        <f>PERCENTILE(#REF!,25%)</f>
        <v>#REF!</v>
      </c>
      <c r="AK152" s="4" t="e">
        <f>MIN(#REF!)</f>
        <v>#REF!</v>
      </c>
      <c r="BK152">
        <v>2</v>
      </c>
      <c r="BL152">
        <f>COUNT(#REF!,#REF!,#REF!,#REF!,$N$63,$N$75,$N$87,$N$99,$N$111,$N$123,$N$135,$N$147,$N$159,$N$171)</f>
        <v>0</v>
      </c>
      <c r="BM152" s="6" t="e">
        <f>MAX(#REF!,#REF!,#REF!,#REF!,$N$63,$N$75,$N$87,$N$99,$N$111,$N$123,$N$135,$N$147,$N$159,$N$171)</f>
        <v>#REF!</v>
      </c>
      <c r="BN152" t="e">
        <f>PERCENTILE((#REF!,#REF!,#REF!,#REF!,$N$63,$N$75,$N$87,$N$99,$N$111,$N$123,$N$135,$N$147,$N$159,$N$171),75%)</f>
        <v>#REF!</v>
      </c>
      <c r="BO152" s="6" t="e">
        <f>MEDIAN(#REF!,#REF!,#REF!,#REF!,$N$63,$N$75,$N$87,$N$99,$N$111,$N$123,$N$135,$N$147,$N$159,$N$171)</f>
        <v>#REF!</v>
      </c>
      <c r="BP152" t="e">
        <f>PERCENTILE((#REF!,#REF!,#REF!,#REF!,$N$63,$N$75,$N$87,$N$99,$N$111,$N$123,$N$135,$N$147,$N$159,$N$171),25%)</f>
        <v>#REF!</v>
      </c>
      <c r="BQ152" s="6" t="e">
        <f>MIN(#REF!,#REF!,#REF!,#REF!,$N$63,$N$75,$N$87,$N$99,$N$111,$N$123,$N$135,$N$147,$N$159,$N$171)</f>
        <v>#REF!</v>
      </c>
    </row>
    <row r="153" spans="1:69" x14ac:dyDescent="0.25">
      <c r="A153" s="117"/>
      <c r="B153" s="60"/>
      <c r="C153" s="60"/>
      <c r="D153" s="61"/>
      <c r="E153" s="62"/>
      <c r="F153" s="62"/>
      <c r="G153" s="63"/>
      <c r="H153" s="64"/>
      <c r="I153" s="64"/>
      <c r="J153" s="64"/>
      <c r="K153" s="62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E153" s="3">
        <v>2001</v>
      </c>
      <c r="AF153" s="2">
        <f>COUNT(#REF!)</f>
        <v>0</v>
      </c>
      <c r="AG153" s="4" t="e">
        <f>MAX(#REF!)</f>
        <v>#REF!</v>
      </c>
      <c r="AH153" s="2" t="e">
        <f>PERCENTILE(#REF!,75%)</f>
        <v>#REF!</v>
      </c>
      <c r="AI153" s="4" t="e">
        <f>MEDIAN(#REF!)</f>
        <v>#REF!</v>
      </c>
      <c r="AJ153" s="2" t="e">
        <f>PERCENTILE(#REF!,25%)</f>
        <v>#REF!</v>
      </c>
      <c r="AK153" s="4" t="e">
        <f>MIN(#REF!)</f>
        <v>#REF!</v>
      </c>
      <c r="BK153">
        <v>3</v>
      </c>
      <c r="BL153">
        <f>COUNT(#REF!,#REF!,#REF!,#REF!,$N$64,$N$76,$N$88,$N$100,$N$112,$N$124,$N$136,$N$148,$N$160,$N$172)</f>
        <v>0</v>
      </c>
      <c r="BM153" s="6" t="e">
        <f>MAX(#REF!,#REF!,#REF!,#REF!,$N$64,$N$76,$N$88,$N$100,$N$112,$N$124,$N$136,$N$148,$N$160,$N$172)</f>
        <v>#REF!</v>
      </c>
      <c r="BN153" t="e">
        <f>PERCENTILE((#REF!,#REF!,#REF!,#REF!,$N$64,$N$76,$N$88,$N$100,$N$112,$N$124,$N$136,$N$148,$N$160,$N$172),75%)</f>
        <v>#REF!</v>
      </c>
      <c r="BO153" s="6" t="e">
        <f>MEDIAN(#REF!,#REF!,#REF!,#REF!,$N$64,$N$76,$N$88,$N$100,$N$112,$N$124,$N$136,$N$148,$N$160,$N$172)</f>
        <v>#REF!</v>
      </c>
      <c r="BP153" t="e">
        <f>PERCENTILE((#REF!,#REF!,#REF!,#REF!,$N$64,$N$76,$N$88,$N$100,$N$112,$N$124,$N$136,$N$148,$N$160,$N$172),25%)</f>
        <v>#REF!</v>
      </c>
      <c r="BQ153" s="6" t="e">
        <f>MIN(#REF!,#REF!,#REF!,#REF!,$N$64,$N$76,$N$88,$N$100,$N$112,$N$124,$N$136,$N$148,$N$160,$N$172)</f>
        <v>#REF!</v>
      </c>
    </row>
    <row r="154" spans="1:69" x14ac:dyDescent="0.25">
      <c r="A154" s="117"/>
      <c r="B154" s="60"/>
      <c r="C154" s="60"/>
      <c r="D154" s="61"/>
      <c r="E154" s="62"/>
      <c r="F154" s="62"/>
      <c r="G154" s="63"/>
      <c r="H154" s="64"/>
      <c r="I154" s="64"/>
      <c r="J154" s="64"/>
      <c r="K154" s="62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E154" s="3">
        <v>2002</v>
      </c>
      <c r="AF154" s="2">
        <f>COUNT(#REF!)</f>
        <v>0</v>
      </c>
      <c r="AG154" s="4" t="e">
        <f>MAX(#REF!)</f>
        <v>#REF!</v>
      </c>
      <c r="AH154" s="2" t="e">
        <f>PERCENTILE(#REF!,75%)</f>
        <v>#REF!</v>
      </c>
      <c r="AI154" s="4" t="e">
        <f>MEDIAN(#REF!)</f>
        <v>#REF!</v>
      </c>
      <c r="AJ154" s="2" t="e">
        <f>PERCENTILE(#REF!,25%)</f>
        <v>#REF!</v>
      </c>
      <c r="AK154" s="4" t="e">
        <f>MIN(#REF!)</f>
        <v>#REF!</v>
      </c>
      <c r="BK154">
        <v>4</v>
      </c>
      <c r="BL154">
        <f>COUNT(#REF!,#REF!,#REF!,#REF!,$N$65,$N$77,$N$89,$N$101,$N$113,$N$125,$N$137,$N$149,$N$161,$N$173)</f>
        <v>0</v>
      </c>
      <c r="BM154" s="6" t="e">
        <f>MAX(#REF!,#REF!,#REF!,#REF!,$N$65,$N$77,$N$89,$N$101,$N$113,$N$125,$N$137,$N$149,$N$161,$N$173)</f>
        <v>#REF!</v>
      </c>
      <c r="BN154" t="e">
        <f>PERCENTILE((#REF!,#REF!,#REF!,#REF!,$N$65,$N$77,$N$89,$N$101,$N$113,$N$125,$N$137,$N$149,$N$161,$N$173),75%)</f>
        <v>#REF!</v>
      </c>
      <c r="BO154" s="6" t="e">
        <f>MEDIAN(#REF!,#REF!,#REF!,#REF!,$N$65,$N$77,$N$89,$N$101,$N$113,$N$125,$N$137,$N$149,$N$161,$N$173)</f>
        <v>#REF!</v>
      </c>
      <c r="BP154" t="e">
        <f>PERCENTILE((#REF!,#REF!,#REF!,#REF!,$N$65,$N$77,$N$89,$N$101,$N$113,$N$125,$N$137,$N$149,$N$161,$N$173),25%)</f>
        <v>#REF!</v>
      </c>
      <c r="BQ154" s="6" t="e">
        <f>MIN(#REF!,#REF!,#REF!,#REF!,$N$65,$N$77,$N$89,$N$101,$N$113,$N$125,$N$137,$N$149,$N$161,$N$173)</f>
        <v>#REF!</v>
      </c>
    </row>
    <row r="155" spans="1:69" x14ac:dyDescent="0.25">
      <c r="A155" s="117"/>
      <c r="B155" s="60"/>
      <c r="C155" s="60"/>
      <c r="D155" s="61"/>
      <c r="E155" s="62"/>
      <c r="F155" s="62"/>
      <c r="G155" s="63"/>
      <c r="H155" s="64"/>
      <c r="I155" s="64"/>
      <c r="J155" s="64"/>
      <c r="K155" s="62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E155" s="3">
        <v>2003</v>
      </c>
      <c r="AF155" s="2">
        <f>COUNT($N$62:$N$73)</f>
        <v>0</v>
      </c>
      <c r="AG155" s="4">
        <f>MAX($N$62:$N$73)</f>
        <v>0</v>
      </c>
      <c r="AH155" s="2" t="e">
        <f>PERCENTILE($N$62:$N$73,75%)</f>
        <v>#NUM!</v>
      </c>
      <c r="AI155" s="4" t="e">
        <f>MEDIAN($N$62:$N$73)</f>
        <v>#NUM!</v>
      </c>
      <c r="AJ155" s="2" t="e">
        <f>PERCENTILE($N$62:$N$73,25%)</f>
        <v>#NUM!</v>
      </c>
      <c r="AK155" s="4">
        <f>MIN($N$62:$N$73)</f>
        <v>0</v>
      </c>
      <c r="BK155">
        <v>5</v>
      </c>
      <c r="BL155">
        <f>COUNT(#REF!,#REF!,#REF!,#REF!,$N$66,$N$78,$N$90,$N$102,$N$114,$N$126,$N$138,$N$150,$N$162,$N$174)</f>
        <v>0</v>
      </c>
      <c r="BM155" s="6" t="e">
        <f>MAX(#REF!,#REF!,#REF!,#REF!,$N$66,$N$78,$N$90,$N$102,$N$114,$N$126,$N$138,$N$150,$N$162,$N$174)</f>
        <v>#REF!</v>
      </c>
      <c r="BN155" t="e">
        <f>PERCENTILE((#REF!,#REF!,#REF!,#REF!,$N$66,$N$78,$N$90,$N$102,$N$114,$N$126,$N$138,$N$150,$N$162,$N$174),75%)</f>
        <v>#REF!</v>
      </c>
      <c r="BO155" s="6" t="e">
        <f>MEDIAN(#REF!,#REF!,#REF!,#REF!,$N$66,$N$78,$N$90,$N$102,$N$114,$N$126,$N$138,$N$150,$N$162,$N$174)</f>
        <v>#REF!</v>
      </c>
      <c r="BP155" t="e">
        <f>PERCENTILE((#REF!,#REF!,#REF!,#REF!,$N$66,$N$78,$N$90,$N$102,$N$114,$N$126,$N$138,$N$150,$N$162,$N$174),25%)</f>
        <v>#REF!</v>
      </c>
      <c r="BQ155" s="6" t="e">
        <f>MIN(#REF!,#REF!,#REF!,#REF!,$N$66,$N$78,$N$90,$N$102,$N$114,$N$126,$N$138,$N$150,$N$162,$N$174)</f>
        <v>#REF!</v>
      </c>
    </row>
    <row r="156" spans="1:69" x14ac:dyDescent="0.25">
      <c r="A156" s="117"/>
      <c r="B156" s="60"/>
      <c r="C156" s="60"/>
      <c r="D156" s="61"/>
      <c r="E156" s="62"/>
      <c r="F156" s="62"/>
      <c r="G156" s="63"/>
      <c r="H156" s="64"/>
      <c r="I156" s="64"/>
      <c r="J156" s="64"/>
      <c r="K156" s="62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E156" s="3">
        <v>2004</v>
      </c>
      <c r="AF156" s="2">
        <f>COUNT($N$74:$N$85)</f>
        <v>0</v>
      </c>
      <c r="AG156" s="4"/>
      <c r="AH156" s="2"/>
      <c r="AI156" s="4"/>
      <c r="AJ156" s="2"/>
      <c r="AK156" s="4"/>
      <c r="BK156">
        <v>6</v>
      </c>
      <c r="BL156">
        <f>COUNT(#REF!,#REF!,#REF!,#REF!,$N$67,$N$79,$N$91,$N$103,$N$115,$N$127,$N$139,$N$151,$N$163,$N$175)</f>
        <v>0</v>
      </c>
      <c r="BM156" s="6" t="e">
        <f>MAX(#REF!,#REF!,#REF!,#REF!,$N$67,$N$79,$N$91,$N$103,$N$115,$N$127,$N$139,$N$151,$N$163,$N$175)</f>
        <v>#REF!</v>
      </c>
      <c r="BN156" t="e">
        <f>PERCENTILE((#REF!,#REF!,#REF!,#REF!,$N$67,$N$79,$N$91,$N$103,$N$115,$N$127,$N$139,$N$151,$N$163,$N$175),75%)</f>
        <v>#REF!</v>
      </c>
      <c r="BO156" s="6" t="e">
        <f>MEDIAN(#REF!,#REF!,#REF!,#REF!,$N$67,$N$79,$N$91,$N$103,$N$115,$N$127,$N$139,$N$151,$N$163,$N$175)</f>
        <v>#REF!</v>
      </c>
      <c r="BP156" t="e">
        <f>PERCENTILE((#REF!,#REF!,#REF!,#REF!,$N$67,$N$79,$N$91,$N$103,$N$115,$N$127,$N$139,$N$151,$N$163,$N$175),25%)</f>
        <v>#REF!</v>
      </c>
      <c r="BQ156" s="6" t="e">
        <f>MIN(#REF!,#REF!,#REF!,#REF!,$N$67,$N$79,$N$91,$N$103,$N$115,$N$127,$N$139,$N$151,$N$163,$N$175)</f>
        <v>#REF!</v>
      </c>
    </row>
    <row r="157" spans="1:69" x14ac:dyDescent="0.25">
      <c r="A157" s="117"/>
      <c r="B157" s="60"/>
      <c r="C157" s="60"/>
      <c r="D157" s="61"/>
      <c r="E157" s="62"/>
      <c r="F157" s="62"/>
      <c r="G157" s="63"/>
      <c r="H157" s="64"/>
      <c r="I157" s="64"/>
      <c r="J157" s="64"/>
      <c r="K157" s="62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E157" s="3">
        <v>2005</v>
      </c>
      <c r="AF157" s="2">
        <f>COUNT($N$86:$N$97)</f>
        <v>0</v>
      </c>
      <c r="AG157" s="4">
        <f>MAX($N$86:$N$97)</f>
        <v>0</v>
      </c>
      <c r="AH157" s="2" t="e">
        <f>PERCENTILE($N$86:$N$97,75%)</f>
        <v>#NUM!</v>
      </c>
      <c r="AI157" s="4" t="e">
        <f>MEDIAN($N$86:$N$97)</f>
        <v>#NUM!</v>
      </c>
      <c r="AJ157" s="2" t="e">
        <f>PERCENTILE($N$86:$N$97,25%)</f>
        <v>#NUM!</v>
      </c>
      <c r="AK157" s="4">
        <f>MIN($N$86:$N$97)</f>
        <v>0</v>
      </c>
      <c r="BK157">
        <v>7</v>
      </c>
      <c r="BL157">
        <f>COUNT(#REF!,#REF!,#REF!,#REF!,$N$68,$N$80,$N$92,$N$104,$N$116,$N$128,$N$140,$N$152,$N$164,$N$176)</f>
        <v>0</v>
      </c>
      <c r="BM157" s="6" t="e">
        <f>MAX(#REF!,#REF!,#REF!,#REF!,$N$68,$N$80,$N$92,$N$104,$N$116,$N$128,$N$140,$N$152,$N$164,$N$176)</f>
        <v>#REF!</v>
      </c>
      <c r="BN157" t="e">
        <f>PERCENTILE((#REF!,#REF!,#REF!,#REF!,$N$68,$N$80,$N$92,$N$104,$N$116,$N$128,$N$140,$N$152,$N$164,$N$176),75%)</f>
        <v>#REF!</v>
      </c>
      <c r="BO157" s="6" t="e">
        <f>MEDIAN(#REF!,#REF!,#REF!,#REF!,$N$68,$N$80,$N$92,$N$104,$N$116,$N$128,$N$140,$N$152,$N$164,$N$176)</f>
        <v>#REF!</v>
      </c>
      <c r="BP157" t="e">
        <f>PERCENTILE((#REF!,#REF!,#REF!,#REF!,$N$68,$N$80,$N$92,$N$104,$N$116,$N$128,$N$140,$N$152,$N$164,$N$176),25%)</f>
        <v>#REF!</v>
      </c>
      <c r="BQ157" s="6" t="e">
        <f>MIN(#REF!,#REF!,#REF!,#REF!,$N$68,$N$80,$N$92,$N$104,$N$116,$N$128,$N$140,$N$152,$N$164,$N$176)</f>
        <v>#REF!</v>
      </c>
    </row>
    <row r="158" spans="1:69" x14ac:dyDescent="0.25">
      <c r="A158" s="117"/>
      <c r="B158" s="60"/>
      <c r="C158" s="60"/>
      <c r="D158" s="61"/>
      <c r="E158" s="62"/>
      <c r="F158" s="62"/>
      <c r="G158" s="63"/>
      <c r="H158" s="64"/>
      <c r="I158" s="64"/>
      <c r="J158" s="64"/>
      <c r="K158" s="62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E158" s="3">
        <v>2006</v>
      </c>
      <c r="AF158" s="2">
        <f>COUNT($N$98:$N$109)</f>
        <v>0</v>
      </c>
      <c r="AG158" s="4">
        <f>MAX($N$98:$N$109)</f>
        <v>0</v>
      </c>
      <c r="AH158" s="2" t="e">
        <f>PERCENTILE($N$98:$N$109,75%)</f>
        <v>#NUM!</v>
      </c>
      <c r="AI158" s="4" t="e">
        <f>MEDIAN($N$98:$N$109)</f>
        <v>#NUM!</v>
      </c>
      <c r="AJ158" s="2" t="e">
        <f>PERCENTILE($N$98:$N$109,25%)</f>
        <v>#NUM!</v>
      </c>
      <c r="AK158" s="4">
        <f>MIN($N$98:$N$109)</f>
        <v>0</v>
      </c>
      <c r="BK158">
        <v>8</v>
      </c>
      <c r="BL158">
        <f>COUNT(#REF!,#REF!,#REF!,#REF!,$N$69,$N$81,$N$93,$N$105,$N$117,$N$129,$N$141,$N$153,$N$165,$N$177)</f>
        <v>0</v>
      </c>
      <c r="BM158" s="6" t="e">
        <f>MAX(#REF!,#REF!,#REF!,#REF!,$N$69,$N$81,$N$93,$N$105,$N$117,$N$129,$N$141,$N$153,$N$165,$N$177)</f>
        <v>#REF!</v>
      </c>
      <c r="BN158" t="e">
        <f>PERCENTILE((#REF!,#REF!,#REF!,#REF!,$N$69,$N$81,$N$93,$N$105,$N$117,$N$129,$N$141,$N$153,$N$165,$N$177),75%)</f>
        <v>#REF!</v>
      </c>
      <c r="BO158" s="6" t="e">
        <f>MEDIAN(#REF!,#REF!,#REF!,#REF!,$N$69,$N$81,$N$93,$N$105,$N$117,$N$129,$N$141,$N$153,$N$165,$N$177)</f>
        <v>#REF!</v>
      </c>
      <c r="BP158" t="e">
        <f>PERCENTILE((#REF!,#REF!,#REF!,#REF!,$N$69,$N$81,$N$93,$N$105,$N$117,$N$129,$N$141,$N$153,$N$165,$N$177),25%)</f>
        <v>#REF!</v>
      </c>
      <c r="BQ158" s="6" t="e">
        <f>MIN(#REF!,#REF!,#REF!,#REF!,$N$69,$N$81,$N$93,$N$105,$N$117,$N$129,$N$141,$N$153,$N$165,$N$177)</f>
        <v>#REF!</v>
      </c>
    </row>
    <row r="159" spans="1:69" x14ac:dyDescent="0.25">
      <c r="A159" s="117"/>
      <c r="B159" s="60"/>
      <c r="C159" s="60"/>
      <c r="D159" s="61"/>
      <c r="E159" s="62"/>
      <c r="F159" s="62"/>
      <c r="G159" s="63"/>
      <c r="H159" s="64"/>
      <c r="I159" s="64"/>
      <c r="J159" s="64"/>
      <c r="K159" s="62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E159" s="3">
        <v>2007</v>
      </c>
      <c r="AF159" s="2">
        <f>COUNT($N$110:$N$121)</f>
        <v>0</v>
      </c>
      <c r="AG159" s="4">
        <f>MAX($N$110:$N$121)</f>
        <v>0</v>
      </c>
      <c r="AH159" s="2" t="e">
        <f>PERCENTILE($N$110:$N$121,75%)</f>
        <v>#NUM!</v>
      </c>
      <c r="AI159" s="4" t="e">
        <f>MEDIAN($N$110:$N$121)</f>
        <v>#NUM!</v>
      </c>
      <c r="AJ159" s="2" t="e">
        <f>PERCENTILE($N$110:$N$121,25%)</f>
        <v>#NUM!</v>
      </c>
      <c r="AK159" s="4">
        <f>MIN($N$110:$N$121)</f>
        <v>0</v>
      </c>
      <c r="BK159">
        <v>9</v>
      </c>
      <c r="BL159">
        <f>COUNT(#REF!,#REF!,#REF!,#REF!,$N$70,$N$82,$N$94,$N$106,$N$118,$N$130,$N$142,$N$154,$N$166,$N$178)</f>
        <v>0</v>
      </c>
      <c r="BM159" s="6" t="e">
        <f>MAX(#REF!,#REF!,#REF!,#REF!,$N$70,$N$82,$N$94,$N$106,$N$118,$N$130,$N$142,$N$154,$N$166,$N$178)</f>
        <v>#REF!</v>
      </c>
      <c r="BN159" t="e">
        <f>PERCENTILE((#REF!,#REF!,#REF!,#REF!,$N$70,$N$82,$N$94,$N$106,$N$118,$N$130,$N$142,$N$154,$N$166,$N$178),75%)</f>
        <v>#REF!</v>
      </c>
      <c r="BO159" s="6" t="e">
        <f>MEDIAN(#REF!,#REF!,#REF!,#REF!,$N$70,$N$82,$N$94,$N$106,$N$118,$N$130,$N$142,$N$154,$N$166,$N$178)</f>
        <v>#REF!</v>
      </c>
      <c r="BP159" t="e">
        <f>PERCENTILE((#REF!,#REF!,#REF!,#REF!,$N$70,$N$82,$N$94,$N$106,$N$118,$N$130,$N$142,$N$154,$N$166,$N$178),25%)</f>
        <v>#REF!</v>
      </c>
      <c r="BQ159" s="6" t="e">
        <f>MIN(#REF!,#REF!,#REF!,#REF!,$N$70,$N$82,$N$94,$N$106,$N$118,$N$130,$N$142,$N$154,$N$166,$N$178)</f>
        <v>#REF!</v>
      </c>
    </row>
    <row r="160" spans="1:69" x14ac:dyDescent="0.25">
      <c r="A160" s="117"/>
      <c r="B160" s="60"/>
      <c r="C160" s="60"/>
      <c r="D160" s="61"/>
      <c r="E160" s="62"/>
      <c r="F160" s="62"/>
      <c r="G160" s="63"/>
      <c r="H160" s="64"/>
      <c r="I160" s="64"/>
      <c r="J160" s="64"/>
      <c r="K160" s="62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E160" s="3">
        <v>2008</v>
      </c>
      <c r="AF160" s="2">
        <f>COUNT($N$122:$N$133)</f>
        <v>0</v>
      </c>
      <c r="AG160" s="4">
        <f>MAX($N$122:$N$133)</f>
        <v>0</v>
      </c>
      <c r="AH160" s="2" t="e">
        <f>PERCENTILE($N$122:$N$133,75%)</f>
        <v>#NUM!</v>
      </c>
      <c r="AI160" s="4" t="e">
        <f>MEDIAN($N$122:$N$133)</f>
        <v>#NUM!</v>
      </c>
      <c r="AJ160" s="2" t="e">
        <f>PERCENTILE($N$122:$N$133,25%)</f>
        <v>#NUM!</v>
      </c>
      <c r="AK160" s="4">
        <f>MIN($N$122:$N$133)</f>
        <v>0</v>
      </c>
      <c r="BK160">
        <v>10</v>
      </c>
      <c r="BL160">
        <f>COUNT(#REF!,#REF!,#REF!,#REF!,$N$71,$N$83,$N$95,$N$107,$N$119,$N$131,$N$143,$N$155,$N$167,$N$179)</f>
        <v>0</v>
      </c>
      <c r="BM160" s="6" t="e">
        <f>MAX(#REF!,#REF!,#REF!,#REF!,$N$71,$N$83,$N$95,$N$107,$N$119,$N$131,$N$143,$N$155,$N$167,$N$179)</f>
        <v>#REF!</v>
      </c>
      <c r="BN160" t="e">
        <f>PERCENTILE((#REF!,#REF!,#REF!,#REF!,$N$71,$N$83,$N$95,$N$107,$N$119,$N$131,$N$143,$N$155,$N$167,$N$179),75%)</f>
        <v>#REF!</v>
      </c>
      <c r="BO160" s="6" t="e">
        <f>MEDIAN(#REF!,#REF!,#REF!,#REF!,$N$71,$N$83,$N$95,$N$107,$N$119,$N$131,$N$143,$N$155,$N$167,$N$179)</f>
        <v>#REF!</v>
      </c>
      <c r="BP160" t="e">
        <f>PERCENTILE((#REF!,#REF!,#REF!,#REF!,$N$71,$N$83,$N$95,$N$107,$N$119,$N$131,$N$143,$N$155,$N$167,$N$179),25%)</f>
        <v>#REF!</v>
      </c>
      <c r="BQ160" s="6" t="e">
        <f>MIN(#REF!,#REF!,#REF!,#REF!,$N$71,$N$83,$N$95,$N$107,$N$119,$N$131,$N$143,$N$155,$N$167,$N$179)</f>
        <v>#REF!</v>
      </c>
    </row>
    <row r="161" spans="1:69" x14ac:dyDescent="0.25">
      <c r="A161" s="117"/>
      <c r="B161" s="60"/>
      <c r="C161" s="60"/>
      <c r="D161" s="61"/>
      <c r="E161" s="62"/>
      <c r="F161" s="62"/>
      <c r="G161" s="63"/>
      <c r="H161" s="64"/>
      <c r="I161" s="64"/>
      <c r="J161" s="64"/>
      <c r="K161" s="62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E161" s="3">
        <v>2009</v>
      </c>
      <c r="AF161" s="2">
        <f>COUNT($N$134:$N$145)</f>
        <v>0</v>
      </c>
      <c r="AG161" s="4">
        <f>MAX($N$134:$N$145)</f>
        <v>0</v>
      </c>
      <c r="AH161" s="2" t="e">
        <f>PERCENTILE($N$134:$N$145,75%)</f>
        <v>#NUM!</v>
      </c>
      <c r="AI161" s="4" t="e">
        <f>MEDIAN($N$134:$N$145)</f>
        <v>#NUM!</v>
      </c>
      <c r="AJ161" s="2" t="e">
        <f>PERCENTILE($N$134:$N$145,25%)</f>
        <v>#NUM!</v>
      </c>
      <c r="AK161" s="4">
        <f>MIN($N$134:$N$145)</f>
        <v>0</v>
      </c>
      <c r="BK161">
        <v>11</v>
      </c>
      <c r="BL161">
        <f>COUNT(#REF!,#REF!,#REF!,#REF!,$N$72,$N$84,$N$96,$N$108,$N$120,$N$132,$N$144,$N$156,$N$168,$N$180)</f>
        <v>0</v>
      </c>
      <c r="BM161" s="6" t="e">
        <f>MAX(#REF!,#REF!,#REF!,#REF!,$N$72,$N$84,$N$96,$N$108,$N$120,$N$132,$N$144,$N$156,$N$168,$N$180)</f>
        <v>#REF!</v>
      </c>
      <c r="BN161" t="e">
        <f>PERCENTILE((#REF!,#REF!,#REF!,#REF!,$N$72,$N$84,$N$96,$N$108,$N$120,$N$132,$N$144,$N$156,$N$168,$N$180),75%)</f>
        <v>#REF!</v>
      </c>
      <c r="BO161" s="6" t="e">
        <f>MEDIAN(#REF!,#REF!,#REF!,#REF!,$N$72,$N$84,$N$96,$N$108,$N$120,$N$132,$N$144,$N$156,$N$168,$N$180)</f>
        <v>#REF!</v>
      </c>
      <c r="BP161" t="e">
        <f>PERCENTILE((#REF!,#REF!,#REF!,#REF!,$N$72,$N$84,$N$96,$N$108,$N$120,$N$132,$N$144,$N$156,$N$168,$N$180),25%)</f>
        <v>#REF!</v>
      </c>
      <c r="BQ161" s="6" t="e">
        <f>MIN(#REF!,#REF!,#REF!,#REF!,$N$72,$N$84,$N$96,$N$108,$N$120,$N$132,$N$144,$N$156,$N$168,$N$180)</f>
        <v>#REF!</v>
      </c>
    </row>
    <row r="162" spans="1:69" x14ac:dyDescent="0.25">
      <c r="A162" s="117"/>
      <c r="B162" s="60"/>
      <c r="C162" s="60"/>
      <c r="D162" s="61"/>
      <c r="E162" s="62"/>
      <c r="F162" s="62"/>
      <c r="G162" s="63"/>
      <c r="H162" s="64"/>
      <c r="I162" s="64"/>
      <c r="J162" s="64"/>
      <c r="K162" s="62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E162" s="3">
        <v>2010</v>
      </c>
      <c r="AF162" s="2">
        <f>COUNT($N$146:$N$157)</f>
        <v>0</v>
      </c>
      <c r="AG162" s="4">
        <f>MAX($N$146:$N$157)</f>
        <v>0</v>
      </c>
      <c r="AH162" s="2" t="e">
        <f>PERCENTILE($N$146:$N$157,75%)</f>
        <v>#NUM!</v>
      </c>
      <c r="AI162" s="4" t="e">
        <f>MEDIAN($N$146:$N$157)</f>
        <v>#NUM!</v>
      </c>
      <c r="AJ162" s="2" t="e">
        <f>PERCENTILE($N$146:$N$157,25%)</f>
        <v>#NUM!</v>
      </c>
      <c r="AK162" s="4">
        <f>MIN($N$146:$N$157)</f>
        <v>0</v>
      </c>
      <c r="BK162">
        <v>12</v>
      </c>
      <c r="BL162">
        <f>COUNT(#REF!,#REF!,#REF!,#REF!,$N$73,$N$85,$N$97,$N$109,$N$121,$N$133,$N$145,$N$157,$N$169,$N$181)</f>
        <v>0</v>
      </c>
      <c r="BM162" s="6" t="e">
        <f>MAX(#REF!,#REF!,#REF!,#REF!,$N$73,$N$85,$N$97,$N$109,$N$121,$N$133,$N$145,$N$157,$N$169,$N$181)</f>
        <v>#REF!</v>
      </c>
      <c r="BN162" t="e">
        <f>PERCENTILE((#REF!,#REF!,#REF!,#REF!,$N$73,$N$85,$N$97,$N$109,$N$121,$N$133,$N$145,$N$157,$N$169,$N$181),75%)</f>
        <v>#REF!</v>
      </c>
      <c r="BO162" s="6" t="e">
        <f>MEDIAN(#REF!,#REF!,#REF!,#REF!,$N$73,$N$85,$N$97,$N$109,$N$121,$N$133,$N$145,$N$157,$N$169,$N$181)</f>
        <v>#REF!</v>
      </c>
      <c r="BP162" t="e">
        <f>PERCENTILE((#REF!,#REF!,#REF!,#REF!,$N$73,$N$85,$N$97,$N$109,$N$121,$N$133,$N$145,$N$157,$N$169,$N$181),25%)</f>
        <v>#REF!</v>
      </c>
      <c r="BQ162" s="6" t="e">
        <f>MIN(#REF!,#REF!,#REF!,#REF!,$N$73,$N$85,$N$97,$N$109,$N$121,$N$133,$N$145,$N$157,$N$169,$N$181)</f>
        <v>#REF!</v>
      </c>
    </row>
    <row r="163" spans="1:69" x14ac:dyDescent="0.25">
      <c r="A163" s="117"/>
      <c r="B163" s="60"/>
      <c r="C163" s="60"/>
      <c r="D163" s="61"/>
      <c r="E163" s="62"/>
      <c r="F163" s="62"/>
      <c r="G163" s="63"/>
      <c r="H163" s="64"/>
      <c r="I163" s="64"/>
      <c r="J163" s="64"/>
      <c r="K163" s="62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E163" s="3">
        <v>2011</v>
      </c>
      <c r="AF163" s="2">
        <f>COUNT($N$158:$N$169)</f>
        <v>0</v>
      </c>
      <c r="AG163" s="4">
        <f>MAX($N$158:$N$169)</f>
        <v>0</v>
      </c>
      <c r="AH163" s="2" t="e">
        <f>PERCENTILE($N$158:$N$169,75%)</f>
        <v>#NUM!</v>
      </c>
      <c r="AI163" s="4" t="e">
        <f>MEDIAN($N$158:$N$169)</f>
        <v>#NUM!</v>
      </c>
      <c r="AJ163" s="2" t="e">
        <f>PERCENTILE($N$158:$N$169,25%)</f>
        <v>#NUM!</v>
      </c>
      <c r="AK163" s="4">
        <f>MIN($N$158:$N$169)</f>
        <v>0</v>
      </c>
    </row>
    <row r="164" spans="1:69" x14ac:dyDescent="0.25">
      <c r="A164" s="117"/>
      <c r="B164" s="60"/>
      <c r="C164" s="60"/>
      <c r="D164" s="61"/>
      <c r="E164" s="62"/>
      <c r="F164" s="62"/>
      <c r="G164" s="63"/>
      <c r="H164" s="64"/>
      <c r="I164" s="64"/>
      <c r="J164" s="64"/>
      <c r="K164" s="62"/>
      <c r="L164" s="63"/>
      <c r="M164" s="63"/>
      <c r="N164" s="63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E164" s="3">
        <v>2012</v>
      </c>
      <c r="AF164" s="2">
        <f>COUNT($N$170:$N$181)</f>
        <v>0</v>
      </c>
      <c r="AG164" s="4">
        <f>MAX($N$170:$N$181)</f>
        <v>0</v>
      </c>
      <c r="AH164" s="2" t="e">
        <f>PERCENTILE($N$170:$N$181,75%)</f>
        <v>#NUM!</v>
      </c>
      <c r="AI164" s="4" t="e">
        <f>MEDIAN($N$170:$N$181)</f>
        <v>#NUM!</v>
      </c>
      <c r="AJ164" s="2" t="e">
        <f>PERCENTILE($N$170:$N$181,25%)</f>
        <v>#NUM!</v>
      </c>
      <c r="AK164" s="4">
        <f>MIN($N$170:$N$181)</f>
        <v>0</v>
      </c>
    </row>
    <row r="165" spans="1:69" x14ac:dyDescent="0.25">
      <c r="A165" s="117"/>
      <c r="B165" s="60"/>
      <c r="C165" s="60"/>
      <c r="D165" s="61"/>
      <c r="E165" s="62"/>
      <c r="F165" s="62"/>
      <c r="G165" s="63"/>
      <c r="H165" s="64"/>
      <c r="I165" s="64"/>
      <c r="J165" s="64"/>
      <c r="K165" s="62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E165" s="1"/>
      <c r="AF165" s="1"/>
      <c r="AG165" s="2"/>
      <c r="AH165" s="2"/>
      <c r="AI165" s="2"/>
    </row>
    <row r="166" spans="1:69" x14ac:dyDescent="0.25">
      <c r="A166" s="117"/>
      <c r="B166" s="60"/>
      <c r="C166" s="60"/>
      <c r="D166" s="61"/>
      <c r="E166" s="62"/>
      <c r="F166" s="62"/>
      <c r="G166" s="63"/>
      <c r="H166" s="64"/>
      <c r="I166" s="64"/>
      <c r="J166" s="64"/>
      <c r="K166" s="62"/>
      <c r="L166" s="63"/>
      <c r="M166" s="63"/>
      <c r="N166" s="66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 spans="1:69" x14ac:dyDescent="0.25">
      <c r="A167" s="117"/>
      <c r="B167" s="60"/>
      <c r="C167" s="60"/>
      <c r="D167" s="61"/>
      <c r="E167" s="62"/>
      <c r="F167" s="62"/>
      <c r="G167" s="63"/>
      <c r="H167" s="67"/>
      <c r="I167" s="67"/>
      <c r="J167" s="67"/>
      <c r="K167" s="62"/>
      <c r="L167" s="63"/>
      <c r="M167" s="63"/>
      <c r="N167" s="66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 spans="1:69" x14ac:dyDescent="0.25">
      <c r="A168" s="117"/>
      <c r="B168" s="60"/>
      <c r="C168" s="60"/>
      <c r="D168" s="61"/>
      <c r="E168" s="62"/>
      <c r="F168" s="62"/>
      <c r="G168" s="63"/>
      <c r="H168" s="64"/>
      <c r="I168" s="64"/>
      <c r="J168" s="64"/>
      <c r="K168" s="62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 spans="1:69" x14ac:dyDescent="0.25">
      <c r="A169" s="117"/>
      <c r="B169" s="60"/>
      <c r="C169" s="60"/>
      <c r="D169" s="61"/>
      <c r="E169" s="62"/>
      <c r="F169" s="62"/>
      <c r="G169" s="63"/>
      <c r="H169" s="64"/>
      <c r="I169" s="64"/>
      <c r="J169" s="64"/>
      <c r="K169" s="62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 spans="1:69" x14ac:dyDescent="0.25">
      <c r="A170" s="117"/>
      <c r="B170" s="60"/>
      <c r="C170" s="60"/>
      <c r="D170" s="61"/>
      <c r="E170" s="62"/>
      <c r="F170" s="62"/>
      <c r="G170" s="63"/>
      <c r="H170" s="64"/>
      <c r="I170" s="64"/>
      <c r="J170" s="64"/>
      <c r="K170" s="62"/>
      <c r="L170" s="63"/>
      <c r="M170" s="63"/>
      <c r="N170" s="66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 spans="1:69" x14ac:dyDescent="0.25">
      <c r="A171" s="117"/>
      <c r="B171" s="60"/>
      <c r="C171" s="60"/>
      <c r="D171" s="61"/>
      <c r="E171" s="62"/>
      <c r="F171" s="62"/>
      <c r="G171" s="63"/>
      <c r="H171" s="64"/>
      <c r="I171" s="64"/>
      <c r="J171" s="64"/>
      <c r="K171" s="62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 spans="1:69" x14ac:dyDescent="0.25">
      <c r="A172" s="117"/>
      <c r="B172" s="60"/>
      <c r="C172" s="60"/>
      <c r="D172" s="61"/>
      <c r="E172" s="62"/>
      <c r="F172" s="62"/>
      <c r="G172" s="63"/>
      <c r="H172" s="64"/>
      <c r="I172" s="64"/>
      <c r="J172" s="64"/>
      <c r="K172" s="62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 spans="1:69" x14ac:dyDescent="0.25">
      <c r="A173" s="117"/>
      <c r="B173" s="60"/>
      <c r="C173" s="60"/>
      <c r="D173" s="61"/>
      <c r="E173" s="62"/>
      <c r="F173" s="62"/>
      <c r="G173" s="63"/>
      <c r="H173" s="64"/>
      <c r="I173" s="64"/>
      <c r="J173" s="64"/>
      <c r="K173" s="62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 spans="1:69" x14ac:dyDescent="0.25">
      <c r="A174" s="117"/>
      <c r="B174" s="60"/>
      <c r="C174" s="60"/>
      <c r="D174" s="61"/>
      <c r="E174" s="62"/>
      <c r="F174" s="62"/>
      <c r="G174" s="63"/>
      <c r="H174" s="64"/>
      <c r="I174" s="64"/>
      <c r="J174" s="64"/>
      <c r="K174" s="62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 spans="1:69" x14ac:dyDescent="0.25">
      <c r="A175" s="117"/>
      <c r="B175" s="60"/>
      <c r="C175" s="60"/>
      <c r="D175" s="61"/>
      <c r="E175" s="62"/>
      <c r="F175" s="62"/>
      <c r="G175" s="63"/>
      <c r="H175" s="64"/>
      <c r="I175" s="64"/>
      <c r="J175" s="64"/>
      <c r="K175" s="62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 spans="1:69" x14ac:dyDescent="0.25">
      <c r="A176" s="117"/>
      <c r="B176" s="60"/>
      <c r="C176" s="60"/>
      <c r="D176" s="61"/>
      <c r="E176" s="62"/>
      <c r="F176" s="62"/>
      <c r="G176" s="63"/>
      <c r="H176" s="64"/>
      <c r="I176" s="64"/>
      <c r="J176" s="64"/>
      <c r="K176" s="62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 spans="1:28" x14ac:dyDescent="0.25">
      <c r="A177" s="117"/>
      <c r="B177" s="60"/>
      <c r="C177" s="60"/>
      <c r="D177" s="61"/>
      <c r="E177" s="62"/>
      <c r="F177" s="62"/>
      <c r="G177" s="63"/>
      <c r="H177" s="64"/>
      <c r="I177" s="64"/>
      <c r="J177" s="64"/>
      <c r="K177" s="62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 spans="1:28" x14ac:dyDescent="0.25">
      <c r="A178" s="117"/>
      <c r="B178" s="60"/>
      <c r="C178" s="60"/>
      <c r="D178" s="61"/>
      <c r="E178" s="62"/>
      <c r="F178" s="62"/>
      <c r="G178" s="63"/>
      <c r="H178" s="64"/>
      <c r="I178" s="64"/>
      <c r="J178" s="64"/>
      <c r="K178" s="62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 spans="1:28" x14ac:dyDescent="0.25">
      <c r="A179" s="117"/>
      <c r="B179" s="60"/>
      <c r="C179" s="60"/>
      <c r="D179" s="61"/>
      <c r="E179" s="62"/>
      <c r="F179" s="62"/>
      <c r="G179" s="63"/>
      <c r="H179" s="64"/>
      <c r="I179" s="64"/>
      <c r="J179" s="64"/>
      <c r="K179" s="62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 spans="1:28" x14ac:dyDescent="0.25">
      <c r="A180" s="117"/>
      <c r="B180" s="60"/>
      <c r="C180" s="60"/>
      <c r="D180" s="61"/>
      <c r="E180" s="62"/>
      <c r="F180" s="62"/>
      <c r="G180" s="63"/>
      <c r="H180" s="64"/>
      <c r="I180" s="64"/>
      <c r="J180" s="64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 spans="1:28" x14ac:dyDescent="0.25">
      <c r="A181" s="117"/>
      <c r="B181" s="60"/>
      <c r="C181" s="60"/>
      <c r="D181" s="61"/>
      <c r="E181" s="62"/>
      <c r="F181" s="62"/>
      <c r="G181" s="63"/>
      <c r="H181" s="64"/>
      <c r="I181" s="64"/>
      <c r="J181" s="64"/>
      <c r="K181" s="62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1"/>
  <sheetViews>
    <sheetView zoomScale="49" workbookViewId="0">
      <selection activeCell="S27" sqref="S27"/>
    </sheetView>
  </sheetViews>
  <sheetFormatPr defaultRowHeight="15.75" x14ac:dyDescent="0.25"/>
  <cols>
    <col min="1" max="1" width="13" style="118" bestFit="1" customWidth="1"/>
    <col min="2" max="3" width="9.7109375" style="53" customWidth="1"/>
    <col min="4" max="6" width="8.85546875" style="53"/>
    <col min="7" max="7" width="15.5703125" style="53" bestFit="1" customWidth="1"/>
    <col min="8" max="8" width="11.7109375" style="53" bestFit="1" customWidth="1"/>
    <col min="9" max="9" width="14.7109375" style="53" bestFit="1" customWidth="1"/>
    <col min="10" max="10" width="14.28515625" style="53" bestFit="1" customWidth="1"/>
    <col min="11" max="14" width="8.85546875" style="53"/>
    <col min="15" max="28" width="15.140625" style="53" customWidth="1"/>
    <col min="29" max="29" width="8.85546875" style="53"/>
    <col min="31" max="32" width="19.85546875" customWidth="1"/>
    <col min="33" max="33" width="19.140625" customWidth="1"/>
    <col min="34" max="34" width="16.7109375" customWidth="1"/>
    <col min="35" max="35" width="23.5703125" bestFit="1" customWidth="1"/>
    <col min="36" max="36" width="13.85546875" bestFit="1" customWidth="1"/>
  </cols>
  <sheetData>
    <row r="1" spans="1:69" s="72" customFormat="1" x14ac:dyDescent="0.25">
      <c r="A1" s="116" t="s">
        <v>13</v>
      </c>
      <c r="B1" s="70" t="s">
        <v>14</v>
      </c>
      <c r="C1" s="70" t="s">
        <v>15</v>
      </c>
      <c r="D1" s="70" t="s">
        <v>0</v>
      </c>
      <c r="E1" s="70" t="s">
        <v>1</v>
      </c>
      <c r="F1" s="70" t="s">
        <v>2</v>
      </c>
      <c r="G1" s="70" t="s">
        <v>4</v>
      </c>
      <c r="H1" s="70" t="s">
        <v>10</v>
      </c>
      <c r="I1" s="70" t="s">
        <v>8</v>
      </c>
      <c r="J1" s="70" t="s">
        <v>9</v>
      </c>
      <c r="K1" s="58" t="s">
        <v>5</v>
      </c>
      <c r="L1" s="59" t="s">
        <v>6</v>
      </c>
      <c r="M1" s="59" t="s">
        <v>7</v>
      </c>
      <c r="N1" s="59" t="s">
        <v>11</v>
      </c>
      <c r="O1" s="59" t="s">
        <v>12</v>
      </c>
      <c r="P1" s="59" t="s">
        <v>71</v>
      </c>
      <c r="Q1" s="59" t="s">
        <v>72</v>
      </c>
      <c r="R1" s="59" t="s">
        <v>73</v>
      </c>
      <c r="S1" s="59" t="s">
        <v>74</v>
      </c>
      <c r="T1" s="59" t="s">
        <v>75</v>
      </c>
      <c r="U1" s="59" t="s">
        <v>76</v>
      </c>
      <c r="V1" s="59" t="s">
        <v>77</v>
      </c>
      <c r="W1" s="59" t="s">
        <v>78</v>
      </c>
      <c r="X1" s="59" t="s">
        <v>79</v>
      </c>
      <c r="Y1" s="59" t="s">
        <v>80</v>
      </c>
      <c r="Z1" s="59" t="s">
        <v>81</v>
      </c>
      <c r="AA1" s="59" t="s">
        <v>104</v>
      </c>
      <c r="AB1" s="59" t="s">
        <v>105</v>
      </c>
      <c r="AC1" s="70"/>
    </row>
    <row r="2" spans="1:69" s="72" customFormat="1" x14ac:dyDescent="0.25">
      <c r="A2" s="117">
        <v>40917</v>
      </c>
      <c r="B2" s="60">
        <v>1</v>
      </c>
      <c r="C2" s="60">
        <f t="shared" ref="C2:C6" si="0">YEAR(A2)</f>
        <v>2012</v>
      </c>
      <c r="D2" s="96">
        <v>1</v>
      </c>
      <c r="E2" s="96">
        <v>8.1</v>
      </c>
      <c r="F2" s="96" t="s">
        <v>110</v>
      </c>
      <c r="G2" s="96">
        <v>63</v>
      </c>
      <c r="H2" s="96">
        <v>0.54500000000000004</v>
      </c>
      <c r="I2" s="96">
        <v>0.16600000000000001</v>
      </c>
      <c r="J2" s="96">
        <v>8.3000000000000004E-2</v>
      </c>
      <c r="K2" s="96">
        <v>8.3000000000000007</v>
      </c>
      <c r="L2" s="96">
        <v>63</v>
      </c>
      <c r="M2" s="96">
        <v>241</v>
      </c>
      <c r="N2" s="96">
        <v>-99.99</v>
      </c>
      <c r="O2" s="96">
        <v>94</v>
      </c>
      <c r="P2" s="96">
        <v>60</v>
      </c>
      <c r="Q2" s="96">
        <v>44</v>
      </c>
      <c r="R2" s="96">
        <v>35</v>
      </c>
      <c r="S2" s="96">
        <v>362</v>
      </c>
      <c r="T2" s="96">
        <v>8</v>
      </c>
      <c r="U2" s="96">
        <v>96</v>
      </c>
      <c r="V2" s="59"/>
      <c r="W2" s="59"/>
      <c r="X2" s="59"/>
      <c r="Y2" s="59"/>
      <c r="Z2" s="96">
        <v>11</v>
      </c>
      <c r="AA2" s="96">
        <v>304</v>
      </c>
      <c r="AB2" s="59"/>
      <c r="AC2" s="70"/>
    </row>
    <row r="3" spans="1:69" s="72" customFormat="1" x14ac:dyDescent="0.25">
      <c r="A3" s="117">
        <v>40945</v>
      </c>
      <c r="B3" s="60">
        <v>2</v>
      </c>
      <c r="C3" s="60">
        <f t="shared" si="0"/>
        <v>2012</v>
      </c>
      <c r="D3" s="96">
        <v>1</v>
      </c>
      <c r="E3" s="96">
        <v>8.1999999999999993</v>
      </c>
      <c r="F3" s="96">
        <v>26</v>
      </c>
      <c r="G3" s="96">
        <v>56</v>
      </c>
      <c r="H3" s="96">
        <v>0.47099999999999997</v>
      </c>
      <c r="I3" s="96">
        <v>0.115</v>
      </c>
      <c r="J3" s="96">
        <v>0.06</v>
      </c>
      <c r="K3" s="96">
        <v>8.3000000000000007</v>
      </c>
      <c r="L3" s="96">
        <v>86</v>
      </c>
      <c r="M3" s="96">
        <v>239</v>
      </c>
      <c r="N3" s="96">
        <v>78</v>
      </c>
      <c r="O3" s="96">
        <v>1700</v>
      </c>
      <c r="P3" s="96">
        <v>84</v>
      </c>
      <c r="Q3" s="96">
        <v>28</v>
      </c>
      <c r="R3" s="96">
        <v>24</v>
      </c>
      <c r="S3" s="96">
        <v>356</v>
      </c>
      <c r="T3" s="96">
        <v>8</v>
      </c>
      <c r="U3" s="96">
        <v>120</v>
      </c>
      <c r="V3" s="59"/>
      <c r="W3" s="59"/>
      <c r="X3" s="59"/>
      <c r="Y3" s="59"/>
      <c r="Z3" s="96">
        <v>78</v>
      </c>
      <c r="AA3" s="96">
        <v>325</v>
      </c>
      <c r="AB3" s="59"/>
      <c r="AC3" s="70"/>
    </row>
    <row r="4" spans="1:69" s="72" customFormat="1" x14ac:dyDescent="0.25">
      <c r="A4" s="117">
        <v>40973</v>
      </c>
      <c r="B4" s="60">
        <v>3</v>
      </c>
      <c r="C4" s="60">
        <f t="shared" si="0"/>
        <v>2012</v>
      </c>
      <c r="D4" s="96">
        <v>2</v>
      </c>
      <c r="E4" s="96">
        <v>8.8000000000000007</v>
      </c>
      <c r="F4" s="96">
        <v>28</v>
      </c>
      <c r="G4" s="96">
        <v>60</v>
      </c>
      <c r="H4" s="96">
        <v>5.0000000000000001E-3</v>
      </c>
      <c r="I4" s="96">
        <v>9.5000000000000001E-2</v>
      </c>
      <c r="J4" s="96">
        <v>3.2000000000000001E-2</v>
      </c>
      <c r="K4" s="96">
        <v>9</v>
      </c>
      <c r="L4" s="96">
        <v>77</v>
      </c>
      <c r="M4" s="96">
        <v>263</v>
      </c>
      <c r="N4" s="96">
        <v>66</v>
      </c>
      <c r="O4" s="96">
        <v>9.1999999999999993</v>
      </c>
      <c r="P4" s="96">
        <v>80</v>
      </c>
      <c r="Q4" s="96">
        <v>28</v>
      </c>
      <c r="R4" s="96"/>
      <c r="S4" s="96">
        <v>360</v>
      </c>
      <c r="T4" s="96">
        <v>2</v>
      </c>
      <c r="U4" s="96">
        <v>124</v>
      </c>
      <c r="V4" s="59"/>
      <c r="W4" s="59"/>
      <c r="X4" s="59"/>
      <c r="Y4" s="59"/>
      <c r="Z4" s="96">
        <v>2</v>
      </c>
      <c r="AA4" s="96">
        <v>340</v>
      </c>
      <c r="AB4" s="59"/>
      <c r="AC4" s="70"/>
    </row>
    <row r="5" spans="1:69" s="72" customFormat="1" x14ac:dyDescent="0.25">
      <c r="A5" s="117">
        <v>41001</v>
      </c>
      <c r="B5" s="60">
        <v>4</v>
      </c>
      <c r="C5" s="60">
        <f t="shared" si="0"/>
        <v>2012</v>
      </c>
      <c r="D5" s="96">
        <v>1</v>
      </c>
      <c r="E5" s="96">
        <v>7.6</v>
      </c>
      <c r="F5" s="96" t="s">
        <v>110</v>
      </c>
      <c r="G5" s="96">
        <v>63</v>
      </c>
      <c r="H5" s="96">
        <v>4.3999999999999997E-2</v>
      </c>
      <c r="I5" s="96">
        <v>7.2999999999999995E-2</v>
      </c>
      <c r="J5" s="96">
        <v>1E-3</v>
      </c>
      <c r="K5" s="96">
        <v>8.3000000000000007</v>
      </c>
      <c r="L5" s="96">
        <v>65</v>
      </c>
      <c r="M5" s="96">
        <v>228</v>
      </c>
      <c r="N5" s="96">
        <v>72</v>
      </c>
      <c r="O5" s="96">
        <v>540</v>
      </c>
      <c r="P5" s="96">
        <v>80</v>
      </c>
      <c r="Q5" s="96">
        <v>84</v>
      </c>
      <c r="R5" s="96">
        <v>24</v>
      </c>
      <c r="S5" s="96">
        <v>377</v>
      </c>
      <c r="T5" s="96">
        <v>0.5</v>
      </c>
      <c r="U5" s="96">
        <v>144</v>
      </c>
      <c r="V5" s="59"/>
      <c r="W5" s="59"/>
      <c r="X5" s="59"/>
      <c r="Y5" s="59"/>
      <c r="Z5" s="96">
        <v>7.8</v>
      </c>
      <c r="AA5" s="96">
        <v>293</v>
      </c>
      <c r="AB5" s="59"/>
      <c r="AC5" s="70"/>
    </row>
    <row r="6" spans="1:69" s="72" customFormat="1" x14ac:dyDescent="0.25">
      <c r="A6" s="117">
        <v>41057</v>
      </c>
      <c r="B6" s="60">
        <v>5</v>
      </c>
      <c r="C6" s="60">
        <f t="shared" si="0"/>
        <v>2012</v>
      </c>
      <c r="D6" s="96">
        <v>2</v>
      </c>
      <c r="E6" s="96">
        <v>7.3</v>
      </c>
      <c r="F6" s="96" t="s">
        <v>110</v>
      </c>
      <c r="G6" s="96">
        <v>67</v>
      </c>
      <c r="H6" s="96">
        <v>1.7000000000000001E-2</v>
      </c>
      <c r="I6" s="96">
        <v>7.0999999999999994E-2</v>
      </c>
      <c r="J6" s="96">
        <v>3.4000000000000002E-2</v>
      </c>
      <c r="K6" s="96">
        <v>8.5</v>
      </c>
      <c r="L6" s="96">
        <v>48</v>
      </c>
      <c r="M6" s="96">
        <v>177</v>
      </c>
      <c r="N6" s="96">
        <v>9.1999999999999993</v>
      </c>
      <c r="O6" s="96">
        <v>3500</v>
      </c>
      <c r="P6" s="96">
        <v>96</v>
      </c>
      <c r="Q6" s="96">
        <v>32</v>
      </c>
      <c r="R6" s="96">
        <v>31</v>
      </c>
      <c r="S6" s="96">
        <v>396</v>
      </c>
      <c r="T6" s="96">
        <v>4</v>
      </c>
      <c r="U6" s="96">
        <v>120</v>
      </c>
      <c r="V6" s="59"/>
      <c r="W6" s="59"/>
      <c r="X6" s="59"/>
      <c r="Y6" s="59"/>
      <c r="Z6" s="96">
        <v>240</v>
      </c>
      <c r="AA6" s="96">
        <v>225</v>
      </c>
      <c r="AB6" s="59"/>
      <c r="AC6" s="70"/>
    </row>
    <row r="7" spans="1:69" s="72" customFormat="1" x14ac:dyDescent="0.25">
      <c r="A7" s="117">
        <v>41085</v>
      </c>
      <c r="B7" s="60">
        <v>6</v>
      </c>
      <c r="C7" s="60">
        <f t="shared" ref="C7:C13" si="1">YEAR(A6)</f>
        <v>2012</v>
      </c>
      <c r="D7" s="96">
        <v>2</v>
      </c>
      <c r="E7" s="96">
        <v>8.1999999999999993</v>
      </c>
      <c r="F7" s="96" t="s">
        <v>110</v>
      </c>
      <c r="G7" s="96">
        <v>56</v>
      </c>
      <c r="H7" s="96">
        <v>4.0000000000000001E-3</v>
      </c>
      <c r="I7" s="96">
        <v>0.1</v>
      </c>
      <c r="J7" s="96">
        <v>0.19700000000000001</v>
      </c>
      <c r="K7" s="96">
        <v>9</v>
      </c>
      <c r="L7" s="96">
        <v>30</v>
      </c>
      <c r="M7" s="96">
        <v>204</v>
      </c>
      <c r="N7" s="96">
        <v>12</v>
      </c>
      <c r="O7" s="96">
        <v>110</v>
      </c>
      <c r="P7" s="96">
        <v>104</v>
      </c>
      <c r="Q7" s="96">
        <v>40</v>
      </c>
      <c r="R7" s="96">
        <v>4</v>
      </c>
      <c r="S7" s="96">
        <v>383</v>
      </c>
      <c r="T7" s="96">
        <v>1</v>
      </c>
      <c r="U7" s="96">
        <v>136</v>
      </c>
      <c r="V7" s="59"/>
      <c r="W7" s="59"/>
      <c r="X7" s="59"/>
      <c r="Y7" s="59"/>
      <c r="Z7" s="96">
        <v>21</v>
      </c>
      <c r="AA7" s="96">
        <v>234</v>
      </c>
      <c r="AB7" s="59"/>
      <c r="AC7" s="70"/>
    </row>
    <row r="8" spans="1:69" s="72" customFormat="1" x14ac:dyDescent="0.25">
      <c r="A8" s="117">
        <v>41113</v>
      </c>
      <c r="B8" s="60">
        <v>7</v>
      </c>
      <c r="C8" s="60">
        <f t="shared" si="1"/>
        <v>2012</v>
      </c>
      <c r="D8" s="96">
        <v>2</v>
      </c>
      <c r="E8" s="96">
        <v>7.4</v>
      </c>
      <c r="F8" s="96">
        <v>30.4</v>
      </c>
      <c r="G8" s="96">
        <v>67</v>
      </c>
      <c r="H8" s="96">
        <v>3.4000000000000002E-2</v>
      </c>
      <c r="I8" s="96">
        <v>0.13900000000000001</v>
      </c>
      <c r="J8" s="96">
        <v>6.0999999999999999E-2</v>
      </c>
      <c r="K8" s="96">
        <v>8.6</v>
      </c>
      <c r="L8" s="96">
        <v>115</v>
      </c>
      <c r="M8" s="96">
        <v>397</v>
      </c>
      <c r="N8" s="96">
        <v>150</v>
      </c>
      <c r="O8" s="96">
        <v>2400</v>
      </c>
      <c r="P8" s="96">
        <v>100</v>
      </c>
      <c r="Q8" s="96">
        <v>48</v>
      </c>
      <c r="R8" s="96">
        <v>8</v>
      </c>
      <c r="S8" s="96">
        <v>374</v>
      </c>
      <c r="T8" s="96">
        <v>2</v>
      </c>
      <c r="U8" s="96">
        <v>128</v>
      </c>
      <c r="V8" s="59"/>
      <c r="W8" s="59"/>
      <c r="X8" s="59"/>
      <c r="Y8" s="59"/>
      <c r="Z8" s="96">
        <v>330</v>
      </c>
      <c r="AA8" s="96">
        <v>512</v>
      </c>
      <c r="AB8" s="59"/>
      <c r="AC8" s="70"/>
    </row>
    <row r="9" spans="1:69" s="72" customFormat="1" x14ac:dyDescent="0.25">
      <c r="A9" s="117">
        <v>41141</v>
      </c>
      <c r="B9" s="60">
        <v>8</v>
      </c>
      <c r="C9" s="60">
        <f t="shared" si="1"/>
        <v>2012</v>
      </c>
      <c r="D9" s="96">
        <v>2</v>
      </c>
      <c r="E9" s="96">
        <v>7.8</v>
      </c>
      <c r="F9" s="96">
        <v>27.6</v>
      </c>
      <c r="G9" s="96">
        <v>41</v>
      </c>
      <c r="H9" s="96">
        <v>0.24199999999999999</v>
      </c>
      <c r="I9" s="96">
        <v>0.155</v>
      </c>
      <c r="J9" s="96">
        <v>2.1000000000000001E-2</v>
      </c>
      <c r="K9" s="96">
        <v>8.4</v>
      </c>
      <c r="L9" s="96">
        <v>26</v>
      </c>
      <c r="M9" s="96">
        <v>197</v>
      </c>
      <c r="N9" s="96">
        <v>16</v>
      </c>
      <c r="O9" s="96">
        <v>920</v>
      </c>
      <c r="P9" s="96">
        <v>100</v>
      </c>
      <c r="Q9" s="96">
        <v>32</v>
      </c>
      <c r="R9" s="96">
        <v>23</v>
      </c>
      <c r="S9" s="96">
        <v>327</v>
      </c>
      <c r="T9" s="96">
        <v>0.5</v>
      </c>
      <c r="U9" s="96">
        <v>120</v>
      </c>
      <c r="V9" s="59"/>
      <c r="W9" s="59"/>
      <c r="X9" s="59"/>
      <c r="Y9" s="59"/>
      <c r="Z9" s="96">
        <v>33</v>
      </c>
      <c r="AA9" s="96">
        <v>223</v>
      </c>
      <c r="AB9" s="59"/>
      <c r="AC9" s="70"/>
    </row>
    <row r="10" spans="1:69" s="72" customFormat="1" x14ac:dyDescent="0.25">
      <c r="A10" s="117">
        <v>41169</v>
      </c>
      <c r="B10" s="60">
        <v>9</v>
      </c>
      <c r="C10" s="60">
        <f t="shared" si="1"/>
        <v>2012</v>
      </c>
      <c r="D10" s="96">
        <v>1</v>
      </c>
      <c r="E10" s="96">
        <v>8.5</v>
      </c>
      <c r="F10" s="96">
        <v>32</v>
      </c>
      <c r="G10" s="96">
        <v>41</v>
      </c>
      <c r="H10" s="96">
        <v>8.0000000000000002E-3</v>
      </c>
      <c r="I10" s="96">
        <v>8.2000000000000003E-2</v>
      </c>
      <c r="J10" s="96">
        <v>7.4999999999999997E-2</v>
      </c>
      <c r="K10" s="96">
        <v>8.4</v>
      </c>
      <c r="L10" s="96">
        <v>22</v>
      </c>
      <c r="M10" s="96">
        <v>198</v>
      </c>
      <c r="N10" s="96">
        <v>39</v>
      </c>
      <c r="O10" s="96">
        <v>170</v>
      </c>
      <c r="P10" s="96">
        <v>88</v>
      </c>
      <c r="Q10" s="96">
        <v>36</v>
      </c>
      <c r="R10" s="96">
        <v>12</v>
      </c>
      <c r="S10" s="96">
        <v>270</v>
      </c>
      <c r="T10" s="96">
        <v>0.5</v>
      </c>
      <c r="U10" s="96">
        <v>92</v>
      </c>
      <c r="V10" s="59"/>
      <c r="W10" s="59"/>
      <c r="X10" s="59"/>
      <c r="Y10" s="59"/>
      <c r="Z10" s="96">
        <v>4.5</v>
      </c>
      <c r="AA10" s="96">
        <v>220</v>
      </c>
      <c r="AB10" s="59"/>
      <c r="AC10" s="70"/>
    </row>
    <row r="11" spans="1:69" s="72" customFormat="1" x14ac:dyDescent="0.25">
      <c r="A11" s="117">
        <v>41197</v>
      </c>
      <c r="B11" s="60">
        <v>10</v>
      </c>
      <c r="C11" s="60">
        <f t="shared" si="1"/>
        <v>2012</v>
      </c>
      <c r="D11" s="96">
        <v>2</v>
      </c>
      <c r="E11" s="96">
        <v>8.6999999999999993</v>
      </c>
      <c r="F11" s="96">
        <v>29.2</v>
      </c>
      <c r="G11" s="96">
        <v>37</v>
      </c>
      <c r="H11" s="96">
        <v>3.4000000000000002E-2</v>
      </c>
      <c r="I11" s="96">
        <v>8.4000000000000005E-2</v>
      </c>
      <c r="J11" s="96">
        <v>3.3000000000000002E-2</v>
      </c>
      <c r="K11" s="96">
        <v>8.5</v>
      </c>
      <c r="L11" s="96">
        <v>15</v>
      </c>
      <c r="M11" s="96">
        <v>224</v>
      </c>
      <c r="N11" s="96">
        <v>26</v>
      </c>
      <c r="O11" s="96">
        <v>23</v>
      </c>
      <c r="P11" s="96">
        <v>84</v>
      </c>
      <c r="Q11" s="96">
        <v>36</v>
      </c>
      <c r="R11" s="96">
        <v>4</v>
      </c>
      <c r="S11" s="96">
        <v>241</v>
      </c>
      <c r="T11" s="96">
        <v>0.5</v>
      </c>
      <c r="U11" s="96">
        <v>156</v>
      </c>
      <c r="V11" s="59"/>
      <c r="W11" s="59"/>
      <c r="X11" s="59"/>
      <c r="Y11" s="59"/>
      <c r="Z11" s="96">
        <v>13</v>
      </c>
      <c r="AA11" s="96">
        <v>239</v>
      </c>
      <c r="AB11" s="59"/>
      <c r="AC11" s="70"/>
    </row>
    <row r="12" spans="1:69" s="72" customFormat="1" x14ac:dyDescent="0.25">
      <c r="A12" s="117">
        <v>41225</v>
      </c>
      <c r="B12" s="60">
        <v>11</v>
      </c>
      <c r="C12" s="60">
        <f t="shared" si="1"/>
        <v>2012</v>
      </c>
      <c r="D12" s="96">
        <v>2</v>
      </c>
      <c r="E12" s="96">
        <v>8.1</v>
      </c>
      <c r="F12" s="96">
        <v>29.6</v>
      </c>
      <c r="G12" s="96">
        <v>30</v>
      </c>
      <c r="H12" s="96">
        <v>0.01</v>
      </c>
      <c r="I12" s="96">
        <v>7.3999999999999996E-2</v>
      </c>
      <c r="J12" s="96">
        <v>1.7999999999999999E-2</v>
      </c>
      <c r="K12" s="96">
        <v>8.8000000000000007</v>
      </c>
      <c r="L12" s="96">
        <v>20</v>
      </c>
      <c r="M12" s="96">
        <v>130</v>
      </c>
      <c r="N12" s="96">
        <v>29</v>
      </c>
      <c r="O12" s="96" t="s">
        <v>110</v>
      </c>
      <c r="P12" s="96">
        <v>100</v>
      </c>
      <c r="Q12" s="96">
        <v>40</v>
      </c>
      <c r="R12" s="96">
        <v>8</v>
      </c>
      <c r="S12" s="96">
        <v>250</v>
      </c>
      <c r="T12" s="96">
        <v>0.5</v>
      </c>
      <c r="U12" s="96">
        <v>216</v>
      </c>
      <c r="V12" s="59"/>
      <c r="W12" s="59"/>
      <c r="X12" s="59"/>
      <c r="Y12" s="59"/>
      <c r="Z12" s="96" t="s">
        <v>110</v>
      </c>
      <c r="AA12" s="96">
        <v>150</v>
      </c>
      <c r="AB12" s="59"/>
      <c r="AC12" s="70"/>
    </row>
    <row r="13" spans="1:69" s="72" customFormat="1" x14ac:dyDescent="0.25">
      <c r="A13" s="117">
        <v>41255</v>
      </c>
      <c r="B13" s="60">
        <v>12</v>
      </c>
      <c r="C13" s="60">
        <f t="shared" si="1"/>
        <v>2012</v>
      </c>
      <c r="D13" s="96">
        <v>1</v>
      </c>
      <c r="E13" s="96">
        <v>8.4</v>
      </c>
      <c r="F13" s="96">
        <v>31.9</v>
      </c>
      <c r="G13" s="96">
        <v>30</v>
      </c>
      <c r="H13" s="96">
        <v>2.1999999999999999E-2</v>
      </c>
      <c r="I13" s="96">
        <v>5.5E-2</v>
      </c>
      <c r="J13" s="96">
        <v>0.02</v>
      </c>
      <c r="K13" s="96">
        <v>8.9</v>
      </c>
      <c r="L13" s="96">
        <v>18</v>
      </c>
      <c r="M13" s="96">
        <v>164</v>
      </c>
      <c r="N13" s="96">
        <v>17</v>
      </c>
      <c r="O13" s="96" t="s">
        <v>110</v>
      </c>
      <c r="P13" s="96">
        <v>88</v>
      </c>
      <c r="Q13" s="96">
        <v>52</v>
      </c>
      <c r="R13" s="96">
        <v>8</v>
      </c>
      <c r="S13" s="96">
        <v>237</v>
      </c>
      <c r="T13" s="96">
        <v>0.5</v>
      </c>
      <c r="U13" s="96">
        <v>140</v>
      </c>
      <c r="V13" s="59"/>
      <c r="W13" s="59"/>
      <c r="X13" s="59"/>
      <c r="Y13" s="59"/>
      <c r="Z13" s="96" t="s">
        <v>110</v>
      </c>
      <c r="AA13" s="96">
        <v>182</v>
      </c>
      <c r="AB13" s="59"/>
      <c r="AC13" s="70"/>
    </row>
    <row r="14" spans="1:69" x14ac:dyDescent="0.25">
      <c r="A14" s="117">
        <v>41283</v>
      </c>
      <c r="B14" s="60">
        <v>1</v>
      </c>
      <c r="C14" s="60">
        <f t="shared" ref="C14:C61" si="2">YEAR(A14)</f>
        <v>2013</v>
      </c>
      <c r="D14" s="36">
        <v>1</v>
      </c>
      <c r="E14" s="38">
        <v>7.8</v>
      </c>
      <c r="F14" s="47">
        <v>26.21</v>
      </c>
      <c r="G14" s="36">
        <v>31</v>
      </c>
      <c r="H14" s="48">
        <v>5.6000000000000001E-2</v>
      </c>
      <c r="I14" s="39">
        <v>3.9E-2</v>
      </c>
      <c r="J14" s="39">
        <v>4.2999999999999997E-2</v>
      </c>
      <c r="K14" s="38">
        <v>8.6</v>
      </c>
      <c r="L14" s="36">
        <v>27</v>
      </c>
      <c r="M14" s="36">
        <v>147</v>
      </c>
      <c r="N14" s="36">
        <v>30</v>
      </c>
      <c r="O14" s="34">
        <v>242</v>
      </c>
      <c r="P14" s="36">
        <v>76</v>
      </c>
      <c r="Q14" s="36">
        <v>28</v>
      </c>
      <c r="R14" s="36">
        <v>19</v>
      </c>
      <c r="S14" s="36">
        <v>211</v>
      </c>
      <c r="T14" s="38">
        <v>0.5</v>
      </c>
      <c r="U14" s="36">
        <v>72</v>
      </c>
      <c r="V14" s="37">
        <v>40</v>
      </c>
      <c r="W14" s="49">
        <v>18190</v>
      </c>
      <c r="X14" s="36"/>
      <c r="Y14" s="36"/>
      <c r="Z14" s="34">
        <v>4</v>
      </c>
      <c r="AA14" s="34"/>
      <c r="AB14" s="34"/>
      <c r="AC14" s="36"/>
      <c r="AE14" t="s">
        <v>15</v>
      </c>
      <c r="AF14" t="s">
        <v>21</v>
      </c>
      <c r="AG14" t="s">
        <v>16</v>
      </c>
      <c r="AH14" t="s">
        <v>18</v>
      </c>
      <c r="AI14" t="s">
        <v>17</v>
      </c>
      <c r="AJ14" t="s">
        <v>19</v>
      </c>
      <c r="AK14" t="s">
        <v>20</v>
      </c>
      <c r="BK14" t="s">
        <v>14</v>
      </c>
      <c r="BL14" t="s">
        <v>21</v>
      </c>
      <c r="BM14" t="s">
        <v>16</v>
      </c>
      <c r="BN14" t="s">
        <v>18</v>
      </c>
      <c r="BO14" t="s">
        <v>17</v>
      </c>
      <c r="BP14" t="s">
        <v>19</v>
      </c>
      <c r="BQ14" t="s">
        <v>20</v>
      </c>
    </row>
    <row r="15" spans="1:69" x14ac:dyDescent="0.25">
      <c r="A15" s="117">
        <v>41311</v>
      </c>
      <c r="B15" s="60">
        <v>2</v>
      </c>
      <c r="C15" s="60">
        <f t="shared" si="2"/>
        <v>2013</v>
      </c>
      <c r="D15" s="36">
        <v>2</v>
      </c>
      <c r="E15" s="38">
        <v>7.6</v>
      </c>
      <c r="F15" s="47">
        <v>26.16</v>
      </c>
      <c r="G15" s="36">
        <v>31</v>
      </c>
      <c r="H15" s="48">
        <v>0.19800000000000001</v>
      </c>
      <c r="I15" s="39">
        <v>0.11799999999999999</v>
      </c>
      <c r="J15" s="39">
        <v>6.3E-2</v>
      </c>
      <c r="K15" s="38">
        <v>8.1999999999999993</v>
      </c>
      <c r="L15" s="36">
        <v>63</v>
      </c>
      <c r="M15" s="36">
        <v>117</v>
      </c>
      <c r="N15" s="36">
        <v>68</v>
      </c>
      <c r="O15" s="34">
        <v>550</v>
      </c>
      <c r="P15" s="36">
        <v>108</v>
      </c>
      <c r="Q15" s="36">
        <v>40</v>
      </c>
      <c r="R15" s="36">
        <v>19</v>
      </c>
      <c r="S15" s="36">
        <v>211</v>
      </c>
      <c r="T15" s="38">
        <v>3</v>
      </c>
      <c r="U15" s="36">
        <v>96</v>
      </c>
      <c r="V15" s="37">
        <v>40</v>
      </c>
      <c r="W15" s="49">
        <v>8114</v>
      </c>
      <c r="X15" s="36"/>
      <c r="Y15" s="36"/>
      <c r="Z15" s="34">
        <v>21</v>
      </c>
      <c r="AA15" s="34"/>
      <c r="AB15" s="34"/>
      <c r="AC15" s="36"/>
      <c r="AE15" s="3">
        <v>1999</v>
      </c>
      <c r="AF15">
        <f>COUNT(#REF!)</f>
        <v>0</v>
      </c>
      <c r="AG15" t="e">
        <f>MAX(#REF!)</f>
        <v>#REF!</v>
      </c>
      <c r="AH15" t="e">
        <f>PERCENTILE(#REF!,75%)</f>
        <v>#REF!</v>
      </c>
      <c r="AI15" t="e">
        <f>MEDIAN(#REF!)</f>
        <v>#REF!</v>
      </c>
      <c r="AJ15" t="e">
        <f>PERCENTILE(#REF!,25%)</f>
        <v>#REF!</v>
      </c>
      <c r="AK15" t="e">
        <f>MIN(#REF!)</f>
        <v>#REF!</v>
      </c>
      <c r="BK15">
        <v>1</v>
      </c>
      <c r="BL15">
        <f>COUNT(#REF!,#REF!,#REF!,#REF!,$D$62,$D$74,$D$86,$D$98,$D$110,$D$122,$D$134,$D$146,$D$158,$D$170)</f>
        <v>0</v>
      </c>
      <c r="BM15" t="e">
        <f>MAX(#REF!,#REF!,#REF!,#REF!,$D$62,$D$74,$D$86,$D$98,$D$110,$D$122,$D$134,$D$146,$D$158,$D$170)</f>
        <v>#REF!</v>
      </c>
      <c r="BN15" t="e">
        <f>PERCENTILE((#REF!,#REF!,#REF!,#REF!,$D$62,$D$74,$D$86,$D$98,$D$110,$D$122,$D$134,$D$146,$D$158,$D$170),75%)</f>
        <v>#REF!</v>
      </c>
      <c r="BO15" t="e">
        <f>MEDIAN(#REF!,#REF!,#REF!,#REF!,$D$62,$D$74,$D$86,$D$98,$D$110,$D$122,$D$134,$D$146,$D$158,$D$170)</f>
        <v>#REF!</v>
      </c>
      <c r="BP15" t="e">
        <f>PERCENTILE((#REF!,#REF!,#REF!,#REF!,$D$62,$D$74,$D$86,$D$98,$D$110,$D$122,$D$134,$D$146,$D$158,$D$170),25%)</f>
        <v>#REF!</v>
      </c>
      <c r="BQ15" t="e">
        <f>MIN(#REF!,#REF!,#REF!,#REF!,$D$62,$D$74,$D$86,$D$98,$D$110,$D$122,$D$134,$D$146,$D$158,$D$170)</f>
        <v>#REF!</v>
      </c>
    </row>
    <row r="16" spans="1:69" x14ac:dyDescent="0.25">
      <c r="A16" s="117">
        <v>41339</v>
      </c>
      <c r="B16" s="60">
        <v>3</v>
      </c>
      <c r="C16" s="60">
        <f t="shared" si="2"/>
        <v>2013</v>
      </c>
      <c r="D16" s="36">
        <v>1</v>
      </c>
      <c r="E16" s="38">
        <v>8</v>
      </c>
      <c r="F16" s="47">
        <v>26.71</v>
      </c>
      <c r="G16" s="36">
        <v>27</v>
      </c>
      <c r="H16" s="48">
        <v>8.8999999999999996E-2</v>
      </c>
      <c r="I16" s="39">
        <v>3.6999999999999998E-2</v>
      </c>
      <c r="J16" s="39">
        <v>1.2E-2</v>
      </c>
      <c r="K16" s="38">
        <v>7.3</v>
      </c>
      <c r="L16" s="36">
        <v>80</v>
      </c>
      <c r="M16" s="36">
        <v>141</v>
      </c>
      <c r="N16" s="36">
        <v>55</v>
      </c>
      <c r="O16" s="34">
        <v>195</v>
      </c>
      <c r="P16" s="36">
        <v>76</v>
      </c>
      <c r="Q16" s="36">
        <v>28</v>
      </c>
      <c r="R16" s="36">
        <v>8</v>
      </c>
      <c r="S16" s="36">
        <v>214</v>
      </c>
      <c r="T16" s="38">
        <v>1</v>
      </c>
      <c r="U16" s="36">
        <v>68</v>
      </c>
      <c r="V16" s="37">
        <v>30</v>
      </c>
      <c r="W16" s="49">
        <v>6128</v>
      </c>
      <c r="X16" s="36"/>
      <c r="Y16" s="36"/>
      <c r="Z16" s="34">
        <v>22</v>
      </c>
      <c r="AA16" s="34"/>
      <c r="AB16" s="34"/>
      <c r="AC16" s="36"/>
      <c r="AE16" s="3">
        <v>2000</v>
      </c>
      <c r="AF16">
        <f>COUNT(#REF!)</f>
        <v>0</v>
      </c>
      <c r="AG16" t="e">
        <f>MAX(#REF!)</f>
        <v>#REF!</v>
      </c>
      <c r="AH16" t="e">
        <f>PERCENTILE(#REF!,75%)</f>
        <v>#REF!</v>
      </c>
      <c r="AI16" t="e">
        <f>MEDIAN(#REF!)</f>
        <v>#REF!</v>
      </c>
      <c r="AJ16" t="e">
        <f>PERCENTILE(#REF!,25%)</f>
        <v>#REF!</v>
      </c>
      <c r="AK16" t="e">
        <f>MIN(#REF!)</f>
        <v>#REF!</v>
      </c>
      <c r="BK16">
        <v>2</v>
      </c>
      <c r="BL16">
        <f>COUNT(#REF!,#REF!,#REF!,#REF!,$D$63,$D$75,$D$87,$D$99,$D$111,$D$123,$D$135,$D$147,$D$159,$D$171)</f>
        <v>0</v>
      </c>
      <c r="BM16" t="e">
        <f>MAX(#REF!,#REF!,#REF!,#REF!,$D$63,$D$75,$D$87,$D$99,$D$111,$D$123,$D$135,$D$147,$D$159,$D$171)</f>
        <v>#REF!</v>
      </c>
      <c r="BN16" t="e">
        <f>PERCENTILE((#REF!,#REF!,#REF!,#REF!,$D$63,$D$75,$D$87,$D$99,$D$111,$D$123,$D$135,$D$147,$D$159,$D$171),75%)</f>
        <v>#REF!</v>
      </c>
      <c r="BO16" t="e">
        <f>MEDIAN(#REF!,#REF!,#REF!,#REF!,$D$63,$D$75,$D$87,$D$99,$D$111,$D$123,$D$135,$D$147,$D$159,$D$171)</f>
        <v>#REF!</v>
      </c>
      <c r="BP16" t="e">
        <f>PERCENTILE((#REF!,#REF!,#REF!,#REF!,$D$63,$D$75,$D$87,$D$99,$D$111,$D$123,$D$135,$D$147,$D$159,$D$171),25%)</f>
        <v>#REF!</v>
      </c>
      <c r="BQ16" t="e">
        <f>MIN(#REF!,#REF!,#REF!,#REF!,$D$63,$D$75,$D$87,$D$99,$D$111,$D$123,$D$135,$D$147,$D$159,$D$171)</f>
        <v>#REF!</v>
      </c>
    </row>
    <row r="17" spans="1:69" x14ac:dyDescent="0.25">
      <c r="A17" s="117">
        <v>41367</v>
      </c>
      <c r="B17" s="60">
        <v>4</v>
      </c>
      <c r="C17" s="60">
        <f t="shared" si="2"/>
        <v>2013</v>
      </c>
      <c r="D17" s="36">
        <v>2</v>
      </c>
      <c r="E17" s="38">
        <v>8.1999999999999993</v>
      </c>
      <c r="F17" s="47">
        <v>29.45</v>
      </c>
      <c r="G17" s="36">
        <v>23</v>
      </c>
      <c r="H17" s="48">
        <v>2.1999999999999999E-2</v>
      </c>
      <c r="I17" s="39">
        <v>0.04</v>
      </c>
      <c r="J17" s="39">
        <v>1.6E-2</v>
      </c>
      <c r="K17" s="38">
        <v>8.9</v>
      </c>
      <c r="L17" s="36">
        <v>24</v>
      </c>
      <c r="M17" s="36">
        <v>150</v>
      </c>
      <c r="N17" s="36">
        <v>22</v>
      </c>
      <c r="O17" s="34">
        <v>210</v>
      </c>
      <c r="P17" s="36">
        <v>96</v>
      </c>
      <c r="Q17" s="36">
        <v>44</v>
      </c>
      <c r="R17" s="36">
        <v>8</v>
      </c>
      <c r="S17" s="36">
        <v>218</v>
      </c>
      <c r="T17" s="38">
        <v>0.5</v>
      </c>
      <c r="U17" s="36">
        <v>100</v>
      </c>
      <c r="V17" s="37">
        <v>60</v>
      </c>
      <c r="W17" s="49">
        <v>25259</v>
      </c>
      <c r="X17" s="36"/>
      <c r="Y17" s="36"/>
      <c r="Z17" s="34">
        <v>22</v>
      </c>
      <c r="AA17" s="34"/>
      <c r="AB17" s="34"/>
      <c r="AC17" s="36"/>
      <c r="AE17" s="3">
        <v>2001</v>
      </c>
      <c r="AF17" s="2">
        <f>COUNT(#REF!)</f>
        <v>0</v>
      </c>
      <c r="AG17" s="2" t="e">
        <f>MAX(#REF!)</f>
        <v>#REF!</v>
      </c>
      <c r="AH17" s="2" t="e">
        <f>PERCENTILE(#REF!,75%)</f>
        <v>#REF!</v>
      </c>
      <c r="AI17" s="2" t="e">
        <f>MEDIAN(#REF!)</f>
        <v>#REF!</v>
      </c>
      <c r="AJ17" s="2" t="e">
        <f>PERCENTILE(#REF!,25%)</f>
        <v>#REF!</v>
      </c>
      <c r="AK17" s="2" t="e">
        <f>MIN(#REF!)</f>
        <v>#REF!</v>
      </c>
      <c r="BK17">
        <v>3</v>
      </c>
      <c r="BL17">
        <f>COUNT(#REF!,#REF!,#REF!,#REF!,$D$64,$D$76,$D$88,$D$100,$D$112,$D$124,$D$136,$D$148,$D$160,$D$172)</f>
        <v>0</v>
      </c>
      <c r="BM17" t="e">
        <f>MAX(#REF!,#REF!,#REF!,#REF!,$D$64,$D$76,$D$88,$D$100,$D$112,$D$124,$D$136,$D$148,$D$160,$D$172)</f>
        <v>#REF!</v>
      </c>
      <c r="BN17" t="e">
        <f>PERCENTILE((#REF!,#REF!,#REF!,#REF!,$D$64,$D$76,$D$88,$D$100,$D$112,$D$124,$D$136,$D$148,$D$160,$D$172),75%)</f>
        <v>#REF!</v>
      </c>
      <c r="BO17" t="e">
        <f>MEDIAN(#REF!,#REF!,#REF!,#REF!,$D$64,$D$76,$D$88,$D$100,$D$112,$D$124,$D$136,$D$148,$D$160,$D$172)</f>
        <v>#REF!</v>
      </c>
      <c r="BP17" t="e">
        <f>PERCENTILE((#REF!,#REF!,#REF!,#REF!,$D$64,$D$76,$D$88,$D$100,$D$112,$D$124,$D$136,$D$148,$D$160,$D$172),25%)</f>
        <v>#REF!</v>
      </c>
      <c r="BQ17" t="e">
        <f>MIN(#REF!,#REF!,#REF!,#REF!,$D$64,$D$76,$D$88,$D$100,$D$112,$D$124,$D$136,$D$148,$D$160,$D$172)</f>
        <v>#REF!</v>
      </c>
    </row>
    <row r="18" spans="1:69" x14ac:dyDescent="0.25">
      <c r="A18" s="117">
        <v>41395</v>
      </c>
      <c r="B18" s="60">
        <v>5</v>
      </c>
      <c r="C18" s="60">
        <f t="shared" si="2"/>
        <v>2013</v>
      </c>
      <c r="D18" s="36">
        <v>2</v>
      </c>
      <c r="E18" s="38">
        <v>7.8</v>
      </c>
      <c r="F18" s="47">
        <v>30.8</v>
      </c>
      <c r="G18" s="36">
        <v>23</v>
      </c>
      <c r="H18" s="48">
        <v>2.9000000000000001E-2</v>
      </c>
      <c r="I18" s="39">
        <v>2.1999999999999999E-2</v>
      </c>
      <c r="J18" s="39">
        <v>4.2999999999999997E-2</v>
      </c>
      <c r="K18" s="38">
        <v>9.1999999999999993</v>
      </c>
      <c r="L18" s="36">
        <v>40</v>
      </c>
      <c r="M18" s="36">
        <v>145</v>
      </c>
      <c r="N18" s="36">
        <v>33</v>
      </c>
      <c r="O18" s="34">
        <v>73</v>
      </c>
      <c r="P18" s="36">
        <v>108</v>
      </c>
      <c r="Q18" s="36">
        <v>40</v>
      </c>
      <c r="R18" s="36">
        <v>32</v>
      </c>
      <c r="S18" s="36">
        <v>263</v>
      </c>
      <c r="T18" s="38">
        <v>2</v>
      </c>
      <c r="U18" s="36">
        <v>124</v>
      </c>
      <c r="V18" s="37">
        <v>80</v>
      </c>
      <c r="W18" s="49">
        <v>50398</v>
      </c>
      <c r="X18" s="36"/>
      <c r="Y18" s="36"/>
      <c r="Z18" s="34">
        <v>4</v>
      </c>
      <c r="AA18" s="34"/>
      <c r="AB18" s="34"/>
      <c r="AC18" s="36"/>
      <c r="AE18" s="3">
        <v>2002</v>
      </c>
      <c r="AF18" s="2">
        <f>COUNT(#REF!)</f>
        <v>0</v>
      </c>
      <c r="AG18" s="2" t="e">
        <f>MAX(#REF!)</f>
        <v>#REF!</v>
      </c>
      <c r="AH18" s="2" t="e">
        <f>PERCENTILE(#REF!,75%)</f>
        <v>#REF!</v>
      </c>
      <c r="AI18" s="2" t="e">
        <f>MEDIAN(#REF!)</f>
        <v>#REF!</v>
      </c>
      <c r="AJ18" s="2" t="e">
        <f>PERCENTILE(#REF!,25%)</f>
        <v>#REF!</v>
      </c>
      <c r="AK18" s="2" t="e">
        <f>MIN(#REF!)</f>
        <v>#REF!</v>
      </c>
      <c r="BK18">
        <v>4</v>
      </c>
      <c r="BL18">
        <f>COUNT(#REF!,#REF!,#REF!,#REF!,$D$65,$D$77,$D$89,$D$101,$D$113,$D$125,$D$137,$D$149,$D$161,$D$173)</f>
        <v>0</v>
      </c>
      <c r="BM18" t="e">
        <f>MAX(#REF!,#REF!,#REF!,#REF!,$D$65,$D$77,$D$89,$D$101,$D$113,$D$125,$D$137,$D$149,$D$161,$D$173)</f>
        <v>#REF!</v>
      </c>
      <c r="BN18" t="e">
        <f>PERCENTILE((#REF!,#REF!,#REF!,#REF!,$D$65,$D$77,$D$89,$D$101,$D$113,$D$125,$D$137,$D$149,$D$161,$D$173),75%)</f>
        <v>#REF!</v>
      </c>
      <c r="BO18" t="e">
        <f>MEDIAN(#REF!,#REF!,#REF!,#REF!,$D$65,$D$77,$D$89,$D$101,$D$113,$D$125,$D$137,$D$149,$D$161,$D$173)</f>
        <v>#REF!</v>
      </c>
      <c r="BP18" t="e">
        <f>PERCENTILE((#REF!,#REF!,#REF!,#REF!,$D$65,$D$77,$D$89,$D$101,$D$113,$D$125,$D$137,$D$149,$D$161,$D$173),25%)</f>
        <v>#REF!</v>
      </c>
      <c r="BQ18" t="e">
        <f>MIN(#REF!,#REF!,#REF!,#REF!,$D$65,$D$77,$D$89,$D$101,$D$113,$D$125,$D$137,$D$149,$D$161,$D$173)</f>
        <v>#REF!</v>
      </c>
    </row>
    <row r="19" spans="1:69" x14ac:dyDescent="0.25">
      <c r="A19" s="117">
        <v>41451</v>
      </c>
      <c r="B19" s="60">
        <v>6</v>
      </c>
      <c r="C19" s="60">
        <f t="shared" si="2"/>
        <v>2013</v>
      </c>
      <c r="D19" s="36">
        <v>4</v>
      </c>
      <c r="E19" s="38">
        <v>11</v>
      </c>
      <c r="F19" s="47">
        <v>33</v>
      </c>
      <c r="G19" s="36">
        <v>35</v>
      </c>
      <c r="H19" s="48">
        <v>5.0000000000000001E-3</v>
      </c>
      <c r="I19" s="39">
        <v>1.0999999999999999E-2</v>
      </c>
      <c r="J19" s="39">
        <v>5.0999999999999997E-2</v>
      </c>
      <c r="K19" s="38">
        <v>9.4</v>
      </c>
      <c r="L19" s="36">
        <v>11</v>
      </c>
      <c r="M19" s="36">
        <v>164</v>
      </c>
      <c r="N19" s="36">
        <v>19</v>
      </c>
      <c r="O19" s="34">
        <v>40</v>
      </c>
      <c r="P19" s="36">
        <v>128</v>
      </c>
      <c r="Q19" s="36">
        <v>44</v>
      </c>
      <c r="R19" s="36">
        <v>24</v>
      </c>
      <c r="S19" s="36">
        <v>312</v>
      </c>
      <c r="T19" s="38">
        <v>2</v>
      </c>
      <c r="U19" s="36">
        <v>120</v>
      </c>
      <c r="V19" s="37">
        <v>100</v>
      </c>
      <c r="W19" s="49">
        <v>8327</v>
      </c>
      <c r="X19" s="36"/>
      <c r="Y19" s="36"/>
      <c r="Z19" s="34">
        <v>2</v>
      </c>
      <c r="AA19" s="34"/>
      <c r="AB19" s="34"/>
      <c r="AC19" s="36"/>
      <c r="AE19" s="3">
        <v>2003</v>
      </c>
      <c r="AF19" s="2">
        <f>COUNT($D$62:$D$73)</f>
        <v>0</v>
      </c>
      <c r="AG19" s="2">
        <f>MAX($D$62:$D$73)</f>
        <v>0</v>
      </c>
      <c r="AH19" s="2" t="e">
        <f>PERCENTILE($D$62:$D$73,75%)</f>
        <v>#NUM!</v>
      </c>
      <c r="AI19" s="2" t="e">
        <f>MEDIAN($D$62:$D$73)</f>
        <v>#NUM!</v>
      </c>
      <c r="AJ19" s="2" t="e">
        <f>PERCENTILE($D$62:$D$73,25%)</f>
        <v>#NUM!</v>
      </c>
      <c r="AK19" s="2">
        <f>MIN($D$62:$D$73)</f>
        <v>0</v>
      </c>
      <c r="BK19">
        <v>5</v>
      </c>
      <c r="BL19">
        <f>COUNT(#REF!,#REF!,#REF!,#REF!,$D$66,$D$78,$D$90,$D$102,$D$114,$D$126,$D$138,$D$150,$D$162,$D$174)</f>
        <v>0</v>
      </c>
      <c r="BM19" t="e">
        <f>MAX(#REF!,#REF!,#REF!,#REF!,$D$66,$D$78,$D$90,$D$102,$D$114,$D$126,$D$138,$D$150,$D$162,$D$174)</f>
        <v>#REF!</v>
      </c>
      <c r="BN19" t="e">
        <f>PERCENTILE((#REF!,#REF!,#REF!,#REF!,$D$66,$D$78,$D$90,$D$102,$D$114,$D$126,$D$138,$D$150,$D$162,$D$174),75%)</f>
        <v>#REF!</v>
      </c>
      <c r="BO19" t="e">
        <f>MEDIAN(#REF!,#REF!,#REF!,#REF!,$D$66,$D$78,$D$90,$D$102,$D$114,$D$126,$D$138,$D$150,$D$162,$D$174)</f>
        <v>#REF!</v>
      </c>
      <c r="BP19" t="e">
        <f>PERCENTILE((#REF!,#REF!,#REF!,#REF!,$D$66,$D$78,$D$90,$D$102,$D$114,$D$126,$D$138,$D$150,$D$162,$D$174),25%)</f>
        <v>#REF!</v>
      </c>
      <c r="BQ19" t="e">
        <f>MIN(#REF!,#REF!,#REF!,#REF!,$D$66,$D$78,$D$90,$D$102,$D$114,$D$126,$D$138,$D$150,$D$162,$D$174)</f>
        <v>#REF!</v>
      </c>
    </row>
    <row r="20" spans="1:69" x14ac:dyDescent="0.25">
      <c r="A20" s="117">
        <v>41479</v>
      </c>
      <c r="B20" s="60">
        <v>7</v>
      </c>
      <c r="C20" s="60">
        <f t="shared" si="2"/>
        <v>2013</v>
      </c>
      <c r="D20" s="36">
        <v>2</v>
      </c>
      <c r="E20" s="38">
        <v>9</v>
      </c>
      <c r="F20" s="47">
        <v>30.08</v>
      </c>
      <c r="G20" s="36">
        <v>27</v>
      </c>
      <c r="H20" s="48">
        <v>3.5999999999999997E-2</v>
      </c>
      <c r="I20" s="39">
        <v>3.5000000000000003E-2</v>
      </c>
      <c r="J20" s="39">
        <v>3.7999999999999999E-2</v>
      </c>
      <c r="K20" s="38">
        <v>9.1999999999999993</v>
      </c>
      <c r="L20" s="36">
        <v>47</v>
      </c>
      <c r="M20" s="36">
        <v>142</v>
      </c>
      <c r="N20" s="36">
        <v>38</v>
      </c>
      <c r="O20" s="34">
        <v>29</v>
      </c>
      <c r="P20" s="36">
        <v>88</v>
      </c>
      <c r="Q20" s="36">
        <v>36</v>
      </c>
      <c r="R20" s="36">
        <v>16</v>
      </c>
      <c r="S20" s="36">
        <v>243</v>
      </c>
      <c r="T20" s="38">
        <v>0.5</v>
      </c>
      <c r="U20" s="36">
        <v>72</v>
      </c>
      <c r="V20" s="37">
        <v>40</v>
      </c>
      <c r="W20" s="49">
        <v>42090</v>
      </c>
      <c r="X20" s="36"/>
      <c r="Y20" s="36"/>
      <c r="Z20" s="34">
        <v>2</v>
      </c>
      <c r="AA20" s="34"/>
      <c r="AB20" s="34"/>
      <c r="AC20" s="36"/>
      <c r="AE20" s="3">
        <v>2004</v>
      </c>
      <c r="AF20" s="2">
        <f>COUNT($D$74:$D$85)</f>
        <v>0</v>
      </c>
      <c r="AG20" s="2">
        <f>MAX($D$74:$D$85)</f>
        <v>0</v>
      </c>
      <c r="AH20" s="2" t="e">
        <f>PERCENTILE($D$74:$D$85,75%)</f>
        <v>#NUM!</v>
      </c>
      <c r="AI20" s="2" t="e">
        <f>MEDIAN($D$74:$D$85)</f>
        <v>#NUM!</v>
      </c>
      <c r="AJ20" s="2" t="e">
        <f>PERCENTILE($D$74:$D$85,25%)</f>
        <v>#NUM!</v>
      </c>
      <c r="AK20" s="2">
        <f>MIN($D$74:$D$85)</f>
        <v>0</v>
      </c>
      <c r="BK20">
        <v>6</v>
      </c>
      <c r="BL20">
        <f>COUNT(#REF!,#REF!,#REF!,#REF!,$D$67,$D$79,$D$91,$D$103,$D$115,$D$127,$D$139,$D$151,$D$163,$D$175)</f>
        <v>0</v>
      </c>
      <c r="BM20" t="e">
        <f>MAX(#REF!,#REF!,#REF!,#REF!,$D$67,$D$79,$D$91,$D$103,$D$115,$D$127,$D$139,$D$151,$D$163,$D$175)</f>
        <v>#REF!</v>
      </c>
      <c r="BN20" t="e">
        <f>PERCENTILE((#REF!,#REF!,#REF!,#REF!,$D$67,$D$79,$D$91,$D$103,$D$115,$D$127,$D$139,$D$151,$D$163,$D$175),75%)</f>
        <v>#REF!</v>
      </c>
      <c r="BO20" t="e">
        <f>MEDIAN(#REF!,#REF!,#REF!,#REF!,$D$67,$D$79,$D$91,$D$103,$D$115,$D$127,$D$139,$D$151,$D$163,$D$175)</f>
        <v>#REF!</v>
      </c>
      <c r="BP20" t="e">
        <f>PERCENTILE((#REF!,#REF!,#REF!,#REF!,$D$67,$D$79,$D$91,$D$103,$D$115,$D$127,$D$139,$D$151,$D$163,$D$175),25%)</f>
        <v>#REF!</v>
      </c>
      <c r="BQ20" t="e">
        <f>MIN(#REF!,#REF!,#REF!,#REF!,$D$67,$D$79,$D$91,$D$103,$D$115,$D$127,$D$139,$D$151,$D$163,$D$175)</f>
        <v>#REF!</v>
      </c>
    </row>
    <row r="21" spans="1:69" x14ac:dyDescent="0.25">
      <c r="A21" s="117">
        <v>41507</v>
      </c>
      <c r="B21" s="60">
        <v>8</v>
      </c>
      <c r="C21" s="60">
        <f t="shared" si="2"/>
        <v>2013</v>
      </c>
      <c r="D21" s="36">
        <v>3</v>
      </c>
      <c r="E21" s="38">
        <v>7.2</v>
      </c>
      <c r="F21" s="47">
        <v>29.7</v>
      </c>
      <c r="G21" s="36">
        <v>51</v>
      </c>
      <c r="H21" s="48">
        <v>3.0000000000000001E-3</v>
      </c>
      <c r="I21" s="39">
        <v>2.8000000000000001E-2</v>
      </c>
      <c r="J21" s="39">
        <v>4.2000000000000003E-2</v>
      </c>
      <c r="K21" s="38">
        <v>8.6</v>
      </c>
      <c r="L21" s="36">
        <v>27</v>
      </c>
      <c r="M21" s="36">
        <v>203</v>
      </c>
      <c r="N21" s="36">
        <v>20</v>
      </c>
      <c r="O21" s="34">
        <v>71</v>
      </c>
      <c r="P21" s="36">
        <v>100</v>
      </c>
      <c r="Q21" s="36">
        <v>40</v>
      </c>
      <c r="R21" s="36">
        <v>47</v>
      </c>
      <c r="S21" s="36">
        <v>408</v>
      </c>
      <c r="T21" s="38">
        <v>0.5</v>
      </c>
      <c r="U21" s="36">
        <v>100</v>
      </c>
      <c r="V21" s="37">
        <v>40</v>
      </c>
      <c r="W21" s="49">
        <v>81699</v>
      </c>
      <c r="X21" s="36"/>
      <c r="Y21" s="36"/>
      <c r="Z21" s="34">
        <v>10</v>
      </c>
      <c r="AA21" s="34"/>
      <c r="AB21" s="34"/>
      <c r="AC21" s="36"/>
      <c r="AE21" s="3">
        <v>2005</v>
      </c>
      <c r="AF21" s="2">
        <f>COUNT($D$86:$D$97)</f>
        <v>0</v>
      </c>
      <c r="AG21" s="2">
        <f>MAX($D$86:$D$97)</f>
        <v>0</v>
      </c>
      <c r="AH21" s="2" t="e">
        <f>PERCENTILE($D$86:$D$97,75%)</f>
        <v>#NUM!</v>
      </c>
      <c r="AI21" s="2" t="e">
        <f>MEDIAN($D$86:$D$97)</f>
        <v>#NUM!</v>
      </c>
      <c r="AJ21" s="2" t="e">
        <f>PERCENTILE($D$86:$D$97,25%)</f>
        <v>#NUM!</v>
      </c>
      <c r="AK21" s="2">
        <f>MIN($D$86:$D$97)</f>
        <v>0</v>
      </c>
      <c r="BK21">
        <v>7</v>
      </c>
      <c r="BL21">
        <f>COUNT(#REF!,#REF!,#REF!,#REF!,$D$68,$D$80,$D$92,$D$104,$D$116,$D$128,$D$140,$D$152,$D$164,$D$176)</f>
        <v>0</v>
      </c>
      <c r="BM21" t="e">
        <f>MAX(#REF!,#REF!,#REF!,#REF!,$D$68,$D$80,$D$92,$D$104,$D$116,$D$128,$D$140,$D$152,$D$164,$D$176)</f>
        <v>#REF!</v>
      </c>
      <c r="BN21" t="e">
        <f>PERCENTILE((#REF!,#REF!,#REF!,#REF!,$D$68,$D$80,$D$92,$D$104,$D$116,$D$128,$D$140,$D$152,$D$164,$D$176),75%)</f>
        <v>#REF!</v>
      </c>
      <c r="BO21" t="e">
        <f>MEDIAN(#REF!,#REF!,#REF!,#REF!,$D$68,$D$80,$D$92,$D$104,$D$116,$D$128,$D$140,$D$152,$D$164,$D$176)</f>
        <v>#REF!</v>
      </c>
      <c r="BP21" t="e">
        <f>PERCENTILE((#REF!,#REF!,#REF!,#REF!,$D$68,$D$80,$D$92,$D$104,$D$116,$D$128,$D$140,$D$152,$D$164,$D$176),25%)</f>
        <v>#REF!</v>
      </c>
      <c r="BQ21" t="e">
        <f>MIN(#REF!,#REF!,#REF!,#REF!,$D$68,$D$80,$D$92,$D$104,$D$116,$D$128,$D$140,$D$152,$D$164,$D$176)</f>
        <v>#REF!</v>
      </c>
    </row>
    <row r="22" spans="1:69" x14ac:dyDescent="0.25">
      <c r="A22" s="117">
        <v>41535</v>
      </c>
      <c r="B22" s="60">
        <v>9</v>
      </c>
      <c r="C22" s="60">
        <f t="shared" si="2"/>
        <v>2013</v>
      </c>
      <c r="D22" s="36">
        <v>4</v>
      </c>
      <c r="E22" s="38">
        <v>10</v>
      </c>
      <c r="F22" s="47">
        <v>29.86</v>
      </c>
      <c r="G22" s="36">
        <v>51</v>
      </c>
      <c r="H22" s="48">
        <v>4.0000000000000001E-3</v>
      </c>
      <c r="I22" s="39">
        <v>5.8999999999999997E-2</v>
      </c>
      <c r="J22" s="39">
        <v>0.02</v>
      </c>
      <c r="K22" s="38">
        <v>9.3000000000000007</v>
      </c>
      <c r="L22" s="36">
        <v>7</v>
      </c>
      <c r="M22" s="36">
        <v>207</v>
      </c>
      <c r="N22" s="36">
        <v>20</v>
      </c>
      <c r="O22" s="34">
        <v>115</v>
      </c>
      <c r="P22" s="36">
        <v>84</v>
      </c>
      <c r="Q22" s="36">
        <v>40</v>
      </c>
      <c r="R22" s="36">
        <v>40</v>
      </c>
      <c r="S22" s="36">
        <v>385</v>
      </c>
      <c r="T22" s="38">
        <v>0.5</v>
      </c>
      <c r="U22" s="36">
        <v>76</v>
      </c>
      <c r="V22" s="37">
        <v>100</v>
      </c>
      <c r="W22" s="49">
        <v>159694</v>
      </c>
      <c r="X22" s="36"/>
      <c r="Y22" s="36"/>
      <c r="Z22" s="34">
        <v>14</v>
      </c>
      <c r="AA22" s="34"/>
      <c r="AB22" s="34"/>
      <c r="AC22" s="36"/>
      <c r="AE22" s="3">
        <v>2006</v>
      </c>
      <c r="AF22" s="2">
        <f>COUNT($D$98:$D$109)</f>
        <v>0</v>
      </c>
      <c r="AG22" s="2">
        <f>MAX($D$98:$D$109)</f>
        <v>0</v>
      </c>
      <c r="AH22" s="2" t="e">
        <f>PERCENTILE($D$98:$D$109,75%)</f>
        <v>#NUM!</v>
      </c>
      <c r="AI22" s="2" t="e">
        <f>MEDIAN($D$98:$D$109)</f>
        <v>#NUM!</v>
      </c>
      <c r="AJ22" s="2" t="e">
        <f>PERCENTILE($D$98:$D$109,25%)</f>
        <v>#NUM!</v>
      </c>
      <c r="AK22" s="2">
        <f>MIN($D$98:$D$109)</f>
        <v>0</v>
      </c>
      <c r="BK22">
        <v>8</v>
      </c>
      <c r="BL22">
        <f>COUNT(#REF!,#REF!,#REF!,#REF!,$D$69,$D$81,$D$93,$D$105,$D$117,$D$129,$D$141,$D$153,$D$165,$D$177)</f>
        <v>0</v>
      </c>
      <c r="BM22" t="e">
        <f>MAX(#REF!,#REF!,#REF!,#REF!,$D$69,$D$81,$D$93,$D$105,$D$117,$D$129,$D$141,$D$153,$D$165,$D$177)</f>
        <v>#REF!</v>
      </c>
      <c r="BN22" t="e">
        <f>PERCENTILE((#REF!,#REF!,#REF!,#REF!,$D$69,$D$81,$D$93,$D$105,$D$117,$D$129,$D$141,$D$153,$D$165,$D$177),75%)</f>
        <v>#REF!</v>
      </c>
      <c r="BO22" t="e">
        <f>MEDIAN(#REF!,#REF!,#REF!,#REF!,$D$69,$D$81,$D$93,$D$105,$D$117,$D$129,$D$141,$D$153,$D$165,$D$177)</f>
        <v>#REF!</v>
      </c>
      <c r="BP22" t="e">
        <f>PERCENTILE((#REF!,#REF!,#REF!,#REF!,$D$69,$D$81,$D$93,$D$105,$D$117,$D$129,$D$141,$D$153,$D$165,$D$177),25%)</f>
        <v>#REF!</v>
      </c>
      <c r="BQ22" t="e">
        <f>MIN(#REF!,#REF!,#REF!,#REF!,$D$69,$D$81,$D$93,$D$105,$D$117,$D$129,$D$141,$D$153,$D$165,$D$177)</f>
        <v>#REF!</v>
      </c>
    </row>
    <row r="23" spans="1:69" x14ac:dyDescent="0.25">
      <c r="A23" s="117">
        <v>41563</v>
      </c>
      <c r="B23" s="60">
        <v>10</v>
      </c>
      <c r="C23" s="60">
        <f t="shared" si="2"/>
        <v>2013</v>
      </c>
      <c r="D23" s="36">
        <v>3</v>
      </c>
      <c r="E23" s="38">
        <v>7.5</v>
      </c>
      <c r="F23" s="47">
        <v>28.7</v>
      </c>
      <c r="G23" s="36">
        <v>36</v>
      </c>
      <c r="H23" s="48">
        <v>2.1999999999999999E-2</v>
      </c>
      <c r="I23" s="39">
        <v>8.1000000000000003E-2</v>
      </c>
      <c r="J23" s="39">
        <v>4.9000000000000002E-2</v>
      </c>
      <c r="K23" s="38">
        <v>8.1999999999999993</v>
      </c>
      <c r="L23" s="36">
        <v>13</v>
      </c>
      <c r="M23" s="36">
        <v>147</v>
      </c>
      <c r="N23" s="36">
        <v>16</v>
      </c>
      <c r="O23" s="34">
        <v>397</v>
      </c>
      <c r="P23" s="36">
        <v>80</v>
      </c>
      <c r="Q23" s="36">
        <v>36</v>
      </c>
      <c r="R23" s="50" t="s">
        <v>70</v>
      </c>
      <c r="S23" s="36">
        <v>231</v>
      </c>
      <c r="T23" s="38">
        <v>0.5</v>
      </c>
      <c r="U23" s="36">
        <v>76</v>
      </c>
      <c r="V23" s="37">
        <v>100</v>
      </c>
      <c r="W23" s="49">
        <v>43209</v>
      </c>
      <c r="X23" s="36"/>
      <c r="Y23" s="36"/>
      <c r="Z23" s="34">
        <v>103</v>
      </c>
      <c r="AA23" s="34"/>
      <c r="AB23" s="34"/>
      <c r="AC23" s="36"/>
      <c r="AE23" s="3">
        <v>2007</v>
      </c>
      <c r="AF23" s="2">
        <f>COUNT($D$110:$D$121)</f>
        <v>0</v>
      </c>
      <c r="AG23" s="2">
        <f>MAX($D$110:$D$121)</f>
        <v>0</v>
      </c>
      <c r="AH23" s="2" t="e">
        <f>PERCENTILE($D$110:$D$121,75%)</f>
        <v>#NUM!</v>
      </c>
      <c r="AI23" s="2" t="e">
        <f>MEDIAN($D$110:$D$121)</f>
        <v>#NUM!</v>
      </c>
      <c r="AJ23" s="2" t="e">
        <f>PERCENTILE($D$110:$D$121,25%)</f>
        <v>#NUM!</v>
      </c>
      <c r="AK23" s="2">
        <f>MIN($D$110:$D$121)</f>
        <v>0</v>
      </c>
      <c r="BK23">
        <v>9</v>
      </c>
      <c r="BL23">
        <f>COUNT(#REF!,#REF!,#REF!,#REF!,$D$70,$D$82,$D$94,$D$106,$D$118,$D$130,$D$142,$D$154,$D$166,$D$178)</f>
        <v>0</v>
      </c>
      <c r="BM23" t="e">
        <f>MAX(#REF!,#REF!,#REF!,#REF!,$D$70,$D$82,$D$94,$D$106,$D$118,$D$130,$D$142,$D$154,$D$166,$D$178)</f>
        <v>#REF!</v>
      </c>
      <c r="BN23" t="e">
        <f>PERCENTILE((#REF!,#REF!,#REF!,#REF!,$D$70,$D$82,$D$94,$D$106,$D$118,$D$130,$D$142,$D$154,$D$166,$D$178),75%)</f>
        <v>#REF!</v>
      </c>
      <c r="BO23" t="e">
        <f>MEDIAN(#REF!,#REF!,#REF!,#REF!,$D$70,$D$82,$D$94,$D$106,$D$118,$D$130,$D$142,$D$154,$D$166,$D$178)</f>
        <v>#REF!</v>
      </c>
      <c r="BP23" t="e">
        <f>PERCENTILE((#REF!,#REF!,#REF!,#REF!,$D$70,$D$82,$D$94,$D$106,$D$118,$D$130,$D$142,$D$154,$D$166,$D$178),25%)</f>
        <v>#REF!</v>
      </c>
      <c r="BQ23" t="e">
        <f>MIN(#REF!,#REF!,#REF!,#REF!,$D$70,$D$82,$D$94,$D$106,$D$118,$D$130,$D$142,$D$154,$D$166,$D$178)</f>
        <v>#REF!</v>
      </c>
    </row>
    <row r="24" spans="1:69" x14ac:dyDescent="0.25">
      <c r="A24" s="117">
        <v>41591</v>
      </c>
      <c r="B24" s="60">
        <v>11</v>
      </c>
      <c r="C24" s="60">
        <f t="shared" si="2"/>
        <v>2013</v>
      </c>
      <c r="D24" s="36">
        <v>2</v>
      </c>
      <c r="E24" s="38">
        <v>8</v>
      </c>
      <c r="F24" s="47">
        <v>28</v>
      </c>
      <c r="G24" s="36">
        <v>32</v>
      </c>
      <c r="H24" s="48">
        <v>7.0000000000000001E-3</v>
      </c>
      <c r="I24" s="39">
        <v>3.6999999999999998E-2</v>
      </c>
      <c r="J24" s="39">
        <v>0.04</v>
      </c>
      <c r="K24" s="38">
        <v>8.1999999999999993</v>
      </c>
      <c r="L24" s="36">
        <v>16</v>
      </c>
      <c r="M24" s="36">
        <v>134</v>
      </c>
      <c r="N24" s="36">
        <v>13</v>
      </c>
      <c r="O24" s="34">
        <v>854</v>
      </c>
      <c r="P24" s="36">
        <v>80</v>
      </c>
      <c r="Q24" s="36">
        <v>36</v>
      </c>
      <c r="R24" s="50" t="s">
        <v>70</v>
      </c>
      <c r="S24" s="36">
        <v>264</v>
      </c>
      <c r="T24" s="38">
        <v>0.5</v>
      </c>
      <c r="U24" s="36">
        <v>68</v>
      </c>
      <c r="V24" s="37">
        <v>100</v>
      </c>
      <c r="W24" s="49">
        <v>86204</v>
      </c>
      <c r="X24" s="36"/>
      <c r="Y24" s="36"/>
      <c r="Z24" s="34">
        <v>160</v>
      </c>
      <c r="AA24" s="34"/>
      <c r="AB24" s="34"/>
      <c r="AC24" s="36"/>
      <c r="AE24" s="3">
        <v>2008</v>
      </c>
      <c r="AF24" s="2">
        <f>COUNT($D$122:$D$133)</f>
        <v>0</v>
      </c>
      <c r="AG24" s="2">
        <f>MAX($D$122:$D$133)</f>
        <v>0</v>
      </c>
      <c r="AH24" s="2" t="e">
        <f>PERCENTILE($D$122:$D$133,75%)</f>
        <v>#NUM!</v>
      </c>
      <c r="AI24" s="2" t="e">
        <f>MEDIAN($D$122:$D$133)</f>
        <v>#NUM!</v>
      </c>
      <c r="AJ24" s="2" t="e">
        <f>PERCENTILE($D$122:$D$133,25%)</f>
        <v>#NUM!</v>
      </c>
      <c r="AK24" s="2">
        <f>MIN($D$122:$D$133)</f>
        <v>0</v>
      </c>
      <c r="BK24">
        <v>10</v>
      </c>
      <c r="BL24">
        <f>COUNT(#REF!,#REF!,#REF!,#REF!,$D$71,$D$83,$D$95,$D$107,$D$119,$D$131,$D$143,$D$155,$D$167,$D$179)</f>
        <v>0</v>
      </c>
      <c r="BM24" t="e">
        <f>MAX(#REF!,#REF!,#REF!,#REF!,$D$71,$D$83,$D$95,$D$107,$D$119,$D$131,$D$143,$D$155,$D$167,$D$179)</f>
        <v>#REF!</v>
      </c>
      <c r="BN24" t="e">
        <f>PERCENTILE((#REF!,#REF!,#REF!,#REF!,$D$71,$D$83,$D$95,$D$107,$D$119,$D$131,$D$143,$D$155,$D$167,$D$179),75%)</f>
        <v>#REF!</v>
      </c>
      <c r="BO24" t="e">
        <f>MEDIAN(#REF!,#REF!,#REF!,#REF!,$D$71,$D$83,$D$95,$D$107,$D$119,$D$131,$D$143,$D$155,$D$167,$D$179)</f>
        <v>#REF!</v>
      </c>
      <c r="BP24" t="e">
        <f>PERCENTILE((#REF!,#REF!,#REF!,#REF!,$D$71,$D$83,$D$95,$D$107,$D$119,$D$131,$D$143,$D$155,$D$167,$D$179),25%)</f>
        <v>#REF!</v>
      </c>
      <c r="BQ24" t="e">
        <f>MIN(#REF!,#REF!,#REF!,#REF!,$D$71,$D$83,$D$95,$D$107,$D$119,$D$131,$D$143,$D$155,$D$167,$D$179)</f>
        <v>#REF!</v>
      </c>
    </row>
    <row r="25" spans="1:69" x14ac:dyDescent="0.25">
      <c r="A25" s="117">
        <v>41619</v>
      </c>
      <c r="B25" s="60">
        <v>12</v>
      </c>
      <c r="C25" s="60">
        <f t="shared" si="2"/>
        <v>2013</v>
      </c>
      <c r="D25" s="36">
        <v>1</v>
      </c>
      <c r="E25" s="38">
        <v>8.5</v>
      </c>
      <c r="F25" s="47">
        <v>27.5</v>
      </c>
      <c r="G25" s="36">
        <v>28</v>
      </c>
      <c r="H25" s="48">
        <v>6.3E-2</v>
      </c>
      <c r="I25" s="39">
        <v>3.5999999999999997E-2</v>
      </c>
      <c r="J25" s="39">
        <v>7.0999999999999994E-2</v>
      </c>
      <c r="K25" s="38">
        <v>7.6</v>
      </c>
      <c r="L25" s="36">
        <v>39</v>
      </c>
      <c r="M25" s="36">
        <v>168</v>
      </c>
      <c r="N25" s="36">
        <v>28</v>
      </c>
      <c r="O25" s="34">
        <v>954</v>
      </c>
      <c r="P25" s="36">
        <v>68</v>
      </c>
      <c r="Q25" s="36">
        <v>28</v>
      </c>
      <c r="R25" s="51" t="s">
        <v>70</v>
      </c>
      <c r="S25" s="36">
        <v>232</v>
      </c>
      <c r="T25" s="38">
        <v>0.5</v>
      </c>
      <c r="U25" s="36">
        <v>64</v>
      </c>
      <c r="V25" s="37">
        <v>50</v>
      </c>
      <c r="W25" s="49">
        <v>31266</v>
      </c>
      <c r="X25" s="36"/>
      <c r="Y25" s="36"/>
      <c r="Z25" s="34">
        <v>160</v>
      </c>
      <c r="AA25" s="34"/>
      <c r="AB25" s="34"/>
      <c r="AC25" s="36"/>
      <c r="AE25" s="3">
        <v>2009</v>
      </c>
      <c r="AF25" s="2">
        <f>COUNT($D$134:$D$145)</f>
        <v>0</v>
      </c>
      <c r="AG25" s="2">
        <f>MAX($D$134:$D$145)</f>
        <v>0</v>
      </c>
      <c r="AH25" s="2" t="e">
        <f>PERCENTILE($D$134:$D$145,75%)</f>
        <v>#NUM!</v>
      </c>
      <c r="AI25" s="2" t="e">
        <f>MEDIAN($D$134:$D$145)</f>
        <v>#NUM!</v>
      </c>
      <c r="AJ25" s="2" t="e">
        <f>PERCENTILE($D$134:$D$145,25%)</f>
        <v>#NUM!</v>
      </c>
      <c r="AK25" s="2">
        <f>MIN($D$134:$D$145)</f>
        <v>0</v>
      </c>
      <c r="BK25">
        <v>11</v>
      </c>
      <c r="BL25">
        <f>COUNT(#REF!,#REF!,#REF!,#REF!,$D$72,$D$84,$D$96,$D$108,$D$120,$D$132,$D$144,$D$156,$D$168,$D$180)</f>
        <v>0</v>
      </c>
      <c r="BM25" t="e">
        <f>MAX(#REF!,#REF!,#REF!,#REF!,$D$72,$D$84,$D$96,$D$108,$D$120,$D$132,$D$144,$D$156,$D$168,$D$180)</f>
        <v>#REF!</v>
      </c>
      <c r="BN25" t="e">
        <f>PERCENTILE((#REF!,#REF!,#REF!,#REF!,$D$72,$D$84,$D$96,$D$108,$D$120,$D$132,$D$144,$D$156,$D$168,$D$180),75%)</f>
        <v>#REF!</v>
      </c>
      <c r="BO25" t="e">
        <f>MEDIAN(#REF!,#REF!,#REF!,#REF!,$D$72,$D$84,$D$96,$D$108,$D$120,$D$132,$D$144,$D$156,$D$168,$D$180)</f>
        <v>#REF!</v>
      </c>
      <c r="BP25" t="e">
        <f>PERCENTILE((#REF!,#REF!,#REF!,#REF!,$D$72,$D$84,$D$96,$D$108,$D$120,$D$132,$D$144,$D$156,$D$168,$D$180),25%)</f>
        <v>#REF!</v>
      </c>
      <c r="BQ25" t="e">
        <f>MIN(#REF!,#REF!,#REF!,#REF!,$D$72,$D$84,$D$96,$D$108,$D$120,$D$132,$D$144,$D$156,$D$168,$D$180)</f>
        <v>#REF!</v>
      </c>
    </row>
    <row r="26" spans="1:69" x14ac:dyDescent="0.25">
      <c r="A26" s="117">
        <v>41647</v>
      </c>
      <c r="B26" s="60">
        <v>1</v>
      </c>
      <c r="C26" s="60">
        <f t="shared" si="2"/>
        <v>2014</v>
      </c>
      <c r="D26" s="36">
        <v>1</v>
      </c>
      <c r="E26" s="38">
        <v>7.8</v>
      </c>
      <c r="F26" s="38">
        <v>24</v>
      </c>
      <c r="G26" s="36">
        <v>32</v>
      </c>
      <c r="H26" s="48" t="s">
        <v>70</v>
      </c>
      <c r="I26" s="39" t="s">
        <v>70</v>
      </c>
      <c r="J26" s="52" t="s">
        <v>70</v>
      </c>
      <c r="K26" s="38">
        <v>7.6</v>
      </c>
      <c r="L26" s="36" t="s">
        <v>70</v>
      </c>
      <c r="M26" s="44" t="s">
        <v>70</v>
      </c>
      <c r="N26" s="36">
        <v>42</v>
      </c>
      <c r="O26" s="35">
        <v>383</v>
      </c>
      <c r="P26" s="36">
        <v>88</v>
      </c>
      <c r="Q26" s="36">
        <v>32</v>
      </c>
      <c r="R26" s="36">
        <v>68</v>
      </c>
      <c r="S26" s="36">
        <v>216</v>
      </c>
      <c r="T26" s="38">
        <v>0.5</v>
      </c>
      <c r="U26" s="36">
        <v>72</v>
      </c>
      <c r="V26" s="37">
        <v>50</v>
      </c>
      <c r="W26" s="45">
        <v>25975</v>
      </c>
      <c r="Z26" s="35">
        <v>56</v>
      </c>
      <c r="AE26" s="3">
        <v>2010</v>
      </c>
      <c r="AF26" s="2">
        <f>COUNT($D$146:$D$157)</f>
        <v>0</v>
      </c>
      <c r="AG26" s="2">
        <f>MAX($D$146:$D$157)</f>
        <v>0</v>
      </c>
      <c r="AH26" s="2" t="e">
        <f>PERCENTILE($D$146:$D$157,75%)</f>
        <v>#NUM!</v>
      </c>
      <c r="AI26" s="2" t="e">
        <f>MEDIAN($D$146:$D$157)</f>
        <v>#NUM!</v>
      </c>
      <c r="AJ26" s="2" t="e">
        <f>PERCENTILE($D$146:$D$157,25%)</f>
        <v>#NUM!</v>
      </c>
      <c r="AK26" s="2">
        <f>MIN($D$146:$D$157)</f>
        <v>0</v>
      </c>
      <c r="BK26">
        <v>12</v>
      </c>
      <c r="BL26">
        <f>COUNT(#REF!,#REF!,#REF!,#REF!,$D$73,$D$85,$D$97,$D$109,$D$121,$D$133,$D$145,$D$157,$D$169,$D$181)</f>
        <v>0</v>
      </c>
      <c r="BM26" t="e">
        <f>MAX(#REF!,#REF!,#REF!,#REF!,$D$73,$D$85,$D$97,$D$109,$D$121,$D$133,$D$145,$D$157,$D$169,$D$181)</f>
        <v>#REF!</v>
      </c>
      <c r="BN26" t="e">
        <f>PERCENTILE((#REF!,#REF!,#REF!,#REF!,$D$73,$D$85,$D$97,$D$109,$D$121,$D$133,$D$145,$D$157,$D$169,$D$181),75%)</f>
        <v>#REF!</v>
      </c>
      <c r="BO26" t="e">
        <f>MEDIAN(#REF!,#REF!,#REF!,#REF!,$D$73,$D$85,$D$97,$D$109,$D$121,$D$133,$D$145,$D$157,$D$169,$D$181)</f>
        <v>#REF!</v>
      </c>
      <c r="BP26" t="e">
        <f>PERCENTILE((#REF!,#REF!,#REF!,#REF!,$D$73,$D$85,$D$97,$D$109,$D$121,$D$133,$D$145,$D$157,$D$169,$D$181),25%)</f>
        <v>#REF!</v>
      </c>
      <c r="BQ26" t="e">
        <f>MIN(#REF!,#REF!,#REF!,#REF!,$D$73,$D$85,$D$97,$D$109,$D$121,$D$133,$D$145,$D$157,$D$169,$D$181)</f>
        <v>#REF!</v>
      </c>
    </row>
    <row r="27" spans="1:69" x14ac:dyDescent="0.25">
      <c r="A27" s="117">
        <v>41675</v>
      </c>
      <c r="B27" s="60">
        <v>2</v>
      </c>
      <c r="C27" s="60">
        <f t="shared" si="2"/>
        <v>2014</v>
      </c>
      <c r="D27" s="36">
        <v>3</v>
      </c>
      <c r="E27" s="38">
        <v>9.6</v>
      </c>
      <c r="F27" s="38">
        <v>25</v>
      </c>
      <c r="G27" s="36">
        <v>28</v>
      </c>
      <c r="H27" s="48">
        <v>0.39</v>
      </c>
      <c r="I27" s="39">
        <v>3.7999999999999999E-2</v>
      </c>
      <c r="J27" s="52" t="s">
        <v>70</v>
      </c>
      <c r="K27" s="38">
        <v>8.6</v>
      </c>
      <c r="L27" s="36">
        <v>45</v>
      </c>
      <c r="M27" s="44" t="s">
        <v>70</v>
      </c>
      <c r="N27" s="36">
        <v>50</v>
      </c>
      <c r="O27" s="35">
        <v>108</v>
      </c>
      <c r="P27" s="36" t="s">
        <v>70</v>
      </c>
      <c r="Q27" s="36" t="s">
        <v>70</v>
      </c>
      <c r="R27" s="36" t="s">
        <v>70</v>
      </c>
      <c r="S27" s="36" t="s">
        <v>70</v>
      </c>
      <c r="T27" s="38">
        <v>0.5</v>
      </c>
      <c r="U27" s="36" t="s">
        <v>70</v>
      </c>
      <c r="V27" s="37">
        <v>20</v>
      </c>
      <c r="W27" s="45">
        <v>56189</v>
      </c>
      <c r="Z27" s="35">
        <v>6</v>
      </c>
      <c r="AE27" s="3">
        <v>2011</v>
      </c>
      <c r="AF27" s="2">
        <f>COUNT($D$158:$D$169)</f>
        <v>0</v>
      </c>
      <c r="AG27" s="2">
        <f>MAX($D$158:$D$169)</f>
        <v>0</v>
      </c>
      <c r="AH27" s="2" t="e">
        <f>PERCENTILE($D$158:$D$169,75%)</f>
        <v>#NUM!</v>
      </c>
      <c r="AI27" s="2" t="e">
        <f>MEDIAN($D$158:$D$169)</f>
        <v>#NUM!</v>
      </c>
      <c r="AJ27" s="2" t="e">
        <f>PERCENTILE($D$158:$D$169,25%)</f>
        <v>#NUM!</v>
      </c>
      <c r="AK27" s="2">
        <f>MIN($D$158:$D$169)</f>
        <v>0</v>
      </c>
    </row>
    <row r="28" spans="1:69" x14ac:dyDescent="0.25">
      <c r="A28" s="117">
        <v>41703</v>
      </c>
      <c r="B28" s="60">
        <v>3</v>
      </c>
      <c r="C28" s="60">
        <f t="shared" si="2"/>
        <v>2014</v>
      </c>
      <c r="D28" s="36">
        <v>2</v>
      </c>
      <c r="E28" s="38">
        <v>8.9</v>
      </c>
      <c r="F28" s="38">
        <v>25</v>
      </c>
      <c r="G28" s="36">
        <v>28</v>
      </c>
      <c r="H28" s="48">
        <v>2.7E-2</v>
      </c>
      <c r="I28" s="39">
        <v>2.9000000000000001E-2</v>
      </c>
      <c r="J28" s="52" t="s">
        <v>70</v>
      </c>
      <c r="K28" s="38">
        <v>8.4</v>
      </c>
      <c r="L28" s="36">
        <v>84</v>
      </c>
      <c r="M28" s="44" t="s">
        <v>70</v>
      </c>
      <c r="N28" s="36">
        <v>43</v>
      </c>
      <c r="O28" s="35">
        <v>246</v>
      </c>
      <c r="P28" s="36" t="s">
        <v>70</v>
      </c>
      <c r="Q28" s="36" t="s">
        <v>70</v>
      </c>
      <c r="R28" s="36" t="s">
        <v>70</v>
      </c>
      <c r="S28" s="36" t="s">
        <v>70</v>
      </c>
      <c r="T28" s="38">
        <v>1</v>
      </c>
      <c r="U28" s="36" t="s">
        <v>70</v>
      </c>
      <c r="V28" s="37">
        <v>40</v>
      </c>
      <c r="W28" s="45">
        <v>4283</v>
      </c>
      <c r="Z28" s="35">
        <v>5</v>
      </c>
      <c r="AE28" s="3">
        <v>2012</v>
      </c>
      <c r="AF28" s="2">
        <f>COUNT($D$170:$D$181)</f>
        <v>0</v>
      </c>
      <c r="AG28" s="2">
        <f>MAX($D$170:$D$181)</f>
        <v>0</v>
      </c>
      <c r="AH28" s="2" t="e">
        <f>PERCENTILE($D$170:$D$181,75%)</f>
        <v>#NUM!</v>
      </c>
      <c r="AI28" s="2" t="e">
        <f>MEDIAN($D$170:$D$181)</f>
        <v>#NUM!</v>
      </c>
      <c r="AJ28" s="2" t="e">
        <f>PERCENTILE($D$170:$D$181,25%)</f>
        <v>#NUM!</v>
      </c>
      <c r="AK28" s="2">
        <f>MIN($D$170:$D$181)</f>
        <v>0</v>
      </c>
    </row>
    <row r="29" spans="1:69" x14ac:dyDescent="0.25">
      <c r="A29" s="117">
        <v>41731</v>
      </c>
      <c r="B29" s="60">
        <v>4</v>
      </c>
      <c r="C29" s="60">
        <f t="shared" si="2"/>
        <v>2014</v>
      </c>
      <c r="D29" s="36">
        <v>2</v>
      </c>
      <c r="E29" s="38">
        <v>9.1</v>
      </c>
      <c r="F29" s="38">
        <v>31</v>
      </c>
      <c r="G29" s="36">
        <v>44</v>
      </c>
      <c r="H29" s="48">
        <v>7.3999999999999996E-2</v>
      </c>
      <c r="I29" s="39">
        <v>3.3000000000000002E-2</v>
      </c>
      <c r="J29" s="39">
        <v>3.3000000000000002E-2</v>
      </c>
      <c r="K29" s="38">
        <v>9</v>
      </c>
      <c r="L29" s="36">
        <v>60</v>
      </c>
      <c r="M29" s="36">
        <v>153</v>
      </c>
      <c r="N29" s="36">
        <v>58</v>
      </c>
      <c r="O29" s="35">
        <v>246</v>
      </c>
      <c r="P29" s="36">
        <v>100</v>
      </c>
      <c r="Q29" s="36">
        <v>36</v>
      </c>
      <c r="R29" s="36" t="s">
        <v>70</v>
      </c>
      <c r="S29" s="36">
        <v>256</v>
      </c>
      <c r="T29" s="38">
        <v>2</v>
      </c>
      <c r="U29" s="36">
        <v>76</v>
      </c>
      <c r="V29" s="37">
        <v>40</v>
      </c>
      <c r="W29" s="45">
        <v>30310</v>
      </c>
      <c r="Z29" s="35">
        <v>2</v>
      </c>
      <c r="AE29" s="1"/>
      <c r="AF29" s="1"/>
      <c r="AG29" s="2"/>
      <c r="AH29" s="2"/>
      <c r="AI29" s="2"/>
    </row>
    <row r="30" spans="1:69" x14ac:dyDescent="0.25">
      <c r="A30" s="117">
        <v>41787</v>
      </c>
      <c r="B30" s="60">
        <v>5</v>
      </c>
      <c r="C30" s="60">
        <f t="shared" si="2"/>
        <v>2014</v>
      </c>
      <c r="D30" s="36">
        <v>3</v>
      </c>
      <c r="E30" s="38">
        <v>9.6999999999999993</v>
      </c>
      <c r="F30" s="38">
        <v>32.700000000000003</v>
      </c>
      <c r="G30" s="36">
        <v>45</v>
      </c>
      <c r="H30" s="48">
        <v>2.5999999999999999E-2</v>
      </c>
      <c r="I30" s="39">
        <v>5.1999999999999998E-2</v>
      </c>
      <c r="J30" s="52" t="s">
        <v>70</v>
      </c>
      <c r="K30" s="38">
        <v>8.9</v>
      </c>
      <c r="L30" s="36">
        <v>70</v>
      </c>
      <c r="M30" s="44" t="s">
        <v>70</v>
      </c>
      <c r="N30" s="36">
        <v>38</v>
      </c>
      <c r="O30" s="35">
        <v>84</v>
      </c>
      <c r="P30" s="36" t="s">
        <v>70</v>
      </c>
      <c r="Q30" s="36" t="s">
        <v>70</v>
      </c>
      <c r="R30" s="36" t="s">
        <v>70</v>
      </c>
      <c r="S30" s="36" t="s">
        <v>70</v>
      </c>
      <c r="T30" s="38">
        <v>3</v>
      </c>
      <c r="U30" s="36" t="s">
        <v>70</v>
      </c>
      <c r="V30" s="37">
        <v>80</v>
      </c>
      <c r="W30" s="45">
        <v>29010</v>
      </c>
      <c r="Z30" s="35">
        <v>2</v>
      </c>
      <c r="AE30" s="1"/>
      <c r="AF30" s="1"/>
      <c r="AG30" s="2"/>
      <c r="AH30" s="2"/>
      <c r="AI30" s="2"/>
    </row>
    <row r="31" spans="1:69" x14ac:dyDescent="0.25">
      <c r="A31" s="117">
        <v>41815</v>
      </c>
      <c r="B31" s="60">
        <v>6</v>
      </c>
      <c r="C31" s="60">
        <f t="shared" si="2"/>
        <v>2014</v>
      </c>
      <c r="D31" s="36">
        <v>3</v>
      </c>
      <c r="E31" s="38">
        <v>9.3000000000000007</v>
      </c>
      <c r="F31" s="38">
        <v>34.700000000000003</v>
      </c>
      <c r="G31" s="36">
        <v>48</v>
      </c>
      <c r="H31" s="48">
        <v>4.3999999999999997E-2</v>
      </c>
      <c r="I31" s="39">
        <v>4.3999999999999997E-2</v>
      </c>
      <c r="J31" s="52" t="s">
        <v>70</v>
      </c>
      <c r="K31" s="38">
        <v>9</v>
      </c>
      <c r="L31" s="36">
        <v>56</v>
      </c>
      <c r="M31" s="44" t="s">
        <v>70</v>
      </c>
      <c r="N31" s="36">
        <v>29</v>
      </c>
      <c r="O31" s="35">
        <v>33</v>
      </c>
      <c r="P31" s="36" t="s">
        <v>70</v>
      </c>
      <c r="Q31" s="36" t="s">
        <v>70</v>
      </c>
      <c r="R31" s="36" t="s">
        <v>70</v>
      </c>
      <c r="S31" s="36" t="s">
        <v>70</v>
      </c>
      <c r="T31" s="38">
        <v>1</v>
      </c>
      <c r="U31" s="36" t="s">
        <v>70</v>
      </c>
      <c r="V31" s="37">
        <v>80</v>
      </c>
      <c r="W31" s="45">
        <v>31069</v>
      </c>
      <c r="Z31" s="35">
        <v>2</v>
      </c>
      <c r="AE31" t="s">
        <v>15</v>
      </c>
      <c r="AF31" t="s">
        <v>22</v>
      </c>
      <c r="AG31" t="s">
        <v>23</v>
      </c>
      <c r="AH31" t="s">
        <v>24</v>
      </c>
      <c r="AI31" t="s">
        <v>25</v>
      </c>
      <c r="AJ31" t="s">
        <v>26</v>
      </c>
      <c r="AK31" t="s">
        <v>27</v>
      </c>
      <c r="BK31" t="s">
        <v>14</v>
      </c>
      <c r="BL31" t="s">
        <v>22</v>
      </c>
      <c r="BM31" t="s">
        <v>23</v>
      </c>
      <c r="BN31" t="s">
        <v>24</v>
      </c>
      <c r="BO31" t="s">
        <v>25</v>
      </c>
      <c r="BP31" t="s">
        <v>26</v>
      </c>
      <c r="BQ31" t="s">
        <v>27</v>
      </c>
    </row>
    <row r="32" spans="1:69" x14ac:dyDescent="0.25">
      <c r="A32" s="117">
        <v>41843</v>
      </c>
      <c r="B32" s="60">
        <v>7</v>
      </c>
      <c r="C32" s="60">
        <f t="shared" si="2"/>
        <v>2014</v>
      </c>
      <c r="D32" s="50" t="s">
        <v>70</v>
      </c>
      <c r="E32" s="38">
        <v>8.4</v>
      </c>
      <c r="F32" s="38">
        <v>25</v>
      </c>
      <c r="G32" s="36">
        <v>74</v>
      </c>
      <c r="H32" s="48" t="s">
        <v>70</v>
      </c>
      <c r="I32" s="39" t="s">
        <v>70</v>
      </c>
      <c r="J32" s="52" t="s">
        <v>70</v>
      </c>
      <c r="K32" s="38">
        <v>8.4</v>
      </c>
      <c r="L32" s="36" t="s">
        <v>70</v>
      </c>
      <c r="M32" s="44" t="s">
        <v>70</v>
      </c>
      <c r="N32" s="36" t="s">
        <v>70</v>
      </c>
      <c r="O32" s="34" t="s">
        <v>103</v>
      </c>
      <c r="P32" s="36" t="s">
        <v>70</v>
      </c>
      <c r="Q32" s="36" t="s">
        <v>70</v>
      </c>
      <c r="R32" s="36" t="s">
        <v>70</v>
      </c>
      <c r="S32" s="36" t="s">
        <v>70</v>
      </c>
      <c r="T32" s="38" t="s">
        <v>70</v>
      </c>
      <c r="U32" s="36" t="s">
        <v>70</v>
      </c>
      <c r="V32" s="37">
        <v>60</v>
      </c>
      <c r="W32" s="45">
        <v>33539</v>
      </c>
      <c r="Z32" s="34" t="s">
        <v>103</v>
      </c>
      <c r="AE32" s="3">
        <v>1999</v>
      </c>
      <c r="AF32">
        <f>COUNT(#REF!)</f>
        <v>0</v>
      </c>
      <c r="AG32" s="4" t="e">
        <f>MAX(#REF!)</f>
        <v>#REF!</v>
      </c>
      <c r="AH32" t="e">
        <f>PERCENTILE(#REF!,75%)</f>
        <v>#REF!</v>
      </c>
      <c r="AI32" s="4" t="e">
        <f>MEDIAN(#REF!)</f>
        <v>#REF!</v>
      </c>
      <c r="AJ32" t="e">
        <f>PERCENTILE(#REF!,25%)</f>
        <v>#REF!</v>
      </c>
      <c r="AK32" s="4" t="e">
        <f>MIN(#REF!)</f>
        <v>#REF!</v>
      </c>
      <c r="BK32">
        <v>1</v>
      </c>
      <c r="BL32">
        <f>COUNT(#REF!,#REF!,#REF!,#REF!,$E$62,$E$74,$E$86,$E$98,$E$110,$E$122,$E$134,$E$146,$E$158,$E$170)</f>
        <v>0</v>
      </c>
      <c r="BM32" s="4" t="e">
        <f>MAX(#REF!,#REF!,#REF!,#REF!,$E$62,$E$74,$E$86,$E$98,$E$110,$E$122,$E$134,$E$146,$E$158,$E$170)</f>
        <v>#REF!</v>
      </c>
      <c r="BN32" t="e">
        <f>PERCENTILE((#REF!,#REF!,#REF!,#REF!,$E$62,$E$74,$E$86,$E$98,$E$110,$E$122,$E$134,$E$146,$E$158,$E$170),75%)</f>
        <v>#REF!</v>
      </c>
      <c r="BO32" s="4" t="e">
        <f>MEDIAN(#REF!,#REF!,#REF!,#REF!,$E$62,$E$74,$E$86,$E$98,$E$110,$E$122,$E$134,$E$146,$E$158,$E$170)</f>
        <v>#REF!</v>
      </c>
      <c r="BP32" t="e">
        <f>PERCENTILE((#REF!,#REF!,#REF!,#REF!,$E$62,$E$74,$E$86,$E$98,$E$110,$E$122,$E$134,$E$146,$E$158,$E$170),25%)</f>
        <v>#REF!</v>
      </c>
      <c r="BQ32" s="4" t="e">
        <f>MIN(#REF!,#REF!,#REF!,#REF!,$E$62,$E$74,$E$86,$E$98,$E$110,$E$122,$E$134,$E$146,$E$158,$E$170)</f>
        <v>#REF!</v>
      </c>
    </row>
    <row r="33" spans="1:69" x14ac:dyDescent="0.25">
      <c r="A33" s="117">
        <v>41871</v>
      </c>
      <c r="B33" s="60">
        <v>8</v>
      </c>
      <c r="C33" s="60">
        <f t="shared" si="2"/>
        <v>2014</v>
      </c>
      <c r="D33" s="50" t="s">
        <v>70</v>
      </c>
      <c r="E33" s="38">
        <v>8.6</v>
      </c>
      <c r="F33" s="38">
        <v>28.6</v>
      </c>
      <c r="G33" s="36">
        <v>346</v>
      </c>
      <c r="H33" s="48" t="s">
        <v>70</v>
      </c>
      <c r="I33" s="39" t="s">
        <v>70</v>
      </c>
      <c r="J33" s="52" t="s">
        <v>70</v>
      </c>
      <c r="K33" s="38">
        <v>7.6</v>
      </c>
      <c r="L33" s="36" t="s">
        <v>70</v>
      </c>
      <c r="M33" s="44" t="s">
        <v>70</v>
      </c>
      <c r="N33" s="36" t="s">
        <v>70</v>
      </c>
      <c r="O33" s="34" t="s">
        <v>103</v>
      </c>
      <c r="P33" s="36" t="s">
        <v>70</v>
      </c>
      <c r="Q33" s="36" t="s">
        <v>70</v>
      </c>
      <c r="R33" s="36" t="s">
        <v>70</v>
      </c>
      <c r="S33" s="36" t="s">
        <v>70</v>
      </c>
      <c r="T33" s="38" t="s">
        <v>70</v>
      </c>
      <c r="U33" s="36" t="s">
        <v>70</v>
      </c>
      <c r="V33" s="37">
        <v>60</v>
      </c>
      <c r="W33" s="45">
        <v>2319</v>
      </c>
      <c r="Z33" s="34" t="s">
        <v>103</v>
      </c>
      <c r="AE33" s="3">
        <v>2000</v>
      </c>
      <c r="AF33">
        <f>COUNT(#REF!)</f>
        <v>0</v>
      </c>
      <c r="AG33" s="4" t="e">
        <f>MAX(#REF!)</f>
        <v>#REF!</v>
      </c>
      <c r="AH33" t="e">
        <f>PERCENTILE(#REF!,75%)</f>
        <v>#REF!</v>
      </c>
      <c r="AI33" s="4" t="e">
        <f>MEDIAN(#REF!)</f>
        <v>#REF!</v>
      </c>
      <c r="AJ33" t="e">
        <f>PERCENTILE(#REF!,25%)</f>
        <v>#REF!</v>
      </c>
      <c r="AK33" s="4" t="e">
        <f>MIN(#REF!)</f>
        <v>#REF!</v>
      </c>
      <c r="BK33">
        <v>2</v>
      </c>
      <c r="BL33">
        <f>COUNT(#REF!,#REF!,#REF!,#REF!,$E$63,$E$75,$E$87,$E$99,$E$111,$E$123,$E$135,$E$147,$E$159,$E$171)</f>
        <v>0</v>
      </c>
      <c r="BM33" s="4" t="e">
        <f>MAX(#REF!,#REF!,#REF!,#REF!,$E$63,$E$75,$E$87,$E$99,$E$111,$E$123,$E$135,$E$147,$E$159,$E$171)</f>
        <v>#REF!</v>
      </c>
      <c r="BN33" t="e">
        <f>PERCENTILE((#REF!,#REF!,#REF!,#REF!,$E$63,$E$75,$E$87,$E$99,$E$111,$E$123,$E$135,$E$147,$E$159,$E$171),75%)</f>
        <v>#REF!</v>
      </c>
      <c r="BO33" s="4" t="e">
        <f>MEDIAN(#REF!,#REF!,#REF!,#REF!,$E$63,$E$75,$E$87,$E$99,$E$111,$E$123,$E$135,$E$147,$E$159,$E$171)</f>
        <v>#REF!</v>
      </c>
      <c r="BP33" t="e">
        <f>PERCENTILE((#REF!,#REF!,#REF!,#REF!,$E$63,$E$75,$E$87,$E$99,$E$111,$E$123,$E$135,$E$147,$E$159,$E$171),25%)</f>
        <v>#REF!</v>
      </c>
      <c r="BQ33" s="4" t="e">
        <f>MIN(#REF!,#REF!,#REF!,#REF!,$E$63,$E$75,$E$87,$E$99,$E$111,$E$123,$E$135,$E$147,$E$159,$E$171)</f>
        <v>#REF!</v>
      </c>
    </row>
    <row r="34" spans="1:69" x14ac:dyDescent="0.25">
      <c r="A34" s="117">
        <v>41899</v>
      </c>
      <c r="B34" s="60">
        <v>9</v>
      </c>
      <c r="C34" s="60">
        <f t="shared" si="2"/>
        <v>2014</v>
      </c>
      <c r="D34" s="50" t="s">
        <v>70</v>
      </c>
      <c r="E34" s="38">
        <v>15.9</v>
      </c>
      <c r="F34" s="38">
        <v>30.7</v>
      </c>
      <c r="G34" s="36">
        <v>205</v>
      </c>
      <c r="H34" s="48" t="s">
        <v>70</v>
      </c>
      <c r="I34" s="39" t="s">
        <v>70</v>
      </c>
      <c r="J34" s="52" t="s">
        <v>70</v>
      </c>
      <c r="K34" s="38">
        <v>7.5</v>
      </c>
      <c r="L34" s="36" t="s">
        <v>70</v>
      </c>
      <c r="M34" s="44" t="s">
        <v>70</v>
      </c>
      <c r="N34" s="36" t="s">
        <v>70</v>
      </c>
      <c r="O34" s="34" t="s">
        <v>103</v>
      </c>
      <c r="P34" s="36" t="s">
        <v>70</v>
      </c>
      <c r="Q34" s="36" t="s">
        <v>70</v>
      </c>
      <c r="R34" s="36" t="s">
        <v>70</v>
      </c>
      <c r="S34" s="36" t="s">
        <v>70</v>
      </c>
      <c r="T34" s="38" t="s">
        <v>70</v>
      </c>
      <c r="U34" s="36" t="s">
        <v>70</v>
      </c>
      <c r="V34" s="37">
        <v>80</v>
      </c>
      <c r="W34" s="45">
        <v>43536</v>
      </c>
      <c r="Z34" s="34" t="s">
        <v>103</v>
      </c>
      <c r="AE34" s="3">
        <v>2001</v>
      </c>
      <c r="AF34" s="2">
        <f>COUNT(#REF!)</f>
        <v>0</v>
      </c>
      <c r="AG34" s="4" t="e">
        <f>MAX(#REF!)</f>
        <v>#REF!</v>
      </c>
      <c r="AH34" s="2" t="e">
        <f>PERCENTILE(#REF!,75%)</f>
        <v>#REF!</v>
      </c>
      <c r="AI34" s="4" t="e">
        <f>MEDIAN(#REF!)</f>
        <v>#REF!</v>
      </c>
      <c r="AJ34" s="2" t="e">
        <f>PERCENTILE(#REF!,25%)</f>
        <v>#REF!</v>
      </c>
      <c r="AK34" s="4" t="e">
        <f>MIN(#REF!)</f>
        <v>#REF!</v>
      </c>
      <c r="BK34">
        <v>3</v>
      </c>
      <c r="BL34">
        <f>COUNT(#REF!,#REF!,#REF!,#REF!,$E$64,$E$76,$E$88,$E$100,$E$112,$E$124,$E$136,$E$148,$E$160,$E$172)</f>
        <v>0</v>
      </c>
      <c r="BM34" s="4" t="e">
        <f>MAX(#REF!,#REF!,#REF!,#REF!,$E$64,$E$76,$E$88,$E$100,$E$112,$E$124,$E$136,$E$148,$E$160,$E$172)</f>
        <v>#REF!</v>
      </c>
      <c r="BN34" t="e">
        <f>PERCENTILE((#REF!,#REF!,#REF!,#REF!,$E$64,$E$76,$E$88,$E$100,$E$112,$E$124,$E$136,$E$148,$E$160,$E$172),75%)</f>
        <v>#REF!</v>
      </c>
      <c r="BO34" s="4" t="e">
        <f>MEDIAN(#REF!,#REF!,#REF!,#REF!,$E$64,$E$76,$E$88,$E$100,$E$112,$E$124,$E$136,$E$148,$E$160,$E$172)</f>
        <v>#REF!</v>
      </c>
      <c r="BP34" t="e">
        <f>PERCENTILE((#REF!,#REF!,#REF!,#REF!,$E$64,$E$76,$E$88,$E$100,$E$112,$E$124,$E$136,$E$148,$E$160,$E$172),25%)</f>
        <v>#REF!</v>
      </c>
      <c r="BQ34" s="4" t="e">
        <f>MIN(#REF!,#REF!,#REF!,#REF!,$E$64,$E$76,$E$88,$E$100,$E$112,$E$124,$E$136,$E$148,$E$160,$E$172)</f>
        <v>#REF!</v>
      </c>
    </row>
    <row r="35" spans="1:69" x14ac:dyDescent="0.25">
      <c r="A35" s="117">
        <v>41927</v>
      </c>
      <c r="B35" s="60">
        <v>10</v>
      </c>
      <c r="C35" s="60">
        <f t="shared" si="2"/>
        <v>2014</v>
      </c>
      <c r="D35" s="50" t="s">
        <v>70</v>
      </c>
      <c r="E35" s="38">
        <v>7.6</v>
      </c>
      <c r="F35" s="38">
        <v>29.6</v>
      </c>
      <c r="G35" s="36">
        <v>234</v>
      </c>
      <c r="H35" s="48" t="s">
        <v>70</v>
      </c>
      <c r="I35" s="39" t="s">
        <v>70</v>
      </c>
      <c r="J35" s="52" t="s">
        <v>70</v>
      </c>
      <c r="K35" s="38">
        <v>7.7</v>
      </c>
      <c r="L35" s="36" t="s">
        <v>70</v>
      </c>
      <c r="M35" s="44" t="s">
        <v>70</v>
      </c>
      <c r="N35" s="36" t="s">
        <v>70</v>
      </c>
      <c r="O35" s="34" t="s">
        <v>103</v>
      </c>
      <c r="P35" s="36" t="s">
        <v>70</v>
      </c>
      <c r="Q35" s="36" t="s">
        <v>70</v>
      </c>
      <c r="R35" s="36" t="s">
        <v>70</v>
      </c>
      <c r="S35" s="36" t="s">
        <v>70</v>
      </c>
      <c r="T35" s="38" t="s">
        <v>70</v>
      </c>
      <c r="U35" s="36" t="s">
        <v>70</v>
      </c>
      <c r="V35" s="37">
        <v>80</v>
      </c>
      <c r="W35" s="45">
        <v>41604</v>
      </c>
      <c r="Z35" s="34" t="s">
        <v>103</v>
      </c>
      <c r="AE35" s="3">
        <v>2002</v>
      </c>
      <c r="AF35" s="2">
        <f>COUNT(#REF!)</f>
        <v>0</v>
      </c>
      <c r="AG35" s="4" t="e">
        <f>MAX(#REF!)</f>
        <v>#REF!</v>
      </c>
      <c r="AH35" s="2" t="e">
        <f>PERCENTILE(#REF!,75%)</f>
        <v>#REF!</v>
      </c>
      <c r="AI35" s="4" t="e">
        <f>MEDIAN(#REF!)</f>
        <v>#REF!</v>
      </c>
      <c r="AJ35" s="2" t="e">
        <f>PERCENTILE(#REF!,25%)</f>
        <v>#REF!</v>
      </c>
      <c r="AK35" s="4" t="e">
        <f>MIN(#REF!)</f>
        <v>#REF!</v>
      </c>
      <c r="BK35">
        <v>4</v>
      </c>
      <c r="BL35">
        <f>COUNT(#REF!,#REF!,#REF!,#REF!,$E$65,$E$77,$E$89,$E$101,$E$113,$E$125,$E$137,$E$149,$E$161,$E$173)</f>
        <v>0</v>
      </c>
      <c r="BM35" s="4" t="e">
        <f>MAX(#REF!,#REF!,#REF!,#REF!,$E$65,$E$77,$E$89,$E$101,$E$113,$E$125,$E$137,$E$149,$E$161,$E$173)</f>
        <v>#REF!</v>
      </c>
      <c r="BN35" t="e">
        <f>PERCENTILE((#REF!,#REF!,#REF!,#REF!,$E$65,$E$77,$E$89,$E$101,$E$113,$E$125,$E$137,$E$149,$E$161,$E$173),75%)</f>
        <v>#REF!</v>
      </c>
      <c r="BO35" s="4" t="e">
        <f>MEDIAN(#REF!,#REF!,#REF!,#REF!,$E$65,$E$77,$E$89,$E$101,$E$113,$E$125,$E$137,$E$149,$E$161,$E$173)</f>
        <v>#REF!</v>
      </c>
      <c r="BP35" t="e">
        <f>PERCENTILE((#REF!,#REF!,#REF!,#REF!,$E$65,$E$77,$E$89,$E$101,$E$113,$E$125,$E$137,$E$149,$E$161,$E$173),25%)</f>
        <v>#REF!</v>
      </c>
      <c r="BQ35" s="4" t="e">
        <f>MIN(#REF!,#REF!,#REF!,#REF!,$E$65,$E$77,$E$89,$E$101,$E$113,$E$125,$E$137,$E$149,$E$161,$E$173)</f>
        <v>#REF!</v>
      </c>
    </row>
    <row r="36" spans="1:69" x14ac:dyDescent="0.25">
      <c r="A36" s="117">
        <v>41955</v>
      </c>
      <c r="B36" s="60">
        <v>11</v>
      </c>
      <c r="C36" s="60">
        <f t="shared" si="2"/>
        <v>2014</v>
      </c>
      <c r="D36" s="50" t="s">
        <v>70</v>
      </c>
      <c r="E36" s="38">
        <v>7.6</v>
      </c>
      <c r="F36" s="38">
        <v>27.3</v>
      </c>
      <c r="G36" s="36">
        <v>212</v>
      </c>
      <c r="H36" s="48" t="s">
        <v>70</v>
      </c>
      <c r="I36" s="39" t="s">
        <v>70</v>
      </c>
      <c r="J36" s="52" t="s">
        <v>70</v>
      </c>
      <c r="K36" s="38">
        <v>7.9</v>
      </c>
      <c r="L36" s="36" t="s">
        <v>70</v>
      </c>
      <c r="M36" s="44" t="s">
        <v>70</v>
      </c>
      <c r="N36" s="36" t="s">
        <v>70</v>
      </c>
      <c r="O36" s="34" t="s">
        <v>103</v>
      </c>
      <c r="P36" s="36" t="s">
        <v>70</v>
      </c>
      <c r="Q36" s="36" t="s">
        <v>70</v>
      </c>
      <c r="R36" s="36" t="s">
        <v>70</v>
      </c>
      <c r="S36" s="36" t="s">
        <v>70</v>
      </c>
      <c r="T36" s="38" t="s">
        <v>70</v>
      </c>
      <c r="U36" s="36" t="s">
        <v>70</v>
      </c>
      <c r="V36" s="37">
        <v>60</v>
      </c>
      <c r="W36" s="45">
        <v>61581</v>
      </c>
      <c r="Z36" s="34" t="s">
        <v>103</v>
      </c>
      <c r="AE36" s="3">
        <v>2003</v>
      </c>
      <c r="AF36" s="2">
        <f>COUNT($E$62:$E$73)</f>
        <v>0</v>
      </c>
      <c r="AG36" s="4">
        <f>MAX($E$62:$E$73)</f>
        <v>0</v>
      </c>
      <c r="AH36" s="2" t="e">
        <f>PERCENTILE($E$62:$E$73,75%)</f>
        <v>#NUM!</v>
      </c>
      <c r="AI36" s="4" t="e">
        <f>MEDIAN($E$62:$E$73)</f>
        <v>#NUM!</v>
      </c>
      <c r="AJ36" s="2" t="e">
        <f>PERCENTILE($E$62:$E$73,25%)</f>
        <v>#NUM!</v>
      </c>
      <c r="AK36" s="4">
        <f>MIN($E$62:$E$73)</f>
        <v>0</v>
      </c>
      <c r="BK36">
        <v>5</v>
      </c>
      <c r="BL36">
        <f>COUNT(#REF!,#REF!,#REF!,#REF!,$E$66,$E$78,$E$90,$E$102,$E$114,$E$126,$E$138,$E$150,$E$162,$E$174)</f>
        <v>0</v>
      </c>
      <c r="BM36" s="4" t="e">
        <f>MAX(#REF!,#REF!,#REF!,#REF!,$E$66,$E$78,$E$90,$E$102,$E$114,$E$126,$E$138,$E$150,$E$162,$E$174)</f>
        <v>#REF!</v>
      </c>
      <c r="BN36" t="e">
        <f>PERCENTILE((#REF!,#REF!,#REF!,#REF!,$E$66,$E$78,$E$90,$E$102,$E$114,$E$126,$E$138,$E$150,$E$162,$E$174),75%)</f>
        <v>#REF!</v>
      </c>
      <c r="BO36" s="4" t="e">
        <f>MEDIAN(#REF!,#REF!,#REF!,#REF!,$E$66,$E$78,$E$90,$E$102,$E$114,$E$126,$E$138,$E$150,$E$162,$E$174)</f>
        <v>#REF!</v>
      </c>
      <c r="BP36" t="e">
        <f>PERCENTILE((#REF!,#REF!,#REF!,#REF!,$E$66,$E$78,$E$90,$E$102,$E$114,$E$126,$E$138,$E$150,$E$162,$E$174),25%)</f>
        <v>#REF!</v>
      </c>
      <c r="BQ36" s="4" t="e">
        <f>MIN(#REF!,#REF!,#REF!,#REF!,$E$66,$E$78,$E$90,$E$102,$E$114,$E$126,$E$138,$E$150,$E$162,$E$174)</f>
        <v>#REF!</v>
      </c>
    </row>
    <row r="37" spans="1:69" x14ac:dyDescent="0.25">
      <c r="A37" s="117">
        <v>41983</v>
      </c>
      <c r="B37" s="60">
        <v>12</v>
      </c>
      <c r="C37" s="60">
        <f t="shared" si="2"/>
        <v>2014</v>
      </c>
      <c r="D37" s="50" t="s">
        <v>70</v>
      </c>
      <c r="E37" s="38">
        <v>9.5</v>
      </c>
      <c r="F37" s="38">
        <v>29.2</v>
      </c>
      <c r="G37" s="36">
        <v>190</v>
      </c>
      <c r="H37" s="48" t="s">
        <v>70</v>
      </c>
      <c r="I37" s="39" t="s">
        <v>70</v>
      </c>
      <c r="J37" s="52" t="s">
        <v>70</v>
      </c>
      <c r="K37" s="38">
        <v>7.9</v>
      </c>
      <c r="L37" s="36" t="s">
        <v>70</v>
      </c>
      <c r="M37" s="44" t="s">
        <v>70</v>
      </c>
      <c r="N37" s="36" t="s">
        <v>70</v>
      </c>
      <c r="O37" s="34" t="s">
        <v>103</v>
      </c>
      <c r="P37" s="36" t="s">
        <v>70</v>
      </c>
      <c r="Q37" s="36" t="s">
        <v>70</v>
      </c>
      <c r="R37" s="36" t="s">
        <v>70</v>
      </c>
      <c r="S37" s="36" t="s">
        <v>70</v>
      </c>
      <c r="T37" s="38" t="s">
        <v>70</v>
      </c>
      <c r="U37" s="36" t="s">
        <v>70</v>
      </c>
      <c r="V37" s="37">
        <v>60</v>
      </c>
      <c r="W37" s="45">
        <v>40527</v>
      </c>
      <c r="Z37" s="34" t="s">
        <v>103</v>
      </c>
      <c r="AE37" s="3">
        <v>2004</v>
      </c>
      <c r="AF37" s="2">
        <f>COUNT($E$74:$E$85)</f>
        <v>0</v>
      </c>
      <c r="AG37" s="4">
        <f>MAX($E$74:$E$85)</f>
        <v>0</v>
      </c>
      <c r="AH37" s="2" t="e">
        <f>PERCENTILE($E$74:$E$85,75%)</f>
        <v>#NUM!</v>
      </c>
      <c r="AI37" s="4" t="e">
        <f>MEDIAN($E$74:$E$85)</f>
        <v>#NUM!</v>
      </c>
      <c r="AJ37" s="2" t="e">
        <f>PERCENTILE($E$74:$E$85,25%)</f>
        <v>#NUM!</v>
      </c>
      <c r="AK37" s="4">
        <f>MIN($E$74:$E$85)</f>
        <v>0</v>
      </c>
      <c r="BK37">
        <v>6</v>
      </c>
      <c r="BL37">
        <f>COUNT(#REF!,#REF!,#REF!,#REF!,$E$67,$E$79,$E$91,$E$103,$E$115,$E$127,$E$139,$E$151,$E$163,$E$175)</f>
        <v>0</v>
      </c>
      <c r="BM37" s="4" t="e">
        <f>MAX(#REF!,#REF!,#REF!,#REF!,$E$67,$E$79,$E$91,$E$103,$E$115,$E$127,$E$139,$E$151,$E$163,$E$175)</f>
        <v>#REF!</v>
      </c>
      <c r="BN37" t="e">
        <f>PERCENTILE((#REF!,#REF!,#REF!,#REF!,$E$67,$E$79,$E$91,$E$103,$E$115,$E$127,$E$139,$E$151,$E$163,$E$175),75%)</f>
        <v>#REF!</v>
      </c>
      <c r="BO37" s="4" t="e">
        <f>MEDIAN(#REF!,#REF!,#REF!,#REF!,$E$67,$E$79,$E$91,$E$103,$E$115,$E$127,$E$139,$E$151,$E$163,$E$175)</f>
        <v>#REF!</v>
      </c>
      <c r="BP37" t="e">
        <f>PERCENTILE((#REF!,#REF!,#REF!,#REF!,$E$67,$E$79,$E$91,$E$103,$E$115,$E$127,$E$139,$E$151,$E$163,$E$175),25%)</f>
        <v>#REF!</v>
      </c>
      <c r="BQ37" s="4" t="e">
        <f>MIN(#REF!,#REF!,#REF!,#REF!,$E$67,$E$79,$E$91,$E$103,$E$115,$E$127,$E$139,$E$151,$E$163,$E$175)</f>
        <v>#REF!</v>
      </c>
    </row>
    <row r="38" spans="1:69" x14ac:dyDescent="0.25">
      <c r="A38" s="117">
        <v>42011</v>
      </c>
      <c r="B38" s="60">
        <v>1</v>
      </c>
      <c r="C38" s="60">
        <f t="shared" si="2"/>
        <v>2015</v>
      </c>
      <c r="D38" s="40" t="s">
        <v>70</v>
      </c>
      <c r="E38" s="38">
        <v>9.4</v>
      </c>
      <c r="F38" s="38">
        <v>25.3</v>
      </c>
      <c r="G38" s="36">
        <v>175</v>
      </c>
      <c r="H38" s="41">
        <v>0.16400000000000001</v>
      </c>
      <c r="I38" s="41">
        <v>9.7000000000000003E-2</v>
      </c>
      <c r="J38" s="40" t="s">
        <v>70</v>
      </c>
      <c r="K38" s="38">
        <v>8.6</v>
      </c>
      <c r="L38" s="40" t="s">
        <v>70</v>
      </c>
      <c r="M38" s="40" t="s">
        <v>70</v>
      </c>
      <c r="N38" s="40" t="s">
        <v>70</v>
      </c>
      <c r="P38" s="40" t="s">
        <v>70</v>
      </c>
      <c r="Q38" s="40" t="s">
        <v>70</v>
      </c>
      <c r="R38" s="36"/>
      <c r="S38" s="40" t="s">
        <v>70</v>
      </c>
      <c r="T38" s="40" t="s">
        <v>70</v>
      </c>
      <c r="U38" s="40" t="s">
        <v>70</v>
      </c>
      <c r="V38" s="37">
        <v>40</v>
      </c>
      <c r="W38" s="45">
        <v>41364</v>
      </c>
      <c r="X38" s="36">
        <v>96</v>
      </c>
      <c r="Y38" s="36">
        <v>1618</v>
      </c>
      <c r="AE38" s="3">
        <v>2005</v>
      </c>
      <c r="AF38" s="2">
        <f>COUNT($E$86:$E$97)</f>
        <v>0</v>
      </c>
      <c r="AG38" s="4">
        <f>MAX($E$86:$E$97)</f>
        <v>0</v>
      </c>
      <c r="AH38" s="2" t="e">
        <f>PERCENTILE($E$86:$E$97,75%)</f>
        <v>#NUM!</v>
      </c>
      <c r="AI38" s="4" t="e">
        <f>MEDIAN($E$86:$E$97)</f>
        <v>#NUM!</v>
      </c>
      <c r="AJ38" s="2" t="e">
        <f>PERCENTILE($E$86:$E$97,25%)</f>
        <v>#NUM!</v>
      </c>
      <c r="AK38" s="4">
        <f>MIN($E$86:$E$97)</f>
        <v>0</v>
      </c>
      <c r="BK38">
        <v>7</v>
      </c>
      <c r="BL38">
        <f>COUNT(#REF!,#REF!,#REF!,#REF!,$E$68,$E$80,$E$92,$E$104,$E$116,$E$128,$E$140,$E$152,$E$164,$E$176)</f>
        <v>0</v>
      </c>
      <c r="BM38" s="4" t="e">
        <f>MAX(#REF!,#REF!,#REF!,#REF!,$E$68,$E$80,$E$92,$E$104,$E$116,$E$128,$E$140,$E$152,$E$164,$E$176)</f>
        <v>#REF!</v>
      </c>
      <c r="BN38" t="e">
        <f>PERCENTILE((#REF!,#REF!,#REF!,#REF!,$E$68,$E$80,$E$92,$E$104,$E$116,$E$128,$E$140,$E$152,$E$164,$E$176),75%)</f>
        <v>#REF!</v>
      </c>
      <c r="BO38" s="4" t="e">
        <f>MEDIAN(#REF!,#REF!,#REF!,#REF!,$E$68,$E$80,$E$92,$E$104,$E$116,$E$128,$E$140,$E$152,$E$164,$E$176)</f>
        <v>#REF!</v>
      </c>
      <c r="BP38" t="e">
        <f>PERCENTILE((#REF!,#REF!,#REF!,#REF!,$E$68,$E$80,$E$92,$E$104,$E$116,$E$128,$E$140,$E$152,$E$164,$E$176),25%)</f>
        <v>#REF!</v>
      </c>
      <c r="BQ38" s="4" t="e">
        <f>MIN(#REF!,#REF!,#REF!,#REF!,$E$68,$E$80,$E$92,$E$104,$E$116,$E$128,$E$140,$E$152,$E$164,$E$176)</f>
        <v>#REF!</v>
      </c>
    </row>
    <row r="39" spans="1:69" x14ac:dyDescent="0.25">
      <c r="A39" s="117">
        <v>42039</v>
      </c>
      <c r="B39" s="60">
        <v>2</v>
      </c>
      <c r="C39" s="60">
        <f t="shared" si="2"/>
        <v>2015</v>
      </c>
      <c r="D39" s="40" t="s">
        <v>70</v>
      </c>
      <c r="E39" s="38">
        <v>8.1999999999999993</v>
      </c>
      <c r="F39" s="38">
        <v>25</v>
      </c>
      <c r="G39" s="36">
        <v>149</v>
      </c>
      <c r="H39" s="41" t="s">
        <v>70</v>
      </c>
      <c r="I39" s="41" t="s">
        <v>70</v>
      </c>
      <c r="J39" s="40" t="s">
        <v>70</v>
      </c>
      <c r="K39" s="38">
        <v>8.6</v>
      </c>
      <c r="L39" s="40" t="s">
        <v>70</v>
      </c>
      <c r="M39" s="40" t="s">
        <v>70</v>
      </c>
      <c r="N39" s="40" t="s">
        <v>70</v>
      </c>
      <c r="P39" s="40" t="s">
        <v>70</v>
      </c>
      <c r="Q39" s="40" t="s">
        <v>70</v>
      </c>
      <c r="R39" s="40" t="s">
        <v>3</v>
      </c>
      <c r="S39" s="40" t="s">
        <v>70</v>
      </c>
      <c r="T39" s="40" t="s">
        <v>70</v>
      </c>
      <c r="U39" s="40" t="s">
        <v>70</v>
      </c>
      <c r="V39" s="37">
        <v>20</v>
      </c>
      <c r="W39" s="45">
        <v>726</v>
      </c>
      <c r="X39" s="36">
        <v>36</v>
      </c>
      <c r="Y39" s="36">
        <v>334</v>
      </c>
      <c r="AE39" s="3">
        <v>2006</v>
      </c>
      <c r="AF39" s="2">
        <f>COUNT($E$98:$E$109)</f>
        <v>0</v>
      </c>
      <c r="AG39" s="4">
        <f>MAX($E$98:$E$109)</f>
        <v>0</v>
      </c>
      <c r="AH39" s="2" t="e">
        <f>PERCENTILE($E$98:$E$109,75%)</f>
        <v>#NUM!</v>
      </c>
      <c r="AI39" s="4" t="e">
        <f>MEDIAN($E$98:$E$109)</f>
        <v>#NUM!</v>
      </c>
      <c r="AJ39" s="2" t="e">
        <f>PERCENTILE($E$98:$E$109,25%)</f>
        <v>#NUM!</v>
      </c>
      <c r="AK39" s="4">
        <f>MIN($E$98:$E$109)</f>
        <v>0</v>
      </c>
      <c r="BK39">
        <v>8</v>
      </c>
      <c r="BL39">
        <f>COUNT(#REF!,#REF!,#REF!,#REF!,$E$69,$E$81,$E$93,$E$105,$E$117,$E$129,$E$141,$E$153,$E$165,$E$177)</f>
        <v>0</v>
      </c>
      <c r="BM39" s="4" t="e">
        <f>MAX(#REF!,#REF!,#REF!,#REF!,$E$69,$E$81,$E$93,$E$105,$E$117,$E$129,$E$141,$E$153,$E$165,$E$177)</f>
        <v>#REF!</v>
      </c>
      <c r="BN39" t="e">
        <f>PERCENTILE((#REF!,#REF!,#REF!,#REF!,$E$69,$E$81,$E$93,$E$105,$E$117,$E$129,$E$141,$E$153,$E$165,$E$177),75%)</f>
        <v>#REF!</v>
      </c>
      <c r="BO39" s="4" t="e">
        <f>MEDIAN(#REF!,#REF!,#REF!,#REF!,$E$69,$E$81,$E$93,$E$105,$E$117,$E$129,$E$141,$E$153,$E$165,$E$177)</f>
        <v>#REF!</v>
      </c>
      <c r="BP39" t="e">
        <f>PERCENTILE((#REF!,#REF!,#REF!,#REF!,$E$69,$E$81,$E$93,$E$105,$E$117,$E$129,$E$141,$E$153,$E$165,$E$177),25%)</f>
        <v>#REF!</v>
      </c>
      <c r="BQ39" s="4" t="e">
        <f>MIN(#REF!,#REF!,#REF!,#REF!,$E$69,$E$81,$E$93,$E$105,$E$117,$E$129,$E$141,$E$153,$E$165,$E$177)</f>
        <v>#REF!</v>
      </c>
    </row>
    <row r="40" spans="1:69" x14ac:dyDescent="0.25">
      <c r="A40" s="117">
        <v>42067</v>
      </c>
      <c r="B40" s="60">
        <v>3</v>
      </c>
      <c r="C40" s="60">
        <f t="shared" si="2"/>
        <v>2015</v>
      </c>
      <c r="D40" s="40" t="s">
        <v>70</v>
      </c>
      <c r="E40" s="38">
        <v>8.6999999999999993</v>
      </c>
      <c r="F40" s="38">
        <v>27.3</v>
      </c>
      <c r="G40" s="36">
        <v>149</v>
      </c>
      <c r="H40" s="41" t="s">
        <v>70</v>
      </c>
      <c r="I40" s="41" t="s">
        <v>70</v>
      </c>
      <c r="J40" s="40" t="s">
        <v>70</v>
      </c>
      <c r="K40" s="38">
        <v>8.1999999999999993</v>
      </c>
      <c r="L40" s="40" t="s">
        <v>70</v>
      </c>
      <c r="M40" s="40" t="s">
        <v>70</v>
      </c>
      <c r="N40" s="40" t="s">
        <v>70</v>
      </c>
      <c r="P40" s="40" t="s">
        <v>70</v>
      </c>
      <c r="Q40" s="40" t="s">
        <v>70</v>
      </c>
      <c r="R40" s="40" t="s">
        <v>3</v>
      </c>
      <c r="S40" s="40" t="s">
        <v>70</v>
      </c>
      <c r="T40" s="40" t="s">
        <v>70</v>
      </c>
      <c r="U40" s="40" t="s">
        <v>70</v>
      </c>
      <c r="V40" s="37">
        <v>40</v>
      </c>
      <c r="W40" s="45">
        <v>10373</v>
      </c>
      <c r="X40" s="36">
        <v>67</v>
      </c>
      <c r="Y40" s="36">
        <v>619</v>
      </c>
      <c r="AE40" s="3">
        <v>2007</v>
      </c>
      <c r="AF40" s="2">
        <f>COUNT($E$110:$E$121)</f>
        <v>0</v>
      </c>
      <c r="AG40" s="4">
        <f>MAX($E$110:$E$121)</f>
        <v>0</v>
      </c>
      <c r="AH40" s="2" t="e">
        <f>PERCENTILE($E$110:$E$121,75%)</f>
        <v>#NUM!</v>
      </c>
      <c r="AI40" s="4" t="e">
        <f>MEDIAN($E$110:$E$121)</f>
        <v>#NUM!</v>
      </c>
      <c r="AJ40" s="2" t="e">
        <f>PERCENTILE($E$110:$E$121,25%)</f>
        <v>#NUM!</v>
      </c>
      <c r="AK40" s="4">
        <f>MIN($E$110:$E$121)</f>
        <v>0</v>
      </c>
      <c r="BK40">
        <v>9</v>
      </c>
      <c r="BL40">
        <f>COUNT(#REF!,#REF!,#REF!,#REF!,$E$70,$E$82,$E$94,$E$106,$E$118,$E$130,$E$142,$E$154,$E$166,$E$178)</f>
        <v>0</v>
      </c>
      <c r="BM40" s="4" t="e">
        <f>MAX(#REF!,#REF!,#REF!,#REF!,$E$70,$E$82,$E$94,$E$106,$E$118,$E$130,$E$142,$E$154,$E$166,$E$178)</f>
        <v>#REF!</v>
      </c>
      <c r="BN40" t="e">
        <f>PERCENTILE((#REF!,#REF!,#REF!,#REF!,$E$70,$E$82,$E$94,$E$106,$E$118,$E$130,$E$142,$E$154,$E$166,$E$178),75%)</f>
        <v>#REF!</v>
      </c>
      <c r="BO40" s="4" t="e">
        <f>MEDIAN(#REF!,#REF!,#REF!,#REF!,$E$70,$E$82,$E$94,$E$106,$E$118,$E$130,$E$142,$E$154,$E$166,$E$178)</f>
        <v>#REF!</v>
      </c>
      <c r="BP40" t="e">
        <f>PERCENTILE((#REF!,#REF!,#REF!,#REF!,$E$70,$E$82,$E$94,$E$106,$E$118,$E$130,$E$142,$E$154,$E$166,$E$178),25%)</f>
        <v>#REF!</v>
      </c>
      <c r="BQ40" s="4" t="e">
        <f>MIN(#REF!,#REF!,#REF!,#REF!,$E$70,$E$82,$E$94,$E$106,$E$118,$E$130,$E$142,$E$154,$E$166,$E$178)</f>
        <v>#REF!</v>
      </c>
    </row>
    <row r="41" spans="1:69" x14ac:dyDescent="0.25">
      <c r="A41" s="117">
        <v>42095</v>
      </c>
      <c r="B41" s="60">
        <v>4</v>
      </c>
      <c r="C41" s="60">
        <f t="shared" si="2"/>
        <v>2015</v>
      </c>
      <c r="D41" s="40" t="s">
        <v>70</v>
      </c>
      <c r="E41" s="38">
        <v>7.1</v>
      </c>
      <c r="F41" s="38">
        <v>29.6</v>
      </c>
      <c r="G41" s="36">
        <v>141</v>
      </c>
      <c r="H41" s="39">
        <v>0.89200000000000002</v>
      </c>
      <c r="I41" s="39">
        <v>0.16</v>
      </c>
      <c r="J41" s="40" t="s">
        <v>70</v>
      </c>
      <c r="K41" s="38">
        <v>8</v>
      </c>
      <c r="L41" s="40" t="s">
        <v>70</v>
      </c>
      <c r="M41" s="40" t="s">
        <v>70</v>
      </c>
      <c r="N41" s="40" t="s">
        <v>70</v>
      </c>
      <c r="P41" s="40" t="s">
        <v>70</v>
      </c>
      <c r="Q41" s="40" t="s">
        <v>70</v>
      </c>
      <c r="R41" s="40" t="s">
        <v>3</v>
      </c>
      <c r="S41" s="40" t="s">
        <v>70</v>
      </c>
      <c r="T41" s="40" t="s">
        <v>70</v>
      </c>
      <c r="U41" s="40" t="s">
        <v>70</v>
      </c>
      <c r="V41" s="37">
        <v>80</v>
      </c>
      <c r="W41" s="45">
        <v>28643</v>
      </c>
      <c r="X41" s="36">
        <v>247</v>
      </c>
      <c r="Y41" s="36">
        <v>619</v>
      </c>
      <c r="AE41" s="3">
        <v>2008</v>
      </c>
      <c r="AF41" s="2">
        <f>COUNT($E$122:$E$133)</f>
        <v>0</v>
      </c>
      <c r="AG41" s="4">
        <f>MAX($E$122:$E$133)</f>
        <v>0</v>
      </c>
      <c r="AH41" s="2" t="e">
        <f>PERCENTILE($E$122:$E$133,75%)</f>
        <v>#NUM!</v>
      </c>
      <c r="AI41" s="4" t="e">
        <f>MEDIAN($E$122:$E$133)</f>
        <v>#NUM!</v>
      </c>
      <c r="AJ41" s="2" t="e">
        <f>PERCENTILE($E$122:$E$133,25%)</f>
        <v>#NUM!</v>
      </c>
      <c r="AK41" s="4">
        <f>MIN($E$122:$E$133)</f>
        <v>0</v>
      </c>
      <c r="BK41">
        <v>10</v>
      </c>
      <c r="BL41">
        <f>COUNT(#REF!,#REF!,#REF!,#REF!,$E$71,$E$83,$E$95,$E$107,$E$119,$E$131,$E$143,$E$155,$E$167,$E$179)</f>
        <v>0</v>
      </c>
      <c r="BM41" s="4" t="e">
        <f>MAX(#REF!,#REF!,#REF!,#REF!,$E$71,$E$83,$E$95,$E$107,$E$119,$E$131,$E$143,$E$155,$E$167,$E$179)</f>
        <v>#REF!</v>
      </c>
      <c r="BN41" t="e">
        <f>PERCENTILE((#REF!,#REF!,#REF!,#REF!,$E$71,$E$83,$E$95,$E$107,$E$119,$E$131,$E$143,$E$155,$E$167,$E$179),75%)</f>
        <v>#REF!</v>
      </c>
      <c r="BO41" s="4" t="e">
        <f>MEDIAN(#REF!,#REF!,#REF!,#REF!,$E$71,$E$83,$E$95,$E$107,$E$119,$E$131,$E$143,$E$155,$E$167,$E$179)</f>
        <v>#REF!</v>
      </c>
      <c r="BP41" t="e">
        <f>PERCENTILE((#REF!,#REF!,#REF!,#REF!,$E$71,$E$83,$E$95,$E$107,$E$119,$E$131,$E$143,$E$155,$E$167,$E$179),25%)</f>
        <v>#REF!</v>
      </c>
      <c r="BQ41" s="4" t="e">
        <f>MIN(#REF!,#REF!,#REF!,#REF!,$E$71,$E$83,$E$95,$E$107,$E$119,$E$131,$E$143,$E$155,$E$167,$E$179)</f>
        <v>#REF!</v>
      </c>
    </row>
    <row r="42" spans="1:69" x14ac:dyDescent="0.25">
      <c r="A42" s="117">
        <v>42151</v>
      </c>
      <c r="B42" s="60">
        <v>5</v>
      </c>
      <c r="C42" s="60">
        <f t="shared" si="2"/>
        <v>2015</v>
      </c>
      <c r="D42" s="40" t="s">
        <v>70</v>
      </c>
      <c r="E42" s="38">
        <v>10.3</v>
      </c>
      <c r="F42" s="38">
        <v>32</v>
      </c>
      <c r="G42" s="36">
        <v>164</v>
      </c>
      <c r="H42" s="41" t="s">
        <v>70</v>
      </c>
      <c r="I42" s="41" t="s">
        <v>70</v>
      </c>
      <c r="J42" s="40" t="s">
        <v>70</v>
      </c>
      <c r="K42" s="38">
        <v>7.5</v>
      </c>
      <c r="L42" s="40" t="s">
        <v>70</v>
      </c>
      <c r="M42" s="40" t="s">
        <v>70</v>
      </c>
      <c r="N42" s="40" t="s">
        <v>70</v>
      </c>
      <c r="P42" s="40" t="s">
        <v>70</v>
      </c>
      <c r="Q42" s="40" t="s">
        <v>70</v>
      </c>
      <c r="R42" s="40" t="s">
        <v>3</v>
      </c>
      <c r="S42" s="40" t="s">
        <v>70</v>
      </c>
      <c r="T42" s="40" t="s">
        <v>70</v>
      </c>
      <c r="U42" s="40" t="s">
        <v>70</v>
      </c>
      <c r="V42" s="37">
        <v>60</v>
      </c>
      <c r="W42" s="45">
        <v>14424</v>
      </c>
      <c r="X42" s="36">
        <v>48</v>
      </c>
      <c r="Y42" s="36">
        <v>523</v>
      </c>
      <c r="AE42" s="3">
        <v>2009</v>
      </c>
      <c r="AF42" s="2">
        <f>COUNT($E$134:$E$145)</f>
        <v>0</v>
      </c>
      <c r="AG42" s="4">
        <f>MAX($E$134:$E$145)</f>
        <v>0</v>
      </c>
      <c r="AH42" s="2" t="e">
        <f>PERCENTILE($E$134:$E$145,75%)</f>
        <v>#NUM!</v>
      </c>
      <c r="AI42" s="4" t="e">
        <f>MEDIAN($E$134:$E$145)</f>
        <v>#NUM!</v>
      </c>
      <c r="AJ42" s="2" t="e">
        <f>PERCENTILE($E$134:$E$145,25%)</f>
        <v>#NUM!</v>
      </c>
      <c r="AK42" s="4">
        <f>MIN($E$134:$E$145)</f>
        <v>0</v>
      </c>
      <c r="BK42">
        <v>11</v>
      </c>
      <c r="BL42">
        <f>COUNT(#REF!,#REF!,#REF!,#REF!,$E$72,$E$84,$E$96,$E$108,$E$120,$E$132,$E$144,$E$156,$E$168,$E$180)</f>
        <v>0</v>
      </c>
      <c r="BM42" s="4" t="e">
        <f>MAX(#REF!,#REF!,#REF!,#REF!,$E$72,$E$84,$E$96,$E$108,$E$120,$E$132,$E$144,$E$156,$E$168,$E$180)</f>
        <v>#REF!</v>
      </c>
      <c r="BN42" t="e">
        <f>PERCENTILE((#REF!,#REF!,#REF!,#REF!,$E$72,$E$84,$E$96,$E$108,$E$120,$E$132,$E$144,$E$156,$E$168,$E$180),75%)</f>
        <v>#REF!</v>
      </c>
      <c r="BO42" s="4" t="e">
        <f>MEDIAN(#REF!,#REF!,#REF!,#REF!,$E$72,$E$84,$E$96,$E$108,$E$120,$E$132,$E$144,$E$156,$E$168,$E$180)</f>
        <v>#REF!</v>
      </c>
      <c r="BP42" t="e">
        <f>PERCENTILE((#REF!,#REF!,#REF!,#REF!,$E$72,$E$84,$E$96,$E$108,$E$120,$E$132,$E$144,$E$156,$E$168,$E$180),25%)</f>
        <v>#REF!</v>
      </c>
      <c r="BQ42" s="4" t="e">
        <f>MIN(#REF!,#REF!,#REF!,#REF!,$E$72,$E$84,$E$96,$E$108,$E$120,$E$132,$E$144,$E$156,$E$168,$E$180)</f>
        <v>#REF!</v>
      </c>
    </row>
    <row r="43" spans="1:69" x14ac:dyDescent="0.25">
      <c r="A43" s="117">
        <v>42179</v>
      </c>
      <c r="B43" s="60">
        <v>6</v>
      </c>
      <c r="C43" s="60">
        <f t="shared" si="2"/>
        <v>2015</v>
      </c>
      <c r="D43" s="40" t="s">
        <v>70</v>
      </c>
      <c r="E43" s="38">
        <v>8.8000000000000007</v>
      </c>
      <c r="F43" s="38">
        <v>32</v>
      </c>
      <c r="G43" s="36">
        <v>465</v>
      </c>
      <c r="H43" s="41" t="s">
        <v>70</v>
      </c>
      <c r="I43" s="41" t="s">
        <v>70</v>
      </c>
      <c r="J43" s="40" t="s">
        <v>70</v>
      </c>
      <c r="K43" s="38">
        <v>8.1999999999999993</v>
      </c>
      <c r="L43" s="40" t="s">
        <v>70</v>
      </c>
      <c r="M43" s="40" t="s">
        <v>70</v>
      </c>
      <c r="N43" s="40" t="s">
        <v>70</v>
      </c>
      <c r="P43" s="40" t="s">
        <v>70</v>
      </c>
      <c r="Q43" s="40" t="s">
        <v>70</v>
      </c>
      <c r="R43" s="40" t="s">
        <v>3</v>
      </c>
      <c r="S43" s="40" t="s">
        <v>70</v>
      </c>
      <c r="T43" s="40" t="s">
        <v>70</v>
      </c>
      <c r="U43" s="40" t="s">
        <v>70</v>
      </c>
      <c r="V43" s="37">
        <v>60</v>
      </c>
      <c r="W43" s="45">
        <v>13287</v>
      </c>
      <c r="X43" s="36">
        <v>46</v>
      </c>
      <c r="Y43" s="36">
        <v>334</v>
      </c>
      <c r="AE43" s="3">
        <v>2010</v>
      </c>
      <c r="AF43" s="2">
        <f>COUNT($E$146:$E$157)</f>
        <v>0</v>
      </c>
      <c r="AG43" s="4">
        <f>MAX($E$146:$E$157)</f>
        <v>0</v>
      </c>
      <c r="AH43" s="2" t="e">
        <f>PERCENTILE($E$146:$E$157,75%)</f>
        <v>#NUM!</v>
      </c>
      <c r="AI43" s="4" t="e">
        <f>MEDIAN($E$146:$E$157)</f>
        <v>#NUM!</v>
      </c>
      <c r="AJ43" s="2" t="e">
        <f>PERCENTILE($E$146:$E$157,25%)</f>
        <v>#NUM!</v>
      </c>
      <c r="AK43" s="4">
        <f>MIN($E$146:$E$157)</f>
        <v>0</v>
      </c>
      <c r="BK43">
        <v>12</v>
      </c>
      <c r="BL43">
        <f>COUNT(#REF!,#REF!,#REF!,#REF!,$E$73,$E$85,$E$97,$E$109,$E$121,$E$133,$E$145,$E$157,$E$169,$E$181)</f>
        <v>0</v>
      </c>
      <c r="BM43" s="4" t="e">
        <f>MAX(#REF!,#REF!,#REF!,#REF!,$E$73,$E$85,$E$97,$E$109,$E$121,$E$133,$E$145,$E$157,$E$169,$E$181)</f>
        <v>#REF!</v>
      </c>
      <c r="BN43" t="e">
        <f>PERCENTILE((#REF!,#REF!,#REF!,#REF!,$E$73,$E$85,$E$97,$E$109,$E$121,$E$133,$E$145,$E$157,$E$169,$E$181),75%)</f>
        <v>#REF!</v>
      </c>
      <c r="BO43" s="4" t="e">
        <f>MEDIAN(#REF!,#REF!,#REF!,#REF!,$E$73,$E$85,$E$97,$E$109,$E$121,$E$133,$E$145,$E$157,$E$169,$E$181)</f>
        <v>#REF!</v>
      </c>
      <c r="BP43" t="e">
        <f>PERCENTILE((#REF!,#REF!,#REF!,#REF!,$E$73,$E$85,$E$97,$E$109,$E$121,$E$133,$E$145,$E$157,$E$169,$E$181),25%)</f>
        <v>#REF!</v>
      </c>
      <c r="BQ43" s="4" t="e">
        <f>MIN(#REF!,#REF!,#REF!,#REF!,$E$73,$E$85,$E$97,$E$109,$E$121,$E$133,$E$145,$E$157,$E$169,$E$181)</f>
        <v>#REF!</v>
      </c>
    </row>
    <row r="44" spans="1:69" x14ac:dyDescent="0.25">
      <c r="A44" s="117">
        <v>42207</v>
      </c>
      <c r="B44" s="60">
        <v>7</v>
      </c>
      <c r="C44" s="60">
        <f t="shared" si="2"/>
        <v>2015</v>
      </c>
      <c r="D44" s="53">
        <v>8</v>
      </c>
      <c r="E44" s="38">
        <v>11</v>
      </c>
      <c r="F44" s="38">
        <v>29.3</v>
      </c>
      <c r="G44" s="36">
        <v>212</v>
      </c>
      <c r="H44" s="41">
        <v>0.67</v>
      </c>
      <c r="I44" s="41">
        <v>1E-3</v>
      </c>
      <c r="J44" s="40" t="s">
        <v>70</v>
      </c>
      <c r="K44" s="38">
        <v>8.6999999999999993</v>
      </c>
      <c r="L44" s="40" t="s">
        <v>70</v>
      </c>
      <c r="M44" s="40" t="s">
        <v>70</v>
      </c>
      <c r="N44" s="40" t="s">
        <v>70</v>
      </c>
      <c r="P44" s="40" t="s">
        <v>70</v>
      </c>
      <c r="Q44" s="40" t="s">
        <v>70</v>
      </c>
      <c r="R44" s="40" t="s">
        <v>3</v>
      </c>
      <c r="S44" s="40" t="s">
        <v>70</v>
      </c>
      <c r="T44" s="40" t="s">
        <v>70</v>
      </c>
      <c r="U44" s="40" t="s">
        <v>70</v>
      </c>
      <c r="V44" s="37">
        <v>40</v>
      </c>
      <c r="W44" s="45">
        <v>52163</v>
      </c>
      <c r="X44" s="36">
        <v>13</v>
      </c>
      <c r="Y44" s="36">
        <v>477</v>
      </c>
      <c r="AE44" s="3">
        <v>2011</v>
      </c>
      <c r="AF44" s="2">
        <f>COUNT($E$158:$E$169)</f>
        <v>0</v>
      </c>
      <c r="AG44" s="4">
        <f>MAX($E$158:$E$169)</f>
        <v>0</v>
      </c>
      <c r="AH44" s="2" t="e">
        <f>PERCENTILE($E$158:$E$169,75%)</f>
        <v>#NUM!</v>
      </c>
      <c r="AI44" s="4" t="e">
        <f>MEDIAN($E$158:$E$169)</f>
        <v>#NUM!</v>
      </c>
      <c r="AJ44" s="2" t="e">
        <f>PERCENTILE($E$158:$E$169,25%)</f>
        <v>#NUM!</v>
      </c>
      <c r="AK44" s="4">
        <f>MIN($E$158:$E$169)</f>
        <v>0</v>
      </c>
    </row>
    <row r="45" spans="1:69" x14ac:dyDescent="0.25">
      <c r="A45" s="117">
        <v>42235</v>
      </c>
      <c r="B45" s="60">
        <v>8</v>
      </c>
      <c r="C45" s="60">
        <f t="shared" si="2"/>
        <v>2015</v>
      </c>
      <c r="D45" s="40" t="s">
        <v>70</v>
      </c>
      <c r="E45" s="38">
        <v>9.9</v>
      </c>
      <c r="F45" s="38">
        <v>30</v>
      </c>
      <c r="G45" s="36">
        <v>275</v>
      </c>
      <c r="H45" s="41" t="s">
        <v>70</v>
      </c>
      <c r="I45" s="41" t="s">
        <v>70</v>
      </c>
      <c r="J45" s="40" t="s">
        <v>70</v>
      </c>
      <c r="K45" s="38">
        <v>8.8000000000000007</v>
      </c>
      <c r="L45" s="40" t="s">
        <v>70</v>
      </c>
      <c r="M45" s="40" t="s">
        <v>70</v>
      </c>
      <c r="N45" s="40" t="s">
        <v>70</v>
      </c>
      <c r="P45" s="40" t="s">
        <v>70</v>
      </c>
      <c r="Q45" s="40" t="s">
        <v>70</v>
      </c>
      <c r="R45" s="40" t="s">
        <v>3</v>
      </c>
      <c r="S45" s="40" t="s">
        <v>70</v>
      </c>
      <c r="T45" s="40" t="s">
        <v>70</v>
      </c>
      <c r="U45" s="40" t="s">
        <v>70</v>
      </c>
      <c r="V45" s="37">
        <v>80</v>
      </c>
      <c r="W45" s="45">
        <v>80398</v>
      </c>
      <c r="X45" s="36">
        <v>25</v>
      </c>
      <c r="Y45" s="36">
        <v>333</v>
      </c>
      <c r="AE45" s="3">
        <v>2012</v>
      </c>
      <c r="AF45" s="2">
        <f>COUNT($E$170:$E$181)</f>
        <v>0</v>
      </c>
      <c r="AG45" s="4">
        <f>MAX($E$170:$E$181)</f>
        <v>0</v>
      </c>
      <c r="AH45" s="2" t="e">
        <f>PERCENTILE($E$170:$E$181,75%)</f>
        <v>#NUM!</v>
      </c>
      <c r="AI45" s="4" t="e">
        <f>MEDIAN($E$170:$E$181)</f>
        <v>#NUM!</v>
      </c>
      <c r="AJ45" s="2" t="e">
        <f>PERCENTILE($E$170:$E$181,25%)</f>
        <v>#NUM!</v>
      </c>
      <c r="AK45" s="4">
        <f>MIN($E$170:$E$181)</f>
        <v>0</v>
      </c>
    </row>
    <row r="46" spans="1:69" x14ac:dyDescent="0.25">
      <c r="A46" s="117">
        <v>42263</v>
      </c>
      <c r="B46" s="60">
        <v>9</v>
      </c>
      <c r="C46" s="60">
        <f t="shared" si="2"/>
        <v>2015</v>
      </c>
      <c r="D46" s="40" t="s">
        <v>70</v>
      </c>
      <c r="E46" s="38">
        <v>9.1999999999999993</v>
      </c>
      <c r="F46" s="38">
        <v>29</v>
      </c>
      <c r="G46" s="36">
        <v>260</v>
      </c>
      <c r="H46" s="41" t="s">
        <v>70</v>
      </c>
      <c r="I46" s="41" t="s">
        <v>70</v>
      </c>
      <c r="J46" s="40" t="s">
        <v>70</v>
      </c>
      <c r="K46" s="38">
        <v>9.3000000000000007</v>
      </c>
      <c r="L46" s="40" t="s">
        <v>70</v>
      </c>
      <c r="M46" s="40" t="s">
        <v>70</v>
      </c>
      <c r="N46" s="40" t="s">
        <v>70</v>
      </c>
      <c r="P46" s="40" t="s">
        <v>70</v>
      </c>
      <c r="Q46" s="40" t="s">
        <v>70</v>
      </c>
      <c r="R46" s="40" t="s">
        <v>3</v>
      </c>
      <c r="S46" s="40" t="s">
        <v>70</v>
      </c>
      <c r="T46" s="40" t="s">
        <v>70</v>
      </c>
      <c r="U46" s="40" t="s">
        <v>70</v>
      </c>
      <c r="V46" s="37">
        <v>60</v>
      </c>
      <c r="W46" s="45">
        <v>36690</v>
      </c>
      <c r="X46" s="36">
        <v>55</v>
      </c>
      <c r="Y46" s="36">
        <v>523</v>
      </c>
      <c r="AE46" s="1"/>
      <c r="AF46" s="1"/>
      <c r="AG46" s="2"/>
      <c r="AH46" s="2"/>
      <c r="AI46" s="2"/>
    </row>
    <row r="47" spans="1:69" x14ac:dyDescent="0.25">
      <c r="A47" s="117">
        <v>42291</v>
      </c>
      <c r="B47" s="60">
        <v>10</v>
      </c>
      <c r="C47" s="60">
        <f t="shared" si="2"/>
        <v>2015</v>
      </c>
      <c r="D47" s="42">
        <v>3</v>
      </c>
      <c r="E47" s="38">
        <v>8.3000000000000007</v>
      </c>
      <c r="F47" s="38">
        <v>30</v>
      </c>
      <c r="G47" s="36">
        <v>279</v>
      </c>
      <c r="H47" s="41" t="s">
        <v>70</v>
      </c>
      <c r="I47" s="41" t="s">
        <v>70</v>
      </c>
      <c r="J47" s="40" t="s">
        <v>70</v>
      </c>
      <c r="K47" s="38">
        <v>8.6999999999999993</v>
      </c>
      <c r="L47" s="40">
        <v>33</v>
      </c>
      <c r="M47" s="40">
        <v>662</v>
      </c>
      <c r="N47" s="40">
        <v>38</v>
      </c>
      <c r="P47" s="40">
        <v>12</v>
      </c>
      <c r="Q47" s="40">
        <v>48</v>
      </c>
      <c r="R47" s="40" t="s">
        <v>3</v>
      </c>
      <c r="S47" s="40">
        <v>1096</v>
      </c>
      <c r="T47" s="40">
        <v>2</v>
      </c>
      <c r="U47" s="40">
        <v>152</v>
      </c>
      <c r="V47" s="37">
        <v>60</v>
      </c>
      <c r="W47" s="45">
        <v>52647</v>
      </c>
      <c r="X47" s="36">
        <v>33</v>
      </c>
      <c r="Y47" s="36">
        <v>1665</v>
      </c>
    </row>
    <row r="48" spans="1:69" x14ac:dyDescent="0.25">
      <c r="A48" s="117">
        <v>42319</v>
      </c>
      <c r="B48" s="60">
        <v>11</v>
      </c>
      <c r="C48" s="60">
        <f t="shared" si="2"/>
        <v>2015</v>
      </c>
      <c r="D48" s="42">
        <v>3</v>
      </c>
      <c r="E48" s="38">
        <v>7.2</v>
      </c>
      <c r="F48" s="38">
        <v>26</v>
      </c>
      <c r="G48" s="36">
        <v>229</v>
      </c>
      <c r="H48" s="41">
        <v>0.51300000000000001</v>
      </c>
      <c r="I48" s="41">
        <v>0.09</v>
      </c>
      <c r="J48" s="40" t="s">
        <v>70</v>
      </c>
      <c r="K48" s="38">
        <v>7.8</v>
      </c>
      <c r="L48" s="40">
        <v>70</v>
      </c>
      <c r="M48" s="40">
        <v>616</v>
      </c>
      <c r="N48" s="40">
        <v>63</v>
      </c>
      <c r="P48" s="40">
        <v>12</v>
      </c>
      <c r="Q48" s="40">
        <v>72</v>
      </c>
      <c r="R48" s="40" t="s">
        <v>3</v>
      </c>
      <c r="S48" s="40">
        <v>992</v>
      </c>
      <c r="T48" s="40">
        <v>2</v>
      </c>
      <c r="U48" s="40">
        <v>136</v>
      </c>
      <c r="V48" s="37">
        <v>60</v>
      </c>
      <c r="W48" s="45">
        <v>45563</v>
      </c>
      <c r="X48" s="36">
        <v>169</v>
      </c>
      <c r="Y48" s="36">
        <v>905</v>
      </c>
      <c r="AE48" t="s">
        <v>15</v>
      </c>
      <c r="AF48" t="s">
        <v>28</v>
      </c>
      <c r="AG48" t="s">
        <v>29</v>
      </c>
      <c r="AH48" t="s">
        <v>30</v>
      </c>
      <c r="AI48" t="s">
        <v>31</v>
      </c>
      <c r="AJ48" t="s">
        <v>32</v>
      </c>
      <c r="AK48" t="s">
        <v>33</v>
      </c>
      <c r="BK48" t="s">
        <v>14</v>
      </c>
      <c r="BL48" t="s">
        <v>28</v>
      </c>
      <c r="BM48" t="s">
        <v>29</v>
      </c>
      <c r="BN48" t="s">
        <v>30</v>
      </c>
      <c r="BO48" t="s">
        <v>31</v>
      </c>
      <c r="BP48" t="s">
        <v>32</v>
      </c>
      <c r="BQ48" t="s">
        <v>33</v>
      </c>
    </row>
    <row r="49" spans="1:69" x14ac:dyDescent="0.25">
      <c r="A49" s="117">
        <v>42347</v>
      </c>
      <c r="B49" s="60">
        <v>12</v>
      </c>
      <c r="C49" s="60">
        <f t="shared" si="2"/>
        <v>2015</v>
      </c>
      <c r="D49" s="42">
        <v>2</v>
      </c>
      <c r="E49" s="38">
        <v>6.3</v>
      </c>
      <c r="F49" s="38">
        <v>29</v>
      </c>
      <c r="G49" s="36">
        <v>145</v>
      </c>
      <c r="H49" s="41">
        <v>0.54400000000000004</v>
      </c>
      <c r="I49" s="41">
        <v>0.26400000000000001</v>
      </c>
      <c r="J49" s="40" t="s">
        <v>70</v>
      </c>
      <c r="K49" s="38">
        <v>8.4</v>
      </c>
      <c r="L49" s="40">
        <v>68</v>
      </c>
      <c r="M49" s="40">
        <v>382</v>
      </c>
      <c r="N49" s="40">
        <v>55</v>
      </c>
      <c r="P49" s="40">
        <v>20</v>
      </c>
      <c r="Q49" s="40">
        <v>44</v>
      </c>
      <c r="R49" s="40" t="s">
        <v>3</v>
      </c>
      <c r="S49" s="40">
        <v>691</v>
      </c>
      <c r="T49" s="40">
        <v>1</v>
      </c>
      <c r="U49" s="40">
        <v>136</v>
      </c>
      <c r="V49" s="37">
        <v>30</v>
      </c>
      <c r="W49" s="45">
        <v>600</v>
      </c>
      <c r="X49" s="36">
        <v>139</v>
      </c>
      <c r="Y49" s="36">
        <v>144</v>
      </c>
      <c r="AE49" s="3">
        <v>1999</v>
      </c>
      <c r="AF49">
        <f>COUNT(#REF!)</f>
        <v>0</v>
      </c>
      <c r="AG49" s="4" t="e">
        <f>MAX(#REF!)</f>
        <v>#REF!</v>
      </c>
      <c r="AH49" t="e">
        <f>PERCENTILE(#REF!,75%)</f>
        <v>#REF!</v>
      </c>
      <c r="AI49" s="4" t="e">
        <f>MEDIAN(#REF!)</f>
        <v>#REF!</v>
      </c>
      <c r="AJ49" t="e">
        <f>PERCENTILE(#REF!,25%)</f>
        <v>#REF!</v>
      </c>
      <c r="AK49" s="4" t="e">
        <f>MIN(#REF!)</f>
        <v>#REF!</v>
      </c>
      <c r="BK49">
        <v>1</v>
      </c>
      <c r="BL49">
        <f>COUNT(#REF!,#REF!,#REF!,#REF!,$G$62,$G$74,$G$86,$G$98,$G$110,$G$122,$G$134,$G$146,$G$158,$G$170)</f>
        <v>0</v>
      </c>
      <c r="BM49" s="5" t="e">
        <f>MAX(#REF!,#REF!,#REF!,#REF!,$G$62,$G$74,$G$86,$G$98,$G$110,$G$122,$G$134,$G$146,$G$158,$G$170)</f>
        <v>#REF!</v>
      </c>
      <c r="BN49" t="e">
        <f>PERCENTILE((#REF!,#REF!,#REF!,#REF!,$G$62,$G$74,$G$86,$G$98,$G$110,$G$122,$G$134,$G$146,$G$158,$G$170),75%)</f>
        <v>#REF!</v>
      </c>
      <c r="BO49" s="5" t="e">
        <f>MEDIAN(#REF!,#REF!,#REF!,#REF!,$G$62,$G$74,$G$86,$G$98,$G$110,$G$122,$G$134,$G$146,$G$158,$G$170)</f>
        <v>#REF!</v>
      </c>
      <c r="BP49" t="e">
        <f>PERCENTILE((#REF!,#REF!,#REF!,#REF!,$G$62,$G$74,$G$86,$G$98,$G$110,$G$122,$G$134,$G$146,$G$158,$G$170),25%)</f>
        <v>#REF!</v>
      </c>
      <c r="BQ49" s="5" t="e">
        <f>MIN(#REF!,#REF!,#REF!,#REF!,$G$62,$G$74,$G$86,$G$98,$G$110,$G$122,$G$134,$G$146,$G$158,$G$170)</f>
        <v>#REF!</v>
      </c>
    </row>
    <row r="50" spans="1:69" x14ac:dyDescent="0.25">
      <c r="A50" s="117">
        <v>42375</v>
      </c>
      <c r="B50" s="60">
        <v>1</v>
      </c>
      <c r="C50" s="60">
        <f t="shared" si="2"/>
        <v>2016</v>
      </c>
      <c r="D50" s="36">
        <v>2</v>
      </c>
      <c r="E50" s="38">
        <v>8.4</v>
      </c>
      <c r="F50" s="38">
        <v>30</v>
      </c>
      <c r="G50" s="49">
        <v>141</v>
      </c>
      <c r="H50" s="39" t="s">
        <v>70</v>
      </c>
      <c r="I50" s="39" t="s">
        <v>70</v>
      </c>
      <c r="J50" s="52" t="s">
        <v>70</v>
      </c>
      <c r="K50" s="38">
        <v>8.8000000000000007</v>
      </c>
      <c r="L50" s="40">
        <v>71</v>
      </c>
      <c r="M50" s="54">
        <v>458</v>
      </c>
      <c r="N50" s="36">
        <v>36</v>
      </c>
      <c r="O50" s="54">
        <v>2400.0000000000005</v>
      </c>
      <c r="P50" s="43">
        <v>12</v>
      </c>
      <c r="Q50" s="36">
        <v>28</v>
      </c>
      <c r="R50" s="44" t="s">
        <v>70</v>
      </c>
      <c r="S50" s="49">
        <v>826</v>
      </c>
      <c r="T50" s="38">
        <v>0.5</v>
      </c>
      <c r="U50" s="36">
        <v>140</v>
      </c>
      <c r="V50" s="37">
        <v>60</v>
      </c>
      <c r="W50" s="45">
        <v>5620</v>
      </c>
      <c r="X50" s="36">
        <v>90</v>
      </c>
      <c r="Y50" s="36">
        <v>477</v>
      </c>
      <c r="Z50" s="35">
        <v>18</v>
      </c>
      <c r="AA50" s="54">
        <v>529</v>
      </c>
      <c r="AB50" s="53">
        <v>97.65</v>
      </c>
      <c r="AE50" s="3">
        <v>2000</v>
      </c>
      <c r="AF50">
        <f>COUNT(#REF!)</f>
        <v>0</v>
      </c>
      <c r="AG50" s="4" t="e">
        <f>MAX(#REF!)</f>
        <v>#REF!</v>
      </c>
      <c r="AH50" t="e">
        <f>PERCENTILE(#REF!,75%)</f>
        <v>#REF!</v>
      </c>
      <c r="AI50" s="4" t="e">
        <f>MEDIAN(#REF!)</f>
        <v>#REF!</v>
      </c>
      <c r="AJ50" t="e">
        <f>PERCENTILE(#REF!,25%)</f>
        <v>#REF!</v>
      </c>
      <c r="AK50" s="4" t="e">
        <f>MIN(#REF!)</f>
        <v>#REF!</v>
      </c>
      <c r="BK50">
        <v>2</v>
      </c>
      <c r="BL50">
        <f>COUNT(#REF!,#REF!,#REF!,#REF!,$G$63,$G$75,$G$87,$G$99,$G$111,$G$123,$G$135,$G$147,$G$159,$G$171)</f>
        <v>0</v>
      </c>
      <c r="BM50" s="5" t="e">
        <f>MAX(#REF!,#REF!,#REF!,#REF!,$G$63,$G$75,$G$87,$G$99,$G$111,$G$123,$G$135,$G$147,$G$159,$G$171)</f>
        <v>#REF!</v>
      </c>
      <c r="BN50" t="e">
        <f>PERCENTILE((#REF!,#REF!,#REF!,#REF!,$G$63,$G$75,$G$87,$G$99,$G$111,$G$123,$G$135,$G$147,$G$159,$G$171),75%)</f>
        <v>#REF!</v>
      </c>
      <c r="BO50" s="5" t="e">
        <f>MEDIAN(#REF!,#REF!,#REF!,#REF!,$G$63,$G$75,$G$87,$G$99,$G$111,$G$123,$G$135,$G$147,$G$159,$G$171)</f>
        <v>#REF!</v>
      </c>
      <c r="BP50" t="e">
        <f>PERCENTILE((#REF!,#REF!,#REF!,#REF!,$G$63,$G$75,$G$87,$G$99,$G$111,$G$123,$G$135,$G$147,$G$159,$G$171),25%)</f>
        <v>#REF!</v>
      </c>
      <c r="BQ50" s="5" t="e">
        <f>MIN(#REF!,#REF!,#REF!,#REF!,$G$63,$G$75,$G$87,$G$99,$G$111,$G$123,$G$135,$G$147,$G$159,$G$171)</f>
        <v>#REF!</v>
      </c>
    </row>
    <row r="51" spans="1:69" x14ac:dyDescent="0.25">
      <c r="A51" s="117">
        <v>42403</v>
      </c>
      <c r="B51" s="60">
        <v>2</v>
      </c>
      <c r="C51" s="60">
        <f t="shared" si="2"/>
        <v>2016</v>
      </c>
      <c r="D51" s="36">
        <v>2</v>
      </c>
      <c r="E51" s="38">
        <v>8.3000000000000007</v>
      </c>
      <c r="F51" s="38">
        <v>27</v>
      </c>
      <c r="G51" s="49">
        <v>186</v>
      </c>
      <c r="H51" s="55">
        <v>0.28499999999999998</v>
      </c>
      <c r="I51" s="39">
        <v>0.04</v>
      </c>
      <c r="J51" s="52">
        <v>8.0000000000000002E-3</v>
      </c>
      <c r="K51" s="38">
        <v>8.1999999999999993</v>
      </c>
      <c r="L51" s="36">
        <v>50</v>
      </c>
      <c r="M51" s="54">
        <v>463</v>
      </c>
      <c r="N51" s="36">
        <v>61</v>
      </c>
      <c r="O51" s="54">
        <v>639</v>
      </c>
      <c r="P51" s="43">
        <v>72</v>
      </c>
      <c r="Q51" s="40">
        <v>36</v>
      </c>
      <c r="R51" s="44" t="s">
        <v>70</v>
      </c>
      <c r="S51" s="54">
        <v>755</v>
      </c>
      <c r="T51" s="38">
        <v>1</v>
      </c>
      <c r="U51" s="40">
        <v>124</v>
      </c>
      <c r="V51" s="37">
        <v>40</v>
      </c>
      <c r="W51" s="45">
        <v>3899</v>
      </c>
      <c r="X51" s="36">
        <v>278</v>
      </c>
      <c r="Y51" s="36">
        <v>808</v>
      </c>
      <c r="Z51" s="35">
        <v>6</v>
      </c>
      <c r="AA51" s="54">
        <v>513</v>
      </c>
      <c r="AB51" s="53">
        <v>128.57</v>
      </c>
      <c r="AE51" s="3">
        <v>2001</v>
      </c>
      <c r="AF51" s="2">
        <f>COUNT(#REF!)</f>
        <v>0</v>
      </c>
      <c r="AG51" s="4" t="e">
        <f>MAX(#REF!)</f>
        <v>#REF!</v>
      </c>
      <c r="AH51" s="2" t="e">
        <f>PERCENTILE(#REF!,75%)</f>
        <v>#REF!</v>
      </c>
      <c r="AI51" s="4" t="e">
        <f>MEDIAN(#REF!)</f>
        <v>#REF!</v>
      </c>
      <c r="AJ51" s="2" t="e">
        <f>PERCENTILE(#REF!,25%)</f>
        <v>#REF!</v>
      </c>
      <c r="AK51" s="4" t="e">
        <f>MIN(#REF!)</f>
        <v>#REF!</v>
      </c>
      <c r="BK51">
        <v>3</v>
      </c>
      <c r="BL51">
        <f>COUNT(#REF!,#REF!,#REF!,#REF!,$G$64,$G$76,$G$88,$G$100,$G$112,$G$124,$G$136,$G$148,$G$160,$G$172)</f>
        <v>0</v>
      </c>
      <c r="BM51" s="5" t="e">
        <f>MAX(#REF!,#REF!,#REF!,#REF!,$G$64,$G$76,$G$88,$G$100,$G$112,$G$124,$G$136,$G$148,$G$160,$G$172)</f>
        <v>#REF!</v>
      </c>
      <c r="BN51" t="e">
        <f>PERCENTILE((#REF!,#REF!,#REF!,#REF!,$G$64,$G$76,$G$88,$G$100,$G$112,$G$124,$G$136,$G$148,$G$160,$G$172),75%)</f>
        <v>#REF!</v>
      </c>
      <c r="BO51" s="5" t="e">
        <f>MEDIAN(#REF!,#REF!,#REF!,#REF!,$G$64,$G$76,$G$88,$G$100,$G$112,$G$124,$G$136,$G$148,$G$160,$G$172)</f>
        <v>#REF!</v>
      </c>
      <c r="BP51" t="e">
        <f>PERCENTILE((#REF!,#REF!,#REF!,#REF!,$G$64,$G$76,$G$88,$G$100,$G$112,$G$124,$G$136,$G$148,$G$160,$G$172),25%)</f>
        <v>#REF!</v>
      </c>
      <c r="BQ51" s="5" t="e">
        <f>MIN(#REF!,#REF!,#REF!,#REF!,$G$64,$G$76,$G$88,$G$100,$G$112,$G$124,$G$136,$G$148,$G$160,$G$172)</f>
        <v>#REF!</v>
      </c>
    </row>
    <row r="52" spans="1:69" x14ac:dyDescent="0.25">
      <c r="A52" s="117">
        <v>42431</v>
      </c>
      <c r="B52" s="60">
        <v>3</v>
      </c>
      <c r="C52" s="60">
        <f t="shared" si="2"/>
        <v>2016</v>
      </c>
      <c r="D52" s="36">
        <v>1</v>
      </c>
      <c r="E52" s="38">
        <v>8.1</v>
      </c>
      <c r="F52" s="38">
        <v>26</v>
      </c>
      <c r="G52" s="49">
        <v>160</v>
      </c>
      <c r="H52" s="55">
        <v>0.55900000000000005</v>
      </c>
      <c r="I52" s="39">
        <v>3.0000000000000001E-3</v>
      </c>
      <c r="J52" s="52">
        <v>2.7E-2</v>
      </c>
      <c r="K52" s="38">
        <v>8.1999999999999993</v>
      </c>
      <c r="L52" s="36">
        <v>127</v>
      </c>
      <c r="M52" s="54">
        <v>371</v>
      </c>
      <c r="N52" s="36">
        <v>43</v>
      </c>
      <c r="O52" s="54">
        <v>271</v>
      </c>
      <c r="P52" s="43">
        <v>76</v>
      </c>
      <c r="Q52" s="40">
        <v>64</v>
      </c>
      <c r="R52" s="44" t="s">
        <v>70</v>
      </c>
      <c r="S52" s="54">
        <v>726</v>
      </c>
      <c r="T52" s="38">
        <v>9</v>
      </c>
      <c r="U52" s="40">
        <v>156</v>
      </c>
      <c r="V52" s="37">
        <v>40</v>
      </c>
      <c r="W52" s="45">
        <v>60389</v>
      </c>
      <c r="X52" s="36">
        <v>113</v>
      </c>
      <c r="Y52" s="36">
        <v>571</v>
      </c>
      <c r="Z52" s="35">
        <v>5</v>
      </c>
      <c r="AA52" s="54">
        <v>498</v>
      </c>
      <c r="AB52" s="53">
        <v>118.15</v>
      </c>
      <c r="AE52" s="3">
        <v>2002</v>
      </c>
      <c r="AF52" s="2">
        <f>COUNT(#REF!)</f>
        <v>0</v>
      </c>
      <c r="AG52" s="4" t="e">
        <f>MAX(#REF!)</f>
        <v>#REF!</v>
      </c>
      <c r="AH52" s="2" t="e">
        <f>PERCENTILE(#REF!,75%)</f>
        <v>#REF!</v>
      </c>
      <c r="AI52" s="4" t="e">
        <f>MEDIAN(#REF!)</f>
        <v>#REF!</v>
      </c>
      <c r="AJ52" s="2" t="e">
        <f>PERCENTILE(#REF!,25%)</f>
        <v>#REF!</v>
      </c>
      <c r="AK52" s="4" t="e">
        <f>MIN(#REF!)</f>
        <v>#REF!</v>
      </c>
      <c r="BK52">
        <v>4</v>
      </c>
      <c r="BL52">
        <f>COUNT(#REF!,#REF!,#REF!,#REF!,$G$65,$G$77,$G$89,$G$101,$G$113,$G$125,$G$137,$G$149,$G$161,$G$173)</f>
        <v>0</v>
      </c>
      <c r="BM52" s="5" t="e">
        <f>MAX(#REF!,#REF!,#REF!,#REF!,$G$65,$G$77,$G$89,$G$101,$G$113,$G$125,$G$137,$G$149,$G$161,$G$173)</f>
        <v>#REF!</v>
      </c>
      <c r="BN52" t="e">
        <f>PERCENTILE((#REF!,#REF!,#REF!,#REF!,$G$65,$G$77,$G$89,$G$101,$G$113,$G$125,$G$137,$G$149,$G$161,$G$173),75%)</f>
        <v>#REF!</v>
      </c>
      <c r="BO52" s="5" t="e">
        <f>MEDIAN(#REF!,#REF!,#REF!,#REF!,$G$65,$G$77,$G$89,$G$101,$G$113,$G$125,$G$137,$G$149,$G$161,$G$173)</f>
        <v>#REF!</v>
      </c>
      <c r="BP52" t="e">
        <f>PERCENTILE((#REF!,#REF!,#REF!,#REF!,$G$65,$G$77,$G$89,$G$101,$G$113,$G$125,$G$137,$G$149,$G$161,$G$173),25%)</f>
        <v>#REF!</v>
      </c>
      <c r="BQ52" s="5" t="e">
        <f>MIN(#REF!,#REF!,#REF!,#REF!,$G$65,$G$77,$G$89,$G$101,$G$113,$G$125,$G$137,$G$149,$G$161,$G$173)</f>
        <v>#REF!</v>
      </c>
    </row>
    <row r="53" spans="1:69" x14ac:dyDescent="0.25">
      <c r="A53" s="117">
        <v>42487</v>
      </c>
      <c r="B53" s="60">
        <v>4</v>
      </c>
      <c r="C53" s="60">
        <f t="shared" si="2"/>
        <v>2016</v>
      </c>
      <c r="D53" s="36">
        <v>1</v>
      </c>
      <c r="E53" s="38">
        <v>8.1</v>
      </c>
      <c r="F53" s="38">
        <v>30</v>
      </c>
      <c r="G53" s="49">
        <v>171</v>
      </c>
      <c r="H53" s="39">
        <v>0.10199999999999999</v>
      </c>
      <c r="I53" s="39">
        <v>8.6999999999999994E-2</v>
      </c>
      <c r="J53" s="39">
        <v>8.1000000000000003E-2</v>
      </c>
      <c r="K53" s="38">
        <v>8.3000000000000007</v>
      </c>
      <c r="L53" s="36">
        <v>76</v>
      </c>
      <c r="M53" s="49">
        <v>422</v>
      </c>
      <c r="N53" s="36">
        <v>45</v>
      </c>
      <c r="O53" s="54">
        <v>165</v>
      </c>
      <c r="P53" s="43">
        <v>20</v>
      </c>
      <c r="Q53" s="36">
        <v>40</v>
      </c>
      <c r="R53" s="36">
        <v>16</v>
      </c>
      <c r="S53" s="49">
        <v>752</v>
      </c>
      <c r="T53" s="38">
        <v>0.5</v>
      </c>
      <c r="U53" s="36">
        <v>160</v>
      </c>
      <c r="V53" s="37">
        <v>40</v>
      </c>
      <c r="W53" s="45">
        <v>115769</v>
      </c>
      <c r="X53" s="36">
        <v>124</v>
      </c>
      <c r="Y53" s="36">
        <v>239</v>
      </c>
      <c r="Z53" s="35">
        <v>5</v>
      </c>
      <c r="AA53" s="49">
        <v>498</v>
      </c>
      <c r="AB53" s="53">
        <v>55.6</v>
      </c>
      <c r="AE53" s="3">
        <v>2003</v>
      </c>
      <c r="AF53" s="2">
        <f>COUNT($G$62:$G$73)</f>
        <v>0</v>
      </c>
      <c r="AG53" s="4">
        <f>MAX($G$62:$G$73)</f>
        <v>0</v>
      </c>
      <c r="AH53" s="2" t="e">
        <f>PERCENTILE($G$62:$G$73,75%)</f>
        <v>#NUM!</v>
      </c>
      <c r="AI53" s="4" t="e">
        <f>MEDIAN($G$62:$G$73)</f>
        <v>#NUM!</v>
      </c>
      <c r="AJ53" s="2" t="e">
        <f>PERCENTILE($G$62:$G$73,25%)</f>
        <v>#NUM!</v>
      </c>
      <c r="AK53" s="4">
        <f>MIN($G$62:$G$73)</f>
        <v>0</v>
      </c>
      <c r="BK53">
        <v>5</v>
      </c>
      <c r="BL53">
        <f>COUNT(#REF!,#REF!,#REF!,#REF!,$G$66,$G$78,$G$90,$G$102,$G$114,$G$126,$G$138,$G$150,$G$162,$G$174)</f>
        <v>0</v>
      </c>
      <c r="BM53" s="5" t="e">
        <f>MAX(#REF!,#REF!,#REF!,#REF!,$G$66,$G$78,$G$90,$G$102,$G$114,$G$126,$G$138,$G$150,$G$162,$G$174)</f>
        <v>#REF!</v>
      </c>
      <c r="BN53" t="e">
        <f>PERCENTILE((#REF!,#REF!,#REF!,#REF!,$G$66,$G$78,$G$90,$G$102,$G$114,$G$126,$G$138,$G$150,$G$162,$G$174),75%)</f>
        <v>#REF!</v>
      </c>
      <c r="BO53" s="5" t="e">
        <f>MEDIAN(#REF!,#REF!,#REF!,#REF!,$G$66,$G$78,$G$90,$G$102,$G$114,$G$126,$G$138,$G$150,$G$162,$G$174)</f>
        <v>#REF!</v>
      </c>
      <c r="BP53" t="e">
        <f>PERCENTILE((#REF!,#REF!,#REF!,#REF!,$G$66,$G$78,$G$90,$G$102,$G$114,$G$126,$G$138,$G$150,$G$162,$G$174),25%)</f>
        <v>#REF!</v>
      </c>
      <c r="BQ53" s="5" t="e">
        <f>MIN(#REF!,#REF!,#REF!,#REF!,$G$66,$G$78,$G$90,$G$102,$G$114,$G$126,$G$138,$G$150,$G$162,$G$174)</f>
        <v>#REF!</v>
      </c>
    </row>
    <row r="54" spans="1:69" x14ac:dyDescent="0.25">
      <c r="A54" s="117">
        <v>42515</v>
      </c>
      <c r="B54" s="60">
        <v>5</v>
      </c>
      <c r="C54" s="60">
        <f t="shared" si="2"/>
        <v>2016</v>
      </c>
      <c r="D54" s="36">
        <v>2</v>
      </c>
      <c r="E54" s="38">
        <v>7.7</v>
      </c>
      <c r="F54" s="38">
        <v>31.5</v>
      </c>
      <c r="G54" s="49">
        <v>171</v>
      </c>
      <c r="H54" s="55">
        <v>3.5999999999999997E-2</v>
      </c>
      <c r="I54" s="39">
        <v>6.7000000000000004E-2</v>
      </c>
      <c r="J54" s="52">
        <v>5.3999999999999999E-2</v>
      </c>
      <c r="K54" s="38">
        <v>8.3000000000000007</v>
      </c>
      <c r="L54" s="36">
        <v>156</v>
      </c>
      <c r="M54" s="54">
        <v>364</v>
      </c>
      <c r="N54" s="36">
        <v>41</v>
      </c>
      <c r="O54" s="54">
        <v>107</v>
      </c>
      <c r="P54" s="43">
        <v>16</v>
      </c>
      <c r="Q54" s="40">
        <v>68</v>
      </c>
      <c r="R54" s="36">
        <v>27</v>
      </c>
      <c r="S54" s="54">
        <v>795</v>
      </c>
      <c r="T54" s="38">
        <v>0.5</v>
      </c>
      <c r="U54" s="40">
        <v>152</v>
      </c>
      <c r="V54" s="37">
        <v>40</v>
      </c>
      <c r="W54" s="45">
        <v>6203</v>
      </c>
      <c r="X54" s="36">
        <v>157</v>
      </c>
      <c r="Y54" s="36">
        <v>476</v>
      </c>
      <c r="Z54" s="35">
        <v>5</v>
      </c>
      <c r="AA54" s="54">
        <v>520</v>
      </c>
      <c r="AB54" s="53">
        <v>90.35</v>
      </c>
      <c r="AE54" s="3">
        <v>2004</v>
      </c>
      <c r="AF54" s="2">
        <f>COUNT($G$74:$G$85)</f>
        <v>0</v>
      </c>
      <c r="AG54" s="4">
        <f>MAX($G$74:$G$85)</f>
        <v>0</v>
      </c>
      <c r="AH54" s="2" t="e">
        <f>PERCENTILE($G$74:$G$85,75%)</f>
        <v>#NUM!</v>
      </c>
      <c r="AI54" s="4" t="e">
        <f>MEDIAN($G$74:$G$85)</f>
        <v>#NUM!</v>
      </c>
      <c r="AJ54" s="2" t="e">
        <f>PERCENTILE($G$74:$G$85,25%)</f>
        <v>#NUM!</v>
      </c>
      <c r="AK54" s="4">
        <f>MIN($G$74:$G$85)</f>
        <v>0</v>
      </c>
      <c r="BK54">
        <v>6</v>
      </c>
      <c r="BL54">
        <f>COUNT(#REF!,#REF!,#REF!,#REF!,$G$67,$G$79,$G$91,$G$103,$G$115,$G$127,$G$139,$G$151,$G$163,$G$175)</f>
        <v>0</v>
      </c>
      <c r="BM54" s="5" t="e">
        <f>MAX(#REF!,#REF!,#REF!,#REF!,$G$67,$G$79,$G$91,$G$103,$G$115,$G$127,$G$139,$G$151,$G$163,$G$175)</f>
        <v>#REF!</v>
      </c>
      <c r="BN54" t="e">
        <f>PERCENTILE((#REF!,#REF!,#REF!,#REF!,$G$67,$G$79,$G$91,$G$103,$G$115,$G$127,$G$139,$G$151,$G$163,$G$175),75%)</f>
        <v>#REF!</v>
      </c>
      <c r="BO54" s="5" t="e">
        <f>MEDIAN(#REF!,#REF!,#REF!,#REF!,$G$67,$G$79,$G$91,$G$103,$G$115,$G$127,$G$139,$G$151,$G$163,$G$175)</f>
        <v>#REF!</v>
      </c>
      <c r="BP54" t="e">
        <f>PERCENTILE((#REF!,#REF!,#REF!,#REF!,$G$67,$G$79,$G$91,$G$103,$G$115,$G$127,$G$139,$G$151,$G$163,$G$175),25%)</f>
        <v>#REF!</v>
      </c>
      <c r="BQ54" s="5" t="e">
        <f>MIN(#REF!,#REF!,#REF!,#REF!,$G$67,$G$79,$G$91,$G$103,$G$115,$G$127,$G$139,$G$151,$G$163,$G$175)</f>
        <v>#REF!</v>
      </c>
    </row>
    <row r="55" spans="1:69" x14ac:dyDescent="0.25">
      <c r="A55" s="117">
        <v>42543</v>
      </c>
      <c r="B55" s="60">
        <v>6</v>
      </c>
      <c r="C55" s="60">
        <f t="shared" si="2"/>
        <v>2016</v>
      </c>
      <c r="D55" s="36">
        <v>2</v>
      </c>
      <c r="E55" s="38">
        <v>7.7</v>
      </c>
      <c r="F55" s="38">
        <v>31</v>
      </c>
      <c r="G55" s="49">
        <v>240</v>
      </c>
      <c r="H55" s="55">
        <v>0.16500000000000001</v>
      </c>
      <c r="I55" s="39">
        <v>8.6999999999999994E-2</v>
      </c>
      <c r="J55" s="52">
        <v>4.2000000000000003E-2</v>
      </c>
      <c r="K55" s="38">
        <v>9</v>
      </c>
      <c r="L55" s="36">
        <v>15</v>
      </c>
      <c r="M55" s="54">
        <v>861</v>
      </c>
      <c r="N55" s="36" t="s">
        <v>70</v>
      </c>
      <c r="O55" s="54">
        <v>83</v>
      </c>
      <c r="P55" s="43">
        <v>12</v>
      </c>
      <c r="Q55" s="40">
        <v>56</v>
      </c>
      <c r="R55" s="36">
        <v>20</v>
      </c>
      <c r="S55" s="54">
        <v>798</v>
      </c>
      <c r="T55" s="38">
        <v>3</v>
      </c>
      <c r="U55" s="40">
        <v>204</v>
      </c>
      <c r="V55" s="37">
        <v>80</v>
      </c>
      <c r="W55" s="45">
        <v>43254</v>
      </c>
      <c r="X55" s="36">
        <v>234</v>
      </c>
      <c r="Y55" s="36">
        <v>476</v>
      </c>
      <c r="Z55" s="35">
        <v>4</v>
      </c>
      <c r="AA55" s="54">
        <v>876</v>
      </c>
      <c r="AB55" s="53">
        <v>31.97</v>
      </c>
      <c r="AE55" s="3">
        <v>2005</v>
      </c>
      <c r="AF55" s="2">
        <f>COUNT($G$86:$G$97)</f>
        <v>0</v>
      </c>
      <c r="AG55" s="4">
        <f>MAX($G$86:$G$97)</f>
        <v>0</v>
      </c>
      <c r="AH55" s="2" t="e">
        <f>PERCENTILE($G$86:$G$97,75%)</f>
        <v>#NUM!</v>
      </c>
      <c r="AI55" s="4" t="e">
        <f>MEDIAN($G$86:$G$97)</f>
        <v>#NUM!</v>
      </c>
      <c r="AJ55" s="2" t="e">
        <f>PERCENTILE($G$86:$G$97,25%)</f>
        <v>#NUM!</v>
      </c>
      <c r="AK55" s="4">
        <f>MIN($G$86:$G$97)</f>
        <v>0</v>
      </c>
      <c r="BK55">
        <v>7</v>
      </c>
      <c r="BL55">
        <f>COUNT(#REF!,#REF!,#REF!,#REF!,$G$68,$G$80,$G$92,$G$104,$G$116,$G$128,$G$140,$G$152,$G$164,$G$176)</f>
        <v>0</v>
      </c>
      <c r="BM55" s="5" t="e">
        <f>MAX(#REF!,#REF!,#REF!,#REF!,$G$68,$G$80,$G$92,$G$104,$G$116,$G$128,$G$140,$G$152,$G$164,$G$176)</f>
        <v>#REF!</v>
      </c>
      <c r="BN55" t="e">
        <f>PERCENTILE((#REF!,#REF!,#REF!,#REF!,$G$68,$G$80,$G$92,$G$104,$G$116,$G$128,$G$140,$G$152,$G$164,$G$176),75%)</f>
        <v>#REF!</v>
      </c>
      <c r="BO55" s="5" t="e">
        <f>MEDIAN(#REF!,#REF!,#REF!,#REF!,$G$68,$G$80,$G$92,$G$104,$G$116,$G$128,$G$140,$G$152,$G$164,$G$176)</f>
        <v>#REF!</v>
      </c>
      <c r="BP55" t="e">
        <f>PERCENTILE((#REF!,#REF!,#REF!,#REF!,$G$68,$G$80,$G$92,$G$104,$G$116,$G$128,$G$140,$G$152,$G$164,$G$176),25%)</f>
        <v>#REF!</v>
      </c>
      <c r="BQ55" s="5" t="e">
        <f>MIN(#REF!,#REF!,#REF!,#REF!,$G$68,$G$80,$G$92,$G$104,$G$116,$G$128,$G$140,$G$152,$G$164,$G$176)</f>
        <v>#REF!</v>
      </c>
    </row>
    <row r="56" spans="1:69" x14ac:dyDescent="0.25">
      <c r="A56" s="117">
        <v>42571</v>
      </c>
      <c r="B56" s="60">
        <v>7</v>
      </c>
      <c r="C56" s="60">
        <f t="shared" si="2"/>
        <v>2016</v>
      </c>
      <c r="D56" s="42">
        <v>2</v>
      </c>
      <c r="E56" s="38">
        <v>7.5</v>
      </c>
      <c r="F56" s="38">
        <v>31</v>
      </c>
      <c r="G56" s="49">
        <v>219</v>
      </c>
      <c r="H56" s="41">
        <v>1E-3</v>
      </c>
      <c r="I56" s="41">
        <v>7.3999999999999996E-2</v>
      </c>
      <c r="J56" s="52">
        <v>3.9E-2</v>
      </c>
      <c r="K56" s="38">
        <v>8.6999999999999993</v>
      </c>
      <c r="L56" s="36" t="s">
        <v>70</v>
      </c>
      <c r="M56" s="49" t="s">
        <v>70</v>
      </c>
      <c r="N56" s="40">
        <v>14</v>
      </c>
      <c r="O56" s="49">
        <v>136</v>
      </c>
      <c r="P56" s="43">
        <v>16</v>
      </c>
      <c r="Q56" s="40">
        <v>48</v>
      </c>
      <c r="R56" s="36">
        <v>39</v>
      </c>
      <c r="S56" s="54">
        <v>1082</v>
      </c>
      <c r="T56" s="56">
        <v>0.5</v>
      </c>
      <c r="U56" s="40">
        <v>124</v>
      </c>
      <c r="V56" s="37">
        <v>60</v>
      </c>
      <c r="W56" s="45">
        <v>13943</v>
      </c>
      <c r="X56" s="36">
        <v>57</v>
      </c>
      <c r="Y56" s="36">
        <v>334</v>
      </c>
      <c r="Z56" s="34">
        <v>9</v>
      </c>
      <c r="AA56" s="49">
        <v>680</v>
      </c>
      <c r="AB56" s="53">
        <v>69.760000000000005</v>
      </c>
      <c r="AE56" s="3">
        <v>2006</v>
      </c>
      <c r="AF56" s="2">
        <f>COUNT($G$98:$G$109)</f>
        <v>0</v>
      </c>
      <c r="AG56" s="4">
        <f>MAX($G$98:$G$109)</f>
        <v>0</v>
      </c>
      <c r="AH56" s="2" t="e">
        <f>PERCENTILE($G$98:$G$109,75%)</f>
        <v>#NUM!</v>
      </c>
      <c r="AI56" s="4" t="e">
        <f>MEDIAN($G$98:$G$109)</f>
        <v>#NUM!</v>
      </c>
      <c r="AJ56" s="2" t="e">
        <f>PERCENTILE($G$98:$G$109,25%)</f>
        <v>#NUM!</v>
      </c>
      <c r="AK56" s="4">
        <f>MIN($G$98:$G$109)</f>
        <v>0</v>
      </c>
      <c r="BK56">
        <v>8</v>
      </c>
      <c r="BL56">
        <f>COUNT(#REF!,#REF!,#REF!,#REF!,$G$69,$G$81,$G$93,$G$105,$G$117,$G$129,$G$141,$G$153,$G$165,$G$177)</f>
        <v>0</v>
      </c>
      <c r="BM56" s="5" t="e">
        <f>MAX(#REF!,#REF!,#REF!,#REF!,$G$69,$G$81,$G$93,$G$105,$G$117,$G$129,$G$141,$G$153,$G$165,$G$177)</f>
        <v>#REF!</v>
      </c>
      <c r="BN56" t="e">
        <f>PERCENTILE((#REF!,#REF!,#REF!,#REF!,$G$69,$G$81,$G$93,$G$105,$G$117,$G$129,$G$141,$G$153,$G$165,$G$177),75%)</f>
        <v>#REF!</v>
      </c>
      <c r="BO56" s="5" t="e">
        <f>MEDIAN(#REF!,#REF!,#REF!,#REF!,$G$69,$G$81,$G$93,$G$105,$G$117,$G$129,$G$141,$G$153,$G$165,$G$177)</f>
        <v>#REF!</v>
      </c>
      <c r="BP56" t="e">
        <f>PERCENTILE((#REF!,#REF!,#REF!,#REF!,$G$69,$G$81,$G$93,$G$105,$G$117,$G$129,$G$141,$G$153,$G$165,$G$177),25%)</f>
        <v>#REF!</v>
      </c>
      <c r="BQ56" s="5" t="e">
        <f>MIN(#REF!,#REF!,#REF!,#REF!,$G$69,$G$81,$G$93,$G$105,$G$117,$G$129,$G$141,$G$153,$G$165,$G$177)</f>
        <v>#REF!</v>
      </c>
    </row>
    <row r="57" spans="1:69" x14ac:dyDescent="0.25">
      <c r="A57" s="117">
        <v>42599</v>
      </c>
      <c r="B57" s="60">
        <v>8</v>
      </c>
      <c r="C57" s="60">
        <f t="shared" si="2"/>
        <v>2016</v>
      </c>
      <c r="D57" s="42">
        <v>7</v>
      </c>
      <c r="E57" s="38">
        <v>7.4</v>
      </c>
      <c r="F57" s="38">
        <v>28</v>
      </c>
      <c r="G57" s="49">
        <v>384</v>
      </c>
      <c r="H57" s="55">
        <v>1E-3</v>
      </c>
      <c r="I57" s="41">
        <v>8.9999999999999993E-3</v>
      </c>
      <c r="J57" s="52">
        <v>3.3000000000000002E-2</v>
      </c>
      <c r="K57" s="38">
        <v>8.8000000000000007</v>
      </c>
      <c r="L57" s="40">
        <v>41</v>
      </c>
      <c r="M57" s="54">
        <v>867</v>
      </c>
      <c r="N57" s="36" t="s">
        <v>70</v>
      </c>
      <c r="O57" s="49">
        <v>211</v>
      </c>
      <c r="P57" s="43">
        <v>12</v>
      </c>
      <c r="Q57" s="40">
        <v>52</v>
      </c>
      <c r="R57" s="36">
        <v>27</v>
      </c>
      <c r="S57" s="54">
        <v>1470</v>
      </c>
      <c r="T57" s="56">
        <v>2</v>
      </c>
      <c r="U57" s="40">
        <v>164</v>
      </c>
      <c r="V57" s="37">
        <v>60</v>
      </c>
      <c r="W57" s="45">
        <v>19158</v>
      </c>
      <c r="X57" s="36">
        <v>34</v>
      </c>
      <c r="Y57" s="36">
        <v>714</v>
      </c>
      <c r="Z57" s="34">
        <v>19</v>
      </c>
      <c r="AA57" s="54">
        <v>908</v>
      </c>
      <c r="AB57" s="53">
        <v>68.2</v>
      </c>
      <c r="AE57" s="3">
        <v>2007</v>
      </c>
      <c r="AF57" s="2">
        <f>COUNT($G$110:$G$121)</f>
        <v>0</v>
      </c>
      <c r="AG57" s="4">
        <f>MAX($G$110:$G$121)</f>
        <v>0</v>
      </c>
      <c r="AH57" s="2" t="e">
        <f>PERCENTILE($G$110:$G$121,75%)</f>
        <v>#NUM!</v>
      </c>
      <c r="AI57" s="4" t="e">
        <f>MEDIAN($G$110:$G$121)</f>
        <v>#NUM!</v>
      </c>
      <c r="AJ57" s="2" t="e">
        <f>PERCENTILE($G$110:$G$121,25%)</f>
        <v>#NUM!</v>
      </c>
      <c r="AK57" s="4">
        <f>MIN($G$110:$G$121)</f>
        <v>0</v>
      </c>
      <c r="BK57">
        <v>9</v>
      </c>
      <c r="BL57">
        <f>COUNT(#REF!,#REF!,#REF!,#REF!,$G$70,$G$82,$G$94,$G$106,$G$118,$G$130,$G$142,$G$154,$G$166,$G$178)</f>
        <v>0</v>
      </c>
      <c r="BM57" s="5" t="e">
        <f>MAX(#REF!,#REF!,#REF!,#REF!,$G$70,$G$82,$G$94,$G$106,$G$118,$G$130,$G$142,$G$154,$G$166,$G$178)</f>
        <v>#REF!</v>
      </c>
      <c r="BN57" t="e">
        <f>PERCENTILE((#REF!,#REF!,#REF!,#REF!,$G$70,$G$82,$G$94,$G$106,$G$118,$G$130,$G$142,$G$154,$G$166,$G$178),75%)</f>
        <v>#REF!</v>
      </c>
      <c r="BO57" s="5" t="e">
        <f>MEDIAN(#REF!,#REF!,#REF!,#REF!,$G$70,$G$82,$G$94,$G$106,$G$118,$G$130,$G$142,$G$154,$G$166,$G$178)</f>
        <v>#REF!</v>
      </c>
      <c r="BP57" t="e">
        <f>PERCENTILE((#REF!,#REF!,#REF!,#REF!,$G$70,$G$82,$G$94,$G$106,$G$118,$G$130,$G$142,$G$154,$G$166,$G$178),25%)</f>
        <v>#REF!</v>
      </c>
      <c r="BQ57" s="5" t="e">
        <f>MIN(#REF!,#REF!,#REF!,#REF!,$G$70,$G$82,$G$94,$G$106,$G$118,$G$130,$G$142,$G$154,$G$166,$G$178)</f>
        <v>#REF!</v>
      </c>
    </row>
    <row r="58" spans="1:69" x14ac:dyDescent="0.25">
      <c r="A58" s="117">
        <v>42627</v>
      </c>
      <c r="B58" s="60">
        <v>9</v>
      </c>
      <c r="C58" s="60">
        <f t="shared" si="2"/>
        <v>2016</v>
      </c>
      <c r="D58" s="42">
        <v>4</v>
      </c>
      <c r="E58" s="38">
        <v>10.199999999999999</v>
      </c>
      <c r="F58" s="38">
        <v>28</v>
      </c>
      <c r="G58" s="49">
        <v>392</v>
      </c>
      <c r="H58" s="55">
        <v>3.6999999999999998E-2</v>
      </c>
      <c r="I58" s="41">
        <v>3.5999999999999997E-2</v>
      </c>
      <c r="J58" s="52">
        <v>1.0999999999999999E-2</v>
      </c>
      <c r="K58" s="38">
        <v>9</v>
      </c>
      <c r="L58" s="40">
        <v>37</v>
      </c>
      <c r="M58" s="54">
        <v>917</v>
      </c>
      <c r="N58" s="36" t="s">
        <v>70</v>
      </c>
      <c r="O58" s="49">
        <v>211</v>
      </c>
      <c r="P58" s="43">
        <v>12</v>
      </c>
      <c r="Q58" s="40">
        <v>48</v>
      </c>
      <c r="R58" s="36">
        <v>32</v>
      </c>
      <c r="S58" s="36" t="s">
        <v>70</v>
      </c>
      <c r="T58" s="56">
        <v>0.05</v>
      </c>
      <c r="U58" s="40">
        <v>168</v>
      </c>
      <c r="V58" s="37">
        <v>60</v>
      </c>
      <c r="W58" s="45">
        <v>26911</v>
      </c>
      <c r="X58" s="36">
        <v>58</v>
      </c>
      <c r="Y58" s="36">
        <v>144</v>
      </c>
      <c r="Z58" s="34">
        <v>19</v>
      </c>
      <c r="AA58" s="54">
        <v>954</v>
      </c>
      <c r="AB58" s="46">
        <v>62.55</v>
      </c>
      <c r="AE58" s="3">
        <v>2008</v>
      </c>
      <c r="AF58" s="2">
        <f>COUNT($G$122:$G$133)</f>
        <v>0</v>
      </c>
      <c r="AG58" s="4">
        <f>MAX($G$122:$G$133)</f>
        <v>0</v>
      </c>
      <c r="AH58" s="2" t="e">
        <f>PERCENTILE($G$122:$G$133,75%)</f>
        <v>#NUM!</v>
      </c>
      <c r="AI58" s="4" t="e">
        <f>MEDIAN($G$122:$G$133)</f>
        <v>#NUM!</v>
      </c>
      <c r="AJ58" s="2" t="e">
        <f>PERCENTILE($G$122:$G$133,25%)</f>
        <v>#NUM!</v>
      </c>
      <c r="AK58" s="4">
        <f>MIN($G$122:$G$133)</f>
        <v>0</v>
      </c>
      <c r="BK58">
        <v>10</v>
      </c>
      <c r="BL58">
        <f>COUNT(#REF!,#REF!,#REF!,#REF!,$G$71,$G$83,$G$95,$G$107,$G$119,$G$131,$G$143,$G$155,$G$167,$G$179)</f>
        <v>0</v>
      </c>
      <c r="BM58" s="5" t="e">
        <f>MAX(#REF!,#REF!,#REF!,#REF!,$G$71,$G$83,$G$95,$G$107,$G$119,$G$131,$G$143,$G$155,$G$167,$G$179)</f>
        <v>#REF!</v>
      </c>
      <c r="BN58" t="e">
        <f>PERCENTILE((#REF!,#REF!,#REF!,#REF!,$G$71,$G$83,$G$95,$G$107,$G$119,$G$131,$G$143,$G$155,$G$167,$G$179),75%)</f>
        <v>#REF!</v>
      </c>
      <c r="BO58" s="5" t="e">
        <f>MEDIAN(#REF!,#REF!,#REF!,#REF!,$G$71,$G$83,$G$95,$G$107,$G$119,$G$131,$G$143,$G$155,$G$167,$G$179)</f>
        <v>#REF!</v>
      </c>
      <c r="BP58" t="e">
        <f>PERCENTILE((#REF!,#REF!,#REF!,#REF!,$G$71,$G$83,$G$95,$G$107,$G$119,$G$131,$G$143,$G$155,$G$167,$G$179),25%)</f>
        <v>#REF!</v>
      </c>
      <c r="BQ58" s="5" t="e">
        <f>MIN(#REF!,#REF!,#REF!,#REF!,$G$71,$G$83,$G$95,$G$107,$G$119,$G$131,$G$143,$G$155,$G$167,$G$179)</f>
        <v>#REF!</v>
      </c>
    </row>
    <row r="59" spans="1:69" x14ac:dyDescent="0.25">
      <c r="A59" s="117">
        <v>42655</v>
      </c>
      <c r="B59" s="60">
        <v>10</v>
      </c>
      <c r="C59" s="60">
        <f t="shared" si="2"/>
        <v>2016</v>
      </c>
      <c r="D59" s="42">
        <v>1</v>
      </c>
      <c r="E59" s="38">
        <v>5.8</v>
      </c>
      <c r="F59" s="38">
        <v>28</v>
      </c>
      <c r="G59" s="49">
        <v>328</v>
      </c>
      <c r="H59" s="55">
        <v>5.5E-2</v>
      </c>
      <c r="I59" s="41">
        <v>0.121</v>
      </c>
      <c r="J59" s="52">
        <v>0.22</v>
      </c>
      <c r="K59" s="38">
        <v>7.7</v>
      </c>
      <c r="L59" s="40">
        <v>19</v>
      </c>
      <c r="M59" s="54">
        <v>807</v>
      </c>
      <c r="N59" s="36" t="s">
        <v>70</v>
      </c>
      <c r="O59" s="49">
        <v>211</v>
      </c>
      <c r="P59" s="40">
        <v>12</v>
      </c>
      <c r="Q59" s="40">
        <v>40</v>
      </c>
      <c r="R59" s="36">
        <v>16</v>
      </c>
      <c r="S59" s="36" t="s">
        <v>70</v>
      </c>
      <c r="T59" s="56">
        <v>0.5</v>
      </c>
      <c r="U59" s="40">
        <v>152</v>
      </c>
      <c r="V59" s="37">
        <v>80</v>
      </c>
      <c r="W59" s="45">
        <v>1085</v>
      </c>
      <c r="X59" s="36">
        <v>82</v>
      </c>
      <c r="Y59" s="36">
        <v>572</v>
      </c>
      <c r="Z59" s="34">
        <v>29</v>
      </c>
      <c r="AA59" s="54">
        <v>826</v>
      </c>
      <c r="AB59" s="46">
        <v>74.62</v>
      </c>
      <c r="AE59" s="3">
        <v>2009</v>
      </c>
      <c r="AF59" s="2">
        <f>COUNT($G$134:$G$145)</f>
        <v>0</v>
      </c>
      <c r="AG59" s="4">
        <f>MAX($G$134:$G$145)</f>
        <v>0</v>
      </c>
      <c r="AH59" s="2" t="e">
        <f>PERCENTILE($G$134:$G$145,75%)</f>
        <v>#NUM!</v>
      </c>
      <c r="AI59" s="4" t="e">
        <f>MEDIAN($G$134:$G$145)</f>
        <v>#NUM!</v>
      </c>
      <c r="AJ59" s="2" t="e">
        <f>PERCENTILE($G$134:$G$145,25%)</f>
        <v>#NUM!</v>
      </c>
      <c r="AK59" s="4">
        <f>MIN($G$134:$G$145)</f>
        <v>0</v>
      </c>
      <c r="BK59">
        <v>11</v>
      </c>
      <c r="BL59">
        <f>COUNT(#REF!,#REF!,#REF!,#REF!,$G$72,$G$84,$G$96,$G$108,$G$120,$G$132,$G$144,$G$156,$G$168,$G$180)</f>
        <v>0</v>
      </c>
      <c r="BM59" s="5" t="e">
        <f>MAX(#REF!,#REF!,#REF!,#REF!,$G$72,$G$84,$G$96,$G$108,$G$120,$G$132,$G$144,$G$156,$G$168,$G$180)</f>
        <v>#REF!</v>
      </c>
      <c r="BN59" t="e">
        <f>PERCENTILE((#REF!,#REF!,#REF!,#REF!,$G$72,$G$84,$G$96,$G$108,$G$120,$G$132,$G$144,$G$156,$G$168,$G$180),75%)</f>
        <v>#REF!</v>
      </c>
      <c r="BO59" s="5" t="e">
        <f>MEDIAN(#REF!,#REF!,#REF!,#REF!,$G$72,$G$84,$G$96,$G$108,$G$120,$G$132,$G$144,$G$156,$G$168,$G$180)</f>
        <v>#REF!</v>
      </c>
      <c r="BP59" t="e">
        <f>PERCENTILE((#REF!,#REF!,#REF!,#REF!,$G$72,$G$84,$G$96,$G$108,$G$120,$G$132,$G$144,$G$156,$G$168,$G$180),25%)</f>
        <v>#REF!</v>
      </c>
      <c r="BQ59" s="5" t="e">
        <f>MIN(#REF!,#REF!,#REF!,#REF!,$G$72,$G$84,$G$96,$G$108,$G$120,$G$132,$G$144,$G$156,$G$168,$G$180)</f>
        <v>#REF!</v>
      </c>
    </row>
    <row r="60" spans="1:69" x14ac:dyDescent="0.25">
      <c r="A60" s="117">
        <v>42683</v>
      </c>
      <c r="B60" s="60">
        <v>11</v>
      </c>
      <c r="C60" s="60">
        <f t="shared" si="2"/>
        <v>2016</v>
      </c>
      <c r="D60" s="43">
        <v>2</v>
      </c>
      <c r="E60" s="38">
        <v>9.8000000000000007</v>
      </c>
      <c r="F60" s="38">
        <v>27</v>
      </c>
      <c r="G60" s="49">
        <v>266</v>
      </c>
      <c r="H60" s="41">
        <v>0.14000000000000001</v>
      </c>
      <c r="I60" s="41">
        <v>0.16800000000000001</v>
      </c>
      <c r="J60" s="52">
        <v>2E-3</v>
      </c>
      <c r="K60" s="57" t="s">
        <v>70</v>
      </c>
      <c r="L60" s="40">
        <v>25</v>
      </c>
      <c r="M60" s="54">
        <v>661</v>
      </c>
      <c r="N60" s="36" t="s">
        <v>70</v>
      </c>
      <c r="O60" s="49">
        <v>268</v>
      </c>
      <c r="P60" s="43">
        <v>12</v>
      </c>
      <c r="Q60" s="40">
        <v>36</v>
      </c>
      <c r="R60" s="36">
        <v>20</v>
      </c>
      <c r="S60" s="36" t="s">
        <v>70</v>
      </c>
      <c r="T60" s="56">
        <v>2</v>
      </c>
      <c r="U60" s="40">
        <v>124</v>
      </c>
      <c r="V60" s="37">
        <v>40</v>
      </c>
      <c r="W60" s="45">
        <v>207649</v>
      </c>
      <c r="X60" s="36">
        <v>30</v>
      </c>
      <c r="Y60" s="36">
        <v>1237</v>
      </c>
      <c r="Z60" s="34">
        <v>40</v>
      </c>
      <c r="AA60" s="54">
        <v>686</v>
      </c>
      <c r="AB60" s="46">
        <v>266</v>
      </c>
      <c r="AE60" s="3">
        <v>2010</v>
      </c>
      <c r="AF60" s="2">
        <f>COUNT($G$146:$G$157)</f>
        <v>0</v>
      </c>
      <c r="AG60" s="4">
        <f>MAX($G$146:$G$157)</f>
        <v>0</v>
      </c>
      <c r="AH60" s="2" t="e">
        <f>PERCENTILE($G$146:$G$157,75%)</f>
        <v>#NUM!</v>
      </c>
      <c r="AI60" s="4" t="e">
        <f>MEDIAN($G$146:$G$157)</f>
        <v>#NUM!</v>
      </c>
      <c r="AJ60" s="2" t="e">
        <f>PERCENTILE($G$146:$G$157,25%)</f>
        <v>#NUM!</v>
      </c>
      <c r="AK60" s="4">
        <f>MIN($G$146:$G$157)</f>
        <v>0</v>
      </c>
      <c r="BK60">
        <v>12</v>
      </c>
      <c r="BL60">
        <f>COUNT(#REF!,#REF!,#REF!,#REF!,$G$73,$G$85,$G$97,$G$109,$G$121,$G$133,$G$145,$G$157,$G$169,$G$181)</f>
        <v>0</v>
      </c>
      <c r="BM60" s="5" t="e">
        <f>MAX(#REF!,#REF!,#REF!,#REF!,$G$73,$G$85,$G$97,$G$109,$G$121,$G$133,$G$145,$G$157,$G$169,$G$181)</f>
        <v>#REF!</v>
      </c>
      <c r="BN60" t="e">
        <f>PERCENTILE((#REF!,#REF!,#REF!,#REF!,$G$73,$G$85,$G$97,$G$109,$G$121,$G$133,$G$145,$G$157,$G$169,$G$181),75%)</f>
        <v>#REF!</v>
      </c>
      <c r="BO60" s="5" t="e">
        <f>MEDIAN(#REF!,#REF!,#REF!,#REF!,$G$73,$G$85,$G$97,$G$109,$G$121,$G$133,$G$145,$G$157,$G$169,$G$181)</f>
        <v>#REF!</v>
      </c>
      <c r="BP60" t="e">
        <f>PERCENTILE((#REF!,#REF!,#REF!,#REF!,$G$73,$G$85,$G$97,$G$109,$G$121,$G$133,$G$145,$G$157,$G$169,$G$181),25%)</f>
        <v>#REF!</v>
      </c>
      <c r="BQ60" s="5" t="e">
        <f>MIN(#REF!,#REF!,#REF!,#REF!,$G$73,$G$85,$G$97,$G$109,$G$121,$G$133,$G$145,$G$157,$G$169,$G$181)</f>
        <v>#REF!</v>
      </c>
    </row>
    <row r="61" spans="1:69" x14ac:dyDescent="0.25">
      <c r="A61" s="117">
        <v>42711</v>
      </c>
      <c r="B61" s="60">
        <v>12</v>
      </c>
      <c r="C61" s="60">
        <f t="shared" si="2"/>
        <v>2016</v>
      </c>
      <c r="D61" s="42">
        <v>4</v>
      </c>
      <c r="E61" s="38">
        <v>8.5</v>
      </c>
      <c r="F61" s="38">
        <v>28</v>
      </c>
      <c r="G61" s="49">
        <v>230</v>
      </c>
      <c r="H61" s="41">
        <v>1.4E-2</v>
      </c>
      <c r="I61" s="41">
        <v>7.4999999999999997E-2</v>
      </c>
      <c r="J61" s="52">
        <v>5.0000000000000001E-4</v>
      </c>
      <c r="K61" s="38">
        <v>8.5</v>
      </c>
      <c r="L61" s="40">
        <v>22</v>
      </c>
      <c r="M61" s="54">
        <v>517</v>
      </c>
      <c r="N61" s="36" t="s">
        <v>70</v>
      </c>
      <c r="O61" s="49">
        <v>268</v>
      </c>
      <c r="P61" s="40">
        <v>8</v>
      </c>
      <c r="Q61" s="40">
        <v>40</v>
      </c>
      <c r="R61" s="36">
        <v>20</v>
      </c>
      <c r="S61" s="36" t="s">
        <v>70</v>
      </c>
      <c r="T61" s="56">
        <v>0.5</v>
      </c>
      <c r="U61" s="40">
        <v>116</v>
      </c>
      <c r="V61" s="37">
        <v>40</v>
      </c>
      <c r="W61" s="45">
        <v>186136</v>
      </c>
      <c r="X61" s="36">
        <v>40</v>
      </c>
      <c r="Y61" s="36">
        <v>381</v>
      </c>
      <c r="Z61" s="34">
        <v>40</v>
      </c>
      <c r="AA61" s="54">
        <v>539</v>
      </c>
      <c r="AB61" s="46">
        <v>139.94999999999999</v>
      </c>
      <c r="AE61" s="3">
        <v>2011</v>
      </c>
      <c r="AF61" s="2">
        <f>COUNT($G$158:$G$169)</f>
        <v>0</v>
      </c>
      <c r="AG61" s="4">
        <f>MAX($G$158:$G$169)</f>
        <v>0</v>
      </c>
      <c r="AH61" s="2" t="e">
        <f>PERCENTILE($G$158:$G$169,75%)</f>
        <v>#NUM!</v>
      </c>
      <c r="AI61" s="4" t="e">
        <f>MEDIAN($G$158:$G$169)</f>
        <v>#NUM!</v>
      </c>
      <c r="AJ61" s="2" t="e">
        <f>PERCENTILE($G$158:$G$169,25%)</f>
        <v>#NUM!</v>
      </c>
      <c r="AK61" s="4">
        <f>MIN($G$158:$G$169)</f>
        <v>0</v>
      </c>
    </row>
    <row r="62" spans="1:69" x14ac:dyDescent="0.25">
      <c r="A62" s="117"/>
      <c r="B62" s="60"/>
      <c r="C62" s="60"/>
      <c r="D62" s="61"/>
      <c r="E62" s="62"/>
      <c r="F62" s="62"/>
      <c r="G62" s="63"/>
      <c r="H62" s="64"/>
      <c r="I62" s="64"/>
      <c r="J62" s="64"/>
      <c r="K62" s="62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E62" s="3">
        <v>2012</v>
      </c>
      <c r="AF62" s="2">
        <f>COUNT($G$170:$G$181)</f>
        <v>0</v>
      </c>
      <c r="AG62" s="4">
        <f>MAX($G$170:$G$181)</f>
        <v>0</v>
      </c>
      <c r="AH62" s="2" t="e">
        <f>PERCENTILE($G$170:$G$181,75%)</f>
        <v>#NUM!</v>
      </c>
      <c r="AI62" s="4" t="e">
        <f>MEDIAN($G$170:$G$181)</f>
        <v>#NUM!</v>
      </c>
      <c r="AJ62" s="2" t="e">
        <f>PERCENTILE($G$170:$G$181,25%)</f>
        <v>#NUM!</v>
      </c>
      <c r="AK62" s="4">
        <f>MIN($G$170:$G$181)</f>
        <v>0</v>
      </c>
    </row>
    <row r="63" spans="1:69" x14ac:dyDescent="0.25">
      <c r="A63" s="117"/>
      <c r="B63" s="60"/>
      <c r="C63" s="60"/>
      <c r="D63" s="61"/>
      <c r="E63" s="62"/>
      <c r="F63" s="62"/>
      <c r="G63" s="63"/>
      <c r="H63" s="64"/>
      <c r="I63" s="64"/>
      <c r="J63" s="64"/>
      <c r="K63" s="62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E63" s="1"/>
      <c r="AF63" s="1"/>
      <c r="AG63" s="2"/>
      <c r="AH63" s="2"/>
      <c r="AI63" s="2"/>
    </row>
    <row r="64" spans="1:69" x14ac:dyDescent="0.25">
      <c r="A64" s="117"/>
      <c r="B64" s="60"/>
      <c r="C64" s="60"/>
      <c r="D64" s="61"/>
      <c r="E64" s="62"/>
      <c r="F64" s="62"/>
      <c r="G64" s="63"/>
      <c r="H64" s="64"/>
      <c r="I64" s="64"/>
      <c r="J64" s="64"/>
      <c r="K64" s="62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69" x14ac:dyDescent="0.25">
      <c r="A65" s="117"/>
      <c r="B65" s="60"/>
      <c r="C65" s="60"/>
      <c r="D65" s="61"/>
      <c r="E65" s="62"/>
      <c r="F65" s="62"/>
      <c r="G65" s="63"/>
      <c r="H65" s="64"/>
      <c r="I65" s="64"/>
      <c r="J65" s="64"/>
      <c r="K65" s="62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E65" t="s">
        <v>15</v>
      </c>
      <c r="AF65" t="s">
        <v>34</v>
      </c>
      <c r="AG65" t="s">
        <v>35</v>
      </c>
      <c r="AH65" t="s">
        <v>36</v>
      </c>
      <c r="AI65" t="s">
        <v>37</v>
      </c>
      <c r="AJ65" t="s">
        <v>38</v>
      </c>
      <c r="AK65" t="s">
        <v>39</v>
      </c>
      <c r="BK65" t="s">
        <v>14</v>
      </c>
      <c r="BL65" t="s">
        <v>34</v>
      </c>
      <c r="BM65" t="s">
        <v>35</v>
      </c>
      <c r="BN65" t="s">
        <v>36</v>
      </c>
      <c r="BO65" t="s">
        <v>37</v>
      </c>
      <c r="BP65" t="s">
        <v>38</v>
      </c>
      <c r="BQ65" t="s">
        <v>39</v>
      </c>
    </row>
    <row r="66" spans="1:69" x14ac:dyDescent="0.25">
      <c r="A66" s="117"/>
      <c r="B66" s="60"/>
      <c r="C66" s="60"/>
      <c r="D66" s="61"/>
      <c r="E66" s="62"/>
      <c r="F66" s="62"/>
      <c r="G66" s="63"/>
      <c r="H66" s="64"/>
      <c r="I66" s="64"/>
      <c r="J66" s="64"/>
      <c r="K66" s="62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E66" s="3">
        <v>1999</v>
      </c>
      <c r="AF66">
        <f>COUNT(#REF!)</f>
        <v>0</v>
      </c>
      <c r="AG66" s="4" t="e">
        <f>MAX(#REF!)</f>
        <v>#REF!</v>
      </c>
      <c r="AH66" t="e">
        <f>PERCENTILE(#REF!,75%)</f>
        <v>#REF!</v>
      </c>
      <c r="AI66" s="4" t="e">
        <f>MEDIAN(#REF!)</f>
        <v>#REF!</v>
      </c>
      <c r="AJ66" t="e">
        <f>PERCENTILE(#REF!,25%)</f>
        <v>#REF!</v>
      </c>
      <c r="AK66" s="4" t="e">
        <f>MIN(#REF!)</f>
        <v>#REF!</v>
      </c>
      <c r="BK66">
        <v>1</v>
      </c>
      <c r="BL66">
        <f>COUNT(#REF!,#REF!,#REF!,#REF!,$H$62,$H$74,$H$86,$H$98,$H$110,$H$122,$H$134,$H$146,$H$158,$H$170)</f>
        <v>0</v>
      </c>
      <c r="BM66" s="6" t="e">
        <f>MAX(#REF!,#REF!,#REF!,#REF!,$H$62,$H$74,$H$86,$H$98,$H$110,$H$122,$H$134,$H$146,$H$158,$H$170)</f>
        <v>#REF!</v>
      </c>
      <c r="BN66" t="e">
        <f>PERCENTILE((#REF!,#REF!,#REF!,#REF!,$H$62,$H$74,$H$86,$H$98,$H$110,$H$122,$H$134,$H$146,$H$158,$H$170),75%)</f>
        <v>#REF!</v>
      </c>
      <c r="BO66" s="6" t="e">
        <f>MEDIAN(#REF!,#REF!,#REF!,#REF!,$H$62,$H$74,$H$86,$H$98,$H$110,$H$122,$H$134,$H$146,$H$158,$H$170)</f>
        <v>#REF!</v>
      </c>
      <c r="BP66" t="e">
        <f>PERCENTILE((#REF!,#REF!,#REF!,#REF!,$H$62,$H$74,$H$86,$H$98,$H$110,$H$122,$H$134,$H$146,$H$158,$H$170),25%)</f>
        <v>#REF!</v>
      </c>
      <c r="BQ66" s="6" t="e">
        <f>MIN(#REF!,#REF!,#REF!,#REF!,$H$62,$H$74,$H$86,$H$98,$H$110,$H$122,$H$134,$H$146,$H$158,$H$170)</f>
        <v>#REF!</v>
      </c>
    </row>
    <row r="67" spans="1:69" x14ac:dyDescent="0.25">
      <c r="A67" s="117"/>
      <c r="B67" s="60"/>
      <c r="C67" s="60"/>
      <c r="D67" s="61"/>
      <c r="E67" s="62"/>
      <c r="F67" s="62"/>
      <c r="G67" s="63"/>
      <c r="H67" s="64"/>
      <c r="I67" s="64"/>
      <c r="J67" s="64"/>
      <c r="K67" s="62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E67" s="3">
        <v>2000</v>
      </c>
      <c r="AF67">
        <f>COUNT(#REF!)</f>
        <v>0</v>
      </c>
      <c r="AG67" s="4" t="e">
        <f>MAX(#REF!)</f>
        <v>#REF!</v>
      </c>
      <c r="AH67" t="e">
        <f>PERCENTILE(#REF!,75%)</f>
        <v>#REF!</v>
      </c>
      <c r="AI67" s="4" t="e">
        <f>MEDIAN(#REF!)</f>
        <v>#REF!</v>
      </c>
      <c r="AJ67" t="e">
        <f>PERCENTILE(#REF!,25%)</f>
        <v>#REF!</v>
      </c>
      <c r="AK67" s="4" t="e">
        <f>MIN(#REF!)</f>
        <v>#REF!</v>
      </c>
      <c r="BK67">
        <v>2</v>
      </c>
      <c r="BL67">
        <f>COUNT(#REF!,#REF!,#REF!,#REF!,$H$63,$H$75,$H$87,$H$99,$H$111,$H$123,$H$135,$H$147,$H$159,$H$171)</f>
        <v>0</v>
      </c>
      <c r="BM67" s="6" t="e">
        <f>MAX(#REF!,#REF!,#REF!,#REF!,$H$63,$H$75,$H$87,$H$99,$H$111,$H$123,$H$135,$H$147,$H$159,$H$171)</f>
        <v>#REF!</v>
      </c>
      <c r="BN67" t="e">
        <f>PERCENTILE((#REF!,#REF!,#REF!,#REF!,$H$63,$H$75,$H$87,$H$99,$H$111,$H$123,$H$135,$H$147,$H$159,$H$171),75%)</f>
        <v>#REF!</v>
      </c>
      <c r="BO67" s="6" t="e">
        <f>MEDIAN(#REF!,#REF!,#REF!,#REF!,$H$63,$H$75,$H$87,$H$99,$H$111,$H$123,$H$135,$H$147,$H$159,$H$171)</f>
        <v>#REF!</v>
      </c>
      <c r="BP67" t="e">
        <f>PERCENTILE((#REF!,#REF!,#REF!,#REF!,$H$63,$H$75,$H$87,$H$99,$H$111,$H$123,$H$135,$H$147,$H$159,$H$171),25%)</f>
        <v>#REF!</v>
      </c>
      <c r="BQ67" s="6" t="e">
        <f>MIN(#REF!,#REF!,#REF!,#REF!,$H$63,$H$75,$H$87,$H$99,$H$111,$H$123,$H$135,$H$147,$H$159,$H$171)</f>
        <v>#REF!</v>
      </c>
    </row>
    <row r="68" spans="1:69" x14ac:dyDescent="0.25">
      <c r="A68" s="117"/>
      <c r="B68" s="60"/>
      <c r="C68" s="60"/>
      <c r="D68" s="61"/>
      <c r="E68" s="62"/>
      <c r="F68" s="62"/>
      <c r="G68" s="63"/>
      <c r="H68" s="64"/>
      <c r="I68" s="64"/>
      <c r="J68" s="64"/>
      <c r="K68" s="62"/>
      <c r="L68" s="63"/>
      <c r="M68" s="63"/>
      <c r="N68" s="66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E68" s="3">
        <v>2001</v>
      </c>
      <c r="AF68" s="2">
        <f>COUNT(#REF!)</f>
        <v>0</v>
      </c>
      <c r="AG68" s="4" t="e">
        <f>MAX(#REF!)</f>
        <v>#REF!</v>
      </c>
      <c r="AH68" s="2" t="e">
        <f>PERCENTILE(#REF!,75%)</f>
        <v>#REF!</v>
      </c>
      <c r="AI68" s="4" t="e">
        <f>MEDIAN(#REF!)</f>
        <v>#REF!</v>
      </c>
      <c r="AJ68" s="2" t="e">
        <f>PERCENTILE(#REF!,25%)</f>
        <v>#REF!</v>
      </c>
      <c r="AK68" s="4" t="e">
        <f>MIN(#REF!)</f>
        <v>#REF!</v>
      </c>
      <c r="BK68">
        <v>3</v>
      </c>
      <c r="BL68">
        <f>COUNT(#REF!,#REF!,#REF!,#REF!,$H$64,$H$76,$H$88,$H$100,$H$112,$H$124,$H$136,$H$148,$H$160,$H$172)</f>
        <v>0</v>
      </c>
      <c r="BM68" s="6" t="e">
        <f>MAX(#REF!,#REF!,#REF!,#REF!,$H$64,$H$76,$H$88,$H$100,$H$112,$H$124,$H$136,$H$148,$H$160,$H$172)</f>
        <v>#REF!</v>
      </c>
      <c r="BN68" t="e">
        <f>PERCENTILE((#REF!,#REF!,#REF!,#REF!,$H$64,$H$76,$H$88,$H$100,$H$112,$H$124,$H$136,$H$148,$H$160,$H$172),75%)</f>
        <v>#REF!</v>
      </c>
      <c r="BO68" s="6" t="e">
        <f>MEDIAN(#REF!,#REF!,#REF!,#REF!,$H$64,$H$76,$H$88,$H$100,$H$112,$H$124,$H$136,$H$148,$H$160,$H$172)</f>
        <v>#REF!</v>
      </c>
      <c r="BP68" t="e">
        <f>PERCENTILE((#REF!,#REF!,#REF!,#REF!,$H$64,$H$76,$H$88,$H$100,$H$112,$H$124,$H$136,$H$148,$H$160,$H$172),25%)</f>
        <v>#REF!</v>
      </c>
      <c r="BQ68" s="6" t="e">
        <f>MIN(#REF!,#REF!,#REF!,#REF!,$H$64,$H$76,$H$88,$H$100,$H$112,$H$124,$H$136,$H$148,$H$160,$H$172)</f>
        <v>#REF!</v>
      </c>
    </row>
    <row r="69" spans="1:69" x14ac:dyDescent="0.25">
      <c r="A69" s="117"/>
      <c r="B69" s="60"/>
      <c r="C69" s="60"/>
      <c r="D69" s="61"/>
      <c r="E69" s="62"/>
      <c r="F69" s="62"/>
      <c r="G69" s="63"/>
      <c r="H69" s="64"/>
      <c r="I69" s="64"/>
      <c r="J69" s="64"/>
      <c r="K69" s="62"/>
      <c r="L69" s="63"/>
      <c r="M69" s="63"/>
      <c r="N69" s="66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E69" s="3">
        <v>2002</v>
      </c>
      <c r="AF69" s="2">
        <f>COUNT(#REF!)</f>
        <v>0</v>
      </c>
      <c r="AG69" s="4" t="e">
        <f>MAX(#REF!)</f>
        <v>#REF!</v>
      </c>
      <c r="AH69" s="2" t="e">
        <f>PERCENTILE(#REF!,75%)</f>
        <v>#REF!</v>
      </c>
      <c r="AI69" s="4" t="e">
        <f>MEDIAN(#REF!)</f>
        <v>#REF!</v>
      </c>
      <c r="AJ69" s="2" t="e">
        <f>PERCENTILE(#REF!,25%)</f>
        <v>#REF!</v>
      </c>
      <c r="AK69" s="4" t="e">
        <f>MIN(#REF!)</f>
        <v>#REF!</v>
      </c>
      <c r="BK69">
        <v>4</v>
      </c>
      <c r="BL69">
        <f>COUNT(#REF!,#REF!,#REF!,#REF!,$H$65,$H$77,$H$89,$H$101,$H$113,$H$125,$H$137,$H$149,$H$161,$H$173)</f>
        <v>0</v>
      </c>
      <c r="BM69" s="6" t="e">
        <f>MAX(#REF!,#REF!,#REF!,#REF!,$H$65,$H$77,$H$89,$H$101,$H$113,$H$125,$H$137,$H$149,$H$161,$H$173)</f>
        <v>#REF!</v>
      </c>
      <c r="BN69" t="e">
        <f>PERCENTILE((#REF!,#REF!,#REF!,#REF!,$H$65,$H$77,$H$89,$H$101,$H$113,$H$125,$H$137,$H$149,$H$161,$H$173),75%)</f>
        <v>#REF!</v>
      </c>
      <c r="BO69" s="6" t="e">
        <f>MEDIAN(#REF!,#REF!,#REF!,#REF!,$H$65,$H$77,$H$89,$H$101,$H$113,$H$125,$H$137,$H$149,$H$161,$H$173)</f>
        <v>#REF!</v>
      </c>
      <c r="BP69" t="e">
        <f>PERCENTILE((#REF!,#REF!,#REF!,#REF!,$H$65,$H$77,$H$89,$H$101,$H$113,$H$125,$H$137,$H$149,$H$161,$H$173),25%)</f>
        <v>#REF!</v>
      </c>
      <c r="BQ69" s="6" t="e">
        <f>MIN(#REF!,#REF!,#REF!,#REF!,$H$65,$H$77,$H$89,$H$101,$H$113,$H$125,$H$137,$H$149,$H$161,$H$173)</f>
        <v>#REF!</v>
      </c>
    </row>
    <row r="70" spans="1:69" x14ac:dyDescent="0.25">
      <c r="A70" s="117"/>
      <c r="B70" s="60"/>
      <c r="C70" s="60"/>
      <c r="D70" s="61"/>
      <c r="E70" s="62"/>
      <c r="F70" s="62"/>
      <c r="G70" s="63"/>
      <c r="H70" s="64"/>
      <c r="I70" s="64"/>
      <c r="J70" s="64"/>
      <c r="K70" s="62"/>
      <c r="L70" s="63"/>
      <c r="M70" s="63"/>
      <c r="N70" s="66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E70" s="3">
        <v>2003</v>
      </c>
      <c r="AF70" s="2">
        <f>COUNT($H$62:$H$73)</f>
        <v>0</v>
      </c>
      <c r="AG70" s="4">
        <f>MAX($H$62:$H$73)</f>
        <v>0</v>
      </c>
      <c r="AH70" s="2" t="e">
        <f>PERCENTILE($H$62:$H$73,75%)</f>
        <v>#NUM!</v>
      </c>
      <c r="AI70" s="4" t="e">
        <f>MEDIAN($H$62:$H$73)</f>
        <v>#NUM!</v>
      </c>
      <c r="AJ70" s="2" t="e">
        <f>PERCENTILE($H$62:$H$73,25%)</f>
        <v>#NUM!</v>
      </c>
      <c r="AK70" s="4">
        <f>MIN($H$62:$H$73)</f>
        <v>0</v>
      </c>
      <c r="BK70">
        <v>5</v>
      </c>
      <c r="BL70">
        <f>COUNT(#REF!,#REF!,#REF!,#REF!,$H$66,$H$78,$H$90,$H$102,$H$114,$H$126,$H$138,$H$150,$H$162,$H$174)</f>
        <v>0</v>
      </c>
      <c r="BM70" s="6" t="e">
        <f>MAX(#REF!,#REF!,#REF!,#REF!,$H$66,$H$78,$H$90,$H$102,$H$114,$H$126,$H$138,$H$150,$H$162,$H$174)</f>
        <v>#REF!</v>
      </c>
      <c r="BN70" t="e">
        <f>PERCENTILE((#REF!,#REF!,#REF!,#REF!,$H$66,$H$78,$H$90,$H$102,$H$114,$H$126,$H$138,$H$150,$H$162,$H$174),75%)</f>
        <v>#REF!</v>
      </c>
      <c r="BO70" s="6" t="e">
        <f>MEDIAN(#REF!,#REF!,#REF!,#REF!,$H$66,$H$78,$H$90,$H$102,$H$114,$H$126,$H$138,$H$150,$H$162,$H$174)</f>
        <v>#REF!</v>
      </c>
      <c r="BP70" t="e">
        <f>PERCENTILE((#REF!,#REF!,#REF!,#REF!,$H$66,$H$78,$H$90,$H$102,$H$114,$H$126,$H$138,$H$150,$H$162,$H$174),25%)</f>
        <v>#REF!</v>
      </c>
      <c r="BQ70" s="6" t="e">
        <f>MIN(#REF!,#REF!,#REF!,#REF!,$H$66,$H$78,$H$90,$H$102,$H$114,$H$126,$H$138,$H$150,$H$162,$H$174)</f>
        <v>#REF!</v>
      </c>
    </row>
    <row r="71" spans="1:69" x14ac:dyDescent="0.25">
      <c r="A71" s="117"/>
      <c r="B71" s="60"/>
      <c r="C71" s="60"/>
      <c r="D71" s="61"/>
      <c r="E71" s="62"/>
      <c r="F71" s="62"/>
      <c r="G71" s="63"/>
      <c r="H71" s="64"/>
      <c r="I71" s="64"/>
      <c r="J71" s="64"/>
      <c r="K71" s="62"/>
      <c r="L71" s="63"/>
      <c r="M71" s="63"/>
      <c r="N71" s="66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E71" s="3">
        <v>2004</v>
      </c>
      <c r="AF71" s="2">
        <f>COUNT($H$74:$H$85)</f>
        <v>0</v>
      </c>
      <c r="AG71" s="4">
        <f>MAX($H$74:$H$85)</f>
        <v>0</v>
      </c>
      <c r="AH71" s="2" t="e">
        <f>PERCENTILE($H$74:$H$85,75%)</f>
        <v>#NUM!</v>
      </c>
      <c r="AI71" s="4" t="e">
        <f>MEDIAN($H$74:$H$85)</f>
        <v>#NUM!</v>
      </c>
      <c r="AJ71" s="2" t="e">
        <f>PERCENTILE($H$74:$H$85,25%)</f>
        <v>#NUM!</v>
      </c>
      <c r="AK71" s="4">
        <f>MIN($H$74:$H$85)</f>
        <v>0</v>
      </c>
      <c r="BK71">
        <v>6</v>
      </c>
      <c r="BL71">
        <f>COUNT(#REF!,#REF!,#REF!,#REF!,$H$67,$H$79,$H$91,$H$103,$H$115,$H$127,$H$139,$H$151,$H$163,$H$175)</f>
        <v>0</v>
      </c>
      <c r="BM71" s="6" t="e">
        <f>MAX(#REF!,#REF!,#REF!,#REF!,$H$67,$H$79,$H$91,$H$103,$H$115,$H$127,$H$139,$H$151,$H$163,$H$175)</f>
        <v>#REF!</v>
      </c>
      <c r="BN71" t="e">
        <f>PERCENTILE((#REF!,#REF!,#REF!,#REF!,$H$67,$H$79,$H$91,$H$103,$H$115,$H$127,$H$139,$H$151,$H$163,$H$175),75%)</f>
        <v>#REF!</v>
      </c>
      <c r="BO71" s="6" t="e">
        <f>MEDIAN(#REF!,#REF!,#REF!,#REF!,$H$67,$H$79,$H$91,$H$103,$H$115,$H$127,$H$139,$H$151,$H$163,$H$175)</f>
        <v>#REF!</v>
      </c>
      <c r="BP71" t="e">
        <f>PERCENTILE((#REF!,#REF!,#REF!,#REF!,$H$67,$H$79,$H$91,$H$103,$H$115,$H$127,$H$139,$H$151,$H$163,$H$175),25%)</f>
        <v>#REF!</v>
      </c>
      <c r="BQ71" s="6" t="e">
        <f>MIN(#REF!,#REF!,#REF!,#REF!,$H$67,$H$79,$H$91,$H$103,$H$115,$H$127,$H$139,$H$151,$H$163,$H$175)</f>
        <v>#REF!</v>
      </c>
    </row>
    <row r="72" spans="1:69" x14ac:dyDescent="0.25">
      <c r="A72" s="117"/>
      <c r="B72" s="60"/>
      <c r="C72" s="60"/>
      <c r="D72" s="61"/>
      <c r="E72" s="62"/>
      <c r="F72" s="62"/>
      <c r="G72" s="63"/>
      <c r="H72" s="64"/>
      <c r="I72" s="64"/>
      <c r="J72" s="64"/>
      <c r="K72" s="62"/>
      <c r="L72" s="63"/>
      <c r="M72" s="63"/>
      <c r="N72" s="66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E72" s="3">
        <v>2005</v>
      </c>
      <c r="AF72" s="2">
        <f>COUNT($H$86:$H$97)</f>
        <v>0</v>
      </c>
      <c r="AG72" s="4">
        <f>MAX($H$86:$H$97)</f>
        <v>0</v>
      </c>
      <c r="AH72" s="2" t="e">
        <f>PERCENTILE($H$86:$H$97,75%)</f>
        <v>#NUM!</v>
      </c>
      <c r="AI72" s="4" t="e">
        <f>MEDIAN($H$86:$H$97)</f>
        <v>#NUM!</v>
      </c>
      <c r="AJ72" s="2" t="e">
        <f>PERCENTILE($H$86:$H$97,25%)</f>
        <v>#NUM!</v>
      </c>
      <c r="AK72" s="4">
        <f>MIN($H$86:$H$97)</f>
        <v>0</v>
      </c>
      <c r="BK72">
        <v>7</v>
      </c>
      <c r="BL72">
        <f>COUNT(#REF!,#REF!,#REF!,#REF!,$H$68,$H$80,$H$92,$H$104,$H$116,$H$128,$H$140,$H$152,$H$164,$H$176)</f>
        <v>0</v>
      </c>
      <c r="BM72" s="6" t="e">
        <f>MAX(#REF!,#REF!,#REF!,#REF!,$H$68,$H$80,$H$92,$H$104,$H$116,$H$128,$H$140,$H$152,$H$164,$H$176)</f>
        <v>#REF!</v>
      </c>
      <c r="BN72" t="e">
        <f>PERCENTILE((#REF!,#REF!,#REF!,#REF!,$H$68,$H$80,$H$92,$H$104,$H$116,$H$128,$H$140,$H$152,$H$164,$H$176),75%)</f>
        <v>#REF!</v>
      </c>
      <c r="BO72" s="6" t="e">
        <f>MEDIAN(#REF!,#REF!,#REF!,#REF!,$H$68,$H$80,$H$92,$H$104,$H$116,$H$128,$H$140,$H$152,$H$164,$H$176)</f>
        <v>#REF!</v>
      </c>
      <c r="BP72" t="e">
        <f>PERCENTILE((#REF!,#REF!,#REF!,#REF!,$H$68,$H$80,$H$92,$H$104,$H$116,$H$128,$H$140,$H$152,$H$164,$H$176),25%)</f>
        <v>#REF!</v>
      </c>
      <c r="BQ72" s="6" t="e">
        <f>MIN(#REF!,#REF!,#REF!,#REF!,$H$68,$H$80,$H$92,$H$104,$H$116,$H$128,$H$140,$H$152,$H$164,$H$176)</f>
        <v>#REF!</v>
      </c>
    </row>
    <row r="73" spans="1:69" x14ac:dyDescent="0.25">
      <c r="A73" s="117"/>
      <c r="B73" s="60"/>
      <c r="C73" s="60"/>
      <c r="D73" s="61"/>
      <c r="E73" s="62"/>
      <c r="F73" s="62"/>
      <c r="G73" s="63"/>
      <c r="H73" s="64"/>
      <c r="I73" s="64"/>
      <c r="J73" s="64"/>
      <c r="K73" s="62"/>
      <c r="L73" s="63"/>
      <c r="M73" s="63"/>
      <c r="N73" s="66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E73" s="3">
        <v>2006</v>
      </c>
      <c r="AF73" s="2">
        <f>COUNT($H$98:$H$109)</f>
        <v>0</v>
      </c>
      <c r="AG73" s="4">
        <f>MAX($H$98:$H$109)</f>
        <v>0</v>
      </c>
      <c r="AH73" s="2" t="e">
        <f>PERCENTILE($H$98:$H$109,75%)</f>
        <v>#NUM!</v>
      </c>
      <c r="AI73" s="4" t="e">
        <f>MEDIAN($H$98:$H$109)</f>
        <v>#NUM!</v>
      </c>
      <c r="AJ73" s="2" t="e">
        <f>PERCENTILE($H$98:$H$109,25%)</f>
        <v>#NUM!</v>
      </c>
      <c r="AK73" s="4">
        <f>MIN($H$98:$H$109)</f>
        <v>0</v>
      </c>
      <c r="BK73">
        <v>8</v>
      </c>
      <c r="BL73">
        <f>COUNT(#REF!,#REF!,#REF!,#REF!,$H$69,$H$81,$H$93,$H$105,$H$117,$H$129,$H$141,$H$153,$H$165,$H$177)</f>
        <v>0</v>
      </c>
      <c r="BM73" s="6" t="e">
        <f>MAX(#REF!,#REF!,#REF!,#REF!,$H$69,$H$81,$H$93,$H$105,$H$117,$H$129,$H$141,$H$153,$H$165,$H$177)</f>
        <v>#REF!</v>
      </c>
      <c r="BN73" t="e">
        <f>PERCENTILE((#REF!,#REF!,#REF!,#REF!,$H$69,$H$81,$H$93,$H$105,$H$117,$H$129,$H$141,$H$153,$H$165,$H$177),75%)</f>
        <v>#REF!</v>
      </c>
      <c r="BO73" s="6" t="e">
        <f>MEDIAN(#REF!,#REF!,#REF!,#REF!,$H$69,$H$81,$H$93,$H$105,$H$117,$H$129,$H$141,$H$153,$H$165,$H$177)</f>
        <v>#REF!</v>
      </c>
      <c r="BP73" t="e">
        <f>PERCENTILE((#REF!,#REF!,#REF!,#REF!,$H$69,$H$81,$H$93,$H$105,$H$117,$H$129,$H$141,$H$153,$H$165,$H$177),25%)</f>
        <v>#REF!</v>
      </c>
      <c r="BQ73" s="6" t="e">
        <f>MIN(#REF!,#REF!,#REF!,#REF!,$H$69,$H$81,$H$93,$H$105,$H$117,$H$129,$H$141,$H$153,$H$165,$H$177)</f>
        <v>#REF!</v>
      </c>
    </row>
    <row r="74" spans="1:69" x14ac:dyDescent="0.25">
      <c r="A74" s="117"/>
      <c r="B74" s="60"/>
      <c r="C74" s="60"/>
      <c r="D74" s="61"/>
      <c r="E74" s="62"/>
      <c r="F74" s="62"/>
      <c r="G74" s="63"/>
      <c r="H74" s="64"/>
      <c r="I74" s="64"/>
      <c r="J74" s="64"/>
      <c r="K74" s="62"/>
      <c r="L74" s="63"/>
      <c r="M74" s="63"/>
      <c r="N74" s="66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E74" s="3">
        <v>2007</v>
      </c>
      <c r="AF74" s="2">
        <f>COUNT($H$110:$H$121)</f>
        <v>0</v>
      </c>
      <c r="AG74" s="4">
        <f>MAX($H$110:$H$121)</f>
        <v>0</v>
      </c>
      <c r="AH74" s="2" t="e">
        <f>PERCENTILE($H$110:$H$121,75%)</f>
        <v>#NUM!</v>
      </c>
      <c r="AI74" s="4" t="e">
        <f>MEDIAN($H$110:$H$121)</f>
        <v>#NUM!</v>
      </c>
      <c r="AJ74" s="2" t="e">
        <f>PERCENTILE($H$110:$H$121,25%)</f>
        <v>#NUM!</v>
      </c>
      <c r="AK74" s="4">
        <f>MIN($H$110:$H$121)</f>
        <v>0</v>
      </c>
      <c r="BK74">
        <v>9</v>
      </c>
      <c r="BL74">
        <f>COUNT(#REF!,#REF!,#REF!,#REF!,$H$70,$H$82,$H$94,$H$106,$H$118,$H$130,$H$142,$H$154,$H$166,$H$178)</f>
        <v>0</v>
      </c>
      <c r="BM74" s="6" t="e">
        <f>MAX(#REF!,#REF!,#REF!,#REF!,$H$70,$H$82,$H$94,$H$106,$H$118,$H$130,$H$142,$H$154,$H$166,$H$178)</f>
        <v>#REF!</v>
      </c>
      <c r="BN74" t="e">
        <f>PERCENTILE((#REF!,#REF!,#REF!,#REF!,$H$70,$H$82,$H$94,$H$106,$H$118,$H$130,$H$142,$H$154,$H$166,$H$178),75%)</f>
        <v>#REF!</v>
      </c>
      <c r="BO74" s="6" t="e">
        <f>MEDIAN(#REF!,#REF!,#REF!,#REF!,$H$70,$H$82,$H$94,$H$106,$H$118,$H$130,$H$142,$H$154,$H$166,$H$178)</f>
        <v>#REF!</v>
      </c>
      <c r="BP74" t="e">
        <f>PERCENTILE((#REF!,#REF!,#REF!,#REF!,$H$70,$H$82,$H$94,$H$106,$H$118,$H$130,$H$142,$H$154,$H$166,$H$178),25%)</f>
        <v>#REF!</v>
      </c>
      <c r="BQ74" s="6" t="e">
        <f>MIN(#REF!,#REF!,#REF!,#REF!,$H$70,$H$82,$H$94,$H$106,$H$118,$H$130,$H$142,$H$154,$H$166,$H$178)</f>
        <v>#REF!</v>
      </c>
    </row>
    <row r="75" spans="1:69" x14ac:dyDescent="0.25">
      <c r="A75" s="117"/>
      <c r="B75" s="60"/>
      <c r="C75" s="60"/>
      <c r="D75" s="61"/>
      <c r="E75" s="62"/>
      <c r="F75" s="62"/>
      <c r="G75" s="63"/>
      <c r="H75" s="64"/>
      <c r="I75" s="64"/>
      <c r="J75" s="64"/>
      <c r="K75" s="62"/>
      <c r="L75" s="63"/>
      <c r="M75" s="63"/>
      <c r="N75" s="66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E75" s="3">
        <v>2008</v>
      </c>
      <c r="AF75" s="2">
        <f>COUNT($H$122:$H$133)</f>
        <v>0</v>
      </c>
      <c r="AG75" s="4">
        <f>MAX($H$122:$H$133)</f>
        <v>0</v>
      </c>
      <c r="AH75" s="2" t="e">
        <f>PERCENTILE($H$122:$H$133,75%)</f>
        <v>#NUM!</v>
      </c>
      <c r="AI75" s="4" t="e">
        <f>MEDIAN($H$122:$H$133)</f>
        <v>#NUM!</v>
      </c>
      <c r="AJ75" s="2" t="e">
        <f>PERCENTILE($H$122:$H$133,25%)</f>
        <v>#NUM!</v>
      </c>
      <c r="AK75" s="4">
        <f>MIN($H$122:$H$133)</f>
        <v>0</v>
      </c>
      <c r="BK75">
        <v>10</v>
      </c>
      <c r="BL75">
        <f>COUNT(#REF!,#REF!,#REF!,#REF!,$H$71,$H$83,$H$95,$H$107,$H$119,$H$131,$H$143,$H$155,$H$167,$H$179)</f>
        <v>0</v>
      </c>
      <c r="BM75" s="6" t="e">
        <f>MAX(#REF!,#REF!,#REF!,#REF!,$H$71,$H$83,$H$95,$H$107,$H$119,$H$131,$H$143,$H$155,$H$167,$H$179)</f>
        <v>#REF!</v>
      </c>
      <c r="BN75" t="e">
        <f>PERCENTILE((#REF!,#REF!,#REF!,#REF!,$H$71,$H$83,$H$95,$H$107,$H$119,$H$131,$H$143,$H$155,$H$167,$H$179),75%)</f>
        <v>#REF!</v>
      </c>
      <c r="BO75" s="6" t="e">
        <f>MEDIAN(#REF!,#REF!,#REF!,#REF!,$H$71,$H$83,$H$95,$H$107,$H$119,$H$131,$H$143,$H$155,$H$167,$H$179)</f>
        <v>#REF!</v>
      </c>
      <c r="BP75" t="e">
        <f>PERCENTILE((#REF!,#REF!,#REF!,#REF!,$H$71,$H$83,$H$95,$H$107,$H$119,$H$131,$H$143,$H$155,$H$167,$H$179),25%)</f>
        <v>#REF!</v>
      </c>
      <c r="BQ75" s="6" t="e">
        <f>MIN(#REF!,#REF!,#REF!,#REF!,$H$71,$H$83,$H$95,$H$107,$H$119,$H$131,$H$143,$H$155,$H$167,$H$179)</f>
        <v>#REF!</v>
      </c>
    </row>
    <row r="76" spans="1:69" x14ac:dyDescent="0.25">
      <c r="A76" s="117"/>
      <c r="B76" s="60"/>
      <c r="C76" s="60"/>
      <c r="D76" s="61"/>
      <c r="E76" s="62"/>
      <c r="F76" s="62"/>
      <c r="G76" s="63"/>
      <c r="H76" s="64"/>
      <c r="I76" s="64"/>
      <c r="J76" s="64"/>
      <c r="K76" s="62"/>
      <c r="L76" s="63"/>
      <c r="M76" s="63"/>
      <c r="N76" s="66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E76" s="3">
        <v>2009</v>
      </c>
      <c r="AF76" s="2">
        <f>COUNT($H$134:$H$145)</f>
        <v>0</v>
      </c>
      <c r="AG76" s="4">
        <f>MAX($H$134:$H$145)</f>
        <v>0</v>
      </c>
      <c r="AH76" s="2" t="e">
        <f>PERCENTILE($H$134:$H$145,75%)</f>
        <v>#NUM!</v>
      </c>
      <c r="AI76" s="4" t="e">
        <f>MEDIAN($H$134:$H$145)</f>
        <v>#NUM!</v>
      </c>
      <c r="AJ76" s="2" t="e">
        <f>PERCENTILE($H$134:$H$145,25%)</f>
        <v>#NUM!</v>
      </c>
      <c r="AK76" s="4">
        <f>MIN($H$134:$H$145)</f>
        <v>0</v>
      </c>
      <c r="BK76">
        <v>11</v>
      </c>
      <c r="BL76">
        <f>COUNT(#REF!,#REF!,#REF!,#REF!,$H$72,$H$84,$H$96,$H$108,$H$120,$H$132,$H$144,$H$156,$H$168,$H$180)</f>
        <v>0</v>
      </c>
      <c r="BM76" s="6" t="e">
        <f>MAX(#REF!,#REF!,#REF!,#REF!,$H$72,$H$84,$H$96,$H$108,$H$120,$H$132,$H$144,$H$156,$H$168,$H$180)</f>
        <v>#REF!</v>
      </c>
      <c r="BN76" t="e">
        <f>PERCENTILE((#REF!,#REF!,#REF!,#REF!,$H$72,$H$84,$H$96,$H$108,$H$120,$H$132,$H$144,$H$156,$H$168,$H$180),75%)</f>
        <v>#REF!</v>
      </c>
      <c r="BO76" s="6" t="e">
        <f>MEDIAN(#REF!,#REF!,#REF!,#REF!,$H$72,$H$84,$H$96,$H$108,$H$120,$H$132,$H$144,$H$156,$H$168,$H$180)</f>
        <v>#REF!</v>
      </c>
      <c r="BP76" t="e">
        <f>PERCENTILE((#REF!,#REF!,#REF!,#REF!,$H$72,$H$84,$H$96,$H$108,$H$120,$H$132,$H$144,$H$156,$H$168,$H$180),25%)</f>
        <v>#REF!</v>
      </c>
      <c r="BQ76" s="6" t="e">
        <f>MIN(#REF!,#REF!,#REF!,#REF!,$H$72,$H$84,$H$96,$H$108,$H$120,$H$132,$H$144,$H$156,$H$168,$H$180)</f>
        <v>#REF!</v>
      </c>
    </row>
    <row r="77" spans="1:69" x14ac:dyDescent="0.25">
      <c r="A77" s="117"/>
      <c r="B77" s="60"/>
      <c r="C77" s="60"/>
      <c r="D77" s="61"/>
      <c r="E77" s="62"/>
      <c r="F77" s="62"/>
      <c r="G77" s="63"/>
      <c r="H77" s="64"/>
      <c r="I77" s="64"/>
      <c r="J77" s="64"/>
      <c r="K77" s="62"/>
      <c r="L77" s="63"/>
      <c r="M77" s="63"/>
      <c r="N77" s="66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E77" s="3">
        <v>2010</v>
      </c>
      <c r="AF77" s="2">
        <f>COUNT($H$146:$H$157)</f>
        <v>0</v>
      </c>
      <c r="AG77" s="4">
        <f>MAX($H$146:$H$157)</f>
        <v>0</v>
      </c>
      <c r="AH77" s="2" t="e">
        <f>PERCENTILE($H$146:$H$157,75%)</f>
        <v>#NUM!</v>
      </c>
      <c r="AI77" s="4" t="e">
        <f>MEDIAN($H$146:$H$157)</f>
        <v>#NUM!</v>
      </c>
      <c r="AJ77" s="2" t="e">
        <f>PERCENTILE($H$146:$H$157,25%)</f>
        <v>#NUM!</v>
      </c>
      <c r="AK77" s="4">
        <f>MIN($H$146:$H$157)</f>
        <v>0</v>
      </c>
      <c r="BK77">
        <v>12</v>
      </c>
      <c r="BL77">
        <f>COUNT(#REF!,#REF!,#REF!,#REF!,$H$73,$H$85,$H$97,$H$109,$H$121,$H$133,$H$145,$H$157,$H$169,$H$181)</f>
        <v>0</v>
      </c>
      <c r="BM77" s="6" t="e">
        <f>MAX(#REF!,#REF!,#REF!,#REF!,$H$73,$H$85,$H$97,$H$109,$H$121,$H$133,$H$145,$H$157,$H$169,$H$181)</f>
        <v>#REF!</v>
      </c>
      <c r="BN77" t="e">
        <f>PERCENTILE((#REF!,#REF!,#REF!,#REF!,$H$73,$H$85,$H$97,$H$109,$H$121,$H$133,$H$145,$H$157,$H$169,$H$181),75%)</f>
        <v>#REF!</v>
      </c>
      <c r="BO77" s="6" t="e">
        <f>MEDIAN(#REF!,#REF!,#REF!,#REF!,$H$73,$H$85,$H$97,$H$109,$H$121,$H$133,$H$145,$H$157,$H$169,$H$181)</f>
        <v>#REF!</v>
      </c>
      <c r="BP77" t="e">
        <f>PERCENTILE((#REF!,#REF!,#REF!,#REF!,$H$73,$H$85,$H$97,$H$109,$H$121,$H$133,$H$145,$H$157,$H$169,$H$181),25%)</f>
        <v>#REF!</v>
      </c>
      <c r="BQ77" s="6" t="e">
        <f>MIN(#REF!,#REF!,#REF!,#REF!,$H$73,$H$85,$H$97,$H$109,$H$121,$H$133,$H$145,$H$157,$H$169,$H$181)</f>
        <v>#REF!</v>
      </c>
    </row>
    <row r="78" spans="1:69" x14ac:dyDescent="0.25">
      <c r="A78" s="117"/>
      <c r="B78" s="60"/>
      <c r="C78" s="60"/>
      <c r="D78" s="61"/>
      <c r="E78" s="62"/>
      <c r="F78" s="62"/>
      <c r="G78" s="63"/>
      <c r="H78" s="64"/>
      <c r="I78" s="64"/>
      <c r="J78" s="64"/>
      <c r="K78" s="62"/>
      <c r="L78" s="63"/>
      <c r="M78" s="63"/>
      <c r="N78" s="66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E78" s="3">
        <v>2011</v>
      </c>
      <c r="AF78" s="2">
        <f>COUNT($H$158:$H$169)</f>
        <v>0</v>
      </c>
      <c r="AG78" s="4">
        <f>MAX($H$158:$H$169)</f>
        <v>0</v>
      </c>
      <c r="AH78" s="2" t="e">
        <f>PERCENTILE($H$158:$H$169,75%)</f>
        <v>#NUM!</v>
      </c>
      <c r="AI78" s="4" t="e">
        <f>MEDIAN($H$158:$H$169)</f>
        <v>#NUM!</v>
      </c>
      <c r="AJ78" s="2" t="e">
        <f>PERCENTILE($H$158:$H$169,25%)</f>
        <v>#NUM!</v>
      </c>
      <c r="AK78" s="4">
        <f>MIN($H$158:$H$169)</f>
        <v>0</v>
      </c>
    </row>
    <row r="79" spans="1:69" x14ac:dyDescent="0.25">
      <c r="A79" s="117"/>
      <c r="B79" s="60"/>
      <c r="C79" s="60"/>
      <c r="D79" s="61"/>
      <c r="E79" s="62"/>
      <c r="F79" s="62"/>
      <c r="G79" s="63"/>
      <c r="H79" s="64"/>
      <c r="I79" s="64"/>
      <c r="J79" s="64"/>
      <c r="K79" s="62"/>
      <c r="L79" s="63"/>
      <c r="M79" s="63"/>
      <c r="N79" s="66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E79" s="3">
        <v>2012</v>
      </c>
      <c r="AF79" s="2">
        <f>COUNT($H$170:$H$181)</f>
        <v>0</v>
      </c>
      <c r="AG79" s="4">
        <f>MAX($H$170:$H$181)</f>
        <v>0</v>
      </c>
      <c r="AH79" s="2" t="e">
        <f>PERCENTILE($H$170:$H$181,75%)</f>
        <v>#NUM!</v>
      </c>
      <c r="AI79" s="4" t="e">
        <f>MEDIAN($H$170:$H$181)</f>
        <v>#NUM!</v>
      </c>
      <c r="AJ79" s="2" t="e">
        <f>PERCENTILE($H$170:$H$181,25%)</f>
        <v>#NUM!</v>
      </c>
      <c r="AK79" s="4">
        <f>MIN($H$170:$H$181)</f>
        <v>0</v>
      </c>
    </row>
    <row r="80" spans="1:69" x14ac:dyDescent="0.25">
      <c r="A80" s="117"/>
      <c r="B80" s="60"/>
      <c r="C80" s="60"/>
      <c r="D80" s="61"/>
      <c r="E80" s="62"/>
      <c r="F80" s="62"/>
      <c r="G80" s="63"/>
      <c r="H80" s="64"/>
      <c r="I80" s="64"/>
      <c r="J80" s="64"/>
      <c r="K80" s="62"/>
      <c r="L80" s="63"/>
      <c r="M80" s="63"/>
      <c r="N80" s="66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E80" s="1"/>
      <c r="AF80" s="1"/>
      <c r="AG80" s="2"/>
      <c r="AH80" s="2"/>
      <c r="AI80" s="2"/>
    </row>
    <row r="81" spans="1:69" x14ac:dyDescent="0.25">
      <c r="A81" s="117"/>
      <c r="B81" s="60"/>
      <c r="C81" s="60"/>
      <c r="D81" s="61"/>
      <c r="E81" s="62"/>
      <c r="F81" s="62"/>
      <c r="G81" s="63"/>
      <c r="H81" s="64"/>
      <c r="I81" s="64"/>
      <c r="J81" s="64"/>
      <c r="K81" s="62"/>
      <c r="L81" s="63"/>
      <c r="M81" s="63"/>
      <c r="N81" s="66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69" x14ac:dyDescent="0.25">
      <c r="A82" s="117"/>
      <c r="B82" s="60"/>
      <c r="C82" s="60"/>
      <c r="D82" s="61"/>
      <c r="E82" s="62"/>
      <c r="F82" s="62"/>
      <c r="G82" s="63"/>
      <c r="H82" s="64"/>
      <c r="I82" s="64"/>
      <c r="J82" s="64"/>
      <c r="K82" s="62"/>
      <c r="L82" s="63"/>
      <c r="M82" s="63"/>
      <c r="N82" s="66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E82" t="s">
        <v>15</v>
      </c>
      <c r="AF82" t="s">
        <v>40</v>
      </c>
      <c r="AG82" t="s">
        <v>41</v>
      </c>
      <c r="AH82" t="s">
        <v>42</v>
      </c>
      <c r="AI82" t="s">
        <v>43</v>
      </c>
      <c r="AJ82" t="s">
        <v>44</v>
      </c>
      <c r="AK82" t="s">
        <v>45</v>
      </c>
      <c r="BK82" t="s">
        <v>14</v>
      </c>
      <c r="BL82" t="s">
        <v>40</v>
      </c>
      <c r="BM82" t="s">
        <v>41</v>
      </c>
      <c r="BN82" t="s">
        <v>42</v>
      </c>
      <c r="BO82" t="s">
        <v>43</v>
      </c>
      <c r="BP82" t="s">
        <v>44</v>
      </c>
      <c r="BQ82" t="s">
        <v>45</v>
      </c>
    </row>
    <row r="83" spans="1:69" x14ac:dyDescent="0.25">
      <c r="A83" s="117"/>
      <c r="B83" s="60"/>
      <c r="C83" s="60"/>
      <c r="D83" s="61"/>
      <c r="E83" s="62"/>
      <c r="F83" s="62"/>
      <c r="G83" s="63"/>
      <c r="H83" s="64"/>
      <c r="I83" s="64"/>
      <c r="J83" s="64"/>
      <c r="K83" s="62"/>
      <c r="L83" s="63"/>
      <c r="M83" s="63"/>
      <c r="N83" s="66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E83" s="3">
        <v>1999</v>
      </c>
      <c r="AF83">
        <f>COUNT(#REF!)</f>
        <v>0</v>
      </c>
      <c r="AG83" s="4" t="e">
        <f>MAX(#REF!)</f>
        <v>#REF!</v>
      </c>
      <c r="AH83" t="e">
        <f>PERCENTILE(#REF!,75%)</f>
        <v>#REF!</v>
      </c>
      <c r="AI83" s="4" t="e">
        <f>MEDIAN(#REF!)</f>
        <v>#REF!</v>
      </c>
      <c r="AJ83" t="e">
        <f>PERCENTILE(#REF!,25%)</f>
        <v>#REF!</v>
      </c>
      <c r="AK83" s="4" t="e">
        <f>MIN(#REF!)</f>
        <v>#REF!</v>
      </c>
      <c r="BK83">
        <v>1</v>
      </c>
      <c r="BL83">
        <f>COUNT(#REF!,#REF!,#REF!,#REF!,$I$62,$I$74,$I$86,$I$98,$I$110,$I$122,$I$134,$I$146,$I$158,$I$170)</f>
        <v>0</v>
      </c>
      <c r="BM83" s="6" t="e">
        <f>MAX(#REF!,#REF!,#REF!,#REF!,$I$62,$I$74,$I$86,$I$98,$I$110,$I$122,$I$134,$I$146,$I$158,$I$170)</f>
        <v>#REF!</v>
      </c>
      <c r="BN83" t="e">
        <f>PERCENTILE((#REF!,#REF!,#REF!,#REF!,$I$62,$I$74,$I$86,$I$98,$I$110,$I$122,$I$134,$I$146,$I$158,$I$170),75%)</f>
        <v>#REF!</v>
      </c>
      <c r="BO83" s="6" t="e">
        <f>MEDIAN(#REF!,#REF!,#REF!,#REF!,$I$62,$I$74,$I$86,$I$98,$I$110,$I$122,$I$134,$I$146,$I$158,$I$170)</f>
        <v>#REF!</v>
      </c>
      <c r="BP83" t="e">
        <f>PERCENTILE((#REF!,#REF!,#REF!,#REF!,$I$62,$I$74,$I$86,$I$98,$I$110,$I$122,$I$134,$I$146,$I$158,$I$170),25%)</f>
        <v>#REF!</v>
      </c>
      <c r="BQ83" s="6" t="e">
        <f>MIN(#REF!,#REF!,#REF!,#REF!,$I$62,$I$74,$I$86,$I$98,$I$110,$I$122,$I$134,$I$146,$I$158,$I$170)</f>
        <v>#REF!</v>
      </c>
    </row>
    <row r="84" spans="1:69" x14ac:dyDescent="0.25">
      <c r="A84" s="117"/>
      <c r="B84" s="60"/>
      <c r="C84" s="60"/>
      <c r="D84" s="61"/>
      <c r="E84" s="62"/>
      <c r="F84" s="62"/>
      <c r="G84" s="63"/>
      <c r="H84" s="64"/>
      <c r="I84" s="64"/>
      <c r="J84" s="64"/>
      <c r="K84" s="62"/>
      <c r="L84" s="63"/>
      <c r="M84" s="63"/>
      <c r="N84" s="66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E84" s="3">
        <v>2000</v>
      </c>
      <c r="AF84">
        <f>COUNT(#REF!)</f>
        <v>0</v>
      </c>
      <c r="AG84" s="4" t="e">
        <f>MAX(#REF!)</f>
        <v>#REF!</v>
      </c>
      <c r="AH84" t="e">
        <f>PERCENTILE(#REF!,75%)</f>
        <v>#REF!</v>
      </c>
      <c r="AI84" s="4" t="e">
        <f>MEDIAN(#REF!)</f>
        <v>#REF!</v>
      </c>
      <c r="AJ84" t="e">
        <f>PERCENTILE(#REF!,25%)</f>
        <v>#REF!</v>
      </c>
      <c r="AK84" s="4" t="e">
        <f>MIN(#REF!)</f>
        <v>#REF!</v>
      </c>
      <c r="BK84">
        <v>2</v>
      </c>
      <c r="BL84">
        <f>COUNT(#REF!,#REF!,#REF!,#REF!,$I$63,$I$75,$I$87,$I$99,$I$111,$I$123,$I$135,$I$147,$I$159,$I$171)</f>
        <v>0</v>
      </c>
      <c r="BM84" s="6" t="e">
        <f>MAX(#REF!,#REF!,#REF!,#REF!,$I$63,$I$75,$I$87,$I$99,$I$111,$I$123,$I$135,$I$147,$I$159,$I$171)</f>
        <v>#REF!</v>
      </c>
      <c r="BN84" t="e">
        <f>PERCENTILE((#REF!,#REF!,#REF!,#REF!,$I$63,$I$75,$I$87,$I$99,$I$111,$I$123,$I$135,$I$147,$I$159,$I$171),75%)</f>
        <v>#REF!</v>
      </c>
      <c r="BO84" s="6" t="e">
        <f>MEDIAN(#REF!,#REF!,#REF!,#REF!,$I$63,$I$75,$I$87,$I$99,$I$111,$I$123,$I$135,$I$147,$I$159,$I$171)</f>
        <v>#REF!</v>
      </c>
      <c r="BP84" t="e">
        <f>PERCENTILE((#REF!,#REF!,#REF!,#REF!,$I$63,$I$75,$I$87,$I$99,$I$111,$I$123,$I$135,$I$147,$I$159,$I$171),25%)</f>
        <v>#REF!</v>
      </c>
      <c r="BQ84" s="6" t="e">
        <f>MIN(#REF!,#REF!,#REF!,#REF!,$I$63,$I$75,$I$87,$I$99,$I$111,$I$123,$I$135,$I$147,$I$159,$I$171)</f>
        <v>#REF!</v>
      </c>
    </row>
    <row r="85" spans="1:69" x14ac:dyDescent="0.25">
      <c r="A85" s="117"/>
      <c r="B85" s="60"/>
      <c r="C85" s="60"/>
      <c r="D85" s="61"/>
      <c r="E85" s="62"/>
      <c r="F85" s="62"/>
      <c r="G85" s="63"/>
      <c r="H85" s="64"/>
      <c r="I85" s="64"/>
      <c r="J85" s="64"/>
      <c r="K85" s="62"/>
      <c r="L85" s="63"/>
      <c r="M85" s="63"/>
      <c r="N85" s="66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E85" s="3">
        <v>2001</v>
      </c>
      <c r="AF85" s="2">
        <f>COUNT(#REF!)</f>
        <v>0</v>
      </c>
      <c r="AG85" s="4" t="e">
        <f>MAX(#REF!)</f>
        <v>#REF!</v>
      </c>
      <c r="AH85" s="2" t="e">
        <f>PERCENTILE(#REF!,75%)</f>
        <v>#REF!</v>
      </c>
      <c r="AI85" s="4" t="e">
        <f>MEDIAN(#REF!)</f>
        <v>#REF!</v>
      </c>
      <c r="AJ85" s="2" t="e">
        <f>PERCENTILE(#REF!,25%)</f>
        <v>#REF!</v>
      </c>
      <c r="AK85" s="4" t="e">
        <f>MIN(#REF!)</f>
        <v>#REF!</v>
      </c>
      <c r="BK85">
        <v>3</v>
      </c>
      <c r="BL85">
        <f>COUNT(#REF!,#REF!,#REF!,#REF!,$I$64,$I$76,$I$88,$I$100,$I$112,$I$124,$I$136,$I$148,$I$160,$I$172)</f>
        <v>0</v>
      </c>
      <c r="BM85" s="6" t="e">
        <f>MAX(#REF!,#REF!,#REF!,#REF!,$I$64,$I$76,$I$88,$I$100,$I$112,$I$124,$I$136,$I$148,$I$160,$I$172)</f>
        <v>#REF!</v>
      </c>
      <c r="BN85" t="e">
        <f>PERCENTILE((#REF!,#REF!,#REF!,#REF!,$I$64,$I$76,$I$88,$I$100,$I$112,$I$124,$I$136,$I$148,$I$160,$I$172),75%)</f>
        <v>#REF!</v>
      </c>
      <c r="BO85" s="6" t="e">
        <f>MEDIAN(#REF!,#REF!,#REF!,#REF!,$I$64,$I$76,$I$88,$I$100,$I$112,$I$124,$I$136,$I$148,$I$160,$I$172)</f>
        <v>#REF!</v>
      </c>
      <c r="BP85" t="e">
        <f>PERCENTILE((#REF!,#REF!,#REF!,#REF!,$I$64,$I$76,$I$88,$I$100,$I$112,$I$124,$I$136,$I$148,$I$160,$I$172),25%)</f>
        <v>#REF!</v>
      </c>
      <c r="BQ85" s="6" t="e">
        <f>MIN(#REF!,#REF!,#REF!,#REF!,$I$64,$I$76,$I$88,$I$100,$I$112,$I$124,$I$136,$I$148,$I$160,$I$172)</f>
        <v>#REF!</v>
      </c>
    </row>
    <row r="86" spans="1:69" x14ac:dyDescent="0.25">
      <c r="A86" s="117"/>
      <c r="B86" s="60"/>
      <c r="C86" s="60"/>
      <c r="D86" s="61"/>
      <c r="E86" s="62"/>
      <c r="F86" s="62"/>
      <c r="G86" s="63"/>
      <c r="H86" s="64"/>
      <c r="I86" s="64"/>
      <c r="J86" s="64"/>
      <c r="K86" s="62"/>
      <c r="L86" s="63"/>
      <c r="M86" s="63"/>
      <c r="N86" s="66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E86" s="3">
        <v>2002</v>
      </c>
      <c r="AF86" s="2">
        <f>COUNT(#REF!)</f>
        <v>0</v>
      </c>
      <c r="AG86" s="4" t="e">
        <f>MAX(#REF!)</f>
        <v>#REF!</v>
      </c>
      <c r="AH86" s="2" t="e">
        <f>PERCENTILE(#REF!,75%)</f>
        <v>#REF!</v>
      </c>
      <c r="AI86" s="4" t="e">
        <f>MEDIAN(#REF!)</f>
        <v>#REF!</v>
      </c>
      <c r="AJ86" s="2" t="e">
        <f>PERCENTILE(#REF!,25%)</f>
        <v>#REF!</v>
      </c>
      <c r="AK86" s="4" t="e">
        <f>MIN(#REF!)</f>
        <v>#REF!</v>
      </c>
      <c r="BK86">
        <v>4</v>
      </c>
      <c r="BL86">
        <f>COUNT(#REF!,#REF!,#REF!,#REF!,$I$65,$I$77,$I$89,$I$101,$I$113,$I$125,$I$137,$I$149,$I$161,$I$173)</f>
        <v>0</v>
      </c>
      <c r="BM86" s="6" t="e">
        <f>MAX(#REF!,#REF!,#REF!,#REF!,$I$65,$I$77,$I$89,$I$101,$I$113,$I$125,$I$137,$I$149,$I$161,$I$173)</f>
        <v>#REF!</v>
      </c>
      <c r="BN86" t="e">
        <f>PERCENTILE((#REF!,#REF!,#REF!,#REF!,$I$65,$I$77,$I$89,$I$101,$I$113,$I$125,$I$137,$I$149,$I$161,$I$173),75%)</f>
        <v>#REF!</v>
      </c>
      <c r="BO86" s="6" t="e">
        <f>MEDIAN(#REF!,#REF!,#REF!,#REF!,$I$65,$I$77,$I$89,$I$101,$I$113,$I$125,$I$137,$I$149,$I$161,$I$173)</f>
        <v>#REF!</v>
      </c>
      <c r="BP86" t="e">
        <f>PERCENTILE((#REF!,#REF!,#REF!,#REF!,$I$65,$I$77,$I$89,$I$101,$I$113,$I$125,$I$137,$I$149,$I$161,$I$173),25%)</f>
        <v>#REF!</v>
      </c>
      <c r="BQ86" s="6" t="e">
        <f>MIN(#REF!,#REF!,#REF!,#REF!,$I$65,$I$77,$I$89,$I$101,$I$113,$I$125,$I$137,$I$149,$I$161,$I$173)</f>
        <v>#REF!</v>
      </c>
    </row>
    <row r="87" spans="1:69" x14ac:dyDescent="0.25">
      <c r="A87" s="117"/>
      <c r="B87" s="60"/>
      <c r="C87" s="60"/>
      <c r="D87" s="61"/>
      <c r="E87" s="62"/>
      <c r="F87" s="62"/>
      <c r="G87" s="63"/>
      <c r="H87" s="64"/>
      <c r="I87" s="64"/>
      <c r="J87" s="64"/>
      <c r="K87" s="62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E87" s="3">
        <v>2003</v>
      </c>
      <c r="AF87" s="2">
        <f>COUNT($I$62:$I$73)</f>
        <v>0</v>
      </c>
      <c r="AG87" s="4">
        <f>MAX($I$62:$I$73)</f>
        <v>0</v>
      </c>
      <c r="AH87" s="2" t="e">
        <f>PERCENTILE($I$62:$I$73,75%)</f>
        <v>#NUM!</v>
      </c>
      <c r="AI87" s="4" t="e">
        <f>MEDIAN($I$62:$I$73)</f>
        <v>#NUM!</v>
      </c>
      <c r="AJ87" s="2" t="e">
        <f>PERCENTILE($I$62:$I$73,25%)</f>
        <v>#NUM!</v>
      </c>
      <c r="AK87" s="4">
        <f>MIN($I$62:$I$73)</f>
        <v>0</v>
      </c>
      <c r="BK87">
        <v>5</v>
      </c>
      <c r="BL87">
        <f>COUNT(#REF!,#REF!,#REF!,#REF!,$I$66,$I$78,$I$90,$I$102,$I$114,$I$126,$I$138,$I$150,$I$162,$I$174)</f>
        <v>0</v>
      </c>
      <c r="BM87" s="6" t="e">
        <f>MAX(#REF!,#REF!,#REF!,#REF!,$I$66,$I$78,$I$90,$I$102,$I$114,$I$126,$I$138,$I$150,$I$162,$I$174)</f>
        <v>#REF!</v>
      </c>
      <c r="BN87" t="e">
        <f>PERCENTILE((#REF!,#REF!,#REF!,#REF!,$I$66,$I$78,$I$90,$I$102,$I$114,$I$126,$I$138,$I$150,$I$162,$I$174),75%)</f>
        <v>#REF!</v>
      </c>
      <c r="BO87" s="6" t="e">
        <f>MEDIAN(#REF!,#REF!,#REF!,#REF!,$I$66,$I$78,$I$90,$I$102,$I$114,$I$126,$I$138,$I$150,$I$162,$I$174)</f>
        <v>#REF!</v>
      </c>
      <c r="BP87" t="e">
        <f>PERCENTILE((#REF!,#REF!,#REF!,#REF!,$I$66,$I$78,$I$90,$I$102,$I$114,$I$126,$I$138,$I$150,$I$162,$I$174),25%)</f>
        <v>#REF!</v>
      </c>
      <c r="BQ87" s="6" t="e">
        <f>MIN(#REF!,#REF!,#REF!,#REF!,$I$66,$I$78,$I$90,$I$102,$I$114,$I$126,$I$138,$I$150,$I$162,$I$174)</f>
        <v>#REF!</v>
      </c>
    </row>
    <row r="88" spans="1:69" x14ac:dyDescent="0.25">
      <c r="A88" s="117"/>
      <c r="B88" s="60"/>
      <c r="C88" s="60"/>
      <c r="D88" s="61"/>
      <c r="E88" s="62"/>
      <c r="F88" s="62"/>
      <c r="G88" s="63"/>
      <c r="H88" s="64"/>
      <c r="I88" s="64"/>
      <c r="J88" s="64"/>
      <c r="K88" s="62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E88" s="3">
        <v>2004</v>
      </c>
      <c r="AF88" s="2">
        <f>COUNT($I$74:$I$85)</f>
        <v>0</v>
      </c>
      <c r="AG88" s="4">
        <f>MAX($I$74:$I$85)</f>
        <v>0</v>
      </c>
      <c r="AH88" s="2" t="e">
        <f>PERCENTILE($I$74:$I$85,75%)</f>
        <v>#NUM!</v>
      </c>
      <c r="AI88" s="4" t="e">
        <f>MEDIAN($I$74:$I$85)</f>
        <v>#NUM!</v>
      </c>
      <c r="AJ88" s="2" t="e">
        <f>PERCENTILE($I$74:$I$85,25%)</f>
        <v>#NUM!</v>
      </c>
      <c r="AK88" s="4">
        <f>MIN($I$74:$I$85)</f>
        <v>0</v>
      </c>
      <c r="BK88">
        <v>6</v>
      </c>
      <c r="BL88">
        <f>COUNT(#REF!,#REF!,#REF!,#REF!,$I$67,$I$79,$I$91,$I$103,$I$115,$I$127,$I$139,$I$151,$I$163,$I$175)</f>
        <v>0</v>
      </c>
      <c r="BM88" s="6" t="e">
        <f>MAX(#REF!,#REF!,#REF!,#REF!,$I$67,$I$79,$I$91,$I$103,$I$115,$I$127,$I$139,$I$151,$I$163,$I$175)</f>
        <v>#REF!</v>
      </c>
      <c r="BN88" t="e">
        <f>PERCENTILE((#REF!,#REF!,#REF!,#REF!,$I$67,$I$79,$I$91,$I$103,$I$115,$I$127,$I$139,$I$151,$I$163,$I$175),75%)</f>
        <v>#REF!</v>
      </c>
      <c r="BO88" s="6" t="e">
        <f>MEDIAN(#REF!,#REF!,#REF!,#REF!,$I$67,$I$79,$I$91,$I$103,$I$115,$I$127,$I$139,$I$151,$I$163,$I$175)</f>
        <v>#REF!</v>
      </c>
      <c r="BP88" t="e">
        <f>PERCENTILE((#REF!,#REF!,#REF!,#REF!,$I$67,$I$79,$I$91,$I$103,$I$115,$I$127,$I$139,$I$151,$I$163,$I$175),25%)</f>
        <v>#REF!</v>
      </c>
      <c r="BQ88" s="6" t="e">
        <f>MIN(#REF!,#REF!,#REF!,#REF!,$I$67,$I$79,$I$91,$I$103,$I$115,$I$127,$I$139,$I$151,$I$163,$I$175)</f>
        <v>#REF!</v>
      </c>
    </row>
    <row r="89" spans="1:69" x14ac:dyDescent="0.25">
      <c r="A89" s="117"/>
      <c r="B89" s="60"/>
      <c r="C89" s="60"/>
      <c r="D89" s="61"/>
      <c r="E89" s="62"/>
      <c r="F89" s="62"/>
      <c r="G89" s="63"/>
      <c r="H89" s="64"/>
      <c r="I89" s="64"/>
      <c r="J89" s="64"/>
      <c r="K89" s="62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E89" s="3">
        <v>2005</v>
      </c>
      <c r="AF89" s="2">
        <f>COUNT($I$86:$I$97)</f>
        <v>0</v>
      </c>
      <c r="AG89" s="4">
        <f>MAX($I$86:$I$97)</f>
        <v>0</v>
      </c>
      <c r="AH89" s="2" t="e">
        <f>PERCENTILE($I$86:$I$97,75%)</f>
        <v>#NUM!</v>
      </c>
      <c r="AI89" s="4" t="e">
        <f>MEDIAN($I$86:$I$97)</f>
        <v>#NUM!</v>
      </c>
      <c r="AJ89" s="2" t="e">
        <f>PERCENTILE($I$86:$I$97,25%)</f>
        <v>#NUM!</v>
      </c>
      <c r="AK89" s="4">
        <f>MIN($I$86:$I$97)</f>
        <v>0</v>
      </c>
      <c r="BK89">
        <v>7</v>
      </c>
      <c r="BL89">
        <f>COUNT(#REF!,#REF!,#REF!,#REF!,$I$68,$I$80,$I$92,$I$104,$I$116,$I$128,$I$140,$I$152,$I$164,$I$176)</f>
        <v>0</v>
      </c>
      <c r="BM89" s="6" t="e">
        <f>MAX(#REF!,#REF!,#REF!,#REF!,$I$68,$I$80,$I$92,$I$104,$I$116,$I$128,$I$140,$I$152,$I$164,$I$176)</f>
        <v>#REF!</v>
      </c>
      <c r="BN89" t="e">
        <f>PERCENTILE((#REF!,#REF!,#REF!,#REF!,$I$68,$I$80,$I$92,$I$104,$I$116,$I$128,$I$140,$I$152,$I$164,$I$176),75%)</f>
        <v>#REF!</v>
      </c>
      <c r="BO89" s="6" t="e">
        <f>MEDIAN(#REF!,#REF!,#REF!,#REF!,$I$68,$I$80,$I$92,$I$104,$I$116,$I$128,$I$140,$I$152,$I$164,$I$176)</f>
        <v>#REF!</v>
      </c>
      <c r="BP89" t="e">
        <f>PERCENTILE((#REF!,#REF!,#REF!,#REF!,$I$68,$I$80,$I$92,$I$104,$I$116,$I$128,$I$140,$I$152,$I$164,$I$176),25%)</f>
        <v>#REF!</v>
      </c>
      <c r="BQ89" s="6" t="e">
        <f>MIN(#REF!,#REF!,#REF!,#REF!,$I$68,$I$80,$I$92,$I$104,$I$116,$I$128,$I$140,$I$152,$I$164,$I$176)</f>
        <v>#REF!</v>
      </c>
    </row>
    <row r="90" spans="1:69" x14ac:dyDescent="0.25">
      <c r="A90" s="117"/>
      <c r="B90" s="60"/>
      <c r="C90" s="60"/>
      <c r="D90" s="61"/>
      <c r="E90" s="62"/>
      <c r="F90" s="62"/>
      <c r="G90" s="63"/>
      <c r="H90" s="64"/>
      <c r="I90" s="64"/>
      <c r="J90" s="64"/>
      <c r="K90" s="62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E90" s="3">
        <v>2006</v>
      </c>
      <c r="AF90" s="2">
        <f>COUNT($I$98:$I$109)</f>
        <v>0</v>
      </c>
      <c r="AG90" s="4">
        <f>MAX($I$98:$I$109)</f>
        <v>0</v>
      </c>
      <c r="AH90" s="2" t="e">
        <f>PERCENTILE($I$98:$I$109,75%)</f>
        <v>#NUM!</v>
      </c>
      <c r="AI90" s="4" t="e">
        <f>MEDIAN($I$98:$I$109)</f>
        <v>#NUM!</v>
      </c>
      <c r="AJ90" s="2" t="e">
        <f>PERCENTILE($I$98:$I$109,25%)</f>
        <v>#NUM!</v>
      </c>
      <c r="AK90" s="4">
        <f>MIN($I$98:$I$109)</f>
        <v>0</v>
      </c>
      <c r="BK90">
        <v>8</v>
      </c>
      <c r="BL90">
        <f>COUNT(#REF!,#REF!,#REF!,#REF!,$I$69,$I$81,$I$93,$I$105,$I$117,$I$129,$I$141,$I$153,$I$165,$I$177)</f>
        <v>0</v>
      </c>
      <c r="BM90" s="6" t="e">
        <f>MAX(#REF!,#REF!,#REF!,#REF!,$I$69,$I$81,$I$93,$I$105,$I$117,$I$129,$I$141,$I$153,$I$165,$I$177)</f>
        <v>#REF!</v>
      </c>
      <c r="BN90" t="e">
        <f>PERCENTILE((#REF!,#REF!,#REF!,#REF!,$I$69,$I$81,$I$93,$I$105,$I$117,$I$129,$I$141,$I$153,$I$165,$I$177),75%)</f>
        <v>#REF!</v>
      </c>
      <c r="BO90" s="6" t="e">
        <f>MEDIAN(#REF!,#REF!,#REF!,#REF!,$I$69,$I$81,$I$93,$I$105,$I$117,$I$129,$I$141,$I$153,$I$165,$I$177)</f>
        <v>#REF!</v>
      </c>
      <c r="BP90" t="e">
        <f>PERCENTILE((#REF!,#REF!,#REF!,#REF!,$I$69,$I$81,$I$93,$I$105,$I$117,$I$129,$I$141,$I$153,$I$165,$I$177),25%)</f>
        <v>#REF!</v>
      </c>
      <c r="BQ90" s="6" t="e">
        <f>MIN(#REF!,#REF!,#REF!,#REF!,$I$69,$I$81,$I$93,$I$105,$I$117,$I$129,$I$141,$I$153,$I$165,$I$177)</f>
        <v>#REF!</v>
      </c>
    </row>
    <row r="91" spans="1:69" x14ac:dyDescent="0.25">
      <c r="A91" s="117"/>
      <c r="B91" s="60"/>
      <c r="C91" s="60"/>
      <c r="D91" s="61"/>
      <c r="E91" s="62"/>
      <c r="F91" s="62"/>
      <c r="G91" s="63"/>
      <c r="H91" s="64"/>
      <c r="I91" s="64"/>
      <c r="J91" s="64"/>
      <c r="K91" s="62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E91" s="3">
        <v>2007</v>
      </c>
      <c r="AF91" s="2">
        <f>COUNT($I$110:$I$121)</f>
        <v>0</v>
      </c>
      <c r="AG91" s="4">
        <f>MAX($I$110:$I$121)</f>
        <v>0</v>
      </c>
      <c r="AH91" s="2" t="e">
        <f>PERCENTILE($I$110:$I$121,75%)</f>
        <v>#NUM!</v>
      </c>
      <c r="AI91" s="4" t="e">
        <f>MEDIAN($I$110:$I$121)</f>
        <v>#NUM!</v>
      </c>
      <c r="AJ91" s="2" t="e">
        <f>PERCENTILE($I$110:$I$121,25%)</f>
        <v>#NUM!</v>
      </c>
      <c r="AK91" s="4">
        <f>MIN($I$110:$I$121)</f>
        <v>0</v>
      </c>
      <c r="BK91">
        <v>9</v>
      </c>
      <c r="BL91">
        <f>COUNT(#REF!,#REF!,#REF!,#REF!,$I$70,$I$82,$I$94,$I$106,$I$118,$I$130,$I$142,$I$154,$I$166,$I$178)</f>
        <v>0</v>
      </c>
      <c r="BM91" s="6" t="e">
        <f>MAX(#REF!,#REF!,#REF!,#REF!,$I$70,$I$82,$I$94,$I$106,$I$118,$I$130,$I$142,$I$154,$I$166,$I$178)</f>
        <v>#REF!</v>
      </c>
      <c r="BN91" t="e">
        <f>PERCENTILE((#REF!,#REF!,#REF!,#REF!,$I$70,$I$82,$I$94,$I$106,$I$118,$I$130,$I$142,$I$154,$I$166,$I$178),75%)</f>
        <v>#REF!</v>
      </c>
      <c r="BO91" s="6" t="e">
        <f>MEDIAN(#REF!,#REF!,#REF!,#REF!,$I$70,$I$82,$I$94,$I$106,$I$118,$I$130,$I$142,$I$154,$I$166,$I$178)</f>
        <v>#REF!</v>
      </c>
      <c r="BP91" t="e">
        <f>PERCENTILE((#REF!,#REF!,#REF!,#REF!,$I$70,$I$82,$I$94,$I$106,$I$118,$I$130,$I$142,$I$154,$I$166,$I$178),25%)</f>
        <v>#REF!</v>
      </c>
      <c r="BQ91" s="6" t="e">
        <f>MIN(#REF!,#REF!,#REF!,#REF!,$I$70,$I$82,$I$94,$I$106,$I$118,$I$130,$I$142,$I$154,$I$166,$I$178)</f>
        <v>#REF!</v>
      </c>
    </row>
    <row r="92" spans="1:69" x14ac:dyDescent="0.25">
      <c r="A92" s="117"/>
      <c r="B92" s="60"/>
      <c r="C92" s="60"/>
      <c r="D92" s="61"/>
      <c r="E92" s="62"/>
      <c r="F92" s="62"/>
      <c r="G92" s="63"/>
      <c r="H92" s="64"/>
      <c r="I92" s="64"/>
      <c r="J92" s="64"/>
      <c r="K92" s="62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E92" s="3">
        <v>2008</v>
      </c>
      <c r="AF92" s="2">
        <f>COUNT($I$122:$I$133)</f>
        <v>0</v>
      </c>
      <c r="AG92" s="4">
        <f>MAX($I$122:$I$133)</f>
        <v>0</v>
      </c>
      <c r="AH92" s="2" t="e">
        <f>PERCENTILE($I$122:$I$133,75%)</f>
        <v>#NUM!</v>
      </c>
      <c r="AI92" s="4" t="e">
        <f>MEDIAN($I$122:$I$133)</f>
        <v>#NUM!</v>
      </c>
      <c r="AJ92" s="2" t="e">
        <f>PERCENTILE($I$122:$I$133,25%)</f>
        <v>#NUM!</v>
      </c>
      <c r="AK92" s="4">
        <f>MIN($I$122:$I$133)</f>
        <v>0</v>
      </c>
      <c r="BK92">
        <v>10</v>
      </c>
      <c r="BL92">
        <f>COUNT(#REF!,#REF!,#REF!,#REF!,$I$71,$I$83,$I$95,$I$107,$I$119,$I$131,$I$143,$I$155,$I$167,$I$179)</f>
        <v>0</v>
      </c>
      <c r="BM92" s="6" t="e">
        <f>MAX(#REF!,#REF!,#REF!,#REF!,$I$71,$I$83,$I$95,$I$107,$I$119,$I$131,$I$143,$I$155,$I$167,$I$179)</f>
        <v>#REF!</v>
      </c>
      <c r="BN92" t="e">
        <f>PERCENTILE((#REF!,#REF!,#REF!,#REF!,$I$71,$I$83,$I$95,$I$107,$I$119,$I$131,$I$143,$I$155,$I$167,$I$179),75%)</f>
        <v>#REF!</v>
      </c>
      <c r="BO92" s="6" t="e">
        <f>MEDIAN(#REF!,#REF!,#REF!,#REF!,$I$71,$I$83,$I$95,$I$107,$I$119,$I$131,$I$143,$I$155,$I$167,$I$179)</f>
        <v>#REF!</v>
      </c>
      <c r="BP92" t="e">
        <f>PERCENTILE((#REF!,#REF!,#REF!,#REF!,$I$71,$I$83,$I$95,$I$107,$I$119,$I$131,$I$143,$I$155,$I$167,$I$179),25%)</f>
        <v>#REF!</v>
      </c>
      <c r="BQ92" s="6" t="e">
        <f>MIN(#REF!,#REF!,#REF!,#REF!,$I$71,$I$83,$I$95,$I$107,$I$119,$I$131,$I$143,$I$155,$I$167,$I$179)</f>
        <v>#REF!</v>
      </c>
    </row>
    <row r="93" spans="1:69" x14ac:dyDescent="0.25">
      <c r="A93" s="117"/>
      <c r="B93" s="60"/>
      <c r="C93" s="60"/>
      <c r="D93" s="61"/>
      <c r="E93" s="62"/>
      <c r="F93" s="62"/>
      <c r="G93" s="63"/>
      <c r="H93" s="64"/>
      <c r="I93" s="64"/>
      <c r="J93" s="64"/>
      <c r="K93" s="62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E93" s="3">
        <v>2009</v>
      </c>
      <c r="AF93" s="2">
        <f>COUNT($I$134:$I$145)</f>
        <v>0</v>
      </c>
      <c r="AG93" s="4">
        <f>MAX($I$134:$I$145)</f>
        <v>0</v>
      </c>
      <c r="AH93" s="2" t="e">
        <f>PERCENTILE($I$134:$I$145,75%)</f>
        <v>#NUM!</v>
      </c>
      <c r="AI93" s="4" t="e">
        <f>MEDIAN($I$134:$I$145)</f>
        <v>#NUM!</v>
      </c>
      <c r="AJ93" s="2" t="e">
        <f>PERCENTILE($I$134:$I$145,25%)</f>
        <v>#NUM!</v>
      </c>
      <c r="AK93" s="4">
        <f>MIN($I$134:$I$145)</f>
        <v>0</v>
      </c>
      <c r="BK93">
        <v>11</v>
      </c>
      <c r="BL93">
        <f>COUNT(#REF!,#REF!,#REF!,#REF!,$I$72,$I$84,$I$96,$I$108,$I$120,$I$132,$I$144,$I$156,$I$168,$I$180)</f>
        <v>0</v>
      </c>
      <c r="BM93" s="6" t="e">
        <f>MAX(#REF!,#REF!,#REF!,#REF!,$I$72,$I$84,$I$96,$I$108,$I$120,$I$132,$I$144,$I$156,$I$168,$I$180)</f>
        <v>#REF!</v>
      </c>
      <c r="BN93" t="e">
        <f>PERCENTILE((#REF!,#REF!,#REF!,#REF!,$I$72,$I$84,$I$96,$I$108,$I$120,$I$132,$I$144,$I$156,$I$168,$I$180),75%)</f>
        <v>#REF!</v>
      </c>
      <c r="BO93" s="6" t="e">
        <f>MEDIAN(#REF!,#REF!,#REF!,#REF!,$I$72,$I$84,$I$96,$I$108,$I$120,$I$132,$I$144,$I$156,$I$168,$I$180)</f>
        <v>#REF!</v>
      </c>
      <c r="BP93" t="e">
        <f>PERCENTILE((#REF!,#REF!,#REF!,#REF!,$I$72,$I$84,$I$96,$I$108,$I$120,$I$132,$I$144,$I$156,$I$168,$I$180),25%)</f>
        <v>#REF!</v>
      </c>
      <c r="BQ93" s="6" t="e">
        <f>MIN(#REF!,#REF!,#REF!,#REF!,$I$72,$I$84,$I$96,$I$108,$I$120,$I$132,$I$144,$I$156,$I$168,$I$180)</f>
        <v>#REF!</v>
      </c>
    </row>
    <row r="94" spans="1:69" x14ac:dyDescent="0.25">
      <c r="A94" s="117"/>
      <c r="B94" s="60"/>
      <c r="C94" s="60"/>
      <c r="D94" s="61"/>
      <c r="E94" s="62"/>
      <c r="F94" s="62"/>
      <c r="G94" s="63"/>
      <c r="H94" s="64"/>
      <c r="I94" s="64"/>
      <c r="J94" s="64"/>
      <c r="K94" s="62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E94" s="3">
        <v>2010</v>
      </c>
      <c r="AF94" s="2">
        <f>COUNT($I$146:$I$157)</f>
        <v>0</v>
      </c>
      <c r="AG94" s="4">
        <f>MAX($I$146:$I$157)</f>
        <v>0</v>
      </c>
      <c r="AH94" s="2" t="e">
        <f>PERCENTILE($I$146:$I$157,75%)</f>
        <v>#NUM!</v>
      </c>
      <c r="AI94" s="4" t="e">
        <f>MEDIAN($I$146:$I$157)</f>
        <v>#NUM!</v>
      </c>
      <c r="AJ94" s="2" t="e">
        <f>PERCENTILE($I$146:$I$157,25%)</f>
        <v>#NUM!</v>
      </c>
      <c r="AK94" s="4">
        <f>MIN($I$146:$I$157)</f>
        <v>0</v>
      </c>
      <c r="BK94">
        <v>12</v>
      </c>
      <c r="BL94">
        <f>COUNT(#REF!,#REF!,#REF!,#REF!,$I$73,$I$85,$I$97,$I$109,$I$121,$I$133,$I$145,$I$157,$I$169,$I$181)</f>
        <v>0</v>
      </c>
      <c r="BM94" s="6" t="e">
        <f>MAX(#REF!,#REF!,#REF!,#REF!,$I$73,$I$85,$I$97,$I$109,$I$121,$I$133,$I$145,$I$157,$I$169,$I$181)</f>
        <v>#REF!</v>
      </c>
      <c r="BN94" t="e">
        <f>PERCENTILE((#REF!,#REF!,#REF!,#REF!,$I$73,$I$85,$I$97,$I$109,$I$121,$I$133,$I$145,$I$157,$I$169,$I$181),75%)</f>
        <v>#REF!</v>
      </c>
      <c r="BO94" s="6" t="e">
        <f>MEDIAN(#REF!,#REF!,#REF!,#REF!,$I$73,$I$85,$I$97,$I$109,$I$121,$I$133,$I$145,$I$157,$I$169,$I$181)</f>
        <v>#REF!</v>
      </c>
      <c r="BP94" t="e">
        <f>PERCENTILE((#REF!,#REF!,#REF!,#REF!,$I$73,$I$85,$I$97,$I$109,$I$121,$I$133,$I$145,$I$157,$I$169,$I$181),25%)</f>
        <v>#REF!</v>
      </c>
      <c r="BQ94" s="6" t="e">
        <f>MIN(#REF!,#REF!,#REF!,#REF!,$I$73,$I$85,$I$97,$I$109,$I$121,$I$133,$I$145,$I$157,$I$169,$I$181)</f>
        <v>#REF!</v>
      </c>
    </row>
    <row r="95" spans="1:69" x14ac:dyDescent="0.25">
      <c r="A95" s="117"/>
      <c r="B95" s="60"/>
      <c r="C95" s="60"/>
      <c r="D95" s="61"/>
      <c r="E95" s="62"/>
      <c r="F95" s="62"/>
      <c r="G95" s="63"/>
      <c r="H95" s="64"/>
      <c r="I95" s="64"/>
      <c r="J95" s="64"/>
      <c r="K95" s="62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E95" s="3">
        <v>2011</v>
      </c>
      <c r="AF95" s="2">
        <f>COUNT($I$158:$I$169)</f>
        <v>0</v>
      </c>
      <c r="AG95" s="4">
        <f>MAX($I$158:$I$169)</f>
        <v>0</v>
      </c>
      <c r="AH95" s="2" t="e">
        <f>PERCENTILE($I$158:$I$169,75%)</f>
        <v>#NUM!</v>
      </c>
      <c r="AI95" s="4" t="e">
        <f>MEDIAN($I$158:$I$169)</f>
        <v>#NUM!</v>
      </c>
      <c r="AJ95" s="2" t="e">
        <f>PERCENTILE($I$158:$I$169,25%)</f>
        <v>#NUM!</v>
      </c>
      <c r="AK95" s="4">
        <f>MIN($I$158:$I$169)</f>
        <v>0</v>
      </c>
    </row>
    <row r="96" spans="1:69" x14ac:dyDescent="0.25">
      <c r="A96" s="117"/>
      <c r="B96" s="60"/>
      <c r="C96" s="60"/>
      <c r="D96" s="61"/>
      <c r="E96" s="62"/>
      <c r="F96" s="62"/>
      <c r="G96" s="63"/>
      <c r="H96" s="64"/>
      <c r="I96" s="64"/>
      <c r="J96" s="64"/>
      <c r="K96" s="62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E96" s="3">
        <v>2012</v>
      </c>
      <c r="AF96" s="2">
        <f>COUNT($I$170:$I$181)</f>
        <v>0</v>
      </c>
      <c r="AG96" s="4">
        <f>MAX($I$170:$I$181)</f>
        <v>0</v>
      </c>
      <c r="AH96" s="2" t="e">
        <f>PERCENTILE($I$170:$I$181,75%)</f>
        <v>#NUM!</v>
      </c>
      <c r="AI96" s="4" t="e">
        <f>MEDIAN($I$170:$I$181)</f>
        <v>#NUM!</v>
      </c>
      <c r="AJ96" s="2" t="e">
        <f>PERCENTILE($I$170:$I$181,25%)</f>
        <v>#NUM!</v>
      </c>
      <c r="AK96" s="4">
        <f>MIN($I$170:$I$181)</f>
        <v>0</v>
      </c>
    </row>
    <row r="97" spans="1:69" x14ac:dyDescent="0.25">
      <c r="A97" s="117"/>
      <c r="B97" s="60"/>
      <c r="C97" s="60"/>
      <c r="D97" s="61"/>
      <c r="E97" s="62"/>
      <c r="F97" s="62"/>
      <c r="G97" s="63"/>
      <c r="H97" s="64"/>
      <c r="I97" s="64"/>
      <c r="J97" s="64"/>
      <c r="K97" s="62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E97" s="1"/>
      <c r="AF97" s="1"/>
      <c r="AG97" s="2"/>
      <c r="AH97" s="2"/>
      <c r="AI97" s="2"/>
    </row>
    <row r="98" spans="1:69" x14ac:dyDescent="0.25">
      <c r="A98" s="117"/>
      <c r="B98" s="60"/>
      <c r="C98" s="60"/>
      <c r="D98" s="61"/>
      <c r="E98" s="62"/>
      <c r="F98" s="62"/>
      <c r="G98" s="63"/>
      <c r="H98" s="64"/>
      <c r="I98" s="64"/>
      <c r="J98" s="64"/>
      <c r="K98" s="62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69" x14ac:dyDescent="0.25">
      <c r="A99" s="117"/>
      <c r="B99" s="60"/>
      <c r="C99" s="60"/>
      <c r="D99" s="61"/>
      <c r="E99" s="62"/>
      <c r="F99" s="62"/>
      <c r="G99" s="63"/>
      <c r="H99" s="64"/>
      <c r="I99" s="64"/>
      <c r="J99" s="64"/>
      <c r="K99" s="62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E99" t="s">
        <v>15</v>
      </c>
      <c r="AF99" t="s">
        <v>46</v>
      </c>
      <c r="AG99" t="s">
        <v>47</v>
      </c>
      <c r="AH99" t="s">
        <v>48</v>
      </c>
      <c r="AI99" t="s">
        <v>49</v>
      </c>
      <c r="AJ99" t="s">
        <v>50</v>
      </c>
      <c r="AK99" t="s">
        <v>51</v>
      </c>
      <c r="BK99" t="s">
        <v>14</v>
      </c>
      <c r="BL99" t="s">
        <v>46</v>
      </c>
      <c r="BM99" t="s">
        <v>47</v>
      </c>
      <c r="BN99" t="s">
        <v>48</v>
      </c>
      <c r="BO99" t="s">
        <v>49</v>
      </c>
      <c r="BP99" t="s">
        <v>50</v>
      </c>
      <c r="BQ99" t="s">
        <v>51</v>
      </c>
    </row>
    <row r="100" spans="1:69" x14ac:dyDescent="0.25">
      <c r="A100" s="117"/>
      <c r="B100" s="60"/>
      <c r="C100" s="60"/>
      <c r="D100" s="61"/>
      <c r="E100" s="62"/>
      <c r="F100" s="62"/>
      <c r="G100" s="63"/>
      <c r="H100" s="64"/>
      <c r="I100" s="64"/>
      <c r="J100" s="64"/>
      <c r="K100" s="62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E100" s="3">
        <v>1999</v>
      </c>
      <c r="AF100">
        <f>COUNT(#REF!)</f>
        <v>0</v>
      </c>
      <c r="AG100" s="4" t="e">
        <f>MAX(#REF!)</f>
        <v>#REF!</v>
      </c>
      <c r="AH100" t="e">
        <f>PERCENTILE(#REF!,75%)</f>
        <v>#REF!</v>
      </c>
      <c r="AI100" s="4" t="e">
        <f>MEDIAN(#REF!)</f>
        <v>#REF!</v>
      </c>
      <c r="AJ100" t="e">
        <f>PERCENTILE(#REF!,25%)</f>
        <v>#REF!</v>
      </c>
      <c r="AK100" s="4" t="e">
        <f>MIN(#REF!)</f>
        <v>#REF!</v>
      </c>
      <c r="BK100">
        <v>1</v>
      </c>
      <c r="BL100">
        <f>COUNT(#REF!,#REF!,#REF!,#REF!,$J$62,$J$74,$J$86,$J$98,$J$110,$J$122,$J$134,$J$146,$J$158,$J$170)</f>
        <v>0</v>
      </c>
      <c r="BM100" s="6" t="e">
        <f>MAX(#REF!,#REF!,#REF!,#REF!,$J$62,$J$74,$J$86,$J$98,$J$110,$J$122,$J$134,$J$146,$J$158,$J$170)</f>
        <v>#REF!</v>
      </c>
      <c r="BN100" t="e">
        <f>PERCENTILE((#REF!,#REF!,#REF!,#REF!,$J$62,$J$74,$J$86,$J$98,$J$110,$J$122,$J$134,$J$146,$J$158,$J$170),75%)</f>
        <v>#REF!</v>
      </c>
      <c r="BO100" s="6" t="e">
        <f>MEDIAN(#REF!,#REF!,#REF!,#REF!,$J$62,$J$74,$J$86,$J$98,$J$110,$J$122,$J$134,$J$146,$J$158,$J$170)</f>
        <v>#REF!</v>
      </c>
      <c r="BP100" t="e">
        <f>PERCENTILE((#REF!,#REF!,#REF!,#REF!,$J$62,$J$74,$J$86,$J$98,$J$110,$J$122,$J$134,$J$146,$J$158,$J$170),25%)</f>
        <v>#REF!</v>
      </c>
      <c r="BQ100" s="6" t="e">
        <f>MIN(#REF!,#REF!,#REF!,#REF!,$J$62,$J$74,$J$86,$J$98,$J$110,$J$122,$J$134,$J$146,$J$158,$J$170)</f>
        <v>#REF!</v>
      </c>
    </row>
    <row r="101" spans="1:69" x14ac:dyDescent="0.25">
      <c r="A101" s="117"/>
      <c r="B101" s="60"/>
      <c r="C101" s="60"/>
      <c r="D101" s="61"/>
      <c r="E101" s="62"/>
      <c r="F101" s="62"/>
      <c r="G101" s="63"/>
      <c r="H101" s="64"/>
      <c r="I101" s="64"/>
      <c r="J101" s="64"/>
      <c r="K101" s="62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E101" s="3">
        <v>2000</v>
      </c>
      <c r="AF101">
        <f>COUNT(#REF!)</f>
        <v>0</v>
      </c>
      <c r="AG101" s="4" t="e">
        <f>MAX(#REF!)</f>
        <v>#REF!</v>
      </c>
      <c r="AH101" t="e">
        <f>PERCENTILE(#REF!,75%)</f>
        <v>#REF!</v>
      </c>
      <c r="AI101" s="4" t="e">
        <f>MEDIAN(#REF!)</f>
        <v>#REF!</v>
      </c>
      <c r="AJ101" t="e">
        <f>PERCENTILE(#REF!,25%)</f>
        <v>#REF!</v>
      </c>
      <c r="AK101" s="4" t="e">
        <f>MIN(#REF!)</f>
        <v>#REF!</v>
      </c>
      <c r="BK101">
        <v>2</v>
      </c>
      <c r="BL101">
        <f>COUNT(#REF!,#REF!,#REF!,#REF!,$J$63,$J$75,$J$87,$J$99,$J$111,$J$123,$J$135,$J$147,$J$159,$J$171)</f>
        <v>0</v>
      </c>
      <c r="BM101" s="6" t="e">
        <f>MAX(#REF!,#REF!,#REF!,#REF!,$J$63,$J$75,$J$87,$J$99,$J$111,$J$123,$J$135,$J$147,$J$159,$J$171)</f>
        <v>#REF!</v>
      </c>
      <c r="BN101" t="e">
        <f>PERCENTILE((#REF!,#REF!,#REF!,#REF!,$J$63,$J$75,$J$87,$J$99,$J$111,$J$123,$J$135,$J$147,$J$159,$J$171),75%)</f>
        <v>#REF!</v>
      </c>
      <c r="BO101" s="6" t="e">
        <f>MEDIAN(#REF!,#REF!,#REF!,#REF!,$J$63,$J$75,$J$87,$J$99,$J$111,$J$123,$J$135,$J$147,$J$159,$J$171)</f>
        <v>#REF!</v>
      </c>
      <c r="BP101" t="e">
        <f>PERCENTILE((#REF!,#REF!,#REF!,#REF!,$J$63,$J$75,$J$87,$J$99,$J$111,$J$123,$J$135,$J$147,$J$159,$J$171),25%)</f>
        <v>#REF!</v>
      </c>
      <c r="BQ101" s="6" t="e">
        <f>MIN(#REF!,#REF!,#REF!,#REF!,$J$63,$J$75,$J$87,$J$99,$J$111,$J$123,$J$135,$J$147,$J$159,$J$171)</f>
        <v>#REF!</v>
      </c>
    </row>
    <row r="102" spans="1:69" x14ac:dyDescent="0.25">
      <c r="A102" s="117"/>
      <c r="B102" s="60"/>
      <c r="C102" s="60"/>
      <c r="D102" s="61"/>
      <c r="E102" s="62"/>
      <c r="F102" s="62"/>
      <c r="G102" s="63"/>
      <c r="H102" s="64"/>
      <c r="I102" s="64"/>
      <c r="J102" s="64"/>
      <c r="K102" s="62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E102" s="3">
        <v>2001</v>
      </c>
      <c r="AF102" s="2">
        <f>COUNT(#REF!)</f>
        <v>0</v>
      </c>
      <c r="AG102" s="4" t="e">
        <f>MAX(#REF!)</f>
        <v>#REF!</v>
      </c>
      <c r="AH102" s="2" t="e">
        <f>PERCENTILE(#REF!,75%)</f>
        <v>#REF!</v>
      </c>
      <c r="AI102" s="4" t="e">
        <f>MEDIAN(#REF!)</f>
        <v>#REF!</v>
      </c>
      <c r="AJ102" s="2" t="e">
        <f>PERCENTILE(#REF!,25%)</f>
        <v>#REF!</v>
      </c>
      <c r="AK102" s="4" t="e">
        <f>MIN(#REF!)</f>
        <v>#REF!</v>
      </c>
      <c r="BK102">
        <v>3</v>
      </c>
      <c r="BL102">
        <f>COUNT(#REF!,#REF!,#REF!,#REF!,$J$64,$J$76,$J$88,$J$100,$J$112,$J$124,$J$136,$J$148,$J$160,$J$172)</f>
        <v>0</v>
      </c>
      <c r="BM102" s="6" t="e">
        <f>MAX(#REF!,#REF!,#REF!,#REF!,$J$64,$J$76,$J$88,$J$100,$J$112,$J$124,$J$136,$J$148,$J$160,$J$172)</f>
        <v>#REF!</v>
      </c>
      <c r="BN102" t="e">
        <f>PERCENTILE((#REF!,#REF!,#REF!,#REF!,$J$64,$J$76,$J$88,$J$100,$J$112,$J$124,$J$136,$J$148,$J$160,$J$172),75%)</f>
        <v>#REF!</v>
      </c>
      <c r="BO102" s="6" t="e">
        <f>MEDIAN(#REF!,#REF!,#REF!,#REF!,$J$64,$J$76,$J$88,$J$100,$J$112,$J$124,$J$136,$J$148,$J$160,$J$172)</f>
        <v>#REF!</v>
      </c>
      <c r="BP102" t="e">
        <f>PERCENTILE((#REF!,#REF!,#REF!,#REF!,$J$64,$J$76,$J$88,$J$100,$J$112,$J$124,$J$136,$J$148,$J$160,$J$172),25%)</f>
        <v>#REF!</v>
      </c>
      <c r="BQ102" s="6" t="e">
        <f>MIN(#REF!,#REF!,#REF!,#REF!,$J$64,$J$76,$J$88,$J$100,$J$112,$J$124,$J$136,$J$148,$J$160,$J$172)</f>
        <v>#REF!</v>
      </c>
    </row>
    <row r="103" spans="1:69" x14ac:dyDescent="0.25">
      <c r="A103" s="117"/>
      <c r="B103" s="60"/>
      <c r="C103" s="60"/>
      <c r="D103" s="61"/>
      <c r="E103" s="62"/>
      <c r="F103" s="62"/>
      <c r="G103" s="63"/>
      <c r="H103" s="64"/>
      <c r="I103" s="64"/>
      <c r="J103" s="64"/>
      <c r="K103" s="62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E103" s="3">
        <v>2002</v>
      </c>
      <c r="AF103" s="2">
        <f>COUNT(#REF!)</f>
        <v>0</v>
      </c>
      <c r="AG103" s="4" t="e">
        <f>MAX(#REF!)</f>
        <v>#REF!</v>
      </c>
      <c r="AH103" s="2" t="e">
        <f>PERCENTILE(#REF!,75%)</f>
        <v>#REF!</v>
      </c>
      <c r="AI103" s="4" t="e">
        <f>MEDIAN(#REF!)</f>
        <v>#REF!</v>
      </c>
      <c r="AJ103" s="2" t="e">
        <f>PERCENTILE(#REF!,25%)</f>
        <v>#REF!</v>
      </c>
      <c r="AK103" s="4" t="e">
        <f>MIN(#REF!)</f>
        <v>#REF!</v>
      </c>
      <c r="BK103">
        <v>4</v>
      </c>
      <c r="BL103">
        <f>COUNT(#REF!,#REF!,#REF!,#REF!,$J$65,$J$77,$J$89,$J$101,$J$113,$J$125,$J$137,$J$149,$J$161,$J$173)</f>
        <v>0</v>
      </c>
      <c r="BM103" s="6" t="e">
        <f>MAX(#REF!,#REF!,#REF!,#REF!,$J$65,$J$77,$J$89,$J$101,$J$113,$J$125,$J$137,$J$149,$J$161,$J$173)</f>
        <v>#REF!</v>
      </c>
      <c r="BN103" t="e">
        <f>PERCENTILE((#REF!,#REF!,#REF!,#REF!,$J$65,$J$77,$J$89,$J$101,$J$113,$J$125,$J$137,$J$149,$J$161,$J$173),75%)</f>
        <v>#REF!</v>
      </c>
      <c r="BO103" s="6" t="e">
        <f>MEDIAN(#REF!,#REF!,#REF!,#REF!,$J$65,$J$77,$J$89,$J$101,$J$113,$J$125,$J$137,$J$149,$J$161,$J$173)</f>
        <v>#REF!</v>
      </c>
      <c r="BP103" t="e">
        <f>PERCENTILE((#REF!,#REF!,#REF!,#REF!,$J$65,$J$77,$J$89,$J$101,$J$113,$J$125,$J$137,$J$149,$J$161,$J$173),25%)</f>
        <v>#REF!</v>
      </c>
      <c r="BQ103" s="6" t="e">
        <f>MIN(#REF!,#REF!,#REF!,#REF!,$J$65,$J$77,$J$89,$J$101,$J$113,$J$125,$J$137,$J$149,$J$161,$J$173)</f>
        <v>#REF!</v>
      </c>
    </row>
    <row r="104" spans="1:69" x14ac:dyDescent="0.25">
      <c r="A104" s="117"/>
      <c r="B104" s="60"/>
      <c r="C104" s="60"/>
      <c r="D104" s="61"/>
      <c r="E104" s="62"/>
      <c r="F104" s="62"/>
      <c r="G104" s="63"/>
      <c r="H104" s="64"/>
      <c r="I104" s="64"/>
      <c r="J104" s="64"/>
      <c r="K104" s="62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E104" s="3">
        <v>2003</v>
      </c>
      <c r="AF104" s="2">
        <f>COUNT($J$62:$J$73)</f>
        <v>0</v>
      </c>
      <c r="AG104" s="4">
        <f>MAX($J$62:$J$73)</f>
        <v>0</v>
      </c>
      <c r="AH104" s="2" t="e">
        <f>PERCENTILE($J$62:$J$73,75%)</f>
        <v>#NUM!</v>
      </c>
      <c r="AI104" s="4" t="e">
        <f>MEDIAN($J$62:$J$73)</f>
        <v>#NUM!</v>
      </c>
      <c r="AJ104" s="2" t="e">
        <f>PERCENTILE($J$62:$J$73,25%)</f>
        <v>#NUM!</v>
      </c>
      <c r="AK104" s="4">
        <f>MIN($J$62:$J$73)</f>
        <v>0</v>
      </c>
      <c r="BK104">
        <v>5</v>
      </c>
      <c r="BL104">
        <f>COUNT(#REF!,#REF!,#REF!,#REF!,$J$66,$J$78,$J$90,$J$102,$J$114,$J$126,$J$138,$J$150,$J$162,$J$174)</f>
        <v>0</v>
      </c>
      <c r="BM104" s="6" t="e">
        <f>MAX(#REF!,#REF!,#REF!,#REF!,$J$66,$J$78,$J$90,$J$102,$J$114,$J$126,$J$138,$J$150,$J$162,$J$174)</f>
        <v>#REF!</v>
      </c>
      <c r="BN104" t="e">
        <f>PERCENTILE((#REF!,#REF!,#REF!,#REF!,$J$66,$J$78,$J$90,$J$102,$J$114,$J$126,$J$138,$J$150,$J$162,$J$174),75%)</f>
        <v>#REF!</v>
      </c>
      <c r="BO104" s="6" t="e">
        <f>MEDIAN(#REF!,#REF!,#REF!,#REF!,$J$66,$J$78,$J$90,$J$102,$J$114,$J$126,$J$138,$J$150,$J$162,$J$174)</f>
        <v>#REF!</v>
      </c>
      <c r="BP104" t="e">
        <f>PERCENTILE((#REF!,#REF!,#REF!,#REF!,$J$66,$J$78,$J$90,$J$102,$J$114,$J$126,$J$138,$J$150,$J$162,$J$174),25%)</f>
        <v>#REF!</v>
      </c>
      <c r="BQ104" s="6" t="e">
        <f>MIN(#REF!,#REF!,#REF!,#REF!,$J$66,$J$78,$J$90,$J$102,$J$114,$J$126,$J$138,$J$150,$J$162,$J$174)</f>
        <v>#REF!</v>
      </c>
    </row>
    <row r="105" spans="1:69" x14ac:dyDescent="0.25">
      <c r="A105" s="117"/>
      <c r="B105" s="60"/>
      <c r="C105" s="60"/>
      <c r="D105" s="61"/>
      <c r="E105" s="62"/>
      <c r="F105" s="62"/>
      <c r="G105" s="63"/>
      <c r="H105" s="64"/>
      <c r="I105" s="64"/>
      <c r="J105" s="64"/>
      <c r="K105" s="62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E105" s="3">
        <v>2004</v>
      </c>
      <c r="AF105" s="2">
        <f>COUNT($J$74:$J$85)</f>
        <v>0</v>
      </c>
      <c r="AG105" s="4">
        <f>MAX($J$74:$J$85)</f>
        <v>0</v>
      </c>
      <c r="AH105" s="2" t="e">
        <f>PERCENTILE($J$74:$J$85,75%)</f>
        <v>#NUM!</v>
      </c>
      <c r="AI105" s="4" t="e">
        <f>MEDIAN($J$74:$J$85)</f>
        <v>#NUM!</v>
      </c>
      <c r="AJ105" s="2" t="e">
        <f>PERCENTILE($J$74:$J$85,25%)</f>
        <v>#NUM!</v>
      </c>
      <c r="AK105" s="4">
        <f>MIN($J$74:$J$85)</f>
        <v>0</v>
      </c>
      <c r="BK105">
        <v>6</v>
      </c>
      <c r="BL105">
        <f>COUNT(#REF!,#REF!,#REF!,#REF!,$J$67,$J$79,$J$91,$J$103,$J$115,$J$127,$J$139,$J$151,$J$163,$J$175)</f>
        <v>0</v>
      </c>
      <c r="BM105" s="6" t="e">
        <f>MAX(#REF!,#REF!,#REF!,#REF!,$J$67,$J$79,$J$91,$J$103,$J$115,$J$127,$J$139,$J$151,$J$163,$J$175)</f>
        <v>#REF!</v>
      </c>
      <c r="BN105" t="e">
        <f>PERCENTILE((#REF!,#REF!,#REF!,#REF!,$J$67,$J$79,$J$91,$J$103,$J$115,$J$127,$J$139,$J$151,$J$163,$J$175),75%)</f>
        <v>#REF!</v>
      </c>
      <c r="BO105" s="6" t="e">
        <f>MEDIAN(#REF!,#REF!,#REF!,#REF!,$J$67,$J$79,$J$91,$J$103,$J$115,$J$127,$J$139,$J$151,$J$163,$J$175)</f>
        <v>#REF!</v>
      </c>
      <c r="BP105" t="e">
        <f>PERCENTILE((#REF!,#REF!,#REF!,#REF!,$J$67,$J$79,$J$91,$J$103,$J$115,$J$127,$J$139,$J$151,$J$163,$J$175),25%)</f>
        <v>#REF!</v>
      </c>
      <c r="BQ105" s="6" t="e">
        <f>MIN(#REF!,#REF!,#REF!,#REF!,$J$67,$J$79,$J$91,$J$103,$J$115,$J$127,$J$139,$J$151,$J$163,$J$175)</f>
        <v>#REF!</v>
      </c>
    </row>
    <row r="106" spans="1:69" x14ac:dyDescent="0.25">
      <c r="A106" s="117"/>
      <c r="B106" s="60"/>
      <c r="C106" s="60"/>
      <c r="D106" s="61"/>
      <c r="E106" s="62"/>
      <c r="F106" s="62"/>
      <c r="G106" s="63"/>
      <c r="H106" s="64"/>
      <c r="I106" s="64"/>
      <c r="J106" s="64"/>
      <c r="K106" s="62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E106" s="3">
        <v>2005</v>
      </c>
      <c r="AF106" s="2">
        <f>COUNT($J$86:$J$97)</f>
        <v>0</v>
      </c>
      <c r="AG106" s="4">
        <f>MAX($J$86:$J$97)</f>
        <v>0</v>
      </c>
      <c r="AH106" s="2" t="e">
        <f>PERCENTILE($J$86:$J$97,75%)</f>
        <v>#NUM!</v>
      </c>
      <c r="AI106" s="4" t="e">
        <f>MEDIAN($J$86:$J$97)</f>
        <v>#NUM!</v>
      </c>
      <c r="AJ106" s="2" t="e">
        <f>PERCENTILE($J$86:$J$97,25%)</f>
        <v>#NUM!</v>
      </c>
      <c r="AK106" s="4">
        <f>MIN($J$86:$J$97)</f>
        <v>0</v>
      </c>
      <c r="BK106">
        <v>7</v>
      </c>
      <c r="BL106">
        <f>COUNT(#REF!,#REF!,#REF!,#REF!,$J$68,$J$80,$J$92,$J$104,$J$116,$J$128,$J$140,$J$152,$J$164,$J$176)</f>
        <v>0</v>
      </c>
      <c r="BM106" s="6" t="e">
        <f>MAX(#REF!,#REF!,#REF!,#REF!,$J$68,$J$80,$J$92,$J$104,$J$116,$J$128,$J$140,$J$152,$J$164,$J$176)</f>
        <v>#REF!</v>
      </c>
      <c r="BN106" t="e">
        <f>PERCENTILE((#REF!,#REF!,#REF!,#REF!,$J$68,$J$80,$J$92,$J$104,$J$116,$J$128,$J$140,$J$152,$J$164,$J$176),75%)</f>
        <v>#REF!</v>
      </c>
      <c r="BO106" s="6" t="e">
        <f>MEDIAN(#REF!,#REF!,#REF!,#REF!,$J$68,$J$80,$J$92,$J$104,$J$116,$J$128,$J$140,$J$152,$J$164,$J$176)</f>
        <v>#REF!</v>
      </c>
      <c r="BP106" t="e">
        <f>PERCENTILE((#REF!,#REF!,#REF!,#REF!,$J$68,$J$80,$J$92,$J$104,$J$116,$J$128,$J$140,$J$152,$J$164,$J$176),25%)</f>
        <v>#REF!</v>
      </c>
      <c r="BQ106" s="6" t="e">
        <f>MIN(#REF!,#REF!,#REF!,#REF!,$J$68,$J$80,$J$92,$J$104,$J$116,$J$128,$J$140,$J$152,$J$164,$J$176)</f>
        <v>#REF!</v>
      </c>
    </row>
    <row r="107" spans="1:69" x14ac:dyDescent="0.25">
      <c r="A107" s="117"/>
      <c r="B107" s="60"/>
      <c r="C107" s="60"/>
      <c r="D107" s="61"/>
      <c r="E107" s="62"/>
      <c r="F107" s="62"/>
      <c r="G107" s="63"/>
      <c r="H107" s="64"/>
      <c r="I107" s="64"/>
      <c r="J107" s="64"/>
      <c r="K107" s="62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E107" s="3">
        <v>2006</v>
      </c>
      <c r="AF107" s="2">
        <f>COUNT($J$98:$J$109)</f>
        <v>0</v>
      </c>
      <c r="AG107" s="4">
        <f>MAX($J$98:$J$109)</f>
        <v>0</v>
      </c>
      <c r="AH107" s="2" t="e">
        <f>PERCENTILE($J$98:$J$109,75%)</f>
        <v>#NUM!</v>
      </c>
      <c r="AI107" s="4" t="e">
        <f>MEDIAN($J$98:$J$109)</f>
        <v>#NUM!</v>
      </c>
      <c r="AJ107" s="2" t="e">
        <f>PERCENTILE($J$98:$J$109,25%)</f>
        <v>#NUM!</v>
      </c>
      <c r="AK107" s="4">
        <f>MIN($J$98:$J$109)</f>
        <v>0</v>
      </c>
      <c r="BK107">
        <v>8</v>
      </c>
      <c r="BL107">
        <f>COUNT(#REF!,#REF!,#REF!,#REF!,$J$69,$J$81,$J$93,$J$105,$J$117,$J$129,$J$141,$J$153,$J$165,$J$177)</f>
        <v>0</v>
      </c>
      <c r="BM107" s="6" t="e">
        <f>MAX(#REF!,#REF!,#REF!,#REF!,$J$69,$J$81,$J$93,$J$105,$J$117,$J$129,$J$141,$J$153,$J$165,$J$177)</f>
        <v>#REF!</v>
      </c>
      <c r="BN107" t="e">
        <f>PERCENTILE((#REF!,#REF!,#REF!,#REF!,$J$69,$J$81,$J$93,$J$105,$J$117,$J$129,$J$141,$J$153,$J$165,$J$177),75%)</f>
        <v>#REF!</v>
      </c>
      <c r="BO107" s="6" t="e">
        <f>MEDIAN(#REF!,#REF!,#REF!,#REF!,$J$69,$J$81,$J$93,$J$105,$J$117,$J$129,$J$141,$J$153,$J$165,$J$177)</f>
        <v>#REF!</v>
      </c>
      <c r="BP107" t="e">
        <f>PERCENTILE((#REF!,#REF!,#REF!,#REF!,$J$69,$J$81,$J$93,$J$105,$J$117,$J$129,$J$141,$J$153,$J$165,$J$177),25%)</f>
        <v>#REF!</v>
      </c>
      <c r="BQ107" s="6" t="e">
        <f>MIN(#REF!,#REF!,#REF!,#REF!,$J$69,$J$81,$J$93,$J$105,$J$117,$J$129,$J$141,$J$153,$J$165,$J$177)</f>
        <v>#REF!</v>
      </c>
    </row>
    <row r="108" spans="1:69" x14ac:dyDescent="0.25">
      <c r="A108" s="117"/>
      <c r="B108" s="60"/>
      <c r="C108" s="60"/>
      <c r="D108" s="61"/>
      <c r="E108" s="62"/>
      <c r="F108" s="62"/>
      <c r="G108" s="63"/>
      <c r="H108" s="64"/>
      <c r="I108" s="64"/>
      <c r="J108" s="64"/>
      <c r="K108" s="62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E108" s="3">
        <v>2007</v>
      </c>
      <c r="AF108" s="2">
        <f>COUNT($J$110:$J$121)</f>
        <v>0</v>
      </c>
      <c r="AG108" s="4">
        <f>MAX($J$110:$J$121)</f>
        <v>0</v>
      </c>
      <c r="AH108" s="2" t="e">
        <f>PERCENTILE($J$110:$J$121,75%)</f>
        <v>#NUM!</v>
      </c>
      <c r="AI108" s="4" t="e">
        <f>MEDIAN($J$110:$J$121)</f>
        <v>#NUM!</v>
      </c>
      <c r="AJ108" s="2" t="e">
        <f>PERCENTILE($J$110:$J$121,25%)</f>
        <v>#NUM!</v>
      </c>
      <c r="AK108" s="4">
        <f>MIN($J$110:$J$121)</f>
        <v>0</v>
      </c>
      <c r="BK108">
        <v>9</v>
      </c>
      <c r="BL108">
        <f>COUNT(#REF!,#REF!,#REF!,#REF!,$J$70,$J$82,$J$94,$J$106,$J$118,$J$130,$J$142,$J$154,$J$166,$J$178)</f>
        <v>0</v>
      </c>
      <c r="BM108" s="6" t="e">
        <f>MAX(#REF!,#REF!,#REF!,#REF!,$J$70,$J$82,$J$94,$J$106,$J$118,$J$130,$J$142,$J$154,$J$166,$J$178)</f>
        <v>#REF!</v>
      </c>
      <c r="BN108" t="e">
        <f>PERCENTILE((#REF!,#REF!,#REF!,#REF!,$J$70,$J$82,$J$94,$J$106,$J$118,$J$130,$J$142,$J$154,$J$166,$J$178),75%)</f>
        <v>#REF!</v>
      </c>
      <c r="BO108" s="6" t="e">
        <f>MEDIAN(#REF!,#REF!,#REF!,#REF!,$J$70,$J$82,$J$94,$J$106,$J$118,$J$130,$J$142,$J$154,$J$166,$J$178)</f>
        <v>#REF!</v>
      </c>
      <c r="BP108" t="e">
        <f>PERCENTILE((#REF!,#REF!,#REF!,#REF!,$J$70,$J$82,$J$94,$J$106,$J$118,$J$130,$J$142,$J$154,$J$166,$J$178),25%)</f>
        <v>#REF!</v>
      </c>
      <c r="BQ108" s="6" t="e">
        <f>MIN(#REF!,#REF!,#REF!,#REF!,$J$70,$J$82,$J$94,$J$106,$J$118,$J$130,$J$142,$J$154,$J$166,$J$178)</f>
        <v>#REF!</v>
      </c>
    </row>
    <row r="109" spans="1:69" x14ac:dyDescent="0.25">
      <c r="A109" s="117"/>
      <c r="B109" s="60"/>
      <c r="C109" s="60"/>
      <c r="D109" s="61"/>
      <c r="E109" s="62"/>
      <c r="F109" s="62"/>
      <c r="G109" s="63"/>
      <c r="H109" s="64"/>
      <c r="I109" s="64"/>
      <c r="J109" s="64"/>
      <c r="K109" s="62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E109" s="3">
        <v>2008</v>
      </c>
      <c r="AF109" s="2">
        <f>COUNT($J$122:$J$133)</f>
        <v>0</v>
      </c>
      <c r="AG109" s="4">
        <f>MAX($J$122:$J$133)</f>
        <v>0</v>
      </c>
      <c r="AH109" s="2" t="e">
        <f>PERCENTILE($J$122:$J$133,75%)</f>
        <v>#NUM!</v>
      </c>
      <c r="AI109" s="4" t="e">
        <f>MEDIAN($J$122:$J$133)</f>
        <v>#NUM!</v>
      </c>
      <c r="AJ109" s="2" t="e">
        <f>PERCENTILE($J$122:$J$133,25%)</f>
        <v>#NUM!</v>
      </c>
      <c r="AK109" s="4">
        <f>MIN($J$122:$J$133)</f>
        <v>0</v>
      </c>
      <c r="BK109">
        <v>10</v>
      </c>
      <c r="BL109">
        <f>COUNT(#REF!,#REF!,#REF!,#REF!,$J$71,$J$83,$J$95,$J$107,$J$119,$J$131,$J$143,$J$155,$J$167,$J$179)</f>
        <v>0</v>
      </c>
      <c r="BM109" s="6" t="e">
        <f>MAX(#REF!,#REF!,#REF!,#REF!,$J$71,$J$83,$J$95,$J$107,$J$119,$J$131,$J$143,$J$155,$J$167,$J$179)</f>
        <v>#REF!</v>
      </c>
      <c r="BN109" t="e">
        <f>PERCENTILE((#REF!,#REF!,#REF!,#REF!,$J$71,$J$83,$J$95,$J$107,$J$119,$J$131,$J$143,$J$155,$J$167,$J$179),75%)</f>
        <v>#REF!</v>
      </c>
      <c r="BO109" s="6" t="e">
        <f>MEDIAN(#REF!,#REF!,#REF!,#REF!,$J$71,$J$83,$J$95,$J$107,$J$119,$J$131,$J$143,$J$155,$J$167,$J$179)</f>
        <v>#REF!</v>
      </c>
      <c r="BP109" t="e">
        <f>PERCENTILE((#REF!,#REF!,#REF!,#REF!,$J$71,$J$83,$J$95,$J$107,$J$119,$J$131,$J$143,$J$155,$J$167,$J$179),25%)</f>
        <v>#REF!</v>
      </c>
      <c r="BQ109" s="6" t="e">
        <f>MIN(#REF!,#REF!,#REF!,#REF!,$J$71,$J$83,$J$95,$J$107,$J$119,$J$131,$J$143,$J$155,$J$167,$J$179)</f>
        <v>#REF!</v>
      </c>
    </row>
    <row r="110" spans="1:69" x14ac:dyDescent="0.25">
      <c r="A110" s="117"/>
      <c r="B110" s="60"/>
      <c r="C110" s="60"/>
      <c r="D110" s="61"/>
      <c r="E110" s="62"/>
      <c r="F110" s="62"/>
      <c r="G110" s="63"/>
      <c r="H110" s="64"/>
      <c r="I110" s="64"/>
      <c r="J110" s="64"/>
      <c r="K110" s="62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E110" s="3">
        <v>2009</v>
      </c>
      <c r="AF110" s="2">
        <f>COUNT($J$134:$J$145)</f>
        <v>0</v>
      </c>
      <c r="AG110" s="4">
        <f>MAX($J$134:$J$145)</f>
        <v>0</v>
      </c>
      <c r="AH110" s="2" t="e">
        <f>PERCENTILE($J$134:$J$145,75%)</f>
        <v>#NUM!</v>
      </c>
      <c r="AI110" s="4" t="e">
        <f>MEDIAN($J$134:$J$145)</f>
        <v>#NUM!</v>
      </c>
      <c r="AJ110" s="2" t="e">
        <f>PERCENTILE($J$134:$J$145,25%)</f>
        <v>#NUM!</v>
      </c>
      <c r="AK110" s="4">
        <f>MIN($J$134:$J$145)</f>
        <v>0</v>
      </c>
      <c r="BK110">
        <v>11</v>
      </c>
      <c r="BL110">
        <f>COUNT(#REF!,#REF!,#REF!,#REF!,$J$72,$J$84,$J$96,$J$108,$J$120,$J$132,$J$144,$J$156,$J$168,$J$180)</f>
        <v>0</v>
      </c>
      <c r="BM110" s="6" t="e">
        <f>MAX(#REF!,#REF!,#REF!,#REF!,$J$72,$J$84,$J$96,$J$108,$J$120,$J$132,$J$144,$J$156,$J$168,$J$180)</f>
        <v>#REF!</v>
      </c>
      <c r="BN110" t="e">
        <f>PERCENTILE((#REF!,#REF!,#REF!,#REF!,$J$72,$J$84,$J$96,$J$108,$J$120,$J$132,$J$144,$J$156,$J$168,$J$180),75%)</f>
        <v>#REF!</v>
      </c>
      <c r="BO110" s="6" t="e">
        <f>MEDIAN(#REF!,#REF!,#REF!,#REF!,$J$72,$J$84,$J$96,$J$108,$J$120,$J$132,$J$144,$J$156,$J$168,$J$180)</f>
        <v>#REF!</v>
      </c>
      <c r="BP110" t="e">
        <f>PERCENTILE((#REF!,#REF!,#REF!,#REF!,$J$72,$J$84,$J$96,$J$108,$J$120,$J$132,$J$144,$J$156,$J$168,$J$180),25%)</f>
        <v>#REF!</v>
      </c>
      <c r="BQ110" s="6" t="e">
        <f>MIN(#REF!,#REF!,#REF!,#REF!,$J$72,$J$84,$J$96,$J$108,$J$120,$J$132,$J$144,$J$156,$J$168,$J$180)</f>
        <v>#REF!</v>
      </c>
    </row>
    <row r="111" spans="1:69" x14ac:dyDescent="0.25">
      <c r="A111" s="117"/>
      <c r="B111" s="60"/>
      <c r="C111" s="60"/>
      <c r="D111" s="61"/>
      <c r="E111" s="62"/>
      <c r="F111" s="62"/>
      <c r="G111" s="63"/>
      <c r="H111" s="64"/>
      <c r="I111" s="64"/>
      <c r="J111" s="64"/>
      <c r="K111" s="62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E111" s="3">
        <v>2010</v>
      </c>
      <c r="AF111" s="2">
        <f>COUNT($J$146:$J$157)</f>
        <v>0</v>
      </c>
      <c r="AG111" s="4">
        <f>MAX($J$146:$J$157)</f>
        <v>0</v>
      </c>
      <c r="AH111" s="2" t="e">
        <f>PERCENTILE($J$146:$J$157,75%)</f>
        <v>#NUM!</v>
      </c>
      <c r="AI111" s="4" t="e">
        <f>MEDIAN($J$146:$J$157)</f>
        <v>#NUM!</v>
      </c>
      <c r="AJ111" s="2" t="e">
        <f>PERCENTILE($J$146:$J$157,25%)</f>
        <v>#NUM!</v>
      </c>
      <c r="AK111" s="4">
        <f>MIN($J$146:$J$157)</f>
        <v>0</v>
      </c>
      <c r="BK111">
        <v>12</v>
      </c>
      <c r="BL111">
        <f>COUNT(#REF!,#REF!,#REF!,#REF!,$J$73,$J$85,$J$97,$J$109,$J$121,$J$133,$J$145,$J$157,$J$169,$J$181)</f>
        <v>0</v>
      </c>
      <c r="BM111" s="6" t="e">
        <f>MAX(#REF!,#REF!,#REF!,#REF!,$J$73,$J$85,$J$97,$J$109,$J$121,$J$133,$J$145,$J$157,$J$169,$J$181)</f>
        <v>#REF!</v>
      </c>
      <c r="BN111" t="e">
        <f>PERCENTILE((#REF!,#REF!,#REF!,#REF!,$J$73,$J$85,$J$97,$J$109,$J$121,$J$133,$J$145,$J$157,$J$169,$J$181),75%)</f>
        <v>#REF!</v>
      </c>
      <c r="BO111" s="6" t="e">
        <f>MEDIAN(#REF!,#REF!,#REF!,#REF!,$J$73,$J$85,$J$97,$J$109,$J$121,$J$133,$J$145,$J$157,$J$169,$J$181)</f>
        <v>#REF!</v>
      </c>
      <c r="BP111" t="e">
        <f>PERCENTILE((#REF!,#REF!,#REF!,#REF!,$J$73,$J$85,$J$97,$J$109,$J$121,$J$133,$J$145,$J$157,$J$169,$J$181),25%)</f>
        <v>#REF!</v>
      </c>
      <c r="BQ111" s="6" t="e">
        <f>MIN(#REF!,#REF!,#REF!,#REF!,$J$73,$J$85,$J$97,$J$109,$J$121,$J$133,$J$145,$J$157,$J$169,$J$181)</f>
        <v>#REF!</v>
      </c>
    </row>
    <row r="112" spans="1:69" x14ac:dyDescent="0.25">
      <c r="A112" s="117"/>
      <c r="B112" s="60"/>
      <c r="C112" s="60"/>
      <c r="D112" s="61"/>
      <c r="E112" s="62"/>
      <c r="F112" s="62"/>
      <c r="G112" s="63"/>
      <c r="H112" s="64"/>
      <c r="I112" s="64"/>
      <c r="J112" s="64"/>
      <c r="K112" s="62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E112" s="3">
        <v>2011</v>
      </c>
      <c r="AF112" s="2">
        <f>COUNT($J$158:$J$169)</f>
        <v>0</v>
      </c>
      <c r="AG112" s="4">
        <f>MAX($J$158:$J$169)</f>
        <v>0</v>
      </c>
      <c r="AH112" s="2" t="e">
        <f>PERCENTILE($J$158:$J$169,75%)</f>
        <v>#NUM!</v>
      </c>
      <c r="AI112" s="4" t="e">
        <f>MEDIAN($J$158:$J$169)</f>
        <v>#NUM!</v>
      </c>
      <c r="AJ112" s="2" t="e">
        <f>PERCENTILE($J$158:$J$169,25%)</f>
        <v>#NUM!</v>
      </c>
      <c r="AK112" s="4">
        <f>MIN($J$158:$J$169)</f>
        <v>0</v>
      </c>
    </row>
    <row r="113" spans="1:69" x14ac:dyDescent="0.25">
      <c r="A113" s="117"/>
      <c r="B113" s="60"/>
      <c r="C113" s="60"/>
      <c r="D113" s="61"/>
      <c r="E113" s="62"/>
      <c r="F113" s="62"/>
      <c r="G113" s="63"/>
      <c r="H113" s="64"/>
      <c r="I113" s="64"/>
      <c r="J113" s="64"/>
      <c r="K113" s="62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E113" s="3">
        <v>2012</v>
      </c>
      <c r="AF113" s="2">
        <f>COUNT($J$170:$J$181)</f>
        <v>0</v>
      </c>
      <c r="AG113" s="4">
        <f>MAX($J$170:$J$181)</f>
        <v>0</v>
      </c>
      <c r="AH113" s="2" t="e">
        <f>PERCENTILE($J$170:$J$181,75%)</f>
        <v>#NUM!</v>
      </c>
      <c r="AI113" s="4" t="e">
        <f>MEDIAN($J$170:$J$181)</f>
        <v>#NUM!</v>
      </c>
      <c r="AJ113" s="2" t="e">
        <f>PERCENTILE($J$170:$J$181,25%)</f>
        <v>#NUM!</v>
      </c>
      <c r="AK113" s="4">
        <f>MIN($J$170:$J$181)</f>
        <v>0</v>
      </c>
    </row>
    <row r="114" spans="1:69" x14ac:dyDescent="0.25">
      <c r="A114" s="117"/>
      <c r="B114" s="60"/>
      <c r="C114" s="60"/>
      <c r="D114" s="61"/>
      <c r="E114" s="62"/>
      <c r="F114" s="62"/>
      <c r="G114" s="63"/>
      <c r="H114" s="64"/>
      <c r="I114" s="64"/>
      <c r="J114" s="64"/>
      <c r="K114" s="62"/>
      <c r="L114" s="63"/>
      <c r="M114" s="63"/>
      <c r="N114" s="66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E114" s="1"/>
      <c r="AF114" s="1"/>
      <c r="AG114" s="2"/>
      <c r="AH114" s="2"/>
      <c r="AI114" s="2"/>
    </row>
    <row r="115" spans="1:69" x14ac:dyDescent="0.25">
      <c r="A115" s="117"/>
      <c r="B115" s="60"/>
      <c r="C115" s="60"/>
      <c r="D115" s="61"/>
      <c r="E115" s="62"/>
      <c r="F115" s="62"/>
      <c r="G115" s="63"/>
      <c r="H115" s="64"/>
      <c r="I115" s="64"/>
      <c r="J115" s="64"/>
      <c r="K115" s="62"/>
      <c r="L115" s="63"/>
      <c r="M115" s="63"/>
      <c r="N115" s="66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69" x14ac:dyDescent="0.25">
      <c r="A116" s="117"/>
      <c r="B116" s="60"/>
      <c r="C116" s="60"/>
      <c r="D116" s="61"/>
      <c r="E116" s="62"/>
      <c r="F116" s="62"/>
      <c r="G116" s="63"/>
      <c r="H116" s="64"/>
      <c r="I116" s="64"/>
      <c r="J116" s="64"/>
      <c r="K116" s="62"/>
      <c r="L116" s="63"/>
      <c r="M116" s="63"/>
      <c r="N116" s="66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E116" t="s">
        <v>15</v>
      </c>
      <c r="AF116" t="s">
        <v>52</v>
      </c>
      <c r="AG116" t="s">
        <v>53</v>
      </c>
      <c r="AH116" t="s">
        <v>54</v>
      </c>
      <c r="AI116" t="s">
        <v>55</v>
      </c>
      <c r="AJ116" t="s">
        <v>56</v>
      </c>
      <c r="AK116" t="s">
        <v>57</v>
      </c>
      <c r="BK116" t="s">
        <v>14</v>
      </c>
      <c r="BL116" t="s">
        <v>52</v>
      </c>
      <c r="BM116" t="s">
        <v>53</v>
      </c>
      <c r="BN116" t="s">
        <v>54</v>
      </c>
      <c r="BO116" t="s">
        <v>55</v>
      </c>
      <c r="BP116" t="s">
        <v>56</v>
      </c>
      <c r="BQ116" t="s">
        <v>57</v>
      </c>
    </row>
    <row r="117" spans="1:69" x14ac:dyDescent="0.25">
      <c r="A117" s="117"/>
      <c r="B117" s="60"/>
      <c r="C117" s="60"/>
      <c r="D117" s="61"/>
      <c r="E117" s="62"/>
      <c r="F117" s="62"/>
      <c r="G117" s="63"/>
      <c r="H117" s="64"/>
      <c r="I117" s="64"/>
      <c r="J117" s="64"/>
      <c r="K117" s="62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E117" s="3">
        <v>1999</v>
      </c>
      <c r="AF117">
        <f>COUNT(#REF!)</f>
        <v>0</v>
      </c>
      <c r="AG117" s="4" t="e">
        <f>MAX(#REF!)</f>
        <v>#REF!</v>
      </c>
      <c r="AH117" t="e">
        <f>PERCENTILE(#REF!,75%)</f>
        <v>#REF!</v>
      </c>
      <c r="AI117" s="4" t="e">
        <f>MEDIAN(#REF!)</f>
        <v>#REF!</v>
      </c>
      <c r="AJ117" t="e">
        <f>PERCENTILE(#REF!,25%)</f>
        <v>#REF!</v>
      </c>
      <c r="AK117" s="4" t="e">
        <f>MIN(#REF!)</f>
        <v>#REF!</v>
      </c>
      <c r="BK117">
        <v>1</v>
      </c>
      <c r="BL117">
        <f>COUNT(#REF!,#REF!,#REF!,#REF!,$K$62,$K$74,$K$86,$K$98,$K$110,$K$122,$K$134,$K$146,$K$158,$K$170)</f>
        <v>0</v>
      </c>
      <c r="BM117" s="6" t="e">
        <f>MAX(#REF!,#REF!,#REF!,#REF!,$K$62,$K$74,$K$86,$K$98,$K$110,$K$122,$K$134,$K$146,$K$158,$K$170)</f>
        <v>#REF!</v>
      </c>
      <c r="BN117" t="e">
        <f>PERCENTILE((#REF!,#REF!,#REF!,#REF!,$K$62,$K$74,$K$86,$K$98,$K$110,$K$122,$K$134,$K$146,$K$158,$K$170),75%)</f>
        <v>#REF!</v>
      </c>
      <c r="BO117" s="6" t="e">
        <f>MEDIAN(#REF!,#REF!,#REF!,#REF!,$K$62,$K$74,$K$86,$K$98,$K$110,$K$122,$K$134,$K$146,$K$158,$K$170)</f>
        <v>#REF!</v>
      </c>
      <c r="BP117" t="e">
        <f>PERCENTILE((#REF!,#REF!,#REF!,#REF!,$K$62,$K$74,$K$86,$K$98,$K$110,$K$122,$K$134,$K$146,$K$158,$K$170),25%)</f>
        <v>#REF!</v>
      </c>
      <c r="BQ117" s="6" t="e">
        <f>MIN(#REF!,#REF!,#REF!,#REF!,$K$62,$K$74,$K$86,$K$98,$K$110,$K$122,$K$134,$K$146,$K$158,$K$170)</f>
        <v>#REF!</v>
      </c>
    </row>
    <row r="118" spans="1:69" x14ac:dyDescent="0.25">
      <c r="A118" s="117"/>
      <c r="B118" s="60"/>
      <c r="C118" s="60"/>
      <c r="D118" s="61"/>
      <c r="E118" s="62"/>
      <c r="F118" s="62"/>
      <c r="G118" s="63"/>
      <c r="H118" s="64"/>
      <c r="I118" s="64"/>
      <c r="J118" s="64"/>
      <c r="K118" s="62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E118" s="3">
        <v>2000</v>
      </c>
      <c r="AF118">
        <f>COUNT(#REF!)</f>
        <v>0</v>
      </c>
      <c r="AG118" s="4" t="e">
        <f>MAX(#REF!)</f>
        <v>#REF!</v>
      </c>
      <c r="AH118" t="e">
        <f>PERCENTILE(#REF!,75%)</f>
        <v>#REF!</v>
      </c>
      <c r="AI118" s="4" t="e">
        <f>MEDIAN(#REF!)</f>
        <v>#REF!</v>
      </c>
      <c r="AJ118" t="e">
        <f>PERCENTILE(#REF!,25%)</f>
        <v>#REF!</v>
      </c>
      <c r="AK118" s="4" t="e">
        <f>MIN(#REF!)</f>
        <v>#REF!</v>
      </c>
      <c r="BK118">
        <v>2</v>
      </c>
      <c r="BL118">
        <f>COUNT(#REF!,#REF!,#REF!,#REF!,$K$63,$K$75,$K$87,$K$99,$K$111,$K$123,$K$135,$K$147,$K$159,$K$171)</f>
        <v>0</v>
      </c>
      <c r="BM118" s="6" t="e">
        <f>MAX(#REF!,#REF!,#REF!,#REF!,$K$63,$K$75,$K$87,$K$99,$K$111,$K$123,$K$135,$K$147,$K$159,$K$171)</f>
        <v>#REF!</v>
      </c>
      <c r="BN118" t="e">
        <f>PERCENTILE((#REF!,#REF!,#REF!,#REF!,$K$63,$K$75,$K$87,$K$99,$K$111,$K$123,$K$135,$K$147,$K$159,$K$171),75%)</f>
        <v>#REF!</v>
      </c>
      <c r="BO118" s="6" t="e">
        <f>MEDIAN(#REF!,#REF!,#REF!,#REF!,$K$63,$K$75,$K$87,$K$99,$K$111,$K$123,$K$135,$K$147,$K$159,$K$171)</f>
        <v>#REF!</v>
      </c>
      <c r="BP118" t="e">
        <f>PERCENTILE((#REF!,#REF!,#REF!,#REF!,$K$63,$K$75,$K$87,$K$99,$K$111,$K$123,$K$135,$K$147,$K$159,$K$171),25%)</f>
        <v>#REF!</v>
      </c>
      <c r="BQ118" s="6" t="e">
        <f>MIN(#REF!,#REF!,#REF!,#REF!,$K$63,$K$75,$K$87,$K$99,$K$111,$K$123,$K$135,$K$147,$K$159,$K$171)</f>
        <v>#REF!</v>
      </c>
    </row>
    <row r="119" spans="1:69" x14ac:dyDescent="0.25">
      <c r="A119" s="117"/>
      <c r="B119" s="60"/>
      <c r="C119" s="60"/>
      <c r="D119" s="61"/>
      <c r="E119" s="62"/>
      <c r="F119" s="62"/>
      <c r="G119" s="63"/>
      <c r="H119" s="64"/>
      <c r="I119" s="64"/>
      <c r="J119" s="64"/>
      <c r="K119" s="62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E119" s="3">
        <v>2001</v>
      </c>
      <c r="AF119" s="2">
        <f>COUNT(#REF!)</f>
        <v>0</v>
      </c>
      <c r="AG119" s="4" t="e">
        <f>MAX(#REF!)</f>
        <v>#REF!</v>
      </c>
      <c r="AH119" s="2" t="e">
        <f>PERCENTILE(#REF!,75%)</f>
        <v>#REF!</v>
      </c>
      <c r="AI119" s="4" t="e">
        <f>MEDIAN(#REF!)</f>
        <v>#REF!</v>
      </c>
      <c r="AJ119" s="2" t="e">
        <f>PERCENTILE(#REF!,25%)</f>
        <v>#REF!</v>
      </c>
      <c r="AK119" s="4" t="e">
        <f>MIN(#REF!)</f>
        <v>#REF!</v>
      </c>
      <c r="BK119">
        <v>3</v>
      </c>
      <c r="BL119">
        <f>COUNT(#REF!,#REF!,#REF!,#REF!,$K$64,$K$76,$K$88,$K$100,$K$112,$K$124,$K$136,$K$148,$K$160,$K$172)</f>
        <v>0</v>
      </c>
      <c r="BM119" s="6" t="e">
        <f>MAX(#REF!,#REF!,#REF!,#REF!,$K$64,$K$76,$K$88,$K$100,$K$112,$K$124,$K$136,$K$148,$K$160,$K$172)</f>
        <v>#REF!</v>
      </c>
      <c r="BN119" t="e">
        <f>PERCENTILE((#REF!,#REF!,#REF!,#REF!,$K$64,$K$76,$K$88,$K$100,$K$112,$K$124,$K$136,$K$148,$K$160,$K$172),75%)</f>
        <v>#REF!</v>
      </c>
      <c r="BO119" s="6" t="e">
        <f>MEDIAN(#REF!,#REF!,#REF!,#REF!,$K$64,$K$76,$K$88,$K$100,$K$112,$K$124,$K$136,$K$148,$K$160,$K$172)</f>
        <v>#REF!</v>
      </c>
      <c r="BP119" t="e">
        <f>PERCENTILE((#REF!,#REF!,#REF!,#REF!,$K$64,$K$76,$K$88,$K$100,$K$112,$K$124,$K$136,$K$148,$K$160,$K$172),25%)</f>
        <v>#REF!</v>
      </c>
      <c r="BQ119" s="6" t="e">
        <f>MIN(#REF!,#REF!,#REF!,#REF!,$K$64,$K$76,$K$88,$K$100,$K$112,$K$124,$K$136,$K$148,$K$160,$K$172)</f>
        <v>#REF!</v>
      </c>
    </row>
    <row r="120" spans="1:69" x14ac:dyDescent="0.25">
      <c r="A120" s="117"/>
      <c r="B120" s="60"/>
      <c r="C120" s="60"/>
      <c r="D120" s="61"/>
      <c r="E120" s="62"/>
      <c r="F120" s="62"/>
      <c r="G120" s="63"/>
      <c r="H120" s="64"/>
      <c r="I120" s="64"/>
      <c r="J120" s="64"/>
      <c r="K120" s="62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E120" s="3">
        <v>2002</v>
      </c>
      <c r="AF120" s="2">
        <f>COUNT(#REF!)</f>
        <v>0</v>
      </c>
      <c r="AG120" s="4" t="e">
        <f>MAX(#REF!)</f>
        <v>#REF!</v>
      </c>
      <c r="AH120" s="2" t="e">
        <f>PERCENTILE(#REF!,75%)</f>
        <v>#REF!</v>
      </c>
      <c r="AI120" s="4" t="e">
        <f>MEDIAN(#REF!)</f>
        <v>#REF!</v>
      </c>
      <c r="AJ120" s="2" t="e">
        <f>PERCENTILE(#REF!,25%)</f>
        <v>#REF!</v>
      </c>
      <c r="AK120" s="4" t="e">
        <f>MIN(#REF!)</f>
        <v>#REF!</v>
      </c>
      <c r="BK120">
        <v>4</v>
      </c>
      <c r="BL120">
        <f>COUNT(#REF!,#REF!,#REF!,#REF!,$K$65,$K$77,$K$89,$K$101,$K$113,$K$125,$K$137,$K$149,$K$161,$K$173)</f>
        <v>0</v>
      </c>
      <c r="BM120" s="6" t="e">
        <f>MAX(#REF!,#REF!,#REF!,#REF!,$K$65,$K$77,$K$89,$K$101,$K$113,$K$125,$K$137,$K$149,$K$161,$K$173)</f>
        <v>#REF!</v>
      </c>
      <c r="BN120" t="e">
        <f>PERCENTILE((#REF!,#REF!,#REF!,#REF!,$K$65,$K$77,$K$89,$K$101,$K$113,$K$125,$K$137,$K$149,$K$161,$K$173),75%)</f>
        <v>#REF!</v>
      </c>
      <c r="BO120" s="6" t="e">
        <f>MEDIAN(#REF!,#REF!,#REF!,#REF!,$K$65,$K$77,$K$89,$K$101,$K$113,$K$125,$K$137,$K$149,$K$161,$K$173)</f>
        <v>#REF!</v>
      </c>
      <c r="BP120" t="e">
        <f>PERCENTILE((#REF!,#REF!,#REF!,#REF!,$K$65,$K$77,$K$89,$K$101,$K$113,$K$125,$K$137,$K$149,$K$161,$K$173),25%)</f>
        <v>#REF!</v>
      </c>
      <c r="BQ120" s="6" t="e">
        <f>MIN(#REF!,#REF!,#REF!,#REF!,$K$65,$K$77,$K$89,$K$101,$K$113,$K$125,$K$137,$K$149,$K$161,$K$173)</f>
        <v>#REF!</v>
      </c>
    </row>
    <row r="121" spans="1:69" x14ac:dyDescent="0.25">
      <c r="A121" s="117"/>
      <c r="B121" s="60"/>
      <c r="C121" s="60"/>
      <c r="D121" s="61"/>
      <c r="E121" s="62"/>
      <c r="F121" s="62"/>
      <c r="G121" s="63"/>
      <c r="H121" s="64"/>
      <c r="I121" s="64"/>
      <c r="J121" s="64"/>
      <c r="K121" s="62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E121" s="3">
        <v>2003</v>
      </c>
      <c r="AF121" s="2">
        <f>COUNT($K$62:$K$73)</f>
        <v>0</v>
      </c>
      <c r="AG121" s="4">
        <f>MAX($K$62:$K$73)</f>
        <v>0</v>
      </c>
      <c r="AH121" s="2" t="e">
        <f>PERCENTILE($K$62:$K$73,75%)</f>
        <v>#NUM!</v>
      </c>
      <c r="AI121" s="4" t="e">
        <f>MEDIAN($K$62:$K$73)</f>
        <v>#NUM!</v>
      </c>
      <c r="AJ121" s="2" t="e">
        <f>PERCENTILE($K$62:$K$73,25%)</f>
        <v>#NUM!</v>
      </c>
      <c r="AK121" s="4">
        <f>MIN($K$62:$K$73)</f>
        <v>0</v>
      </c>
      <c r="BK121">
        <v>5</v>
      </c>
      <c r="BL121">
        <f>COUNT(#REF!,#REF!,#REF!,#REF!,$K$66,$K$78,$K$90,$K$102,$K$114,$K$126,$K$138,$K$150,$K$162,$K$174)</f>
        <v>0</v>
      </c>
      <c r="BM121" s="6" t="e">
        <f>MAX(#REF!,#REF!,#REF!,#REF!,$K$66,$K$78,$K$90,$K$102,$K$114,$K$126,$K$138,$K$150,$K$162,$K$174)</f>
        <v>#REF!</v>
      </c>
      <c r="BN121" t="e">
        <f>PERCENTILE((#REF!,#REF!,#REF!,#REF!,$K$66,$K$78,$K$90,$K$102,$K$114,$K$126,$K$138,$K$150,$K$162,$K$174),75%)</f>
        <v>#REF!</v>
      </c>
      <c r="BO121" s="6" t="e">
        <f>MEDIAN(#REF!,#REF!,#REF!,#REF!,$K$66,$K$78,$K$90,$K$102,$K$114,$K$126,$K$138,$K$150,$K$162,$K$174)</f>
        <v>#REF!</v>
      </c>
      <c r="BP121" t="e">
        <f>PERCENTILE((#REF!,#REF!,#REF!,#REF!,$K$66,$K$78,$K$90,$K$102,$K$114,$K$126,$K$138,$K$150,$K$162,$K$174),25%)</f>
        <v>#REF!</v>
      </c>
      <c r="BQ121" s="6" t="e">
        <f>MIN(#REF!,#REF!,#REF!,#REF!,$K$66,$K$78,$K$90,$K$102,$K$114,$K$126,$K$138,$K$150,$K$162,$K$174)</f>
        <v>#REF!</v>
      </c>
    </row>
    <row r="122" spans="1:69" x14ac:dyDescent="0.25">
      <c r="A122" s="117"/>
      <c r="B122" s="60"/>
      <c r="C122" s="60"/>
      <c r="D122" s="61"/>
      <c r="E122" s="62"/>
      <c r="F122" s="62"/>
      <c r="G122" s="63"/>
      <c r="H122" s="64"/>
      <c r="I122" s="64"/>
      <c r="J122" s="64"/>
      <c r="K122" s="62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E122" s="3">
        <v>2004</v>
      </c>
      <c r="AF122" s="2">
        <f>COUNT($K$74:$K$85)</f>
        <v>0</v>
      </c>
      <c r="AG122" s="4">
        <f>MAX($K$74:$K$85)</f>
        <v>0</v>
      </c>
      <c r="AH122" s="2" t="e">
        <f>PERCENTILE($K$74:$K$85,75%)</f>
        <v>#NUM!</v>
      </c>
      <c r="AI122" s="4" t="e">
        <f>MEDIAN($K$74:$K$85)</f>
        <v>#NUM!</v>
      </c>
      <c r="AJ122" s="2" t="e">
        <f>PERCENTILE($K$74:$K$85,25%)</f>
        <v>#NUM!</v>
      </c>
      <c r="AK122" s="4">
        <f>MIN($K$74:$K$85)</f>
        <v>0</v>
      </c>
      <c r="BK122">
        <v>6</v>
      </c>
      <c r="BL122">
        <f>COUNT(#REF!,#REF!,#REF!,#REF!,$K$67,$K$79,$K$91,$K$103,$K$115,$K$127,$K$139,$K$151,$K$163,$K$175)</f>
        <v>0</v>
      </c>
      <c r="BM122" s="6" t="e">
        <f>MAX(#REF!,#REF!,#REF!,#REF!,$K$67,$K$79,$K$91,$K$103,$K$115,$K$127,$K$139,$K$151,$K$163,$K$175)</f>
        <v>#REF!</v>
      </c>
      <c r="BN122" t="e">
        <f>PERCENTILE((#REF!,#REF!,#REF!,#REF!,$K$67,$K$79,$K$91,$K$103,$K$115,$K$127,$K$139,$K$151,$K$163,$K$175),75%)</f>
        <v>#REF!</v>
      </c>
      <c r="BO122" s="6" t="e">
        <f>MEDIAN(#REF!,#REF!,#REF!,#REF!,$K$67,$K$79,$K$91,$K$103,$K$115,$K$127,$K$139,$K$151,$K$163,$K$175)</f>
        <v>#REF!</v>
      </c>
      <c r="BP122" t="e">
        <f>PERCENTILE((#REF!,#REF!,#REF!,#REF!,$K$67,$K$79,$K$91,$K$103,$K$115,$K$127,$K$139,$K$151,$K$163,$K$175),25%)</f>
        <v>#REF!</v>
      </c>
      <c r="BQ122" s="6" t="e">
        <f>MIN(#REF!,#REF!,#REF!,#REF!,$K$67,$K$79,$K$91,$K$103,$K$115,$K$127,$K$139,$K$151,$K$163,$K$175)</f>
        <v>#REF!</v>
      </c>
    </row>
    <row r="123" spans="1:69" x14ac:dyDescent="0.25">
      <c r="A123" s="117"/>
      <c r="B123" s="60"/>
      <c r="C123" s="60"/>
      <c r="D123" s="61"/>
      <c r="E123" s="62"/>
      <c r="F123" s="62"/>
      <c r="G123" s="63"/>
      <c r="H123" s="64"/>
      <c r="I123" s="64"/>
      <c r="J123" s="64"/>
      <c r="K123" s="62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E123" s="3">
        <v>2005</v>
      </c>
      <c r="AF123" s="2">
        <f>COUNT($K$86:$K$97)</f>
        <v>0</v>
      </c>
      <c r="AG123" s="4">
        <f>MAX($K$86:$K$97)</f>
        <v>0</v>
      </c>
      <c r="AH123" s="2" t="e">
        <f>PERCENTILE($K$86:$K$97,75%)</f>
        <v>#NUM!</v>
      </c>
      <c r="AI123" s="4" t="e">
        <f>MEDIAN($K$86:$K$97)</f>
        <v>#NUM!</v>
      </c>
      <c r="AJ123" s="2" t="e">
        <f>PERCENTILE($K$86:$K$97,25%)</f>
        <v>#NUM!</v>
      </c>
      <c r="AK123" s="4">
        <f>MIN($K$86:$K$97)</f>
        <v>0</v>
      </c>
      <c r="BK123">
        <v>7</v>
      </c>
      <c r="BL123">
        <f>COUNT(#REF!,#REF!,#REF!,#REF!,$K$68,$K$80,$K$92,$K$104,$K$116,$K$128,$K$140,$K$152,$K$164,$K$176)</f>
        <v>0</v>
      </c>
      <c r="BM123" s="6" t="e">
        <f>MAX(#REF!,#REF!,#REF!,#REF!,$K$68,$K$80,$K$92,$K$104,$K$116,$K$128,$K$140,$K$152,$K$164,$K$176)</f>
        <v>#REF!</v>
      </c>
      <c r="BN123" t="e">
        <f>PERCENTILE((#REF!,#REF!,#REF!,#REF!,$K$68,$K$80,$K$92,$K$104,$K$116,$K$128,$K$140,$K$152,$K$164,$K$176),75%)</f>
        <v>#REF!</v>
      </c>
      <c r="BO123" s="6" t="e">
        <f>MEDIAN(#REF!,#REF!,#REF!,#REF!,$K$68,$K$80,$K$92,$K$104,$K$116,$K$128,$K$140,$K$152,$K$164,$K$176)</f>
        <v>#REF!</v>
      </c>
      <c r="BP123" t="e">
        <f>PERCENTILE((#REF!,#REF!,#REF!,#REF!,$K$68,$K$80,$K$92,$K$104,$K$116,$K$128,$K$140,$K$152,$K$164,$K$176),25%)</f>
        <v>#REF!</v>
      </c>
      <c r="BQ123" s="6" t="e">
        <f>MIN(#REF!,#REF!,#REF!,#REF!,$K$68,$K$80,$K$92,$K$104,$K$116,$K$128,$K$140,$K$152,$K$164,$K$176)</f>
        <v>#REF!</v>
      </c>
    </row>
    <row r="124" spans="1:69" x14ac:dyDescent="0.25">
      <c r="A124" s="117"/>
      <c r="B124" s="60"/>
      <c r="C124" s="60"/>
      <c r="D124" s="61"/>
      <c r="E124" s="62"/>
      <c r="F124" s="62"/>
      <c r="G124" s="63"/>
      <c r="H124" s="64"/>
      <c r="I124" s="64"/>
      <c r="J124" s="64"/>
      <c r="K124" s="62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E124" s="3">
        <v>2006</v>
      </c>
      <c r="AF124" s="2">
        <f>COUNT($K$98:$K$109)</f>
        <v>0</v>
      </c>
      <c r="AG124" s="4">
        <f>MAX($K$98:$K$109)</f>
        <v>0</v>
      </c>
      <c r="AH124" s="2" t="e">
        <f>PERCENTILE($K$98:$K$109,75%)</f>
        <v>#NUM!</v>
      </c>
      <c r="AI124" s="4" t="e">
        <f>MEDIAN($K$98:$K$109)</f>
        <v>#NUM!</v>
      </c>
      <c r="AJ124" s="2" t="e">
        <f>PERCENTILE($K$98:$K$109,25%)</f>
        <v>#NUM!</v>
      </c>
      <c r="AK124" s="4">
        <f>MIN($K$98:$K$109)</f>
        <v>0</v>
      </c>
      <c r="BK124">
        <v>8</v>
      </c>
      <c r="BL124">
        <f>COUNT(#REF!,#REF!,#REF!,#REF!,$K$69,$K$81,$K$93,$K$105,$K$117,$K$129,$K$141,$K$153,$K$165,$K$177)</f>
        <v>0</v>
      </c>
      <c r="BM124" s="6" t="e">
        <f>MAX(#REF!,#REF!,#REF!,#REF!,$K$69,$K$81,$K$93,$K$105,$K$117,$K$129,$K$141,$K$153,$K$165,$K$177)</f>
        <v>#REF!</v>
      </c>
      <c r="BN124" t="e">
        <f>PERCENTILE((#REF!,#REF!,#REF!,#REF!,$K$69,$K$81,$K$93,$K$105,$K$117,$K$129,$K$141,$K$153,$K$165,$K$177),75%)</f>
        <v>#REF!</v>
      </c>
      <c r="BO124" s="6" t="e">
        <f>MEDIAN(#REF!,#REF!,#REF!,#REF!,$K$69,$K$81,$K$93,$K$105,$K$117,$K$129,$K$141,$K$153,$K$165,$K$177)</f>
        <v>#REF!</v>
      </c>
      <c r="BP124" t="e">
        <f>PERCENTILE((#REF!,#REF!,#REF!,#REF!,$K$69,$K$81,$K$93,$K$105,$K$117,$K$129,$K$141,$K$153,$K$165,$K$177),25%)</f>
        <v>#REF!</v>
      </c>
      <c r="BQ124" s="6" t="e">
        <f>MIN(#REF!,#REF!,#REF!,#REF!,$K$69,$K$81,$K$93,$K$105,$K$117,$K$129,$K$141,$K$153,$K$165,$K$177)</f>
        <v>#REF!</v>
      </c>
    </row>
    <row r="125" spans="1:69" x14ac:dyDescent="0.25">
      <c r="A125" s="117"/>
      <c r="B125" s="60"/>
      <c r="C125" s="60"/>
      <c r="D125" s="61"/>
      <c r="E125" s="62"/>
      <c r="F125" s="62"/>
      <c r="G125" s="63"/>
      <c r="H125" s="64"/>
      <c r="I125" s="64"/>
      <c r="J125" s="64"/>
      <c r="K125" s="62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E125" s="3">
        <v>2007</v>
      </c>
      <c r="AF125" s="2">
        <f>COUNT($K$110:$K$121)</f>
        <v>0</v>
      </c>
      <c r="AG125" s="4">
        <f>MAX($K$110:$K$121)</f>
        <v>0</v>
      </c>
      <c r="AH125" s="2" t="e">
        <f>PERCENTILE($K$110:$K$121,75%)</f>
        <v>#NUM!</v>
      </c>
      <c r="AI125" s="4" t="e">
        <f>MEDIAN($K$110:$K$121)</f>
        <v>#NUM!</v>
      </c>
      <c r="AJ125" s="2" t="e">
        <f>PERCENTILE($K$110:$K$121,25%)</f>
        <v>#NUM!</v>
      </c>
      <c r="AK125" s="4">
        <f>MIN($K$110:$K$121)</f>
        <v>0</v>
      </c>
      <c r="BK125">
        <v>9</v>
      </c>
      <c r="BL125">
        <f>COUNT(#REF!,#REF!,#REF!,#REF!,$K$70,$K$82,$K$94,$K$106,$K$118,$K$130,$K$142,$K$154,$K$166,$K$178)</f>
        <v>0</v>
      </c>
      <c r="BM125" s="6" t="e">
        <f>MAX(#REF!,#REF!,#REF!,#REF!,$K$70,$K$82,$K$94,$K$106,$K$118,$K$130,$K$142,$K$154,$K$166,$K$178)</f>
        <v>#REF!</v>
      </c>
      <c r="BN125" t="e">
        <f>PERCENTILE((#REF!,#REF!,#REF!,#REF!,$K$70,$K$82,$K$94,$K$106,$K$118,$K$130,$K$142,$K$154,$K$166,$K$178),75%)</f>
        <v>#REF!</v>
      </c>
      <c r="BO125" s="6" t="e">
        <f>MEDIAN(#REF!,#REF!,#REF!,#REF!,$K$70,$K$82,$K$94,$K$106,$K$118,$K$130,$K$142,$K$154,$K$166,$K$178)</f>
        <v>#REF!</v>
      </c>
      <c r="BP125" t="e">
        <f>PERCENTILE((#REF!,#REF!,#REF!,#REF!,$K$70,$K$82,$K$94,$K$106,$K$118,$K$130,$K$142,$K$154,$K$166,$K$178),25%)</f>
        <v>#REF!</v>
      </c>
      <c r="BQ125" s="6" t="e">
        <f>MIN(#REF!,#REF!,#REF!,#REF!,$K$70,$K$82,$K$94,$K$106,$K$118,$K$130,$K$142,$K$154,$K$166,$K$178)</f>
        <v>#REF!</v>
      </c>
    </row>
    <row r="126" spans="1:69" x14ac:dyDescent="0.25">
      <c r="A126" s="117"/>
      <c r="B126" s="60"/>
      <c r="C126" s="60"/>
      <c r="D126" s="61"/>
      <c r="E126" s="62"/>
      <c r="F126" s="62"/>
      <c r="G126" s="63"/>
      <c r="H126" s="64"/>
      <c r="I126" s="64"/>
      <c r="J126" s="64"/>
      <c r="K126" s="62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E126" s="3">
        <v>2008</v>
      </c>
      <c r="AF126" s="2">
        <f>COUNT($K$122:$K$133)</f>
        <v>0</v>
      </c>
      <c r="AG126" s="4">
        <f>MAX($K$122:$K$133)</f>
        <v>0</v>
      </c>
      <c r="AH126" s="2" t="e">
        <f>PERCENTILE($K$122:$K$133,75%)</f>
        <v>#NUM!</v>
      </c>
      <c r="AI126" s="4" t="e">
        <f>MEDIAN($K$122:$K$133)</f>
        <v>#NUM!</v>
      </c>
      <c r="AJ126" s="2" t="e">
        <f>PERCENTILE($K$122:$K$133,25%)</f>
        <v>#NUM!</v>
      </c>
      <c r="AK126" s="4">
        <f>MIN($K$122:$K$133)</f>
        <v>0</v>
      </c>
      <c r="BK126">
        <v>10</v>
      </c>
      <c r="BL126">
        <f>COUNT(#REF!,#REF!,#REF!,#REF!,$K$71,$K$83,$K$95,$K$107,$K$119,$K$131,$K$143,$K$155,$K$167,$K$179)</f>
        <v>0</v>
      </c>
      <c r="BM126" s="6" t="e">
        <f>MAX(#REF!,#REF!,#REF!,#REF!,$K$71,$K$83,$K$95,$K$107,$K$119,$K$131,$K$143,$K$155,$K$167,$K$179)</f>
        <v>#REF!</v>
      </c>
      <c r="BN126" t="e">
        <f>PERCENTILE((#REF!,#REF!,#REF!,#REF!,$K$71,$K$83,$K$95,$K$107,$K$119,$K$131,$K$143,$K$155,$K$167,$K$179),75%)</f>
        <v>#REF!</v>
      </c>
      <c r="BO126" s="6" t="e">
        <f>MEDIAN(#REF!,#REF!,#REF!,#REF!,$K$71,$K$83,$K$95,$K$107,$K$119,$K$131,$K$143,$K$155,$K$167,$K$179)</f>
        <v>#REF!</v>
      </c>
      <c r="BP126" t="e">
        <f>PERCENTILE((#REF!,#REF!,#REF!,#REF!,$K$71,$K$83,$K$95,$K$107,$K$119,$K$131,$K$143,$K$155,$K$167,$K$179),25%)</f>
        <v>#REF!</v>
      </c>
      <c r="BQ126" s="6" t="e">
        <f>MIN(#REF!,#REF!,#REF!,#REF!,$K$71,$K$83,$K$95,$K$107,$K$119,$K$131,$K$143,$K$155,$K$167,$K$179)</f>
        <v>#REF!</v>
      </c>
    </row>
    <row r="127" spans="1:69" x14ac:dyDescent="0.25">
      <c r="A127" s="117"/>
      <c r="B127" s="60"/>
      <c r="C127" s="60"/>
      <c r="D127" s="61"/>
      <c r="E127" s="62"/>
      <c r="F127" s="62"/>
      <c r="G127" s="63"/>
      <c r="H127" s="64"/>
      <c r="I127" s="64"/>
      <c r="J127" s="64"/>
      <c r="K127" s="62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E127" s="3">
        <v>2009</v>
      </c>
      <c r="AF127" s="2">
        <f>COUNT($K$134:$K$145)</f>
        <v>0</v>
      </c>
      <c r="AG127" s="4">
        <f>MAX($K$134:$K$145)</f>
        <v>0</v>
      </c>
      <c r="AH127" s="2" t="e">
        <f>PERCENTILE($K$134:$K$145,75%)</f>
        <v>#NUM!</v>
      </c>
      <c r="AI127" s="4" t="e">
        <f>MEDIAN($K$134:$K$145)</f>
        <v>#NUM!</v>
      </c>
      <c r="AJ127" s="2" t="e">
        <f>PERCENTILE($K$134:$K$145,25%)</f>
        <v>#NUM!</v>
      </c>
      <c r="AK127" s="4">
        <f>MIN($K$134:$K$145)</f>
        <v>0</v>
      </c>
      <c r="BK127">
        <v>11</v>
      </c>
      <c r="BL127">
        <f>COUNT(#REF!,#REF!,#REF!,#REF!,$K$72,$K$84,$K$96,$K$108,$K$120,$K$132,$K$144,$K$156,$K$168,$K$180)</f>
        <v>0</v>
      </c>
      <c r="BM127" s="6" t="e">
        <f>MAX(#REF!,#REF!,#REF!,#REF!,$K$72,$K$84,$K$96,$K$108,$K$120,$K$132,$K$144,$K$156,$K$168,$K$180)</f>
        <v>#REF!</v>
      </c>
      <c r="BN127" t="e">
        <f>PERCENTILE((#REF!,#REF!,#REF!,#REF!,$K$72,$K$84,$K$96,$K$108,$K$120,$K$132,$K$144,$K$156,$K$168,$K$180),75%)</f>
        <v>#REF!</v>
      </c>
      <c r="BO127" s="6" t="e">
        <f>MEDIAN(#REF!,#REF!,#REF!,#REF!,$K$72,$K$84,$K$96,$K$108,$K$120,$K$132,$K$144,$K$156,$K$168,$K$180)</f>
        <v>#REF!</v>
      </c>
      <c r="BP127" t="e">
        <f>PERCENTILE((#REF!,#REF!,#REF!,#REF!,$K$72,$K$84,$K$96,$K$108,$K$120,$K$132,$K$144,$K$156,$K$168,$K$180),25%)</f>
        <v>#REF!</v>
      </c>
      <c r="BQ127" s="6" t="e">
        <f>MIN(#REF!,#REF!,#REF!,#REF!,$K$72,$K$84,$K$96,$K$108,$K$120,$K$132,$K$144,$K$156,$K$168,$K$180)</f>
        <v>#REF!</v>
      </c>
    </row>
    <row r="128" spans="1:69" x14ac:dyDescent="0.25">
      <c r="A128" s="117"/>
      <c r="B128" s="60"/>
      <c r="C128" s="60"/>
      <c r="D128" s="61"/>
      <c r="E128" s="62"/>
      <c r="F128" s="62"/>
      <c r="G128" s="63"/>
      <c r="H128" s="64"/>
      <c r="I128" s="64"/>
      <c r="J128" s="64"/>
      <c r="K128" s="62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E128" s="3">
        <v>2010</v>
      </c>
      <c r="AF128" s="2">
        <f>COUNT($K$146:$K$157)</f>
        <v>0</v>
      </c>
      <c r="AG128" s="4">
        <f>MAX($K$146:$K$157)</f>
        <v>0</v>
      </c>
      <c r="AH128" s="2" t="e">
        <f>PERCENTILE($K$146:$K$157,75%)</f>
        <v>#NUM!</v>
      </c>
      <c r="AI128" s="4" t="e">
        <f>MEDIAN($K$146:$K$157)</f>
        <v>#NUM!</v>
      </c>
      <c r="AJ128" s="2" t="e">
        <f>PERCENTILE($K$146:$K$157,25%)</f>
        <v>#NUM!</v>
      </c>
      <c r="AK128" s="4">
        <f>MIN($K$146:$K$157)</f>
        <v>0</v>
      </c>
      <c r="BK128">
        <v>12</v>
      </c>
      <c r="BL128">
        <f>COUNT(#REF!,#REF!,#REF!,#REF!,$K$73,$K$85,$K$97,$K$109,$K$121,$K$133,$K$145,$K$157,$K$169,$K$181)</f>
        <v>0</v>
      </c>
      <c r="BM128" s="6" t="e">
        <f>MAX(#REF!,#REF!,#REF!,#REF!,$K$73,$K$85,$K$97,$K$109,$K$121,$K$133,$K$145,$K$157,$K$169,$K$181)</f>
        <v>#REF!</v>
      </c>
      <c r="BN128" t="e">
        <f>PERCENTILE((#REF!,#REF!,#REF!,#REF!,$K$73,$K$85,$K$97,$K$109,$K$121,$K$133,$K$145,$K$157,$K$169,$K$181),75%)</f>
        <v>#REF!</v>
      </c>
      <c r="BO128" s="6" t="e">
        <f>MEDIAN(#REF!,#REF!,#REF!,#REF!,$K$73,$K$85,$K$97,$K$109,$K$121,$K$133,$K$145,$K$157,$K$169,$K$181)</f>
        <v>#REF!</v>
      </c>
      <c r="BP128" t="e">
        <f>PERCENTILE((#REF!,#REF!,#REF!,#REF!,$K$73,$K$85,$K$97,$K$109,$K$121,$K$133,$K$145,$K$157,$K$169,$K$181),25%)</f>
        <v>#REF!</v>
      </c>
      <c r="BQ128" s="6" t="e">
        <f>MIN(#REF!,#REF!,#REF!,#REF!,$K$73,$K$85,$K$97,$K$109,$K$121,$K$133,$K$145,$K$157,$K$169,$K$181)</f>
        <v>#REF!</v>
      </c>
    </row>
    <row r="129" spans="1:69" x14ac:dyDescent="0.25">
      <c r="A129" s="117"/>
      <c r="B129" s="60"/>
      <c r="C129" s="60"/>
      <c r="D129" s="61"/>
      <c r="E129" s="62"/>
      <c r="F129" s="62"/>
      <c r="G129" s="63"/>
      <c r="H129" s="64"/>
      <c r="I129" s="64"/>
      <c r="J129" s="64"/>
      <c r="K129" s="62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E129" s="3">
        <v>2011</v>
      </c>
      <c r="AF129" s="2">
        <f>COUNT($K$158:$K$169)</f>
        <v>0</v>
      </c>
      <c r="AG129" s="4">
        <f>MAX($K$158:$K$169)</f>
        <v>0</v>
      </c>
      <c r="AH129" s="2" t="e">
        <f>PERCENTILE($K$158:$K$169,75%)</f>
        <v>#NUM!</v>
      </c>
      <c r="AI129" s="4" t="e">
        <f>MEDIAN($K$158:$K$169)</f>
        <v>#NUM!</v>
      </c>
      <c r="AJ129" s="2" t="e">
        <f>PERCENTILE($K$158:$K$169,25%)</f>
        <v>#NUM!</v>
      </c>
      <c r="AK129" s="4">
        <f>MIN($K$158:$K$169)</f>
        <v>0</v>
      </c>
    </row>
    <row r="130" spans="1:69" x14ac:dyDescent="0.25">
      <c r="A130" s="117"/>
      <c r="B130" s="60"/>
      <c r="C130" s="60"/>
      <c r="D130" s="61"/>
      <c r="E130" s="62"/>
      <c r="F130" s="62"/>
      <c r="G130" s="63"/>
      <c r="H130" s="64"/>
      <c r="I130" s="64"/>
      <c r="J130" s="64"/>
      <c r="K130" s="62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E130" s="3">
        <v>2012</v>
      </c>
      <c r="AF130" s="2">
        <f>COUNT($K$170:$K$181)</f>
        <v>0</v>
      </c>
      <c r="AG130" s="4">
        <f>MAX($K$170:$K$181)</f>
        <v>0</v>
      </c>
      <c r="AH130" s="2" t="e">
        <f>PERCENTILE($K$170:$K$181,75%)</f>
        <v>#NUM!</v>
      </c>
      <c r="AI130" s="4" t="e">
        <f>MEDIAN($K$170:$K$181)</f>
        <v>#NUM!</v>
      </c>
      <c r="AJ130" s="2" t="e">
        <f>PERCENTILE($K$170:$K$181,25%)</f>
        <v>#NUM!</v>
      </c>
      <c r="AK130" s="4">
        <f>MIN($K$170:$K$181)</f>
        <v>0</v>
      </c>
    </row>
    <row r="131" spans="1:69" x14ac:dyDescent="0.25">
      <c r="A131" s="117"/>
      <c r="B131" s="60"/>
      <c r="C131" s="60"/>
      <c r="D131" s="61"/>
      <c r="E131" s="62"/>
      <c r="F131" s="62"/>
      <c r="G131" s="63"/>
      <c r="H131" s="64"/>
      <c r="I131" s="64"/>
      <c r="J131" s="64"/>
      <c r="K131" s="62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E131" s="1"/>
      <c r="AF131" s="1"/>
      <c r="AG131" s="2"/>
      <c r="AH131" s="2"/>
      <c r="AI131" s="2"/>
    </row>
    <row r="132" spans="1:69" x14ac:dyDescent="0.25">
      <c r="A132" s="117"/>
      <c r="B132" s="60"/>
      <c r="C132" s="60"/>
      <c r="D132" s="61"/>
      <c r="E132" s="62"/>
      <c r="F132" s="62"/>
      <c r="G132" s="63"/>
      <c r="H132" s="64"/>
      <c r="I132" s="64"/>
      <c r="J132" s="64"/>
      <c r="K132" s="62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 spans="1:69" x14ac:dyDescent="0.25">
      <c r="A133" s="117"/>
      <c r="B133" s="60"/>
      <c r="C133" s="60"/>
      <c r="D133" s="61"/>
      <c r="E133" s="62"/>
      <c r="F133" s="62"/>
      <c r="G133" s="63"/>
      <c r="H133" s="64"/>
      <c r="I133" s="64"/>
      <c r="J133" s="64"/>
      <c r="K133" s="62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E133" t="s">
        <v>15</v>
      </c>
      <c r="AF133" t="s">
        <v>58</v>
      </c>
      <c r="AG133" t="s">
        <v>59</v>
      </c>
      <c r="AH133" t="s">
        <v>60</v>
      </c>
      <c r="AI133" t="s">
        <v>61</v>
      </c>
      <c r="AJ133" t="s">
        <v>62</v>
      </c>
      <c r="AK133" t="s">
        <v>63</v>
      </c>
      <c r="BK133" t="s">
        <v>14</v>
      </c>
      <c r="BL133" t="s">
        <v>58</v>
      </c>
      <c r="BM133" t="s">
        <v>59</v>
      </c>
      <c r="BN133" t="s">
        <v>60</v>
      </c>
      <c r="BO133" t="s">
        <v>61</v>
      </c>
      <c r="BP133" t="s">
        <v>62</v>
      </c>
      <c r="BQ133" t="s">
        <v>63</v>
      </c>
    </row>
    <row r="134" spans="1:69" x14ac:dyDescent="0.25">
      <c r="A134" s="117"/>
      <c r="B134" s="60"/>
      <c r="C134" s="60"/>
      <c r="D134" s="61"/>
      <c r="E134" s="62"/>
      <c r="F134" s="62"/>
      <c r="G134" s="63"/>
      <c r="H134" s="64"/>
      <c r="I134" s="64"/>
      <c r="J134" s="64"/>
      <c r="K134" s="62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E134" s="3">
        <v>1999</v>
      </c>
      <c r="AF134">
        <f>COUNT(#REF!)</f>
        <v>0</v>
      </c>
      <c r="AG134" s="4" t="e">
        <f>MAX(#REF!)</f>
        <v>#REF!</v>
      </c>
      <c r="AH134" t="e">
        <f>PERCENTILE(#REF!,75%)</f>
        <v>#REF!</v>
      </c>
      <c r="AI134" s="4" t="e">
        <f>MEDIAN(#REF!)</f>
        <v>#REF!</v>
      </c>
      <c r="AJ134" t="e">
        <f>PERCENTILE(#REF!,25%)</f>
        <v>#REF!</v>
      </c>
      <c r="AK134" s="4" t="e">
        <f>MIN(#REF!)</f>
        <v>#REF!</v>
      </c>
      <c r="BK134">
        <v>1</v>
      </c>
      <c r="BL134">
        <f>COUNT(#REF!,#REF!,#REF!,#REF!,$L$62,$L$74,$L$86,$L$98,$L$110,$L$122,$L$134,$L$146,$L$158,$L$170)</f>
        <v>0</v>
      </c>
      <c r="BM134" s="6" t="e">
        <f>MAX(#REF!,#REF!,#REF!,#REF!,$L$62,$L$74,$L$86,$L$98,$L$110,$L$122,$L$134,$L$146,$L$158,$L$170)</f>
        <v>#REF!</v>
      </c>
      <c r="BN134" t="e">
        <f>PERCENTILE((#REF!,#REF!,#REF!,#REF!,$L$62,$L$74,$L$86,$L$98,$L$110,$L$122,$L$134,$L$146,$L$158,$L$170),75%)</f>
        <v>#REF!</v>
      </c>
      <c r="BO134" s="6" t="e">
        <f>MEDIAN(#REF!,#REF!,#REF!,#REF!,$L$62,$L$74,$L$86,$L$98,$L$110,$L$122,$L$134,$L$146,$L$158,$L$170)</f>
        <v>#REF!</v>
      </c>
      <c r="BP134" t="e">
        <f>PERCENTILE((#REF!,#REF!,#REF!,#REF!,$L$62,$L$74,$L$86,$L$98,$L$110,$L$122,$L$134,$L$146,$L$158,$L$170),25%)</f>
        <v>#REF!</v>
      </c>
      <c r="BQ134" s="6" t="e">
        <f>MIN(#REF!,#REF!,#REF!,#REF!,$L$62,$L$74,$L$86,$L$98,$L$110,$L$122,$L$134,$L$146,$L$158,$L$170)</f>
        <v>#REF!</v>
      </c>
    </row>
    <row r="135" spans="1:69" x14ac:dyDescent="0.25">
      <c r="A135" s="117"/>
      <c r="B135" s="60"/>
      <c r="C135" s="60"/>
      <c r="D135" s="61"/>
      <c r="E135" s="62"/>
      <c r="F135" s="62"/>
      <c r="G135" s="63"/>
      <c r="H135" s="64"/>
      <c r="I135" s="64"/>
      <c r="J135" s="64"/>
      <c r="K135" s="62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E135" s="3">
        <v>2000</v>
      </c>
      <c r="AF135">
        <f>COUNT(#REF!)</f>
        <v>0</v>
      </c>
      <c r="AG135" s="4" t="e">
        <f>MAX(#REF!)</f>
        <v>#REF!</v>
      </c>
      <c r="AH135" t="e">
        <f>PERCENTILE(#REF!,75%)</f>
        <v>#REF!</v>
      </c>
      <c r="AI135" s="4" t="e">
        <f>MEDIAN(#REF!)</f>
        <v>#REF!</v>
      </c>
      <c r="AJ135" t="e">
        <f>PERCENTILE(#REF!,25%)</f>
        <v>#REF!</v>
      </c>
      <c r="AK135" s="4" t="e">
        <f>MIN(#REF!)</f>
        <v>#REF!</v>
      </c>
      <c r="BK135">
        <v>2</v>
      </c>
      <c r="BL135">
        <f>COUNT(#REF!,#REF!,#REF!,#REF!,$L$63,$L$75,$L$87,$L$99,$L$111,$L$123,$L$135,$L$147,$L$159,$L$171)</f>
        <v>0</v>
      </c>
      <c r="BM135" s="6" t="e">
        <f>MAX(#REF!,#REF!,#REF!,#REF!,$L$63,$L$75,$L$87,$L$99,$L$111,$L$123,$L$135,$L$147,$L$159,$L$171)</f>
        <v>#REF!</v>
      </c>
      <c r="BN135" t="e">
        <f>PERCENTILE((#REF!,#REF!,#REF!,#REF!,$L$63,$L$75,$L$87,$L$99,$L$111,$L$123,$L$135,$L$147,$L$159,$L$171),75%)</f>
        <v>#REF!</v>
      </c>
      <c r="BO135" s="6" t="e">
        <f>MEDIAN(#REF!,#REF!,#REF!,#REF!,$L$63,$L$75,$L$87,$L$99,$L$111,$L$123,$L$135,$L$147,$L$159,$L$171)</f>
        <v>#REF!</v>
      </c>
      <c r="BP135" t="e">
        <f>PERCENTILE((#REF!,#REF!,#REF!,#REF!,$L$63,$L$75,$L$87,$L$99,$L$111,$L$123,$L$135,$L$147,$L$159,$L$171),25%)</f>
        <v>#REF!</v>
      </c>
      <c r="BQ135" s="6" t="e">
        <f>MIN(#REF!,#REF!,#REF!,#REF!,$L$63,$L$75,$L$87,$L$99,$L$111,$L$123,$L$135,$L$147,$L$159,$L$171)</f>
        <v>#REF!</v>
      </c>
    </row>
    <row r="136" spans="1:69" x14ac:dyDescent="0.25">
      <c r="A136" s="117"/>
      <c r="B136" s="60"/>
      <c r="C136" s="60"/>
      <c r="D136" s="61"/>
      <c r="E136" s="62"/>
      <c r="F136" s="62"/>
      <c r="G136" s="63"/>
      <c r="H136" s="64"/>
      <c r="I136" s="64"/>
      <c r="J136" s="64"/>
      <c r="K136" s="62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E136" s="3">
        <v>2001</v>
      </c>
      <c r="AF136" s="2">
        <f>COUNT(#REF!)</f>
        <v>0</v>
      </c>
      <c r="AG136" s="4" t="e">
        <f>MAX(#REF!)</f>
        <v>#REF!</v>
      </c>
      <c r="AH136" s="2" t="e">
        <f>PERCENTILE(#REF!,75%)</f>
        <v>#REF!</v>
      </c>
      <c r="AI136" s="4" t="e">
        <f>MEDIAN(#REF!)</f>
        <v>#REF!</v>
      </c>
      <c r="AJ136" s="2" t="e">
        <f>PERCENTILE(#REF!,25%)</f>
        <v>#REF!</v>
      </c>
      <c r="AK136" s="4" t="e">
        <f>MIN(#REF!)</f>
        <v>#REF!</v>
      </c>
      <c r="BK136">
        <v>3</v>
      </c>
      <c r="BL136">
        <f>COUNT(#REF!,#REF!,#REF!,#REF!,$L$64,$L$76,$L$88,$L$100,$L$112,$L$124,$L$136,$L$148,$L$160,$L$172)</f>
        <v>0</v>
      </c>
      <c r="BM136" s="6" t="e">
        <f>MAX(#REF!,#REF!,#REF!,#REF!,$L$64,$L$76,$L$88,$L$100,$L$112,$L$124,$L$136,$L$148,$L$160,$L$172)</f>
        <v>#REF!</v>
      </c>
      <c r="BN136" t="e">
        <f>PERCENTILE((#REF!,#REF!,#REF!,#REF!,$L$64,$L$76,$L$88,$L$100,$L$112,$L$124,$L$136,$L$148,$L$160,$L$172),75%)</f>
        <v>#REF!</v>
      </c>
      <c r="BO136" s="6" t="e">
        <f>MEDIAN(#REF!,#REF!,#REF!,#REF!,$L$64,$L$76,$L$88,$L$100,$L$112,$L$124,$L$136,$L$148,$L$160,$L$172)</f>
        <v>#REF!</v>
      </c>
      <c r="BP136" t="e">
        <f>PERCENTILE((#REF!,#REF!,#REF!,#REF!,$L$64,$L$76,$L$88,$L$100,$L$112,$L$124,$L$136,$L$148,$L$160,$L$172),25%)</f>
        <v>#REF!</v>
      </c>
      <c r="BQ136" s="6" t="e">
        <f>MIN(#REF!,#REF!,#REF!,#REF!,$L$64,$L$76,$L$88,$L$100,$L$112,$L$124,$L$136,$L$148,$L$160,$L$172)</f>
        <v>#REF!</v>
      </c>
    </row>
    <row r="137" spans="1:69" x14ac:dyDescent="0.25">
      <c r="A137" s="117"/>
      <c r="B137" s="60"/>
      <c r="C137" s="60"/>
      <c r="D137" s="61"/>
      <c r="E137" s="62"/>
      <c r="F137" s="62"/>
      <c r="G137" s="63"/>
      <c r="H137" s="64"/>
      <c r="I137" s="64"/>
      <c r="J137" s="64"/>
      <c r="K137" s="62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E137" s="3">
        <v>2002</v>
      </c>
      <c r="AF137" s="2">
        <f>COUNT(#REF!)</f>
        <v>0</v>
      </c>
      <c r="AG137" s="4" t="e">
        <f>MAX(#REF!)</f>
        <v>#REF!</v>
      </c>
      <c r="AH137" s="2" t="e">
        <f>PERCENTILE(#REF!,75%)</f>
        <v>#REF!</v>
      </c>
      <c r="AI137" s="4" t="e">
        <f>MEDIAN(#REF!)</f>
        <v>#REF!</v>
      </c>
      <c r="AJ137" s="2" t="e">
        <f>PERCENTILE(#REF!,25%)</f>
        <v>#REF!</v>
      </c>
      <c r="AK137" s="4" t="e">
        <f>MIN(#REF!)</f>
        <v>#REF!</v>
      </c>
      <c r="BK137">
        <v>4</v>
      </c>
      <c r="BL137">
        <f>COUNT(#REF!,#REF!,#REF!,#REF!,$L$65,$L$77,$L$89,$L$101,$L$113,$L$125,$L$137,$L$149,$L$161,$L$173)</f>
        <v>0</v>
      </c>
      <c r="BM137" s="6" t="e">
        <f>MAX(#REF!,#REF!,#REF!,#REF!,$L$65,$L$77,$L$89,$L$101,$L$113,$L$125,$L$137,$L$149,$L$161,$L$173)</f>
        <v>#REF!</v>
      </c>
      <c r="BN137" t="e">
        <f>PERCENTILE((#REF!,#REF!,#REF!,#REF!,$L$65,$L$77,$L$89,$L$101,$L$113,$L$125,$L$137,$L$149,$L$161,$L$173),75%)</f>
        <v>#REF!</v>
      </c>
      <c r="BO137" s="6" t="e">
        <f>MEDIAN(#REF!,#REF!,#REF!,#REF!,$L$65,$L$77,$L$89,$L$101,$L$113,$L$125,$L$137,$L$149,$L$161,$L$173)</f>
        <v>#REF!</v>
      </c>
      <c r="BP137" t="e">
        <f>PERCENTILE((#REF!,#REF!,#REF!,#REF!,$L$65,$L$77,$L$89,$L$101,$L$113,$L$125,$L$137,$L$149,$L$161,$L$173),25%)</f>
        <v>#REF!</v>
      </c>
      <c r="BQ137" s="6" t="e">
        <f>MIN(#REF!,#REF!,#REF!,#REF!,$L$65,$L$77,$L$89,$L$101,$L$113,$L$125,$L$137,$L$149,$L$161,$L$173)</f>
        <v>#REF!</v>
      </c>
    </row>
    <row r="138" spans="1:69" x14ac:dyDescent="0.25">
      <c r="A138" s="117"/>
      <c r="B138" s="60"/>
      <c r="C138" s="60"/>
      <c r="D138" s="61"/>
      <c r="E138" s="62"/>
      <c r="F138" s="62"/>
      <c r="G138" s="63"/>
      <c r="H138" s="64"/>
      <c r="I138" s="64"/>
      <c r="J138" s="64"/>
      <c r="K138" s="62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E138" s="3">
        <v>2003</v>
      </c>
      <c r="AF138" s="2">
        <f>COUNT($L$62:$L$73)</f>
        <v>0</v>
      </c>
      <c r="AG138" s="4">
        <f>MAX($L$62:$L$73)</f>
        <v>0</v>
      </c>
      <c r="AH138" s="2" t="e">
        <f>PERCENTILE($L$62:$L$73,75%)</f>
        <v>#NUM!</v>
      </c>
      <c r="AI138" s="4" t="e">
        <f>MEDIAN($L$62:$L$73)</f>
        <v>#NUM!</v>
      </c>
      <c r="AJ138" s="2" t="e">
        <f>PERCENTILE($L$62:$L$73,25%)</f>
        <v>#NUM!</v>
      </c>
      <c r="AK138" s="4">
        <f>MIN($L$62:$L$73)</f>
        <v>0</v>
      </c>
      <c r="BK138">
        <v>5</v>
      </c>
      <c r="BL138">
        <f>COUNT(#REF!,#REF!,#REF!,#REF!,$L$66,$L$78,$L$90,$L$102,$L$114,$L$126,$L$138,$L$150,$L$162,$L$174)</f>
        <v>0</v>
      </c>
      <c r="BM138" s="6" t="e">
        <f>MAX(#REF!,#REF!,#REF!,#REF!,$L$66,$L$78,$L$90,$L$102,$L$114,$L$126,$L$138,$L$150,$L$162,$L$174)</f>
        <v>#REF!</v>
      </c>
      <c r="BN138" t="e">
        <f>PERCENTILE((#REF!,#REF!,#REF!,#REF!,$L$66,$L$78,$L$90,$L$102,$L$114,$L$126,$L$138,$L$150,$L$162,$L$174),75%)</f>
        <v>#REF!</v>
      </c>
      <c r="BO138" s="6" t="e">
        <f>MEDIAN(#REF!,#REF!,#REF!,#REF!,$L$66,$L$78,$L$90,$L$102,$L$114,$L$126,$L$138,$L$150,$L$162,$L$174)</f>
        <v>#REF!</v>
      </c>
      <c r="BP138" t="e">
        <f>PERCENTILE((#REF!,#REF!,#REF!,#REF!,$L$66,$L$78,$L$90,$L$102,$L$114,$L$126,$L$138,$L$150,$L$162,$L$174),25%)</f>
        <v>#REF!</v>
      </c>
      <c r="BQ138" s="6" t="e">
        <f>MIN(#REF!,#REF!,#REF!,#REF!,$L$66,$L$78,$L$90,$L$102,$L$114,$L$126,$L$138,$L$150,$L$162,$L$174)</f>
        <v>#REF!</v>
      </c>
    </row>
    <row r="139" spans="1:69" x14ac:dyDescent="0.25">
      <c r="A139" s="117"/>
      <c r="B139" s="60"/>
      <c r="C139" s="60"/>
      <c r="D139" s="61"/>
      <c r="E139" s="62"/>
      <c r="F139" s="62"/>
      <c r="G139" s="63"/>
      <c r="H139" s="64"/>
      <c r="I139" s="64"/>
      <c r="J139" s="64"/>
      <c r="K139" s="62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E139" s="3">
        <v>2004</v>
      </c>
      <c r="AF139" s="2">
        <f>COUNT($L$74:$L$85)</f>
        <v>0</v>
      </c>
      <c r="AG139" s="4">
        <f>MAX($L$74:$L$85)</f>
        <v>0</v>
      </c>
      <c r="AH139" s="2" t="e">
        <f>PERCENTILE($L$74:$L$85,75%)</f>
        <v>#NUM!</v>
      </c>
      <c r="AI139" s="4" t="e">
        <f>MEDIAN($L$74:$L$85)</f>
        <v>#NUM!</v>
      </c>
      <c r="AJ139" s="2" t="e">
        <f>PERCENTILE($L$74:$L$85,25%)</f>
        <v>#NUM!</v>
      </c>
      <c r="AK139" s="4">
        <f>MIN($L$74:$L$85)</f>
        <v>0</v>
      </c>
      <c r="BK139">
        <v>6</v>
      </c>
      <c r="BL139">
        <f>COUNT(#REF!,#REF!,#REF!,#REF!,$L$67,$L$79,$L$91,$L$103,$L$115,$L$127,$L$139,$L$151,$L$163,$L$175)</f>
        <v>0</v>
      </c>
      <c r="BM139" s="6" t="e">
        <f>MAX(#REF!,#REF!,#REF!,#REF!,$L$67,$L$79,$L$91,$L$103,$L$115,$L$127,$L$139,$L$151,$L$163,$L$175)</f>
        <v>#REF!</v>
      </c>
      <c r="BN139" t="e">
        <f>PERCENTILE((#REF!,#REF!,#REF!,#REF!,$L$67,$L$79,$L$91,$L$103,$L$115,$L$127,$L$139,$L$151,$L$163,$L$175),75%)</f>
        <v>#REF!</v>
      </c>
      <c r="BO139" s="6" t="e">
        <f>MEDIAN(#REF!,#REF!,#REF!,#REF!,$L$67,$L$79,$L$91,$L$103,$L$115,$L$127,$L$139,$L$151,$L$163,$L$175)</f>
        <v>#REF!</v>
      </c>
      <c r="BP139" t="e">
        <f>PERCENTILE((#REF!,#REF!,#REF!,#REF!,$L$67,$L$79,$L$91,$L$103,$L$115,$L$127,$L$139,$L$151,$L$163,$L$175),25%)</f>
        <v>#REF!</v>
      </c>
      <c r="BQ139" s="6" t="e">
        <f>MIN(#REF!,#REF!,#REF!,#REF!,$L$67,$L$79,$L$91,$L$103,$L$115,$L$127,$L$139,$L$151,$L$163,$L$175)</f>
        <v>#REF!</v>
      </c>
    </row>
    <row r="140" spans="1:69" x14ac:dyDescent="0.25">
      <c r="A140" s="117"/>
      <c r="B140" s="60"/>
      <c r="C140" s="60"/>
      <c r="D140" s="61"/>
      <c r="E140" s="62"/>
      <c r="F140" s="62"/>
      <c r="G140" s="63"/>
      <c r="H140" s="64"/>
      <c r="I140" s="64"/>
      <c r="J140" s="64"/>
      <c r="K140" s="62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E140" s="3">
        <v>2005</v>
      </c>
      <c r="AF140" s="2">
        <f>COUNT($L$86:$L$97)</f>
        <v>0</v>
      </c>
      <c r="AG140" s="4">
        <f>MAX($L$86:$L$97)</f>
        <v>0</v>
      </c>
      <c r="AH140" s="2" t="e">
        <f>PERCENTILE($L$86:$L$97,75%)</f>
        <v>#NUM!</v>
      </c>
      <c r="AI140" s="4" t="e">
        <f>MEDIAN($L$86:$L$97)</f>
        <v>#NUM!</v>
      </c>
      <c r="AJ140" s="2" t="e">
        <f>PERCENTILE($L$86:$L$97,25%)</f>
        <v>#NUM!</v>
      </c>
      <c r="AK140" s="4">
        <f>MIN($L$86:$L$97)</f>
        <v>0</v>
      </c>
      <c r="BK140">
        <v>7</v>
      </c>
      <c r="BL140">
        <f>COUNT(#REF!,#REF!,#REF!,#REF!,$L$68,$L$80,$L$92,$L$104,$L$116,$L$128,$L$140,$L$152,$L$164,$L$176)</f>
        <v>0</v>
      </c>
      <c r="BM140" s="6" t="e">
        <f>MAX(#REF!,#REF!,#REF!,#REF!,$L$68,$L$80,$L$92,$L$104,$L$116,$L$128,$L$140,$L$152,$L$164,$L$176)</f>
        <v>#REF!</v>
      </c>
      <c r="BN140" t="e">
        <f>PERCENTILE((#REF!,#REF!,#REF!,#REF!,$L$68,$L$80,$L$92,$L$104,$L$116,$L$128,$L$140,$L$152,$L$164,$L$176),75%)</f>
        <v>#REF!</v>
      </c>
      <c r="BO140" s="6" t="e">
        <f>MEDIAN(#REF!,#REF!,#REF!,#REF!,$L$68,$L$80,$L$92,$L$104,$L$116,$L$128,$L$140,$L$152,$L$164,$L$176)</f>
        <v>#REF!</v>
      </c>
      <c r="BP140" t="e">
        <f>PERCENTILE((#REF!,#REF!,#REF!,#REF!,$L$68,$L$80,$L$92,$L$104,$L$116,$L$128,$L$140,$L$152,$L$164,$L$176),25%)</f>
        <v>#REF!</v>
      </c>
      <c r="BQ140" s="6" t="e">
        <f>MIN(#REF!,#REF!,#REF!,#REF!,$L$68,$L$80,$L$92,$L$104,$L$116,$L$128,$L$140,$L$152,$L$164,$L$176)</f>
        <v>#REF!</v>
      </c>
    </row>
    <row r="141" spans="1:69" x14ac:dyDescent="0.25">
      <c r="A141" s="117"/>
      <c r="B141" s="60"/>
      <c r="C141" s="60"/>
      <c r="D141" s="61"/>
      <c r="E141" s="62"/>
      <c r="F141" s="62"/>
      <c r="G141" s="63"/>
      <c r="H141" s="64"/>
      <c r="I141" s="64"/>
      <c r="J141" s="64"/>
      <c r="K141" s="62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E141" s="3">
        <v>2006</v>
      </c>
      <c r="AF141" s="2">
        <f>COUNT($L$98:$L$109)</f>
        <v>0</v>
      </c>
      <c r="AG141" s="4">
        <f>MAX($L$98:$L$109)</f>
        <v>0</v>
      </c>
      <c r="AH141" s="2" t="e">
        <f>PERCENTILE($L$98:$L$109,75%)</f>
        <v>#NUM!</v>
      </c>
      <c r="AI141" s="4" t="e">
        <f>MEDIAN($L$98:$L$109)</f>
        <v>#NUM!</v>
      </c>
      <c r="AJ141" s="2" t="e">
        <f>PERCENTILE($L$98:$L$109,25%)</f>
        <v>#NUM!</v>
      </c>
      <c r="AK141" s="4">
        <f>MIN($L$98:$L$109)</f>
        <v>0</v>
      </c>
      <c r="BK141">
        <v>8</v>
      </c>
      <c r="BL141">
        <f>COUNT(#REF!,#REF!,#REF!,#REF!,$L$69,$L$81,$L$93,$L$105,$L$117,$L$129,$L$141,$L$153,$L$165,$L$177)</f>
        <v>0</v>
      </c>
      <c r="BM141" s="6" t="e">
        <f>MAX(#REF!,#REF!,#REF!,#REF!,$L$69,$L$81,$L$93,$L$105,$L$117,$L$129,$L$141,$L$153,$L$165,$L$177)</f>
        <v>#REF!</v>
      </c>
      <c r="BN141" t="e">
        <f>PERCENTILE((#REF!,#REF!,#REF!,#REF!,$L$69,$L$81,$L$93,$L$105,$L$117,$L$129,$L$141,$L$153,$L$165,$L$177),75%)</f>
        <v>#REF!</v>
      </c>
      <c r="BO141" s="6" t="e">
        <f>MEDIAN(#REF!,#REF!,#REF!,#REF!,$L$69,$L$81,$L$93,$L$105,$L$117,$L$129,$L$141,$L$153,$L$165,$L$177)</f>
        <v>#REF!</v>
      </c>
      <c r="BP141" t="e">
        <f>PERCENTILE((#REF!,#REF!,#REF!,#REF!,$L$69,$L$81,$L$93,$L$105,$L$117,$L$129,$L$141,$L$153,$L$165,$L$177),25%)</f>
        <v>#REF!</v>
      </c>
      <c r="BQ141" s="6" t="e">
        <f>MIN(#REF!,#REF!,#REF!,#REF!,$L$69,$L$81,$L$93,$L$105,$L$117,$L$129,$L$141,$L$153,$L$165,$L$177)</f>
        <v>#REF!</v>
      </c>
    </row>
    <row r="142" spans="1:69" x14ac:dyDescent="0.25">
      <c r="A142" s="117"/>
      <c r="B142" s="60"/>
      <c r="C142" s="60"/>
      <c r="D142" s="61"/>
      <c r="E142" s="62"/>
      <c r="F142" s="62"/>
      <c r="G142" s="63"/>
      <c r="H142" s="64"/>
      <c r="I142" s="64"/>
      <c r="J142" s="64"/>
      <c r="K142" s="62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E142" s="3">
        <v>2007</v>
      </c>
      <c r="AF142" s="2">
        <f>COUNT($L$110:$L$121)</f>
        <v>0</v>
      </c>
      <c r="AG142" s="4">
        <f>MAX($L$110:$L$121)</f>
        <v>0</v>
      </c>
      <c r="AH142" s="2" t="e">
        <f>PERCENTILE($L$110:$L$121,75%)</f>
        <v>#NUM!</v>
      </c>
      <c r="AI142" s="4" t="e">
        <f>MEDIAN($L$110:$L$121)</f>
        <v>#NUM!</v>
      </c>
      <c r="AJ142" s="2" t="e">
        <f>PERCENTILE($L$110:$L$121,25%)</f>
        <v>#NUM!</v>
      </c>
      <c r="AK142" s="4">
        <f>MIN($L$110:$L$121)</f>
        <v>0</v>
      </c>
      <c r="BK142">
        <v>9</v>
      </c>
      <c r="BL142">
        <f>COUNT(#REF!,#REF!,#REF!,#REF!,$L$70,$L$82,$L$94,$L$106,$L$118,$L$130,$L$142,$L$154,$L$166,$L$178)</f>
        <v>0</v>
      </c>
      <c r="BM142" s="6" t="e">
        <f>MAX(#REF!,#REF!,#REF!,#REF!,$L$70,$L$82,$L$94,$L$106,$L$118,$L$130,$L$142,$L$154,$L$166,$L$178)</f>
        <v>#REF!</v>
      </c>
      <c r="BN142" t="e">
        <f>PERCENTILE((#REF!,#REF!,#REF!,#REF!,$L$70,$L$82,$L$94,$L$106,$L$118,$L$130,$L$142,$L$154,$L$166,$L$178),75%)</f>
        <v>#REF!</v>
      </c>
      <c r="BO142" s="6" t="e">
        <f>MEDIAN(#REF!,#REF!,#REF!,#REF!,$L$70,$L$82,$L$94,$L$106,$L$118,$L$130,$L$142,$L$154,$L$166,$L$178)</f>
        <v>#REF!</v>
      </c>
      <c r="BP142" t="e">
        <f>PERCENTILE((#REF!,#REF!,#REF!,#REF!,$L$70,$L$82,$L$94,$L$106,$L$118,$L$130,$L$142,$L$154,$L$166,$L$178),25%)</f>
        <v>#REF!</v>
      </c>
      <c r="BQ142" s="6" t="e">
        <f>MIN(#REF!,#REF!,#REF!,#REF!,$L$70,$L$82,$L$94,$L$106,$L$118,$L$130,$L$142,$L$154,$L$166,$L$178)</f>
        <v>#REF!</v>
      </c>
    </row>
    <row r="143" spans="1:69" x14ac:dyDescent="0.25">
      <c r="A143" s="117"/>
      <c r="B143" s="60"/>
      <c r="C143" s="60"/>
      <c r="D143" s="61"/>
      <c r="E143" s="62"/>
      <c r="F143" s="62"/>
      <c r="G143" s="63"/>
      <c r="H143" s="64"/>
      <c r="I143" s="64"/>
      <c r="J143" s="64"/>
      <c r="K143" s="62"/>
      <c r="L143" s="63"/>
      <c r="M143" s="66"/>
      <c r="N143" s="66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E143" s="3">
        <v>2008</v>
      </c>
      <c r="AF143" s="2">
        <f>COUNT($L$122:$L$133)</f>
        <v>0</v>
      </c>
      <c r="AG143" s="4">
        <f>MAX($L$122:$L$133)</f>
        <v>0</v>
      </c>
      <c r="AH143" s="2" t="e">
        <f>PERCENTILE($L$122:$L$133,75%)</f>
        <v>#NUM!</v>
      </c>
      <c r="AI143" s="4" t="e">
        <f>MEDIAN($L$122:$L$133)</f>
        <v>#NUM!</v>
      </c>
      <c r="AJ143" s="2" t="e">
        <f>PERCENTILE($L$122:$L$133,25%)</f>
        <v>#NUM!</v>
      </c>
      <c r="AK143" s="4">
        <f>MIN($L$122:$L$133)</f>
        <v>0</v>
      </c>
      <c r="BK143">
        <v>10</v>
      </c>
      <c r="BL143">
        <f>COUNT(#REF!,#REF!,#REF!,#REF!,$L$71,$L$83,$L$95,$L$107,$L$119,$L$131,$L$143,$L$155,$L$167,$L$179)</f>
        <v>0</v>
      </c>
      <c r="BM143" s="6" t="e">
        <f>MAX(#REF!,#REF!,#REF!,#REF!,$L$71,$L$83,$L$95,$L$107,$L$119,$L$131,$L$143,$L$155,$L$167,$L$179)</f>
        <v>#REF!</v>
      </c>
      <c r="BN143" t="e">
        <f>PERCENTILE((#REF!,#REF!,#REF!,#REF!,$L$71,$L$83,$L$95,$L$107,$L$119,$L$131,$L$143,$L$155,$L$167,$L$179),75%)</f>
        <v>#REF!</v>
      </c>
      <c r="BO143" s="6" t="e">
        <f>MEDIAN(#REF!,#REF!,#REF!,#REF!,$L$71,$L$83,$L$95,$L$107,$L$119,$L$131,$L$143,$L$155,$L$167,$L$179)</f>
        <v>#REF!</v>
      </c>
      <c r="BP143" t="e">
        <f>PERCENTILE((#REF!,#REF!,#REF!,#REF!,$L$71,$L$83,$L$95,$L$107,$L$119,$L$131,$L$143,$L$155,$L$167,$L$179),25%)</f>
        <v>#REF!</v>
      </c>
      <c r="BQ143" s="6" t="e">
        <f>MIN(#REF!,#REF!,#REF!,#REF!,$L$71,$L$83,$L$95,$L$107,$L$119,$L$131,$L$143,$L$155,$L$167,$L$179)</f>
        <v>#REF!</v>
      </c>
    </row>
    <row r="144" spans="1:69" x14ac:dyDescent="0.25">
      <c r="A144" s="117"/>
      <c r="B144" s="60"/>
      <c r="C144" s="60"/>
      <c r="D144" s="61"/>
      <c r="E144" s="62"/>
      <c r="F144" s="62"/>
      <c r="G144" s="63"/>
      <c r="H144" s="64"/>
      <c r="I144" s="64"/>
      <c r="J144" s="64"/>
      <c r="K144" s="62"/>
      <c r="L144" s="63"/>
      <c r="M144" s="66"/>
      <c r="N144" s="66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E144" s="3">
        <v>2009</v>
      </c>
      <c r="AF144" s="2">
        <f>COUNT($L$134:$L$145)</f>
        <v>0</v>
      </c>
      <c r="AG144" s="4">
        <f>MAX($L$134:$L$145)</f>
        <v>0</v>
      </c>
      <c r="AH144" s="2" t="e">
        <f>PERCENTILE($L$134:$L$145,75%)</f>
        <v>#NUM!</v>
      </c>
      <c r="AI144" s="4" t="e">
        <f>MEDIAN($L$134:$L$145)</f>
        <v>#NUM!</v>
      </c>
      <c r="AJ144" s="2" t="e">
        <f>PERCENTILE($L$134:$L$145,25%)</f>
        <v>#NUM!</v>
      </c>
      <c r="AK144" s="4">
        <f>MIN($L$134:$L$145)</f>
        <v>0</v>
      </c>
      <c r="BK144">
        <v>11</v>
      </c>
      <c r="BL144">
        <f>COUNT(#REF!,#REF!,#REF!,#REF!,$L$72,$L$84,$L$96,$L$108,$L$120,$L$132,$L$144,$L$156,$L$168,$L$180)</f>
        <v>0</v>
      </c>
      <c r="BM144" s="6" t="e">
        <f>MAX(#REF!,#REF!,#REF!,#REF!,$L$72,$L$84,$L$96,$L$108,$L$120,$L$132,$L$144,$L$156,$L$168,$L$180)</f>
        <v>#REF!</v>
      </c>
      <c r="BN144" t="e">
        <f>PERCENTILE((#REF!,#REF!,#REF!,#REF!,$L$72,$L$84,$L$96,$L$108,$L$120,$L$132,$L$144,$L$156,$L$168,$L$180),75%)</f>
        <v>#REF!</v>
      </c>
      <c r="BO144" s="6" t="e">
        <f>MEDIAN(#REF!,#REF!,#REF!,#REF!,$L$72,$L$84,$L$96,$L$108,$L$120,$L$132,$L$144,$L$156,$L$168,$L$180)</f>
        <v>#REF!</v>
      </c>
      <c r="BP144" t="e">
        <f>PERCENTILE((#REF!,#REF!,#REF!,#REF!,$L$72,$L$84,$L$96,$L$108,$L$120,$L$132,$L$144,$L$156,$L$168,$L$180),25%)</f>
        <v>#REF!</v>
      </c>
      <c r="BQ144" s="6" t="e">
        <f>MIN(#REF!,#REF!,#REF!,#REF!,$L$72,$L$84,$L$96,$L$108,$L$120,$L$132,$L$144,$L$156,$L$168,$L$180)</f>
        <v>#REF!</v>
      </c>
    </row>
    <row r="145" spans="1:69" x14ac:dyDescent="0.25">
      <c r="A145" s="117"/>
      <c r="B145" s="60"/>
      <c r="C145" s="60"/>
      <c r="D145" s="61"/>
      <c r="E145" s="62"/>
      <c r="F145" s="62"/>
      <c r="G145" s="63"/>
      <c r="H145" s="64"/>
      <c r="I145" s="64"/>
      <c r="J145" s="64"/>
      <c r="K145" s="62"/>
      <c r="L145" s="63"/>
      <c r="M145" s="66"/>
      <c r="N145" s="66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E145" s="3">
        <v>2010</v>
      </c>
      <c r="AF145" s="2">
        <f>COUNT($L$146:$L$157)</f>
        <v>0</v>
      </c>
      <c r="AG145" s="4">
        <f>MAX($L$146:$L$157)</f>
        <v>0</v>
      </c>
      <c r="AH145" s="2" t="e">
        <f>PERCENTILE($L$146:$L$157,75%)</f>
        <v>#NUM!</v>
      </c>
      <c r="AI145" s="4" t="e">
        <f>MEDIAN($L$146:$L$157)</f>
        <v>#NUM!</v>
      </c>
      <c r="AJ145" s="2" t="e">
        <f>PERCENTILE($L$146:$L$157,25%)</f>
        <v>#NUM!</v>
      </c>
      <c r="AK145" s="4">
        <f>MIN($L$146:$L$157)</f>
        <v>0</v>
      </c>
      <c r="BK145">
        <v>12</v>
      </c>
      <c r="BL145">
        <f>COUNT(#REF!,#REF!,#REF!,#REF!,$L$73,$L$85,$L$97,$L$109,$L$121,$L$133,$L$145,$L$157,$L$169,$L$181)</f>
        <v>0</v>
      </c>
      <c r="BM145" s="6" t="e">
        <f>MAX(#REF!,#REF!,#REF!,#REF!,$L$73,$L$85,$L$97,$L$109,$L$121,$L$133,$L$145,$L$157,$L$169,$L$181)</f>
        <v>#REF!</v>
      </c>
      <c r="BN145" t="e">
        <f>PERCENTILE((#REF!,#REF!,#REF!,#REF!,$L$73,$L$85,$L$97,$L$109,$L$121,$L$133,$L$145,$L$157,$L$169,$L$181),75%)</f>
        <v>#REF!</v>
      </c>
      <c r="BO145" s="6" t="e">
        <f>MEDIAN(#REF!,#REF!,#REF!,#REF!,$L$73,$L$85,$L$97,$L$109,$L$121,$L$133,$L$145,$L$157,$L$169,$L$181)</f>
        <v>#REF!</v>
      </c>
      <c r="BP145" t="e">
        <f>PERCENTILE((#REF!,#REF!,#REF!,#REF!,$L$73,$L$85,$L$97,$L$109,$L$121,$L$133,$L$145,$L$157,$L$169,$L$181),25%)</f>
        <v>#REF!</v>
      </c>
      <c r="BQ145" s="6" t="e">
        <f>MIN(#REF!,#REF!,#REF!,#REF!,$L$73,$L$85,$L$97,$L$109,$L$121,$L$133,$L$145,$L$157,$L$169,$L$181)</f>
        <v>#REF!</v>
      </c>
    </row>
    <row r="146" spans="1:69" x14ac:dyDescent="0.25">
      <c r="A146" s="117"/>
      <c r="B146" s="60"/>
      <c r="C146" s="60"/>
      <c r="D146" s="65"/>
      <c r="E146" s="62"/>
      <c r="F146" s="62"/>
      <c r="G146" s="63"/>
      <c r="H146" s="64"/>
      <c r="I146" s="64"/>
      <c r="J146" s="64"/>
      <c r="K146" s="62"/>
      <c r="L146" s="63"/>
      <c r="M146" s="66"/>
      <c r="N146" s="66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E146" s="3">
        <v>2011</v>
      </c>
      <c r="AF146" s="2">
        <f>COUNT($L$158:$L$169)</f>
        <v>0</v>
      </c>
      <c r="AG146" s="4">
        <f>MAX($L$158:$L$169)</f>
        <v>0</v>
      </c>
      <c r="AH146" s="2" t="e">
        <f>PERCENTILE($L$158:$L$169,75%)</f>
        <v>#NUM!</v>
      </c>
      <c r="AI146" s="4" t="e">
        <f>MEDIAN($L$158:$L$169)</f>
        <v>#NUM!</v>
      </c>
      <c r="AJ146" s="2" t="e">
        <f>PERCENTILE($L$158:$L$169,25%)</f>
        <v>#NUM!</v>
      </c>
      <c r="AK146" s="4">
        <f>MIN($L$158:$L$169)</f>
        <v>0</v>
      </c>
    </row>
    <row r="147" spans="1:69" x14ac:dyDescent="0.25">
      <c r="A147" s="117"/>
      <c r="B147" s="60"/>
      <c r="C147" s="60"/>
      <c r="D147" s="61"/>
      <c r="E147" s="62"/>
      <c r="F147" s="62"/>
      <c r="G147" s="63"/>
      <c r="H147" s="64"/>
      <c r="I147" s="64"/>
      <c r="J147" s="64"/>
      <c r="K147" s="62"/>
      <c r="L147" s="63"/>
      <c r="M147" s="66"/>
      <c r="N147" s="66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E147" s="3">
        <v>2012</v>
      </c>
      <c r="AF147" s="2">
        <f>COUNT($L$170:$L$181)</f>
        <v>0</v>
      </c>
      <c r="AG147" s="4">
        <f>MAX($L$170:$L$181)</f>
        <v>0</v>
      </c>
      <c r="AH147" s="2" t="e">
        <f>PERCENTILE($L$170:$L$181,75%)</f>
        <v>#NUM!</v>
      </c>
      <c r="AI147" s="4" t="e">
        <f>MEDIAN($L$170:$L$181)</f>
        <v>#NUM!</v>
      </c>
      <c r="AJ147" s="2" t="e">
        <f>PERCENTILE($L$170:$L$181,25%)</f>
        <v>#NUM!</v>
      </c>
      <c r="AK147" s="4">
        <f>MIN($L$170:$L$181)</f>
        <v>0</v>
      </c>
    </row>
    <row r="148" spans="1:69" x14ac:dyDescent="0.25">
      <c r="A148" s="117"/>
      <c r="B148" s="60"/>
      <c r="C148" s="60"/>
      <c r="D148" s="61"/>
      <c r="E148" s="68"/>
      <c r="F148" s="68"/>
      <c r="G148" s="63"/>
      <c r="H148" s="64"/>
      <c r="I148" s="64"/>
      <c r="J148" s="64"/>
      <c r="K148" s="62"/>
      <c r="L148" s="63"/>
      <c r="M148" s="66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E148" s="1"/>
      <c r="AF148" s="1"/>
      <c r="AG148" s="2"/>
      <c r="AH148" s="2"/>
      <c r="AI148" s="2"/>
    </row>
    <row r="149" spans="1:69" x14ac:dyDescent="0.25">
      <c r="A149" s="117"/>
      <c r="B149" s="60"/>
      <c r="C149" s="60"/>
      <c r="D149" s="61"/>
      <c r="E149" s="62"/>
      <c r="F149" s="62"/>
      <c r="G149" s="63"/>
      <c r="H149" s="64"/>
      <c r="I149" s="64"/>
      <c r="J149" s="64"/>
      <c r="K149" s="62"/>
      <c r="L149" s="63"/>
      <c r="M149" s="66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69" x14ac:dyDescent="0.25">
      <c r="A150" s="117"/>
      <c r="B150" s="60"/>
      <c r="C150" s="60"/>
      <c r="D150" s="61"/>
      <c r="E150" s="62"/>
      <c r="F150" s="62"/>
      <c r="G150" s="63"/>
      <c r="H150" s="64"/>
      <c r="I150" s="64"/>
      <c r="J150" s="64"/>
      <c r="K150" s="62"/>
      <c r="L150" s="63"/>
      <c r="M150" s="66"/>
      <c r="N150" s="63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E150" t="s">
        <v>15</v>
      </c>
      <c r="AF150" t="s">
        <v>64</v>
      </c>
      <c r="AG150" t="s">
        <v>65</v>
      </c>
      <c r="AH150" t="s">
        <v>66</v>
      </c>
      <c r="AI150" t="s">
        <v>67</v>
      </c>
      <c r="AJ150" t="s">
        <v>68</v>
      </c>
      <c r="AK150" t="s">
        <v>69</v>
      </c>
      <c r="BK150" t="s">
        <v>14</v>
      </c>
      <c r="BL150" t="s">
        <v>64</v>
      </c>
      <c r="BM150" t="s">
        <v>65</v>
      </c>
      <c r="BN150" t="s">
        <v>66</v>
      </c>
      <c r="BO150" t="s">
        <v>67</v>
      </c>
      <c r="BP150" t="s">
        <v>68</v>
      </c>
      <c r="BQ150" t="s">
        <v>69</v>
      </c>
    </row>
    <row r="151" spans="1:69" x14ac:dyDescent="0.25">
      <c r="A151" s="117"/>
      <c r="B151" s="60"/>
      <c r="C151" s="60"/>
      <c r="D151" s="61"/>
      <c r="E151" s="62"/>
      <c r="F151" s="62"/>
      <c r="G151" s="63"/>
      <c r="H151" s="64"/>
      <c r="I151" s="64"/>
      <c r="J151" s="64"/>
      <c r="K151" s="62"/>
      <c r="L151" s="63"/>
      <c r="M151" s="66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E151" s="3">
        <v>1999</v>
      </c>
      <c r="AF151">
        <f>COUNT(#REF!)</f>
        <v>0</v>
      </c>
      <c r="AG151" s="4" t="e">
        <f>MAX(#REF!)</f>
        <v>#REF!</v>
      </c>
      <c r="AH151" t="e">
        <f>PERCENTILE(#REF!,75%)</f>
        <v>#REF!</v>
      </c>
      <c r="AI151" s="4" t="e">
        <f>MEDIAN(#REF!)</f>
        <v>#REF!</v>
      </c>
      <c r="AJ151" t="e">
        <f>PERCENTILE(#REF!,25%)</f>
        <v>#REF!</v>
      </c>
      <c r="AK151" s="4" t="e">
        <f>MIN(#REF!)</f>
        <v>#REF!</v>
      </c>
      <c r="BK151">
        <v>1</v>
      </c>
      <c r="BL151">
        <f>COUNT(#REF!,#REF!,#REF!,#REF!,$N$62,$N$74,$N$86,$N$98,$N$110,$N$122,$N$134,$N$146,$N$158,$N$170)</f>
        <v>0</v>
      </c>
      <c r="BM151" s="6" t="e">
        <f>MAX(#REF!,#REF!,#REF!,#REF!,$N$62,$N$74,$N$86,$N$98,$N$110,$N$122,$N$134,$N$146,$N$158,$N$170)</f>
        <v>#REF!</v>
      </c>
      <c r="BN151" t="e">
        <f>PERCENTILE((#REF!,#REF!,#REF!,#REF!,$N$62,$N$74,$N$86,$N$98,$N$110,$N$122,$N$134,$N$146,$N$158,$N$170),75%)</f>
        <v>#REF!</v>
      </c>
      <c r="BO151" s="6" t="e">
        <f>MEDIAN(#REF!,#REF!,#REF!,#REF!,$N$62,$N$74,$N$86,$N$98,$N$110,$N$122,$N$134,$N$146,$N$158,$N$170)</f>
        <v>#REF!</v>
      </c>
      <c r="BP151" t="e">
        <f>PERCENTILE((#REF!,#REF!,#REF!,#REF!,$N$62,$N$74,$N$86,$N$98,$N$110,$N$122,$N$134,$N$146,$N$158,$N$170),25%)</f>
        <v>#REF!</v>
      </c>
      <c r="BQ151" s="6" t="e">
        <f>MIN(#REF!,#REF!,#REF!,#REF!,$N$62,$N$74,$N$86,$N$98,$N$110,$N$122,$N$134,$N$146,$N$158,$N$170)</f>
        <v>#REF!</v>
      </c>
    </row>
    <row r="152" spans="1:69" x14ac:dyDescent="0.25">
      <c r="A152" s="117"/>
      <c r="B152" s="60"/>
      <c r="C152" s="60"/>
      <c r="D152" s="61"/>
      <c r="E152" s="62"/>
      <c r="F152" s="62"/>
      <c r="G152" s="63"/>
      <c r="H152" s="64"/>
      <c r="I152" s="64"/>
      <c r="J152" s="64"/>
      <c r="K152" s="62"/>
      <c r="L152" s="66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E152" s="3">
        <v>2000</v>
      </c>
      <c r="AF152">
        <f>COUNT(#REF!)</f>
        <v>0</v>
      </c>
      <c r="AG152" s="4" t="e">
        <f>MAX(#REF!)</f>
        <v>#REF!</v>
      </c>
      <c r="AH152" t="e">
        <f>PERCENTILE(#REF!,75%)</f>
        <v>#REF!</v>
      </c>
      <c r="AI152" s="4" t="e">
        <f>MEDIAN(#REF!)</f>
        <v>#REF!</v>
      </c>
      <c r="AJ152" t="e">
        <f>PERCENTILE(#REF!,25%)</f>
        <v>#REF!</v>
      </c>
      <c r="AK152" s="4" t="e">
        <f>MIN(#REF!)</f>
        <v>#REF!</v>
      </c>
      <c r="BK152">
        <v>2</v>
      </c>
      <c r="BL152">
        <f>COUNT(#REF!,#REF!,#REF!,#REF!,$N$63,$N$75,$N$87,$N$99,$N$111,$N$123,$N$135,$N$147,$N$159,$N$171)</f>
        <v>0</v>
      </c>
      <c r="BM152" s="6" t="e">
        <f>MAX(#REF!,#REF!,#REF!,#REF!,$N$63,$N$75,$N$87,$N$99,$N$111,$N$123,$N$135,$N$147,$N$159,$N$171)</f>
        <v>#REF!</v>
      </c>
      <c r="BN152" t="e">
        <f>PERCENTILE((#REF!,#REF!,#REF!,#REF!,$N$63,$N$75,$N$87,$N$99,$N$111,$N$123,$N$135,$N$147,$N$159,$N$171),75%)</f>
        <v>#REF!</v>
      </c>
      <c r="BO152" s="6" t="e">
        <f>MEDIAN(#REF!,#REF!,#REF!,#REF!,$N$63,$N$75,$N$87,$N$99,$N$111,$N$123,$N$135,$N$147,$N$159,$N$171)</f>
        <v>#REF!</v>
      </c>
      <c r="BP152" t="e">
        <f>PERCENTILE((#REF!,#REF!,#REF!,#REF!,$N$63,$N$75,$N$87,$N$99,$N$111,$N$123,$N$135,$N$147,$N$159,$N$171),25%)</f>
        <v>#REF!</v>
      </c>
      <c r="BQ152" s="6" t="e">
        <f>MIN(#REF!,#REF!,#REF!,#REF!,$N$63,$N$75,$N$87,$N$99,$N$111,$N$123,$N$135,$N$147,$N$159,$N$171)</f>
        <v>#REF!</v>
      </c>
    </row>
    <row r="153" spans="1:69" x14ac:dyDescent="0.25">
      <c r="A153" s="117"/>
      <c r="B153" s="60"/>
      <c r="C153" s="60"/>
      <c r="D153" s="61"/>
      <c r="E153" s="62"/>
      <c r="F153" s="62"/>
      <c r="G153" s="63"/>
      <c r="H153" s="64"/>
      <c r="I153" s="64"/>
      <c r="J153" s="64"/>
      <c r="K153" s="62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E153" s="3">
        <v>2001</v>
      </c>
      <c r="AF153" s="2">
        <f>COUNT(#REF!)</f>
        <v>0</v>
      </c>
      <c r="AG153" s="4" t="e">
        <f>MAX(#REF!)</f>
        <v>#REF!</v>
      </c>
      <c r="AH153" s="2" t="e">
        <f>PERCENTILE(#REF!,75%)</f>
        <v>#REF!</v>
      </c>
      <c r="AI153" s="4" t="e">
        <f>MEDIAN(#REF!)</f>
        <v>#REF!</v>
      </c>
      <c r="AJ153" s="2" t="e">
        <f>PERCENTILE(#REF!,25%)</f>
        <v>#REF!</v>
      </c>
      <c r="AK153" s="4" t="e">
        <f>MIN(#REF!)</f>
        <v>#REF!</v>
      </c>
      <c r="BK153">
        <v>3</v>
      </c>
      <c r="BL153">
        <f>COUNT(#REF!,#REF!,#REF!,#REF!,$N$64,$N$76,$N$88,$N$100,$N$112,$N$124,$N$136,$N$148,$N$160,$N$172)</f>
        <v>0</v>
      </c>
      <c r="BM153" s="6" t="e">
        <f>MAX(#REF!,#REF!,#REF!,#REF!,$N$64,$N$76,$N$88,$N$100,$N$112,$N$124,$N$136,$N$148,$N$160,$N$172)</f>
        <v>#REF!</v>
      </c>
      <c r="BN153" t="e">
        <f>PERCENTILE((#REF!,#REF!,#REF!,#REF!,$N$64,$N$76,$N$88,$N$100,$N$112,$N$124,$N$136,$N$148,$N$160,$N$172),75%)</f>
        <v>#REF!</v>
      </c>
      <c r="BO153" s="6" t="e">
        <f>MEDIAN(#REF!,#REF!,#REF!,#REF!,$N$64,$N$76,$N$88,$N$100,$N$112,$N$124,$N$136,$N$148,$N$160,$N$172)</f>
        <v>#REF!</v>
      </c>
      <c r="BP153" t="e">
        <f>PERCENTILE((#REF!,#REF!,#REF!,#REF!,$N$64,$N$76,$N$88,$N$100,$N$112,$N$124,$N$136,$N$148,$N$160,$N$172),25%)</f>
        <v>#REF!</v>
      </c>
      <c r="BQ153" s="6" t="e">
        <f>MIN(#REF!,#REF!,#REF!,#REF!,$N$64,$N$76,$N$88,$N$100,$N$112,$N$124,$N$136,$N$148,$N$160,$N$172)</f>
        <v>#REF!</v>
      </c>
    </row>
    <row r="154" spans="1:69" x14ac:dyDescent="0.25">
      <c r="A154" s="117"/>
      <c r="B154" s="60"/>
      <c r="C154" s="60"/>
      <c r="D154" s="61"/>
      <c r="E154" s="62"/>
      <c r="F154" s="62"/>
      <c r="G154" s="63"/>
      <c r="H154" s="64"/>
      <c r="I154" s="64"/>
      <c r="J154" s="64"/>
      <c r="K154" s="62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E154" s="3">
        <v>2002</v>
      </c>
      <c r="AF154" s="2">
        <f>COUNT(#REF!)</f>
        <v>0</v>
      </c>
      <c r="AG154" s="4" t="e">
        <f>MAX(#REF!)</f>
        <v>#REF!</v>
      </c>
      <c r="AH154" s="2" t="e">
        <f>PERCENTILE(#REF!,75%)</f>
        <v>#REF!</v>
      </c>
      <c r="AI154" s="4" t="e">
        <f>MEDIAN(#REF!)</f>
        <v>#REF!</v>
      </c>
      <c r="AJ154" s="2" t="e">
        <f>PERCENTILE(#REF!,25%)</f>
        <v>#REF!</v>
      </c>
      <c r="AK154" s="4" t="e">
        <f>MIN(#REF!)</f>
        <v>#REF!</v>
      </c>
      <c r="BK154">
        <v>4</v>
      </c>
      <c r="BL154">
        <f>COUNT(#REF!,#REF!,#REF!,#REF!,$N$65,$N$77,$N$89,$N$101,$N$113,$N$125,$N$137,$N$149,$N$161,$N$173)</f>
        <v>0</v>
      </c>
      <c r="BM154" s="6" t="e">
        <f>MAX(#REF!,#REF!,#REF!,#REF!,$N$65,$N$77,$N$89,$N$101,$N$113,$N$125,$N$137,$N$149,$N$161,$N$173)</f>
        <v>#REF!</v>
      </c>
      <c r="BN154" t="e">
        <f>PERCENTILE((#REF!,#REF!,#REF!,#REF!,$N$65,$N$77,$N$89,$N$101,$N$113,$N$125,$N$137,$N$149,$N$161,$N$173),75%)</f>
        <v>#REF!</v>
      </c>
      <c r="BO154" s="6" t="e">
        <f>MEDIAN(#REF!,#REF!,#REF!,#REF!,$N$65,$N$77,$N$89,$N$101,$N$113,$N$125,$N$137,$N$149,$N$161,$N$173)</f>
        <v>#REF!</v>
      </c>
      <c r="BP154" t="e">
        <f>PERCENTILE((#REF!,#REF!,#REF!,#REF!,$N$65,$N$77,$N$89,$N$101,$N$113,$N$125,$N$137,$N$149,$N$161,$N$173),25%)</f>
        <v>#REF!</v>
      </c>
      <c r="BQ154" s="6" t="e">
        <f>MIN(#REF!,#REF!,#REF!,#REF!,$N$65,$N$77,$N$89,$N$101,$N$113,$N$125,$N$137,$N$149,$N$161,$N$173)</f>
        <v>#REF!</v>
      </c>
    </row>
    <row r="155" spans="1:69" x14ac:dyDescent="0.25">
      <c r="A155" s="117"/>
      <c r="B155" s="60"/>
      <c r="C155" s="60"/>
      <c r="D155" s="61"/>
      <c r="E155" s="62"/>
      <c r="F155" s="62"/>
      <c r="G155" s="63"/>
      <c r="H155" s="64"/>
      <c r="I155" s="64"/>
      <c r="J155" s="64"/>
      <c r="K155" s="62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E155" s="3">
        <v>2003</v>
      </c>
      <c r="AF155" s="2">
        <f>COUNT($N$62:$N$73)</f>
        <v>0</v>
      </c>
      <c r="AG155" s="4">
        <f>MAX($N$62:$N$73)</f>
        <v>0</v>
      </c>
      <c r="AH155" s="2" t="e">
        <f>PERCENTILE($N$62:$N$73,75%)</f>
        <v>#NUM!</v>
      </c>
      <c r="AI155" s="4" t="e">
        <f>MEDIAN($N$62:$N$73)</f>
        <v>#NUM!</v>
      </c>
      <c r="AJ155" s="2" t="e">
        <f>PERCENTILE($N$62:$N$73,25%)</f>
        <v>#NUM!</v>
      </c>
      <c r="AK155" s="4">
        <f>MIN($N$62:$N$73)</f>
        <v>0</v>
      </c>
      <c r="BK155">
        <v>5</v>
      </c>
      <c r="BL155">
        <f>COUNT(#REF!,#REF!,#REF!,#REF!,$N$66,$N$78,$N$90,$N$102,$N$114,$N$126,$N$138,$N$150,$N$162,$N$174)</f>
        <v>0</v>
      </c>
      <c r="BM155" s="6" t="e">
        <f>MAX(#REF!,#REF!,#REF!,#REF!,$N$66,$N$78,$N$90,$N$102,$N$114,$N$126,$N$138,$N$150,$N$162,$N$174)</f>
        <v>#REF!</v>
      </c>
      <c r="BN155" t="e">
        <f>PERCENTILE((#REF!,#REF!,#REF!,#REF!,$N$66,$N$78,$N$90,$N$102,$N$114,$N$126,$N$138,$N$150,$N$162,$N$174),75%)</f>
        <v>#REF!</v>
      </c>
      <c r="BO155" s="6" t="e">
        <f>MEDIAN(#REF!,#REF!,#REF!,#REF!,$N$66,$N$78,$N$90,$N$102,$N$114,$N$126,$N$138,$N$150,$N$162,$N$174)</f>
        <v>#REF!</v>
      </c>
      <c r="BP155" t="e">
        <f>PERCENTILE((#REF!,#REF!,#REF!,#REF!,$N$66,$N$78,$N$90,$N$102,$N$114,$N$126,$N$138,$N$150,$N$162,$N$174),25%)</f>
        <v>#REF!</v>
      </c>
      <c r="BQ155" s="6" t="e">
        <f>MIN(#REF!,#REF!,#REF!,#REF!,$N$66,$N$78,$N$90,$N$102,$N$114,$N$126,$N$138,$N$150,$N$162,$N$174)</f>
        <v>#REF!</v>
      </c>
    </row>
    <row r="156" spans="1:69" x14ac:dyDescent="0.25">
      <c r="A156" s="117"/>
      <c r="B156" s="60"/>
      <c r="C156" s="60"/>
      <c r="D156" s="61"/>
      <c r="E156" s="62"/>
      <c r="F156" s="62"/>
      <c r="G156" s="63"/>
      <c r="H156" s="64"/>
      <c r="I156" s="64"/>
      <c r="J156" s="64"/>
      <c r="K156" s="62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E156" s="3">
        <v>2004</v>
      </c>
      <c r="AF156" s="2">
        <f>COUNT($N$74:$N$85)</f>
        <v>0</v>
      </c>
      <c r="AG156" s="4"/>
      <c r="AH156" s="2"/>
      <c r="AI156" s="4"/>
      <c r="AJ156" s="2"/>
      <c r="AK156" s="4"/>
      <c r="BK156">
        <v>6</v>
      </c>
      <c r="BL156">
        <f>COUNT(#REF!,#REF!,#REF!,#REF!,$N$67,$N$79,$N$91,$N$103,$N$115,$N$127,$N$139,$N$151,$N$163,$N$175)</f>
        <v>0</v>
      </c>
      <c r="BM156" s="6" t="e">
        <f>MAX(#REF!,#REF!,#REF!,#REF!,$N$67,$N$79,$N$91,$N$103,$N$115,$N$127,$N$139,$N$151,$N$163,$N$175)</f>
        <v>#REF!</v>
      </c>
      <c r="BN156" t="e">
        <f>PERCENTILE((#REF!,#REF!,#REF!,#REF!,$N$67,$N$79,$N$91,$N$103,$N$115,$N$127,$N$139,$N$151,$N$163,$N$175),75%)</f>
        <v>#REF!</v>
      </c>
      <c r="BO156" s="6" t="e">
        <f>MEDIAN(#REF!,#REF!,#REF!,#REF!,$N$67,$N$79,$N$91,$N$103,$N$115,$N$127,$N$139,$N$151,$N$163,$N$175)</f>
        <v>#REF!</v>
      </c>
      <c r="BP156" t="e">
        <f>PERCENTILE((#REF!,#REF!,#REF!,#REF!,$N$67,$N$79,$N$91,$N$103,$N$115,$N$127,$N$139,$N$151,$N$163,$N$175),25%)</f>
        <v>#REF!</v>
      </c>
      <c r="BQ156" s="6" t="e">
        <f>MIN(#REF!,#REF!,#REF!,#REF!,$N$67,$N$79,$N$91,$N$103,$N$115,$N$127,$N$139,$N$151,$N$163,$N$175)</f>
        <v>#REF!</v>
      </c>
    </row>
    <row r="157" spans="1:69" x14ac:dyDescent="0.25">
      <c r="A157" s="117"/>
      <c r="B157" s="60"/>
      <c r="C157" s="60"/>
      <c r="D157" s="61"/>
      <c r="E157" s="62"/>
      <c r="F157" s="62"/>
      <c r="G157" s="63"/>
      <c r="H157" s="64"/>
      <c r="I157" s="64"/>
      <c r="J157" s="64"/>
      <c r="K157" s="62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E157" s="3">
        <v>2005</v>
      </c>
      <c r="AF157" s="2">
        <f>COUNT($N$86:$N$97)</f>
        <v>0</v>
      </c>
      <c r="AG157" s="4">
        <f>MAX($N$86:$N$97)</f>
        <v>0</v>
      </c>
      <c r="AH157" s="2" t="e">
        <f>PERCENTILE($N$86:$N$97,75%)</f>
        <v>#NUM!</v>
      </c>
      <c r="AI157" s="4" t="e">
        <f>MEDIAN($N$86:$N$97)</f>
        <v>#NUM!</v>
      </c>
      <c r="AJ157" s="2" t="e">
        <f>PERCENTILE($N$86:$N$97,25%)</f>
        <v>#NUM!</v>
      </c>
      <c r="AK157" s="4">
        <f>MIN($N$86:$N$97)</f>
        <v>0</v>
      </c>
      <c r="BK157">
        <v>7</v>
      </c>
      <c r="BL157">
        <f>COUNT(#REF!,#REF!,#REF!,#REF!,$N$68,$N$80,$N$92,$N$104,$N$116,$N$128,$N$140,$N$152,$N$164,$N$176)</f>
        <v>0</v>
      </c>
      <c r="BM157" s="6" t="e">
        <f>MAX(#REF!,#REF!,#REF!,#REF!,$N$68,$N$80,$N$92,$N$104,$N$116,$N$128,$N$140,$N$152,$N$164,$N$176)</f>
        <v>#REF!</v>
      </c>
      <c r="BN157" t="e">
        <f>PERCENTILE((#REF!,#REF!,#REF!,#REF!,$N$68,$N$80,$N$92,$N$104,$N$116,$N$128,$N$140,$N$152,$N$164,$N$176),75%)</f>
        <v>#REF!</v>
      </c>
      <c r="BO157" s="6" t="e">
        <f>MEDIAN(#REF!,#REF!,#REF!,#REF!,$N$68,$N$80,$N$92,$N$104,$N$116,$N$128,$N$140,$N$152,$N$164,$N$176)</f>
        <v>#REF!</v>
      </c>
      <c r="BP157" t="e">
        <f>PERCENTILE((#REF!,#REF!,#REF!,#REF!,$N$68,$N$80,$N$92,$N$104,$N$116,$N$128,$N$140,$N$152,$N$164,$N$176),25%)</f>
        <v>#REF!</v>
      </c>
      <c r="BQ157" s="6" t="e">
        <f>MIN(#REF!,#REF!,#REF!,#REF!,$N$68,$N$80,$N$92,$N$104,$N$116,$N$128,$N$140,$N$152,$N$164,$N$176)</f>
        <v>#REF!</v>
      </c>
    </row>
    <row r="158" spans="1:69" x14ac:dyDescent="0.25">
      <c r="A158" s="117"/>
      <c r="B158" s="60"/>
      <c r="C158" s="60"/>
      <c r="D158" s="61"/>
      <c r="E158" s="62"/>
      <c r="F158" s="62"/>
      <c r="G158" s="63"/>
      <c r="H158" s="64"/>
      <c r="I158" s="64"/>
      <c r="J158" s="64"/>
      <c r="K158" s="62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E158" s="3">
        <v>2006</v>
      </c>
      <c r="AF158" s="2">
        <f>COUNT($N$98:$N$109)</f>
        <v>0</v>
      </c>
      <c r="AG158" s="4">
        <f>MAX($N$98:$N$109)</f>
        <v>0</v>
      </c>
      <c r="AH158" s="2" t="e">
        <f>PERCENTILE($N$98:$N$109,75%)</f>
        <v>#NUM!</v>
      </c>
      <c r="AI158" s="4" t="e">
        <f>MEDIAN($N$98:$N$109)</f>
        <v>#NUM!</v>
      </c>
      <c r="AJ158" s="2" t="e">
        <f>PERCENTILE($N$98:$N$109,25%)</f>
        <v>#NUM!</v>
      </c>
      <c r="AK158" s="4">
        <f>MIN($N$98:$N$109)</f>
        <v>0</v>
      </c>
      <c r="BK158">
        <v>8</v>
      </c>
      <c r="BL158">
        <f>COUNT(#REF!,#REF!,#REF!,#REF!,$N$69,$N$81,$N$93,$N$105,$N$117,$N$129,$N$141,$N$153,$N$165,$N$177)</f>
        <v>0</v>
      </c>
      <c r="BM158" s="6" t="e">
        <f>MAX(#REF!,#REF!,#REF!,#REF!,$N$69,$N$81,$N$93,$N$105,$N$117,$N$129,$N$141,$N$153,$N$165,$N$177)</f>
        <v>#REF!</v>
      </c>
      <c r="BN158" t="e">
        <f>PERCENTILE((#REF!,#REF!,#REF!,#REF!,$N$69,$N$81,$N$93,$N$105,$N$117,$N$129,$N$141,$N$153,$N$165,$N$177),75%)</f>
        <v>#REF!</v>
      </c>
      <c r="BO158" s="6" t="e">
        <f>MEDIAN(#REF!,#REF!,#REF!,#REF!,$N$69,$N$81,$N$93,$N$105,$N$117,$N$129,$N$141,$N$153,$N$165,$N$177)</f>
        <v>#REF!</v>
      </c>
      <c r="BP158" t="e">
        <f>PERCENTILE((#REF!,#REF!,#REF!,#REF!,$N$69,$N$81,$N$93,$N$105,$N$117,$N$129,$N$141,$N$153,$N$165,$N$177),25%)</f>
        <v>#REF!</v>
      </c>
      <c r="BQ158" s="6" t="e">
        <f>MIN(#REF!,#REF!,#REF!,#REF!,$N$69,$N$81,$N$93,$N$105,$N$117,$N$129,$N$141,$N$153,$N$165,$N$177)</f>
        <v>#REF!</v>
      </c>
    </row>
    <row r="159" spans="1:69" x14ac:dyDescent="0.25">
      <c r="A159" s="117"/>
      <c r="B159" s="60"/>
      <c r="C159" s="60"/>
      <c r="D159" s="61"/>
      <c r="E159" s="62"/>
      <c r="F159" s="62"/>
      <c r="G159" s="63"/>
      <c r="H159" s="64"/>
      <c r="I159" s="64"/>
      <c r="J159" s="64"/>
      <c r="K159" s="62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E159" s="3">
        <v>2007</v>
      </c>
      <c r="AF159" s="2">
        <f>COUNT($N$110:$N$121)</f>
        <v>0</v>
      </c>
      <c r="AG159" s="4">
        <f>MAX($N$110:$N$121)</f>
        <v>0</v>
      </c>
      <c r="AH159" s="2" t="e">
        <f>PERCENTILE($N$110:$N$121,75%)</f>
        <v>#NUM!</v>
      </c>
      <c r="AI159" s="4" t="e">
        <f>MEDIAN($N$110:$N$121)</f>
        <v>#NUM!</v>
      </c>
      <c r="AJ159" s="2" t="e">
        <f>PERCENTILE($N$110:$N$121,25%)</f>
        <v>#NUM!</v>
      </c>
      <c r="AK159" s="4">
        <f>MIN($N$110:$N$121)</f>
        <v>0</v>
      </c>
      <c r="BK159">
        <v>9</v>
      </c>
      <c r="BL159">
        <f>COUNT(#REF!,#REF!,#REF!,#REF!,$N$70,$N$82,$N$94,$N$106,$N$118,$N$130,$N$142,$N$154,$N$166,$N$178)</f>
        <v>0</v>
      </c>
      <c r="BM159" s="6" t="e">
        <f>MAX(#REF!,#REF!,#REF!,#REF!,$N$70,$N$82,$N$94,$N$106,$N$118,$N$130,$N$142,$N$154,$N$166,$N$178)</f>
        <v>#REF!</v>
      </c>
      <c r="BN159" t="e">
        <f>PERCENTILE((#REF!,#REF!,#REF!,#REF!,$N$70,$N$82,$N$94,$N$106,$N$118,$N$130,$N$142,$N$154,$N$166,$N$178),75%)</f>
        <v>#REF!</v>
      </c>
      <c r="BO159" s="6" t="e">
        <f>MEDIAN(#REF!,#REF!,#REF!,#REF!,$N$70,$N$82,$N$94,$N$106,$N$118,$N$130,$N$142,$N$154,$N$166,$N$178)</f>
        <v>#REF!</v>
      </c>
      <c r="BP159" t="e">
        <f>PERCENTILE((#REF!,#REF!,#REF!,#REF!,$N$70,$N$82,$N$94,$N$106,$N$118,$N$130,$N$142,$N$154,$N$166,$N$178),25%)</f>
        <v>#REF!</v>
      </c>
      <c r="BQ159" s="6" t="e">
        <f>MIN(#REF!,#REF!,#REF!,#REF!,$N$70,$N$82,$N$94,$N$106,$N$118,$N$130,$N$142,$N$154,$N$166,$N$178)</f>
        <v>#REF!</v>
      </c>
    </row>
    <row r="160" spans="1:69" x14ac:dyDescent="0.25">
      <c r="A160" s="117"/>
      <c r="B160" s="60"/>
      <c r="C160" s="60"/>
      <c r="D160" s="61"/>
      <c r="E160" s="62"/>
      <c r="F160" s="62"/>
      <c r="G160" s="63"/>
      <c r="H160" s="64"/>
      <c r="I160" s="64"/>
      <c r="J160" s="64"/>
      <c r="K160" s="62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E160" s="3">
        <v>2008</v>
      </c>
      <c r="AF160" s="2">
        <f>COUNT($N$122:$N$133)</f>
        <v>0</v>
      </c>
      <c r="AG160" s="4">
        <f>MAX($N$122:$N$133)</f>
        <v>0</v>
      </c>
      <c r="AH160" s="2" t="e">
        <f>PERCENTILE($N$122:$N$133,75%)</f>
        <v>#NUM!</v>
      </c>
      <c r="AI160" s="4" t="e">
        <f>MEDIAN($N$122:$N$133)</f>
        <v>#NUM!</v>
      </c>
      <c r="AJ160" s="2" t="e">
        <f>PERCENTILE($N$122:$N$133,25%)</f>
        <v>#NUM!</v>
      </c>
      <c r="AK160" s="4">
        <f>MIN($N$122:$N$133)</f>
        <v>0</v>
      </c>
      <c r="BK160">
        <v>10</v>
      </c>
      <c r="BL160">
        <f>COUNT(#REF!,#REF!,#REF!,#REF!,$N$71,$N$83,$N$95,$N$107,$N$119,$N$131,$N$143,$N$155,$N$167,$N$179)</f>
        <v>0</v>
      </c>
      <c r="BM160" s="6" t="e">
        <f>MAX(#REF!,#REF!,#REF!,#REF!,$N$71,$N$83,$N$95,$N$107,$N$119,$N$131,$N$143,$N$155,$N$167,$N$179)</f>
        <v>#REF!</v>
      </c>
      <c r="BN160" t="e">
        <f>PERCENTILE((#REF!,#REF!,#REF!,#REF!,$N$71,$N$83,$N$95,$N$107,$N$119,$N$131,$N$143,$N$155,$N$167,$N$179),75%)</f>
        <v>#REF!</v>
      </c>
      <c r="BO160" s="6" t="e">
        <f>MEDIAN(#REF!,#REF!,#REF!,#REF!,$N$71,$N$83,$N$95,$N$107,$N$119,$N$131,$N$143,$N$155,$N$167,$N$179)</f>
        <v>#REF!</v>
      </c>
      <c r="BP160" t="e">
        <f>PERCENTILE((#REF!,#REF!,#REF!,#REF!,$N$71,$N$83,$N$95,$N$107,$N$119,$N$131,$N$143,$N$155,$N$167,$N$179),25%)</f>
        <v>#REF!</v>
      </c>
      <c r="BQ160" s="6" t="e">
        <f>MIN(#REF!,#REF!,#REF!,#REF!,$N$71,$N$83,$N$95,$N$107,$N$119,$N$131,$N$143,$N$155,$N$167,$N$179)</f>
        <v>#REF!</v>
      </c>
    </row>
    <row r="161" spans="1:69" x14ac:dyDescent="0.25">
      <c r="A161" s="117"/>
      <c r="B161" s="60"/>
      <c r="C161" s="60"/>
      <c r="D161" s="61"/>
      <c r="E161" s="62"/>
      <c r="F161" s="62"/>
      <c r="G161" s="63"/>
      <c r="H161" s="64"/>
      <c r="I161" s="64"/>
      <c r="J161" s="64"/>
      <c r="K161" s="62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E161" s="3">
        <v>2009</v>
      </c>
      <c r="AF161" s="2">
        <f>COUNT($N$134:$N$145)</f>
        <v>0</v>
      </c>
      <c r="AG161" s="4">
        <f>MAX($N$134:$N$145)</f>
        <v>0</v>
      </c>
      <c r="AH161" s="2" t="e">
        <f>PERCENTILE($N$134:$N$145,75%)</f>
        <v>#NUM!</v>
      </c>
      <c r="AI161" s="4" t="e">
        <f>MEDIAN($N$134:$N$145)</f>
        <v>#NUM!</v>
      </c>
      <c r="AJ161" s="2" t="e">
        <f>PERCENTILE($N$134:$N$145,25%)</f>
        <v>#NUM!</v>
      </c>
      <c r="AK161" s="4">
        <f>MIN($N$134:$N$145)</f>
        <v>0</v>
      </c>
      <c r="BK161">
        <v>11</v>
      </c>
      <c r="BL161">
        <f>COUNT(#REF!,#REF!,#REF!,#REF!,$N$72,$N$84,$N$96,$N$108,$N$120,$N$132,$N$144,$N$156,$N$168,$N$180)</f>
        <v>0</v>
      </c>
      <c r="BM161" s="6" t="e">
        <f>MAX(#REF!,#REF!,#REF!,#REF!,$N$72,$N$84,$N$96,$N$108,$N$120,$N$132,$N$144,$N$156,$N$168,$N$180)</f>
        <v>#REF!</v>
      </c>
      <c r="BN161" t="e">
        <f>PERCENTILE((#REF!,#REF!,#REF!,#REF!,$N$72,$N$84,$N$96,$N$108,$N$120,$N$132,$N$144,$N$156,$N$168,$N$180),75%)</f>
        <v>#REF!</v>
      </c>
      <c r="BO161" s="6" t="e">
        <f>MEDIAN(#REF!,#REF!,#REF!,#REF!,$N$72,$N$84,$N$96,$N$108,$N$120,$N$132,$N$144,$N$156,$N$168,$N$180)</f>
        <v>#REF!</v>
      </c>
      <c r="BP161" t="e">
        <f>PERCENTILE((#REF!,#REF!,#REF!,#REF!,$N$72,$N$84,$N$96,$N$108,$N$120,$N$132,$N$144,$N$156,$N$168,$N$180),25%)</f>
        <v>#REF!</v>
      </c>
      <c r="BQ161" s="6" t="e">
        <f>MIN(#REF!,#REF!,#REF!,#REF!,$N$72,$N$84,$N$96,$N$108,$N$120,$N$132,$N$144,$N$156,$N$168,$N$180)</f>
        <v>#REF!</v>
      </c>
    </row>
    <row r="162" spans="1:69" x14ac:dyDescent="0.25">
      <c r="A162" s="117"/>
      <c r="B162" s="60"/>
      <c r="C162" s="60"/>
      <c r="D162" s="61"/>
      <c r="E162" s="62"/>
      <c r="F162" s="62"/>
      <c r="G162" s="63"/>
      <c r="H162" s="64"/>
      <c r="I162" s="64"/>
      <c r="J162" s="64"/>
      <c r="K162" s="62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E162" s="3">
        <v>2010</v>
      </c>
      <c r="AF162" s="2">
        <f>COUNT($N$146:$N$157)</f>
        <v>0</v>
      </c>
      <c r="AG162" s="4">
        <f>MAX($N$146:$N$157)</f>
        <v>0</v>
      </c>
      <c r="AH162" s="2" t="e">
        <f>PERCENTILE($N$146:$N$157,75%)</f>
        <v>#NUM!</v>
      </c>
      <c r="AI162" s="4" t="e">
        <f>MEDIAN($N$146:$N$157)</f>
        <v>#NUM!</v>
      </c>
      <c r="AJ162" s="2" t="e">
        <f>PERCENTILE($N$146:$N$157,25%)</f>
        <v>#NUM!</v>
      </c>
      <c r="AK162" s="4">
        <f>MIN($N$146:$N$157)</f>
        <v>0</v>
      </c>
      <c r="BK162">
        <v>12</v>
      </c>
      <c r="BL162">
        <f>COUNT(#REF!,#REF!,#REF!,#REF!,$N$73,$N$85,$N$97,$N$109,$N$121,$N$133,$N$145,$N$157,$N$169,$N$181)</f>
        <v>0</v>
      </c>
      <c r="BM162" s="6" t="e">
        <f>MAX(#REF!,#REF!,#REF!,#REF!,$N$73,$N$85,$N$97,$N$109,$N$121,$N$133,$N$145,$N$157,$N$169,$N$181)</f>
        <v>#REF!</v>
      </c>
      <c r="BN162" t="e">
        <f>PERCENTILE((#REF!,#REF!,#REF!,#REF!,$N$73,$N$85,$N$97,$N$109,$N$121,$N$133,$N$145,$N$157,$N$169,$N$181),75%)</f>
        <v>#REF!</v>
      </c>
      <c r="BO162" s="6" t="e">
        <f>MEDIAN(#REF!,#REF!,#REF!,#REF!,$N$73,$N$85,$N$97,$N$109,$N$121,$N$133,$N$145,$N$157,$N$169,$N$181)</f>
        <v>#REF!</v>
      </c>
      <c r="BP162" t="e">
        <f>PERCENTILE((#REF!,#REF!,#REF!,#REF!,$N$73,$N$85,$N$97,$N$109,$N$121,$N$133,$N$145,$N$157,$N$169,$N$181),25%)</f>
        <v>#REF!</v>
      </c>
      <c r="BQ162" s="6" t="e">
        <f>MIN(#REF!,#REF!,#REF!,#REF!,$N$73,$N$85,$N$97,$N$109,$N$121,$N$133,$N$145,$N$157,$N$169,$N$181)</f>
        <v>#REF!</v>
      </c>
    </row>
    <row r="163" spans="1:69" x14ac:dyDescent="0.25">
      <c r="A163" s="117"/>
      <c r="B163" s="60"/>
      <c r="C163" s="60"/>
      <c r="D163" s="61"/>
      <c r="E163" s="62"/>
      <c r="F163" s="62"/>
      <c r="G163" s="63"/>
      <c r="H163" s="64"/>
      <c r="I163" s="64"/>
      <c r="J163" s="64"/>
      <c r="K163" s="62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E163" s="3">
        <v>2011</v>
      </c>
      <c r="AF163" s="2">
        <f>COUNT($N$158:$N$169)</f>
        <v>0</v>
      </c>
      <c r="AG163" s="4">
        <f>MAX($N$158:$N$169)</f>
        <v>0</v>
      </c>
      <c r="AH163" s="2" t="e">
        <f>PERCENTILE($N$158:$N$169,75%)</f>
        <v>#NUM!</v>
      </c>
      <c r="AI163" s="4" t="e">
        <f>MEDIAN($N$158:$N$169)</f>
        <v>#NUM!</v>
      </c>
      <c r="AJ163" s="2" t="e">
        <f>PERCENTILE($N$158:$N$169,25%)</f>
        <v>#NUM!</v>
      </c>
      <c r="AK163" s="4">
        <f>MIN($N$158:$N$169)</f>
        <v>0</v>
      </c>
    </row>
    <row r="164" spans="1:69" x14ac:dyDescent="0.25">
      <c r="A164" s="117"/>
      <c r="B164" s="60"/>
      <c r="C164" s="60"/>
      <c r="D164" s="61"/>
      <c r="E164" s="62"/>
      <c r="F164" s="62"/>
      <c r="G164" s="63"/>
      <c r="H164" s="64"/>
      <c r="I164" s="64"/>
      <c r="J164" s="64"/>
      <c r="K164" s="62"/>
      <c r="L164" s="63"/>
      <c r="M164" s="63"/>
      <c r="N164" s="63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E164" s="3">
        <v>2012</v>
      </c>
      <c r="AF164" s="2">
        <f>COUNT($N$170:$N$181)</f>
        <v>0</v>
      </c>
      <c r="AG164" s="4">
        <f>MAX($N$170:$N$181)</f>
        <v>0</v>
      </c>
      <c r="AH164" s="2" t="e">
        <f>PERCENTILE($N$170:$N$181,75%)</f>
        <v>#NUM!</v>
      </c>
      <c r="AI164" s="4" t="e">
        <f>MEDIAN($N$170:$N$181)</f>
        <v>#NUM!</v>
      </c>
      <c r="AJ164" s="2" t="e">
        <f>PERCENTILE($N$170:$N$181,25%)</f>
        <v>#NUM!</v>
      </c>
      <c r="AK164" s="4">
        <f>MIN($N$170:$N$181)</f>
        <v>0</v>
      </c>
    </row>
    <row r="165" spans="1:69" x14ac:dyDescent="0.25">
      <c r="A165" s="117"/>
      <c r="B165" s="60"/>
      <c r="C165" s="60"/>
      <c r="D165" s="61"/>
      <c r="E165" s="62"/>
      <c r="F165" s="62"/>
      <c r="G165" s="63"/>
      <c r="H165" s="64"/>
      <c r="I165" s="64"/>
      <c r="J165" s="64"/>
      <c r="K165" s="62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E165" s="1"/>
      <c r="AF165" s="1"/>
      <c r="AG165" s="2"/>
      <c r="AH165" s="2"/>
      <c r="AI165" s="2"/>
    </row>
    <row r="166" spans="1:69" x14ac:dyDescent="0.25">
      <c r="A166" s="117"/>
      <c r="B166" s="60"/>
      <c r="C166" s="60"/>
      <c r="D166" s="61"/>
      <c r="E166" s="62"/>
      <c r="F166" s="62"/>
      <c r="G166" s="63"/>
      <c r="H166" s="64"/>
      <c r="I166" s="64"/>
      <c r="J166" s="64"/>
      <c r="K166" s="62"/>
      <c r="L166" s="63"/>
      <c r="M166" s="63"/>
      <c r="N166" s="66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 spans="1:69" x14ac:dyDescent="0.25">
      <c r="A167" s="117"/>
      <c r="B167" s="60"/>
      <c r="C167" s="60"/>
      <c r="D167" s="61"/>
      <c r="E167" s="62"/>
      <c r="F167" s="62"/>
      <c r="G167" s="63"/>
      <c r="H167" s="67"/>
      <c r="I167" s="67"/>
      <c r="J167" s="67"/>
      <c r="K167" s="62"/>
      <c r="L167" s="63"/>
      <c r="M167" s="63"/>
      <c r="N167" s="66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 spans="1:69" x14ac:dyDescent="0.25">
      <c r="A168" s="117"/>
      <c r="B168" s="60"/>
      <c r="C168" s="60"/>
      <c r="D168" s="61"/>
      <c r="E168" s="62"/>
      <c r="F168" s="62"/>
      <c r="G168" s="63"/>
      <c r="H168" s="64"/>
      <c r="I168" s="64"/>
      <c r="J168" s="64"/>
      <c r="K168" s="62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 spans="1:69" x14ac:dyDescent="0.25">
      <c r="A169" s="117"/>
      <c r="B169" s="60"/>
      <c r="C169" s="60"/>
      <c r="D169" s="61"/>
      <c r="E169" s="62"/>
      <c r="F169" s="62"/>
      <c r="G169" s="63"/>
      <c r="H169" s="64"/>
      <c r="I169" s="64"/>
      <c r="J169" s="64"/>
      <c r="K169" s="62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 spans="1:69" x14ac:dyDescent="0.25">
      <c r="A170" s="117"/>
      <c r="B170" s="60"/>
      <c r="C170" s="60"/>
      <c r="D170" s="61"/>
      <c r="E170" s="62"/>
      <c r="F170" s="62"/>
      <c r="G170" s="63"/>
      <c r="H170" s="64"/>
      <c r="I170" s="64"/>
      <c r="J170" s="64"/>
      <c r="K170" s="62"/>
      <c r="L170" s="63"/>
      <c r="M170" s="63"/>
      <c r="N170" s="66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 spans="1:69" x14ac:dyDescent="0.25">
      <c r="A171" s="117"/>
      <c r="B171" s="60"/>
      <c r="C171" s="60"/>
      <c r="D171" s="61"/>
      <c r="E171" s="62"/>
      <c r="F171" s="62"/>
      <c r="G171" s="63"/>
      <c r="H171" s="64"/>
      <c r="I171" s="64"/>
      <c r="J171" s="64"/>
      <c r="K171" s="62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 spans="1:69" x14ac:dyDescent="0.25">
      <c r="A172" s="117"/>
      <c r="B172" s="60"/>
      <c r="C172" s="60"/>
      <c r="D172" s="61"/>
      <c r="E172" s="62"/>
      <c r="F172" s="62"/>
      <c r="G172" s="63"/>
      <c r="H172" s="64"/>
      <c r="I172" s="64"/>
      <c r="J172" s="64"/>
      <c r="K172" s="62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 spans="1:69" x14ac:dyDescent="0.25">
      <c r="A173" s="117"/>
      <c r="B173" s="60"/>
      <c r="C173" s="60"/>
      <c r="D173" s="61"/>
      <c r="E173" s="62"/>
      <c r="F173" s="62"/>
      <c r="G173" s="63"/>
      <c r="H173" s="64"/>
      <c r="I173" s="64"/>
      <c r="J173" s="64"/>
      <c r="K173" s="62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 spans="1:69" x14ac:dyDescent="0.25">
      <c r="A174" s="117"/>
      <c r="B174" s="60"/>
      <c r="C174" s="60"/>
      <c r="D174" s="61"/>
      <c r="E174" s="62"/>
      <c r="F174" s="62"/>
      <c r="G174" s="63"/>
      <c r="H174" s="64"/>
      <c r="I174" s="64"/>
      <c r="J174" s="64"/>
      <c r="K174" s="62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 spans="1:69" x14ac:dyDescent="0.25">
      <c r="A175" s="117"/>
      <c r="B175" s="60"/>
      <c r="C175" s="60"/>
      <c r="D175" s="61"/>
      <c r="E175" s="62"/>
      <c r="F175" s="62"/>
      <c r="G175" s="63"/>
      <c r="H175" s="64"/>
      <c r="I175" s="64"/>
      <c r="J175" s="64"/>
      <c r="K175" s="62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 spans="1:69" x14ac:dyDescent="0.25">
      <c r="A176" s="117"/>
      <c r="B176" s="60"/>
      <c r="C176" s="60"/>
      <c r="D176" s="61"/>
      <c r="E176" s="62"/>
      <c r="F176" s="62"/>
      <c r="G176" s="63"/>
      <c r="H176" s="64"/>
      <c r="I176" s="64"/>
      <c r="J176" s="64"/>
      <c r="K176" s="62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 spans="1:28" x14ac:dyDescent="0.25">
      <c r="A177" s="117"/>
      <c r="B177" s="60"/>
      <c r="C177" s="60"/>
      <c r="D177" s="61"/>
      <c r="E177" s="62"/>
      <c r="F177" s="62"/>
      <c r="G177" s="63"/>
      <c r="H177" s="64"/>
      <c r="I177" s="64"/>
      <c r="J177" s="64"/>
      <c r="K177" s="62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 spans="1:28" x14ac:dyDescent="0.25">
      <c r="A178" s="117"/>
      <c r="B178" s="60"/>
      <c r="C178" s="60"/>
      <c r="D178" s="61"/>
      <c r="E178" s="62"/>
      <c r="F178" s="62"/>
      <c r="G178" s="63"/>
      <c r="H178" s="64"/>
      <c r="I178" s="64"/>
      <c r="J178" s="64"/>
      <c r="K178" s="62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 spans="1:28" x14ac:dyDescent="0.25">
      <c r="A179" s="117"/>
      <c r="B179" s="60"/>
      <c r="C179" s="60"/>
      <c r="D179" s="61"/>
      <c r="E179" s="62"/>
      <c r="F179" s="62"/>
      <c r="G179" s="63"/>
      <c r="H179" s="64"/>
      <c r="I179" s="64"/>
      <c r="J179" s="64"/>
      <c r="K179" s="62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 spans="1:28" x14ac:dyDescent="0.25">
      <c r="A180" s="117"/>
      <c r="B180" s="60"/>
      <c r="C180" s="60"/>
      <c r="D180" s="61"/>
      <c r="E180" s="62"/>
      <c r="F180" s="62"/>
      <c r="G180" s="63"/>
      <c r="H180" s="64"/>
      <c r="I180" s="64"/>
      <c r="J180" s="64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 spans="1:28" x14ac:dyDescent="0.25">
      <c r="A181" s="117"/>
      <c r="B181" s="60"/>
      <c r="C181" s="60"/>
      <c r="D181" s="61"/>
      <c r="E181" s="62"/>
      <c r="F181" s="62"/>
      <c r="G181" s="63"/>
      <c r="H181" s="64"/>
      <c r="I181" s="64"/>
      <c r="J181" s="64"/>
      <c r="K181" s="62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1"/>
  <sheetViews>
    <sheetView zoomScale="52" zoomScaleNormal="52" workbookViewId="0">
      <pane ySplit="1" topLeftCell="A2" activePane="bottomLeft" state="frozen"/>
      <selection activeCell="S27" sqref="S27"/>
      <selection pane="bottomLeft" activeCell="S27" sqref="S27"/>
    </sheetView>
  </sheetViews>
  <sheetFormatPr defaultRowHeight="15.75" x14ac:dyDescent="0.25"/>
  <cols>
    <col min="1" max="1" width="12.28515625" style="118" bestFit="1" customWidth="1"/>
    <col min="2" max="3" width="9.7109375" style="53" customWidth="1"/>
    <col min="4" max="6" width="8.85546875" style="53"/>
    <col min="7" max="7" width="15.5703125" style="53" bestFit="1" customWidth="1"/>
    <col min="8" max="8" width="11.7109375" style="53" bestFit="1" customWidth="1"/>
    <col min="9" max="9" width="14.7109375" style="53" bestFit="1" customWidth="1"/>
    <col min="10" max="10" width="14.28515625" style="53" bestFit="1" customWidth="1"/>
    <col min="11" max="14" width="8.85546875" style="53"/>
    <col min="15" max="28" width="15.140625" style="53" customWidth="1"/>
    <col min="29" max="29" width="8.85546875" style="53"/>
    <col min="31" max="32" width="19.85546875" customWidth="1"/>
    <col min="33" max="33" width="19.140625" customWidth="1"/>
    <col min="34" max="34" width="16.7109375" customWidth="1"/>
    <col min="35" max="35" width="23.5703125" bestFit="1" customWidth="1"/>
    <col min="36" max="36" width="13.85546875" bestFit="1" customWidth="1"/>
  </cols>
  <sheetData>
    <row r="1" spans="1:69" s="72" customFormat="1" x14ac:dyDescent="0.25">
      <c r="A1" s="116" t="s">
        <v>13</v>
      </c>
      <c r="B1" s="70" t="s">
        <v>14</v>
      </c>
      <c r="C1" s="70" t="s">
        <v>15</v>
      </c>
      <c r="D1" s="70" t="s">
        <v>0</v>
      </c>
      <c r="E1" s="70" t="s">
        <v>1</v>
      </c>
      <c r="F1" s="70" t="s">
        <v>2</v>
      </c>
      <c r="G1" s="70" t="s">
        <v>4</v>
      </c>
      <c r="H1" s="70" t="s">
        <v>10</v>
      </c>
      <c r="I1" s="70" t="s">
        <v>8</v>
      </c>
      <c r="J1" s="70" t="s">
        <v>9</v>
      </c>
      <c r="K1" s="58" t="s">
        <v>5</v>
      </c>
      <c r="L1" s="59" t="s">
        <v>6</v>
      </c>
      <c r="M1" s="59" t="s">
        <v>7</v>
      </c>
      <c r="N1" s="59" t="s">
        <v>11</v>
      </c>
      <c r="O1" s="59" t="s">
        <v>12</v>
      </c>
      <c r="P1" s="59" t="s">
        <v>71</v>
      </c>
      <c r="Q1" s="59" t="s">
        <v>72</v>
      </c>
      <c r="R1" s="59" t="s">
        <v>73</v>
      </c>
      <c r="S1" s="59" t="s">
        <v>74</v>
      </c>
      <c r="T1" s="59" t="s">
        <v>75</v>
      </c>
      <c r="U1" s="59" t="s">
        <v>76</v>
      </c>
      <c r="V1" s="59" t="s">
        <v>77</v>
      </c>
      <c r="W1" s="59" t="s">
        <v>78</v>
      </c>
      <c r="X1" s="59" t="s">
        <v>79</v>
      </c>
      <c r="Y1" s="59" t="s">
        <v>80</v>
      </c>
      <c r="Z1" s="59" t="s">
        <v>81</v>
      </c>
      <c r="AA1" s="59" t="s">
        <v>104</v>
      </c>
      <c r="AB1" s="59" t="s">
        <v>105</v>
      </c>
      <c r="AC1" s="70"/>
    </row>
    <row r="2" spans="1:69" s="72" customFormat="1" x14ac:dyDescent="0.25">
      <c r="A2" s="117">
        <v>40917</v>
      </c>
      <c r="B2" s="60">
        <v>1</v>
      </c>
      <c r="C2" s="60">
        <f t="shared" ref="C2:C6" si="0">YEAR(A2)</f>
        <v>2012</v>
      </c>
      <c r="D2" s="97">
        <v>1</v>
      </c>
      <c r="E2" s="97">
        <v>7.9</v>
      </c>
      <c r="F2" s="97" t="s">
        <v>110</v>
      </c>
      <c r="G2" s="97">
        <v>56</v>
      </c>
      <c r="H2" s="97">
        <v>0.498</v>
      </c>
      <c r="I2" s="97">
        <v>0.17</v>
      </c>
      <c r="J2" s="97">
        <v>0.1</v>
      </c>
      <c r="K2" s="97">
        <v>8.4</v>
      </c>
      <c r="L2" s="97">
        <v>43</v>
      </c>
      <c r="M2" s="97">
        <v>1977</v>
      </c>
      <c r="N2" s="97">
        <v>-99.99</v>
      </c>
      <c r="O2" s="97">
        <v>540</v>
      </c>
      <c r="P2" s="97">
        <v>48</v>
      </c>
      <c r="Q2" s="97">
        <v>52</v>
      </c>
      <c r="R2" s="97">
        <v>35</v>
      </c>
      <c r="S2" s="97">
        <v>351</v>
      </c>
      <c r="T2" s="97">
        <v>1</v>
      </c>
      <c r="U2" s="97">
        <v>72</v>
      </c>
      <c r="V2" s="59"/>
      <c r="W2" s="59"/>
      <c r="X2" s="59"/>
      <c r="Y2" s="59"/>
      <c r="Z2" s="97">
        <v>110</v>
      </c>
      <c r="AA2" s="97">
        <v>2020</v>
      </c>
      <c r="AB2" s="59"/>
      <c r="AC2" s="70"/>
    </row>
    <row r="3" spans="1:69" s="72" customFormat="1" x14ac:dyDescent="0.25">
      <c r="A3" s="117">
        <v>40945</v>
      </c>
      <c r="B3" s="60">
        <v>2</v>
      </c>
      <c r="C3" s="60">
        <f t="shared" si="0"/>
        <v>2012</v>
      </c>
      <c r="D3" s="97">
        <v>1</v>
      </c>
      <c r="E3" s="97">
        <v>8</v>
      </c>
      <c r="F3" s="97">
        <v>25</v>
      </c>
      <c r="G3" s="97">
        <v>70</v>
      </c>
      <c r="H3" s="97">
        <v>0.41599999999999998</v>
      </c>
      <c r="I3" s="97">
        <v>9.6000000000000002E-2</v>
      </c>
      <c r="J3" s="97">
        <v>5.6000000000000001E-2</v>
      </c>
      <c r="K3" s="97">
        <v>8.1999999999999993</v>
      </c>
      <c r="L3" s="97">
        <v>87</v>
      </c>
      <c r="M3" s="97">
        <v>206</v>
      </c>
      <c r="N3" s="97">
        <v>69</v>
      </c>
      <c r="O3" s="97">
        <v>240</v>
      </c>
      <c r="P3" s="97">
        <v>76</v>
      </c>
      <c r="Q3" s="97">
        <v>24</v>
      </c>
      <c r="R3" s="97">
        <v>20</v>
      </c>
      <c r="S3" s="97">
        <v>370</v>
      </c>
      <c r="T3" s="97">
        <v>6</v>
      </c>
      <c r="U3" s="97">
        <v>116</v>
      </c>
      <c r="V3" s="59"/>
      <c r="W3" s="59"/>
      <c r="X3" s="59"/>
      <c r="Y3" s="59"/>
      <c r="Z3" s="97">
        <v>11</v>
      </c>
      <c r="AA3" s="97">
        <v>293</v>
      </c>
      <c r="AB3" s="59"/>
      <c r="AC3" s="70"/>
    </row>
    <row r="4" spans="1:69" s="72" customFormat="1" x14ac:dyDescent="0.25">
      <c r="A4" s="117">
        <v>40973</v>
      </c>
      <c r="B4" s="60">
        <v>3</v>
      </c>
      <c r="C4" s="60">
        <f t="shared" si="0"/>
        <v>2012</v>
      </c>
      <c r="D4" s="97">
        <v>2</v>
      </c>
      <c r="E4" s="97">
        <v>8.1999999999999993</v>
      </c>
      <c r="F4" s="97">
        <v>27</v>
      </c>
      <c r="G4" s="97">
        <v>63</v>
      </c>
      <c r="H4" s="97">
        <v>3.1E-2</v>
      </c>
      <c r="I4" s="97">
        <v>8.6999999999999994E-2</v>
      </c>
      <c r="J4" s="97">
        <v>0.06</v>
      </c>
      <c r="K4" s="97">
        <v>9</v>
      </c>
      <c r="L4" s="97">
        <v>80</v>
      </c>
      <c r="M4" s="97">
        <v>229</v>
      </c>
      <c r="N4" s="97">
        <v>72</v>
      </c>
      <c r="O4" s="97">
        <v>2</v>
      </c>
      <c r="P4" s="97">
        <v>96</v>
      </c>
      <c r="Q4" s="97">
        <v>36</v>
      </c>
      <c r="R4" s="97"/>
      <c r="S4" s="97">
        <v>382</v>
      </c>
      <c r="T4" s="97">
        <v>2</v>
      </c>
      <c r="U4" s="97">
        <v>120</v>
      </c>
      <c r="V4" s="59"/>
      <c r="W4" s="59"/>
      <c r="X4" s="59"/>
      <c r="Y4" s="59"/>
      <c r="Z4" s="97">
        <v>1.8</v>
      </c>
      <c r="AA4" s="97">
        <v>309</v>
      </c>
      <c r="AB4" s="59"/>
      <c r="AC4" s="70"/>
    </row>
    <row r="5" spans="1:69" s="72" customFormat="1" x14ac:dyDescent="0.25">
      <c r="A5" s="117">
        <v>41001</v>
      </c>
      <c r="B5" s="60">
        <v>4</v>
      </c>
      <c r="C5" s="60">
        <f t="shared" si="0"/>
        <v>2012</v>
      </c>
      <c r="D5" s="97">
        <v>1</v>
      </c>
      <c r="E5" s="97">
        <v>7.4</v>
      </c>
      <c r="F5" s="97">
        <v>28.5</v>
      </c>
      <c r="G5" s="97">
        <v>60</v>
      </c>
      <c r="H5" s="97">
        <v>2.1999999999999999E-2</v>
      </c>
      <c r="I5" s="97">
        <v>7.0999999999999994E-2</v>
      </c>
      <c r="J5" s="97">
        <v>1E-3</v>
      </c>
      <c r="K5" s="97">
        <v>8.6</v>
      </c>
      <c r="L5" s="97">
        <v>61</v>
      </c>
      <c r="M5" s="97">
        <v>291</v>
      </c>
      <c r="N5" s="97">
        <v>78</v>
      </c>
      <c r="O5" s="97">
        <v>2400</v>
      </c>
      <c r="P5" s="97">
        <v>112</v>
      </c>
      <c r="Q5" s="97">
        <v>32</v>
      </c>
      <c r="R5" s="97">
        <v>31</v>
      </c>
      <c r="S5" s="97">
        <v>360</v>
      </c>
      <c r="T5" s="97">
        <v>0.5</v>
      </c>
      <c r="U5" s="97">
        <v>164</v>
      </c>
      <c r="V5" s="59"/>
      <c r="W5" s="59"/>
      <c r="X5" s="59"/>
      <c r="Y5" s="59"/>
      <c r="Z5" s="97">
        <v>130</v>
      </c>
      <c r="AA5" s="97">
        <v>352</v>
      </c>
      <c r="AB5" s="59"/>
      <c r="AC5" s="70"/>
    </row>
    <row r="6" spans="1:69" s="72" customFormat="1" x14ac:dyDescent="0.25">
      <c r="A6" s="117">
        <v>41057</v>
      </c>
      <c r="B6" s="60">
        <v>5</v>
      </c>
      <c r="C6" s="60">
        <f t="shared" si="0"/>
        <v>2012</v>
      </c>
      <c r="D6" s="97">
        <v>1</v>
      </c>
      <c r="E6" s="97">
        <v>6.6</v>
      </c>
      <c r="F6" s="97">
        <v>33.4</v>
      </c>
      <c r="G6" s="97">
        <v>63</v>
      </c>
      <c r="H6" s="97">
        <v>4.0000000000000001E-3</v>
      </c>
      <c r="I6" s="97">
        <v>0.105</v>
      </c>
      <c r="J6" s="97">
        <v>1.7000000000000001E-2</v>
      </c>
      <c r="K6" s="97">
        <v>8.5</v>
      </c>
      <c r="L6" s="97">
        <v>20</v>
      </c>
      <c r="M6" s="97">
        <v>235</v>
      </c>
      <c r="N6" s="97">
        <v>7.01</v>
      </c>
      <c r="O6" s="97">
        <v>1600</v>
      </c>
      <c r="P6" s="97">
        <v>96</v>
      </c>
      <c r="Q6" s="97">
        <v>48</v>
      </c>
      <c r="R6" s="97">
        <v>12</v>
      </c>
      <c r="S6" s="97">
        <v>400</v>
      </c>
      <c r="T6" s="97">
        <v>5</v>
      </c>
      <c r="U6" s="97">
        <v>168</v>
      </c>
      <c r="V6" s="59"/>
      <c r="W6" s="59"/>
      <c r="X6" s="59"/>
      <c r="Y6" s="59"/>
      <c r="Z6" s="97">
        <v>1.8</v>
      </c>
      <c r="AA6" s="97">
        <v>255</v>
      </c>
      <c r="AB6" s="59"/>
      <c r="AC6" s="70"/>
    </row>
    <row r="7" spans="1:69" s="72" customFormat="1" x14ac:dyDescent="0.25">
      <c r="A7" s="117">
        <v>41085</v>
      </c>
      <c r="B7" s="60">
        <v>6</v>
      </c>
      <c r="C7" s="60">
        <f t="shared" ref="C7:C13" si="1">YEAR(A6)</f>
        <v>2012</v>
      </c>
      <c r="D7" s="97">
        <v>1</v>
      </c>
      <c r="E7" s="97">
        <v>8.1999999999999993</v>
      </c>
      <c r="F7" s="97">
        <v>29.6</v>
      </c>
      <c r="G7" s="97">
        <v>60</v>
      </c>
      <c r="H7" s="97">
        <v>1E-3</v>
      </c>
      <c r="I7" s="97">
        <v>0.125</v>
      </c>
      <c r="J7" s="97">
        <v>7.0999999999999994E-2</v>
      </c>
      <c r="K7" s="97">
        <v>8.6999999999999993</v>
      </c>
      <c r="L7" s="97">
        <v>25</v>
      </c>
      <c r="M7" s="97">
        <v>201</v>
      </c>
      <c r="N7" s="97">
        <v>11</v>
      </c>
      <c r="O7" s="97">
        <v>110</v>
      </c>
      <c r="P7" s="97">
        <v>136</v>
      </c>
      <c r="Q7" s="97">
        <v>36</v>
      </c>
      <c r="R7" s="97">
        <v>4</v>
      </c>
      <c r="S7" s="97">
        <v>405</v>
      </c>
      <c r="T7" s="97">
        <v>0.5</v>
      </c>
      <c r="U7" s="97">
        <v>104</v>
      </c>
      <c r="V7" s="59"/>
      <c r="W7" s="59"/>
      <c r="X7" s="59"/>
      <c r="Y7" s="59"/>
      <c r="Z7" s="97">
        <v>13</v>
      </c>
      <c r="AA7" s="97">
        <v>226</v>
      </c>
      <c r="AB7" s="59"/>
      <c r="AC7" s="70"/>
    </row>
    <row r="8" spans="1:69" s="72" customFormat="1" x14ac:dyDescent="0.25">
      <c r="A8" s="117">
        <v>41113</v>
      </c>
      <c r="B8" s="60">
        <v>7</v>
      </c>
      <c r="C8" s="60">
        <f t="shared" si="1"/>
        <v>2012</v>
      </c>
      <c r="D8" s="97">
        <v>3</v>
      </c>
      <c r="E8" s="97">
        <v>7.4</v>
      </c>
      <c r="F8" s="97">
        <v>29.1</v>
      </c>
      <c r="G8" s="97">
        <v>60</v>
      </c>
      <c r="H8" s="97">
        <v>1E-3</v>
      </c>
      <c r="I8" s="97">
        <v>0.104</v>
      </c>
      <c r="J8" s="97">
        <v>8.9999999999999993E-3</v>
      </c>
      <c r="K8" s="97">
        <v>8.9</v>
      </c>
      <c r="L8" s="97">
        <v>32</v>
      </c>
      <c r="M8" s="97">
        <v>195</v>
      </c>
      <c r="N8" s="97">
        <v>19</v>
      </c>
      <c r="O8" s="97">
        <v>34</v>
      </c>
      <c r="P8" s="97">
        <v>92</v>
      </c>
      <c r="Q8" s="97">
        <v>60</v>
      </c>
      <c r="R8" s="97">
        <v>2</v>
      </c>
      <c r="S8" s="97">
        <v>246</v>
      </c>
      <c r="T8" s="97">
        <v>1</v>
      </c>
      <c r="U8" s="97">
        <v>120</v>
      </c>
      <c r="V8" s="59"/>
      <c r="W8" s="59"/>
      <c r="X8" s="59"/>
      <c r="Y8" s="59"/>
      <c r="Z8" s="97">
        <v>4.5</v>
      </c>
      <c r="AA8" s="97">
        <v>227</v>
      </c>
      <c r="AB8" s="59"/>
      <c r="AC8" s="70"/>
    </row>
    <row r="9" spans="1:69" s="72" customFormat="1" x14ac:dyDescent="0.25">
      <c r="A9" s="117">
        <v>41141</v>
      </c>
      <c r="B9" s="60">
        <v>8</v>
      </c>
      <c r="C9" s="60">
        <f t="shared" si="1"/>
        <v>2012</v>
      </c>
      <c r="D9" s="97">
        <v>1</v>
      </c>
      <c r="E9" s="97">
        <v>7.7</v>
      </c>
      <c r="F9" s="97">
        <v>27.1</v>
      </c>
      <c r="G9" s="97">
        <v>48</v>
      </c>
      <c r="H9" s="97">
        <v>0.124</v>
      </c>
      <c r="I9" s="97">
        <v>0.1</v>
      </c>
      <c r="J9" s="97">
        <v>3.4000000000000002E-2</v>
      </c>
      <c r="K9" s="97">
        <v>8.6</v>
      </c>
      <c r="L9" s="97">
        <v>27</v>
      </c>
      <c r="M9" s="97">
        <v>176</v>
      </c>
      <c r="N9" s="97">
        <v>27</v>
      </c>
      <c r="O9" s="97">
        <v>33</v>
      </c>
      <c r="P9" s="97">
        <v>96</v>
      </c>
      <c r="Q9" s="97">
        <v>32</v>
      </c>
      <c r="R9" s="97">
        <v>23</v>
      </c>
      <c r="S9" s="97">
        <v>317</v>
      </c>
      <c r="T9" s="97">
        <v>0.5</v>
      </c>
      <c r="U9" s="97">
        <v>112</v>
      </c>
      <c r="V9" s="59"/>
      <c r="W9" s="59"/>
      <c r="X9" s="59"/>
      <c r="Y9" s="59"/>
      <c r="Z9" s="97">
        <v>4</v>
      </c>
      <c r="AA9" s="97">
        <v>203</v>
      </c>
      <c r="AB9" s="59"/>
      <c r="AC9" s="70"/>
    </row>
    <row r="10" spans="1:69" s="72" customFormat="1" x14ac:dyDescent="0.25">
      <c r="A10" s="117">
        <v>41169</v>
      </c>
      <c r="B10" s="60">
        <v>9</v>
      </c>
      <c r="C10" s="60">
        <f t="shared" si="1"/>
        <v>2012</v>
      </c>
      <c r="D10" s="97">
        <v>2</v>
      </c>
      <c r="E10" s="97">
        <v>7.9</v>
      </c>
      <c r="F10" s="97">
        <v>29.9</v>
      </c>
      <c r="G10" s="97">
        <v>37</v>
      </c>
      <c r="H10" s="97">
        <v>0.248</v>
      </c>
      <c r="I10" s="97">
        <v>8.8999999999999996E-2</v>
      </c>
      <c r="J10" s="97">
        <v>8.1000000000000003E-2</v>
      </c>
      <c r="K10" s="97">
        <v>8.8000000000000007</v>
      </c>
      <c r="L10" s="97">
        <v>12</v>
      </c>
      <c r="M10" s="97">
        <v>172</v>
      </c>
      <c r="N10" s="97">
        <v>37</v>
      </c>
      <c r="O10" s="97">
        <v>350</v>
      </c>
      <c r="P10" s="97">
        <v>76</v>
      </c>
      <c r="Q10" s="97">
        <v>40</v>
      </c>
      <c r="R10" s="97">
        <v>36</v>
      </c>
      <c r="S10" s="97">
        <v>260</v>
      </c>
      <c r="T10" s="97">
        <v>0.5</v>
      </c>
      <c r="U10" s="97">
        <v>84</v>
      </c>
      <c r="V10" s="59"/>
      <c r="W10" s="59"/>
      <c r="X10" s="59"/>
      <c r="Y10" s="59"/>
      <c r="Z10" s="97">
        <v>4.5</v>
      </c>
      <c r="AA10" s="97">
        <v>184</v>
      </c>
      <c r="AB10" s="59"/>
      <c r="AC10" s="70"/>
    </row>
    <row r="11" spans="1:69" s="72" customFormat="1" x14ac:dyDescent="0.25">
      <c r="A11" s="117">
        <v>41197</v>
      </c>
      <c r="B11" s="60">
        <v>10</v>
      </c>
      <c r="C11" s="60">
        <f t="shared" si="1"/>
        <v>2012</v>
      </c>
      <c r="D11" s="97">
        <v>2</v>
      </c>
      <c r="E11" s="97">
        <v>9.4</v>
      </c>
      <c r="F11" s="97">
        <v>29.1</v>
      </c>
      <c r="G11" s="97">
        <v>15</v>
      </c>
      <c r="H11" s="97">
        <v>1E-3</v>
      </c>
      <c r="I11" s="97">
        <v>8.5999999999999993E-2</v>
      </c>
      <c r="J11" s="97">
        <v>7.1999999999999995E-2</v>
      </c>
      <c r="K11" s="97">
        <v>8.9</v>
      </c>
      <c r="L11" s="97">
        <v>25</v>
      </c>
      <c r="M11" s="97">
        <v>195</v>
      </c>
      <c r="N11" s="97">
        <v>23</v>
      </c>
      <c r="O11" s="97">
        <v>13</v>
      </c>
      <c r="P11" s="97">
        <v>84</v>
      </c>
      <c r="Q11" s="97">
        <v>56</v>
      </c>
      <c r="R11" s="97">
        <v>4</v>
      </c>
      <c r="S11" s="97">
        <v>244</v>
      </c>
      <c r="T11" s="97">
        <v>0.5</v>
      </c>
      <c r="U11" s="97">
        <v>144</v>
      </c>
      <c r="V11" s="59"/>
      <c r="W11" s="59"/>
      <c r="X11" s="59"/>
      <c r="Y11" s="59"/>
      <c r="Z11" s="97">
        <v>7.8</v>
      </c>
      <c r="AA11" s="97">
        <v>220</v>
      </c>
      <c r="AB11" s="59"/>
      <c r="AC11" s="70"/>
    </row>
    <row r="12" spans="1:69" s="72" customFormat="1" x14ac:dyDescent="0.25">
      <c r="A12" s="117">
        <v>41225</v>
      </c>
      <c r="B12" s="60">
        <v>11</v>
      </c>
      <c r="C12" s="60">
        <f t="shared" si="1"/>
        <v>2012</v>
      </c>
      <c r="D12" s="97">
        <v>2</v>
      </c>
      <c r="E12" s="97">
        <v>7.7</v>
      </c>
      <c r="F12" s="97">
        <v>29.3</v>
      </c>
      <c r="G12" s="97">
        <v>26</v>
      </c>
      <c r="H12" s="97">
        <v>2.1999999999999999E-2</v>
      </c>
      <c r="I12" s="97">
        <v>8.7999999999999995E-2</v>
      </c>
      <c r="J12" s="97">
        <v>3.2000000000000001E-2</v>
      </c>
      <c r="K12" s="97">
        <v>8.8000000000000007</v>
      </c>
      <c r="L12" s="97">
        <v>18</v>
      </c>
      <c r="M12" s="97">
        <v>109</v>
      </c>
      <c r="N12" s="97">
        <v>21</v>
      </c>
      <c r="O12" s="97" t="s">
        <v>110</v>
      </c>
      <c r="P12" s="97">
        <v>104</v>
      </c>
      <c r="Q12" s="97">
        <v>40</v>
      </c>
      <c r="R12" s="97">
        <v>12</v>
      </c>
      <c r="S12" s="97">
        <v>257</v>
      </c>
      <c r="T12" s="97">
        <v>2</v>
      </c>
      <c r="U12" s="97">
        <v>112</v>
      </c>
      <c r="V12" s="59"/>
      <c r="W12" s="59"/>
      <c r="X12" s="59"/>
      <c r="Y12" s="59"/>
      <c r="Z12" s="97" t="s">
        <v>110</v>
      </c>
      <c r="AA12" s="97">
        <v>127</v>
      </c>
      <c r="AB12" s="59"/>
      <c r="AC12" s="70"/>
    </row>
    <row r="13" spans="1:69" s="72" customFormat="1" x14ac:dyDescent="0.25">
      <c r="A13" s="117">
        <v>41255</v>
      </c>
      <c r="B13" s="60">
        <v>12</v>
      </c>
      <c r="C13" s="60">
        <f t="shared" si="1"/>
        <v>2012</v>
      </c>
      <c r="D13" s="97">
        <v>1</v>
      </c>
      <c r="E13" s="97">
        <v>8.1999999999999993</v>
      </c>
      <c r="F13" s="97">
        <v>28.7</v>
      </c>
      <c r="G13" s="97">
        <v>37</v>
      </c>
      <c r="H13" s="97">
        <v>3.5000000000000003E-2</v>
      </c>
      <c r="I13" s="97">
        <v>5.3999999999999999E-2</v>
      </c>
      <c r="J13" s="97">
        <v>4.1000000000000002E-2</v>
      </c>
      <c r="K13" s="97">
        <v>8.8000000000000007</v>
      </c>
      <c r="L13" s="97">
        <v>17</v>
      </c>
      <c r="M13" s="97">
        <v>177</v>
      </c>
      <c r="N13" s="97">
        <v>11</v>
      </c>
      <c r="O13" s="97" t="s">
        <v>110</v>
      </c>
      <c r="P13" s="97">
        <v>68</v>
      </c>
      <c r="Q13" s="97">
        <v>64</v>
      </c>
      <c r="R13" s="97">
        <v>19</v>
      </c>
      <c r="S13" s="97">
        <v>263</v>
      </c>
      <c r="T13" s="97">
        <v>0.5</v>
      </c>
      <c r="U13" s="97">
        <v>112</v>
      </c>
      <c r="V13" s="59"/>
      <c r="W13" s="59"/>
      <c r="X13" s="59"/>
      <c r="Y13" s="59"/>
      <c r="Z13" s="97" t="s">
        <v>110</v>
      </c>
      <c r="AA13" s="97">
        <v>194</v>
      </c>
      <c r="AB13" s="59"/>
      <c r="AC13" s="70"/>
    </row>
    <row r="14" spans="1:69" x14ac:dyDescent="0.25">
      <c r="A14" s="117">
        <v>41283</v>
      </c>
      <c r="B14" s="60">
        <v>1</v>
      </c>
      <c r="C14" s="60">
        <f t="shared" ref="C14:C61" si="2">YEAR(A14)</f>
        <v>2013</v>
      </c>
      <c r="D14" s="36">
        <v>2</v>
      </c>
      <c r="E14" s="38">
        <v>7.6</v>
      </c>
      <c r="F14" s="47">
        <v>26</v>
      </c>
      <c r="G14" s="36">
        <v>35</v>
      </c>
      <c r="H14" s="48">
        <v>3.6999999999999998E-2</v>
      </c>
      <c r="I14" s="39">
        <v>4.2999999999999997E-2</v>
      </c>
      <c r="J14" s="39">
        <v>3.2000000000000001E-2</v>
      </c>
      <c r="K14" s="38">
        <v>8.4</v>
      </c>
      <c r="L14" s="36">
        <v>13</v>
      </c>
      <c r="M14" s="36">
        <v>149</v>
      </c>
      <c r="N14" s="36">
        <v>21</v>
      </c>
      <c r="O14" s="34">
        <v>149</v>
      </c>
      <c r="P14" s="36">
        <v>80</v>
      </c>
      <c r="Q14" s="36">
        <v>48</v>
      </c>
      <c r="R14" s="36">
        <v>2</v>
      </c>
      <c r="S14" s="36">
        <v>216</v>
      </c>
      <c r="T14" s="38">
        <v>0.5</v>
      </c>
      <c r="U14" s="36">
        <v>80</v>
      </c>
      <c r="V14" s="37">
        <v>60</v>
      </c>
      <c r="W14" s="49">
        <v>16268</v>
      </c>
      <c r="X14" s="36"/>
      <c r="Y14" s="36"/>
      <c r="Z14" s="34">
        <v>4</v>
      </c>
      <c r="AA14" s="34"/>
      <c r="AB14" s="34"/>
      <c r="AC14" s="36"/>
      <c r="AE14" t="s">
        <v>15</v>
      </c>
      <c r="AF14" t="s">
        <v>21</v>
      </c>
      <c r="AG14" t="s">
        <v>16</v>
      </c>
      <c r="AH14" t="s">
        <v>18</v>
      </c>
      <c r="AI14" t="s">
        <v>17</v>
      </c>
      <c r="AJ14" t="s">
        <v>19</v>
      </c>
      <c r="AK14" t="s">
        <v>20</v>
      </c>
      <c r="BK14" t="s">
        <v>14</v>
      </c>
      <c r="BL14" t="s">
        <v>21</v>
      </c>
      <c r="BM14" t="s">
        <v>16</v>
      </c>
      <c r="BN14" t="s">
        <v>18</v>
      </c>
      <c r="BO14" t="s">
        <v>17</v>
      </c>
      <c r="BP14" t="s">
        <v>19</v>
      </c>
      <c r="BQ14" t="s">
        <v>20</v>
      </c>
    </row>
    <row r="15" spans="1:69" x14ac:dyDescent="0.25">
      <c r="A15" s="117">
        <v>41311</v>
      </c>
      <c r="B15" s="60">
        <v>2</v>
      </c>
      <c r="C15" s="60">
        <f t="shared" si="2"/>
        <v>2013</v>
      </c>
      <c r="D15" s="36">
        <v>2</v>
      </c>
      <c r="E15" s="38">
        <v>8.1999999999999993</v>
      </c>
      <c r="F15" s="47">
        <v>26</v>
      </c>
      <c r="G15" s="36">
        <v>31</v>
      </c>
      <c r="H15" s="48">
        <v>1.6E-2</v>
      </c>
      <c r="I15" s="39">
        <v>4.4999999999999998E-2</v>
      </c>
      <c r="J15" s="39">
        <v>5.8000000000000003E-2</v>
      </c>
      <c r="K15" s="38">
        <v>8.6</v>
      </c>
      <c r="L15" s="36">
        <v>22</v>
      </c>
      <c r="M15" s="36">
        <v>143</v>
      </c>
      <c r="N15" s="36">
        <v>28</v>
      </c>
      <c r="O15" s="34">
        <v>115</v>
      </c>
      <c r="P15" s="36">
        <v>88</v>
      </c>
      <c r="Q15" s="36">
        <v>40</v>
      </c>
      <c r="R15" s="36">
        <v>19</v>
      </c>
      <c r="S15" s="36">
        <v>205</v>
      </c>
      <c r="T15" s="38">
        <v>2</v>
      </c>
      <c r="U15" s="36">
        <v>92</v>
      </c>
      <c r="V15" s="37">
        <v>40</v>
      </c>
      <c r="W15" s="49">
        <v>7696</v>
      </c>
      <c r="X15" s="36"/>
      <c r="Y15" s="36"/>
      <c r="Z15" s="34">
        <v>4</v>
      </c>
      <c r="AA15" s="34"/>
      <c r="AB15" s="34"/>
      <c r="AC15" s="36"/>
      <c r="AE15" s="3">
        <v>1999</v>
      </c>
      <c r="AF15">
        <f>COUNT(#REF!)</f>
        <v>0</v>
      </c>
      <c r="AG15" t="e">
        <f>MAX(#REF!)</f>
        <v>#REF!</v>
      </c>
      <c r="AH15" t="e">
        <f>PERCENTILE(#REF!,75%)</f>
        <v>#REF!</v>
      </c>
      <c r="AI15" t="e">
        <f>MEDIAN(#REF!)</f>
        <v>#REF!</v>
      </c>
      <c r="AJ15" t="e">
        <f>PERCENTILE(#REF!,25%)</f>
        <v>#REF!</v>
      </c>
      <c r="AK15" t="e">
        <f>MIN(#REF!)</f>
        <v>#REF!</v>
      </c>
      <c r="BK15">
        <v>1</v>
      </c>
      <c r="BL15">
        <f>COUNT(#REF!,#REF!,#REF!,#REF!,$D$62,$D$74,$D$86,$D$98,$D$110,$D$122,$D$134,$D$146,$D$158,$D$170)</f>
        <v>0</v>
      </c>
      <c r="BM15" t="e">
        <f>MAX(#REF!,#REF!,#REF!,#REF!,$D$62,$D$74,$D$86,$D$98,$D$110,$D$122,$D$134,$D$146,$D$158,$D$170)</f>
        <v>#REF!</v>
      </c>
      <c r="BN15" t="e">
        <f>PERCENTILE((#REF!,#REF!,#REF!,#REF!,$D$62,$D$74,$D$86,$D$98,$D$110,$D$122,$D$134,$D$146,$D$158,$D$170),75%)</f>
        <v>#REF!</v>
      </c>
      <c r="BO15" t="e">
        <f>MEDIAN(#REF!,#REF!,#REF!,#REF!,$D$62,$D$74,$D$86,$D$98,$D$110,$D$122,$D$134,$D$146,$D$158,$D$170)</f>
        <v>#REF!</v>
      </c>
      <c r="BP15" t="e">
        <f>PERCENTILE((#REF!,#REF!,#REF!,#REF!,$D$62,$D$74,$D$86,$D$98,$D$110,$D$122,$D$134,$D$146,$D$158,$D$170),25%)</f>
        <v>#REF!</v>
      </c>
      <c r="BQ15" t="e">
        <f>MIN(#REF!,#REF!,#REF!,#REF!,$D$62,$D$74,$D$86,$D$98,$D$110,$D$122,$D$134,$D$146,$D$158,$D$170)</f>
        <v>#REF!</v>
      </c>
    </row>
    <row r="16" spans="1:69" x14ac:dyDescent="0.25">
      <c r="A16" s="117">
        <v>41339</v>
      </c>
      <c r="B16" s="60">
        <v>3</v>
      </c>
      <c r="C16" s="60">
        <f t="shared" si="2"/>
        <v>2013</v>
      </c>
      <c r="D16" s="36">
        <v>2</v>
      </c>
      <c r="E16" s="38">
        <v>8.4</v>
      </c>
      <c r="F16" s="47">
        <v>26.79</v>
      </c>
      <c r="G16" s="36">
        <v>23</v>
      </c>
      <c r="H16" s="48">
        <v>1.4E-2</v>
      </c>
      <c r="I16" s="39">
        <v>3.4000000000000002E-2</v>
      </c>
      <c r="J16" s="39">
        <v>5.0000000000000001E-3</v>
      </c>
      <c r="K16" s="38">
        <v>7.6</v>
      </c>
      <c r="L16" s="36">
        <v>39</v>
      </c>
      <c r="M16" s="36">
        <v>146</v>
      </c>
      <c r="N16" s="36">
        <v>41</v>
      </c>
      <c r="O16" s="34">
        <v>88</v>
      </c>
      <c r="P16" s="36">
        <v>84</v>
      </c>
      <c r="Q16" s="36">
        <v>24</v>
      </c>
      <c r="R16" s="36">
        <v>12</v>
      </c>
      <c r="S16" s="36">
        <v>212</v>
      </c>
      <c r="T16" s="38">
        <v>2</v>
      </c>
      <c r="U16" s="36">
        <v>72</v>
      </c>
      <c r="V16" s="37">
        <v>20</v>
      </c>
      <c r="W16" s="49">
        <v>10877</v>
      </c>
      <c r="X16" s="36"/>
      <c r="Y16" s="36"/>
      <c r="Z16" s="34">
        <v>4</v>
      </c>
      <c r="AA16" s="34"/>
      <c r="AB16" s="34"/>
      <c r="AC16" s="36"/>
      <c r="AE16" s="3">
        <v>2000</v>
      </c>
      <c r="AF16">
        <f>COUNT(#REF!)</f>
        <v>0</v>
      </c>
      <c r="AG16" t="e">
        <f>MAX(#REF!)</f>
        <v>#REF!</v>
      </c>
      <c r="AH16" t="e">
        <f>PERCENTILE(#REF!,75%)</f>
        <v>#REF!</v>
      </c>
      <c r="AI16" t="e">
        <f>MEDIAN(#REF!)</f>
        <v>#REF!</v>
      </c>
      <c r="AJ16" t="e">
        <f>PERCENTILE(#REF!,25%)</f>
        <v>#REF!</v>
      </c>
      <c r="AK16" t="e">
        <f>MIN(#REF!)</f>
        <v>#REF!</v>
      </c>
      <c r="BK16">
        <v>2</v>
      </c>
      <c r="BL16">
        <f>COUNT(#REF!,#REF!,#REF!,#REF!,$D$63,$D$75,$D$87,$D$99,$D$111,$D$123,$D$135,$D$147,$D$159,$D$171)</f>
        <v>0</v>
      </c>
      <c r="BM16" t="e">
        <f>MAX(#REF!,#REF!,#REF!,#REF!,$D$63,$D$75,$D$87,$D$99,$D$111,$D$123,$D$135,$D$147,$D$159,$D$171)</f>
        <v>#REF!</v>
      </c>
      <c r="BN16" t="e">
        <f>PERCENTILE((#REF!,#REF!,#REF!,#REF!,$D$63,$D$75,$D$87,$D$99,$D$111,$D$123,$D$135,$D$147,$D$159,$D$171),75%)</f>
        <v>#REF!</v>
      </c>
      <c r="BO16" t="e">
        <f>MEDIAN(#REF!,#REF!,#REF!,#REF!,$D$63,$D$75,$D$87,$D$99,$D$111,$D$123,$D$135,$D$147,$D$159,$D$171)</f>
        <v>#REF!</v>
      </c>
      <c r="BP16" t="e">
        <f>PERCENTILE((#REF!,#REF!,#REF!,#REF!,$D$63,$D$75,$D$87,$D$99,$D$111,$D$123,$D$135,$D$147,$D$159,$D$171),25%)</f>
        <v>#REF!</v>
      </c>
      <c r="BQ16" t="e">
        <f>MIN(#REF!,#REF!,#REF!,#REF!,$D$63,$D$75,$D$87,$D$99,$D$111,$D$123,$D$135,$D$147,$D$159,$D$171)</f>
        <v>#REF!</v>
      </c>
    </row>
    <row r="17" spans="1:69" x14ac:dyDescent="0.25">
      <c r="A17" s="117">
        <v>41367</v>
      </c>
      <c r="B17" s="60">
        <v>4</v>
      </c>
      <c r="C17" s="60">
        <f t="shared" si="2"/>
        <v>2013</v>
      </c>
      <c r="D17" s="36">
        <v>3</v>
      </c>
      <c r="E17" s="38">
        <v>8.1</v>
      </c>
      <c r="F17" s="47">
        <v>29.46</v>
      </c>
      <c r="G17" s="36">
        <v>31</v>
      </c>
      <c r="H17" s="48">
        <v>1.4999999999999999E-2</v>
      </c>
      <c r="I17" s="39">
        <v>2.5000000000000001E-2</v>
      </c>
      <c r="J17" s="39">
        <v>1.7999999999999999E-2</v>
      </c>
      <c r="K17" s="38">
        <v>9</v>
      </c>
      <c r="L17" s="36">
        <v>18</v>
      </c>
      <c r="M17" s="36">
        <v>151</v>
      </c>
      <c r="N17" s="36">
        <v>11</v>
      </c>
      <c r="O17" s="34">
        <v>116</v>
      </c>
      <c r="P17" s="36">
        <v>88</v>
      </c>
      <c r="Q17" s="36">
        <v>44</v>
      </c>
      <c r="R17" s="36">
        <v>8</v>
      </c>
      <c r="S17" s="36">
        <v>226</v>
      </c>
      <c r="T17" s="38">
        <v>1</v>
      </c>
      <c r="U17" s="36">
        <v>96</v>
      </c>
      <c r="V17" s="37">
        <v>60</v>
      </c>
      <c r="W17" s="49">
        <v>29367</v>
      </c>
      <c r="X17" s="36"/>
      <c r="Y17" s="36"/>
      <c r="Z17" s="34">
        <v>2</v>
      </c>
      <c r="AA17" s="34"/>
      <c r="AB17" s="34"/>
      <c r="AC17" s="36"/>
      <c r="AE17" s="3">
        <v>2001</v>
      </c>
      <c r="AF17" s="2">
        <f>COUNT(#REF!)</f>
        <v>0</v>
      </c>
      <c r="AG17" s="2" t="e">
        <f>MAX(#REF!)</f>
        <v>#REF!</v>
      </c>
      <c r="AH17" s="2" t="e">
        <f>PERCENTILE(#REF!,75%)</f>
        <v>#REF!</v>
      </c>
      <c r="AI17" s="2" t="e">
        <f>MEDIAN(#REF!)</f>
        <v>#REF!</v>
      </c>
      <c r="AJ17" s="2" t="e">
        <f>PERCENTILE(#REF!,25%)</f>
        <v>#REF!</v>
      </c>
      <c r="AK17" s="2" t="e">
        <f>MIN(#REF!)</f>
        <v>#REF!</v>
      </c>
      <c r="BK17">
        <v>3</v>
      </c>
      <c r="BL17">
        <f>COUNT(#REF!,#REF!,#REF!,#REF!,$D$64,$D$76,$D$88,$D$100,$D$112,$D$124,$D$136,$D$148,$D$160,$D$172)</f>
        <v>0</v>
      </c>
      <c r="BM17" t="e">
        <f>MAX(#REF!,#REF!,#REF!,#REF!,$D$64,$D$76,$D$88,$D$100,$D$112,$D$124,$D$136,$D$148,$D$160,$D$172)</f>
        <v>#REF!</v>
      </c>
      <c r="BN17" t="e">
        <f>PERCENTILE((#REF!,#REF!,#REF!,#REF!,$D$64,$D$76,$D$88,$D$100,$D$112,$D$124,$D$136,$D$148,$D$160,$D$172),75%)</f>
        <v>#REF!</v>
      </c>
      <c r="BO17" t="e">
        <f>MEDIAN(#REF!,#REF!,#REF!,#REF!,$D$64,$D$76,$D$88,$D$100,$D$112,$D$124,$D$136,$D$148,$D$160,$D$172)</f>
        <v>#REF!</v>
      </c>
      <c r="BP17" t="e">
        <f>PERCENTILE((#REF!,#REF!,#REF!,#REF!,$D$64,$D$76,$D$88,$D$100,$D$112,$D$124,$D$136,$D$148,$D$160,$D$172),25%)</f>
        <v>#REF!</v>
      </c>
      <c r="BQ17" t="e">
        <f>MIN(#REF!,#REF!,#REF!,#REF!,$D$64,$D$76,$D$88,$D$100,$D$112,$D$124,$D$136,$D$148,$D$160,$D$172)</f>
        <v>#REF!</v>
      </c>
    </row>
    <row r="18" spans="1:69" x14ac:dyDescent="0.25">
      <c r="A18" s="117">
        <v>41395</v>
      </c>
      <c r="B18" s="60">
        <v>5</v>
      </c>
      <c r="C18" s="60">
        <f t="shared" si="2"/>
        <v>2013</v>
      </c>
      <c r="D18" s="36">
        <v>3</v>
      </c>
      <c r="E18" s="38">
        <v>8.6</v>
      </c>
      <c r="F18" s="47">
        <v>30.8</v>
      </c>
      <c r="G18" s="36">
        <v>27</v>
      </c>
      <c r="H18" s="48">
        <v>3.1E-2</v>
      </c>
      <c r="I18" s="39">
        <v>1.2999999999999999E-2</v>
      </c>
      <c r="J18" s="39">
        <v>2.3E-2</v>
      </c>
      <c r="K18" s="38">
        <v>9.5</v>
      </c>
      <c r="L18" s="36">
        <v>22</v>
      </c>
      <c r="M18" s="36">
        <v>136</v>
      </c>
      <c r="N18" s="36">
        <v>14</v>
      </c>
      <c r="O18" s="34">
        <v>45</v>
      </c>
      <c r="P18" s="36">
        <v>96</v>
      </c>
      <c r="Q18" s="36">
        <v>60</v>
      </c>
      <c r="R18" s="36">
        <v>36</v>
      </c>
      <c r="S18" s="36">
        <v>255</v>
      </c>
      <c r="T18" s="38">
        <v>1</v>
      </c>
      <c r="U18" s="36">
        <v>104</v>
      </c>
      <c r="V18" s="37">
        <v>80</v>
      </c>
      <c r="W18" s="49">
        <v>62831</v>
      </c>
      <c r="X18" s="36"/>
      <c r="Y18" s="36"/>
      <c r="Z18" s="34">
        <v>2</v>
      </c>
      <c r="AA18" s="34"/>
      <c r="AB18" s="34"/>
      <c r="AC18" s="36"/>
      <c r="AE18" s="3">
        <v>2002</v>
      </c>
      <c r="AF18" s="2">
        <f>COUNT(#REF!)</f>
        <v>0</v>
      </c>
      <c r="AG18" s="2" t="e">
        <f>MAX(#REF!)</f>
        <v>#REF!</v>
      </c>
      <c r="AH18" s="2" t="e">
        <f>PERCENTILE(#REF!,75%)</f>
        <v>#REF!</v>
      </c>
      <c r="AI18" s="2" t="e">
        <f>MEDIAN(#REF!)</f>
        <v>#REF!</v>
      </c>
      <c r="AJ18" s="2" t="e">
        <f>PERCENTILE(#REF!,25%)</f>
        <v>#REF!</v>
      </c>
      <c r="AK18" s="2" t="e">
        <f>MIN(#REF!)</f>
        <v>#REF!</v>
      </c>
      <c r="BK18">
        <v>4</v>
      </c>
      <c r="BL18">
        <f>COUNT(#REF!,#REF!,#REF!,#REF!,$D$65,$D$77,$D$89,$D$101,$D$113,$D$125,$D$137,$D$149,$D$161,$D$173)</f>
        <v>0</v>
      </c>
      <c r="BM18" t="e">
        <f>MAX(#REF!,#REF!,#REF!,#REF!,$D$65,$D$77,$D$89,$D$101,$D$113,$D$125,$D$137,$D$149,$D$161,$D$173)</f>
        <v>#REF!</v>
      </c>
      <c r="BN18" t="e">
        <f>PERCENTILE((#REF!,#REF!,#REF!,#REF!,$D$65,$D$77,$D$89,$D$101,$D$113,$D$125,$D$137,$D$149,$D$161,$D$173),75%)</f>
        <v>#REF!</v>
      </c>
      <c r="BO18" t="e">
        <f>MEDIAN(#REF!,#REF!,#REF!,#REF!,$D$65,$D$77,$D$89,$D$101,$D$113,$D$125,$D$137,$D$149,$D$161,$D$173)</f>
        <v>#REF!</v>
      </c>
      <c r="BP18" t="e">
        <f>PERCENTILE((#REF!,#REF!,#REF!,#REF!,$D$65,$D$77,$D$89,$D$101,$D$113,$D$125,$D$137,$D$149,$D$161,$D$173),25%)</f>
        <v>#REF!</v>
      </c>
      <c r="BQ18" t="e">
        <f>MIN(#REF!,#REF!,#REF!,#REF!,$D$65,$D$77,$D$89,$D$101,$D$113,$D$125,$D$137,$D$149,$D$161,$D$173)</f>
        <v>#REF!</v>
      </c>
    </row>
    <row r="19" spans="1:69" x14ac:dyDescent="0.25">
      <c r="A19" s="117">
        <v>41451</v>
      </c>
      <c r="B19" s="60">
        <v>6</v>
      </c>
      <c r="C19" s="60">
        <f t="shared" si="2"/>
        <v>2013</v>
      </c>
      <c r="D19" s="36">
        <v>3</v>
      </c>
      <c r="E19" s="38">
        <v>8.5</v>
      </c>
      <c r="F19" s="47">
        <v>32.479999999999997</v>
      </c>
      <c r="G19" s="36">
        <v>31</v>
      </c>
      <c r="H19" s="48">
        <v>1.9E-2</v>
      </c>
      <c r="I19" s="39">
        <v>0.01</v>
      </c>
      <c r="J19" s="39">
        <v>2.4E-2</v>
      </c>
      <c r="K19" s="38">
        <v>7.8</v>
      </c>
      <c r="L19" s="36">
        <v>9</v>
      </c>
      <c r="M19" s="36">
        <v>164</v>
      </c>
      <c r="N19" s="36">
        <v>8</v>
      </c>
      <c r="O19" s="34">
        <v>46</v>
      </c>
      <c r="P19" s="36">
        <v>120</v>
      </c>
      <c r="Q19" s="36">
        <v>48</v>
      </c>
      <c r="R19" s="36">
        <v>20</v>
      </c>
      <c r="S19" s="36">
        <v>260</v>
      </c>
      <c r="T19" s="38">
        <v>2</v>
      </c>
      <c r="U19" s="36">
        <v>112</v>
      </c>
      <c r="V19" s="37">
        <v>140</v>
      </c>
      <c r="W19" s="49">
        <v>62309</v>
      </c>
      <c r="X19" s="36"/>
      <c r="Y19" s="36"/>
      <c r="Z19" s="34">
        <v>2</v>
      </c>
      <c r="AA19" s="34"/>
      <c r="AB19" s="34"/>
      <c r="AC19" s="36"/>
      <c r="AE19" s="3">
        <v>2003</v>
      </c>
      <c r="AF19" s="2">
        <f>COUNT($D$62:$D$73)</f>
        <v>0</v>
      </c>
      <c r="AG19" s="2">
        <f>MAX($D$62:$D$73)</f>
        <v>0</v>
      </c>
      <c r="AH19" s="2" t="e">
        <f>PERCENTILE($D$62:$D$73,75%)</f>
        <v>#NUM!</v>
      </c>
      <c r="AI19" s="2" t="e">
        <f>MEDIAN($D$62:$D$73)</f>
        <v>#NUM!</v>
      </c>
      <c r="AJ19" s="2" t="e">
        <f>PERCENTILE($D$62:$D$73,25%)</f>
        <v>#NUM!</v>
      </c>
      <c r="AK19" s="2">
        <f>MIN($D$62:$D$73)</f>
        <v>0</v>
      </c>
      <c r="BK19">
        <v>5</v>
      </c>
      <c r="BL19">
        <f>COUNT(#REF!,#REF!,#REF!,#REF!,$D$66,$D$78,$D$90,$D$102,$D$114,$D$126,$D$138,$D$150,$D$162,$D$174)</f>
        <v>0</v>
      </c>
      <c r="BM19" t="e">
        <f>MAX(#REF!,#REF!,#REF!,#REF!,$D$66,$D$78,$D$90,$D$102,$D$114,$D$126,$D$138,$D$150,$D$162,$D$174)</f>
        <v>#REF!</v>
      </c>
      <c r="BN19" t="e">
        <f>PERCENTILE((#REF!,#REF!,#REF!,#REF!,$D$66,$D$78,$D$90,$D$102,$D$114,$D$126,$D$138,$D$150,$D$162,$D$174),75%)</f>
        <v>#REF!</v>
      </c>
      <c r="BO19" t="e">
        <f>MEDIAN(#REF!,#REF!,#REF!,#REF!,$D$66,$D$78,$D$90,$D$102,$D$114,$D$126,$D$138,$D$150,$D$162,$D$174)</f>
        <v>#REF!</v>
      </c>
      <c r="BP19" t="e">
        <f>PERCENTILE((#REF!,#REF!,#REF!,#REF!,$D$66,$D$78,$D$90,$D$102,$D$114,$D$126,$D$138,$D$150,$D$162,$D$174),25%)</f>
        <v>#REF!</v>
      </c>
      <c r="BQ19" t="e">
        <f>MIN(#REF!,#REF!,#REF!,#REF!,$D$66,$D$78,$D$90,$D$102,$D$114,$D$126,$D$138,$D$150,$D$162,$D$174)</f>
        <v>#REF!</v>
      </c>
    </row>
    <row r="20" spans="1:69" x14ac:dyDescent="0.25">
      <c r="A20" s="117">
        <v>41479</v>
      </c>
      <c r="B20" s="60">
        <v>7</v>
      </c>
      <c r="C20" s="60">
        <f t="shared" si="2"/>
        <v>2013</v>
      </c>
      <c r="D20" s="36">
        <v>4</v>
      </c>
      <c r="E20" s="38">
        <v>8.6</v>
      </c>
      <c r="F20" s="47">
        <v>29.77</v>
      </c>
      <c r="G20" s="36">
        <v>31</v>
      </c>
      <c r="H20" s="48">
        <v>0.05</v>
      </c>
      <c r="I20" s="39">
        <v>3.4000000000000002E-2</v>
      </c>
      <c r="J20" s="39">
        <v>0.03</v>
      </c>
      <c r="K20" s="38">
        <v>9.1</v>
      </c>
      <c r="L20" s="36">
        <v>26</v>
      </c>
      <c r="M20" s="36">
        <v>134</v>
      </c>
      <c r="N20" s="36">
        <v>24</v>
      </c>
      <c r="O20" s="34">
        <v>40</v>
      </c>
      <c r="P20" s="36">
        <v>104</v>
      </c>
      <c r="Q20" s="36">
        <v>36</v>
      </c>
      <c r="R20" s="36">
        <v>24</v>
      </c>
      <c r="S20" s="36">
        <v>244</v>
      </c>
      <c r="T20" s="38">
        <v>0.5</v>
      </c>
      <c r="U20" s="36">
        <v>76</v>
      </c>
      <c r="V20" s="37">
        <v>60</v>
      </c>
      <c r="W20" s="49">
        <v>54415</v>
      </c>
      <c r="X20" s="36"/>
      <c r="Y20" s="36"/>
      <c r="Z20" s="34">
        <v>3</v>
      </c>
      <c r="AA20" s="34"/>
      <c r="AB20" s="34"/>
      <c r="AC20" s="36"/>
      <c r="AE20" s="3">
        <v>2004</v>
      </c>
      <c r="AF20" s="2">
        <f>COUNT($D$74:$D$85)</f>
        <v>0</v>
      </c>
      <c r="AG20" s="2">
        <f>MAX($D$74:$D$85)</f>
        <v>0</v>
      </c>
      <c r="AH20" s="2" t="e">
        <f>PERCENTILE($D$74:$D$85,75%)</f>
        <v>#NUM!</v>
      </c>
      <c r="AI20" s="2" t="e">
        <f>MEDIAN($D$74:$D$85)</f>
        <v>#NUM!</v>
      </c>
      <c r="AJ20" s="2" t="e">
        <f>PERCENTILE($D$74:$D$85,25%)</f>
        <v>#NUM!</v>
      </c>
      <c r="AK20" s="2">
        <f>MIN($D$74:$D$85)</f>
        <v>0</v>
      </c>
      <c r="BK20">
        <v>6</v>
      </c>
      <c r="BL20">
        <f>COUNT(#REF!,#REF!,#REF!,#REF!,$D$67,$D$79,$D$91,$D$103,$D$115,$D$127,$D$139,$D$151,$D$163,$D$175)</f>
        <v>0</v>
      </c>
      <c r="BM20" t="e">
        <f>MAX(#REF!,#REF!,#REF!,#REF!,$D$67,$D$79,$D$91,$D$103,$D$115,$D$127,$D$139,$D$151,$D$163,$D$175)</f>
        <v>#REF!</v>
      </c>
      <c r="BN20" t="e">
        <f>PERCENTILE((#REF!,#REF!,#REF!,#REF!,$D$67,$D$79,$D$91,$D$103,$D$115,$D$127,$D$139,$D$151,$D$163,$D$175),75%)</f>
        <v>#REF!</v>
      </c>
      <c r="BO20" t="e">
        <f>MEDIAN(#REF!,#REF!,#REF!,#REF!,$D$67,$D$79,$D$91,$D$103,$D$115,$D$127,$D$139,$D$151,$D$163,$D$175)</f>
        <v>#REF!</v>
      </c>
      <c r="BP20" t="e">
        <f>PERCENTILE((#REF!,#REF!,#REF!,#REF!,$D$67,$D$79,$D$91,$D$103,$D$115,$D$127,$D$139,$D$151,$D$163,$D$175),25%)</f>
        <v>#REF!</v>
      </c>
      <c r="BQ20" t="e">
        <f>MIN(#REF!,#REF!,#REF!,#REF!,$D$67,$D$79,$D$91,$D$103,$D$115,$D$127,$D$139,$D$151,$D$163,$D$175)</f>
        <v>#REF!</v>
      </c>
    </row>
    <row r="21" spans="1:69" x14ac:dyDescent="0.25">
      <c r="A21" s="117">
        <v>41507</v>
      </c>
      <c r="B21" s="60">
        <v>8</v>
      </c>
      <c r="C21" s="60">
        <f t="shared" si="2"/>
        <v>2013</v>
      </c>
      <c r="D21" s="36">
        <v>3</v>
      </c>
      <c r="E21" s="38">
        <v>7.8</v>
      </c>
      <c r="F21" s="47">
        <v>29</v>
      </c>
      <c r="G21" s="36">
        <v>70</v>
      </c>
      <c r="H21" s="48">
        <v>3.0000000000000001E-3</v>
      </c>
      <c r="I21" s="39">
        <v>4.8000000000000001E-2</v>
      </c>
      <c r="J21" s="39">
        <v>1.2E-2</v>
      </c>
      <c r="K21" s="38">
        <v>8.9</v>
      </c>
      <c r="L21" s="36">
        <v>32</v>
      </c>
      <c r="M21" s="36">
        <v>179</v>
      </c>
      <c r="N21" s="36">
        <v>27</v>
      </c>
      <c r="O21" s="34">
        <v>86</v>
      </c>
      <c r="P21" s="36">
        <v>96</v>
      </c>
      <c r="Q21" s="36">
        <v>44</v>
      </c>
      <c r="R21" s="36">
        <v>43</v>
      </c>
      <c r="S21" s="36">
        <v>494</v>
      </c>
      <c r="T21" s="38">
        <v>0.5</v>
      </c>
      <c r="U21" s="36">
        <v>96</v>
      </c>
      <c r="V21" s="37">
        <v>60</v>
      </c>
      <c r="W21" s="49">
        <v>43108</v>
      </c>
      <c r="X21" s="36"/>
      <c r="Y21" s="36"/>
      <c r="Z21" s="34">
        <v>8</v>
      </c>
      <c r="AA21" s="34"/>
      <c r="AB21" s="34"/>
      <c r="AC21" s="36"/>
      <c r="AE21" s="3">
        <v>2005</v>
      </c>
      <c r="AF21" s="2">
        <f>COUNT($D$86:$D$97)</f>
        <v>0</v>
      </c>
      <c r="AG21" s="2">
        <f>MAX($D$86:$D$97)</f>
        <v>0</v>
      </c>
      <c r="AH21" s="2" t="e">
        <f>PERCENTILE($D$86:$D$97,75%)</f>
        <v>#NUM!</v>
      </c>
      <c r="AI21" s="2" t="e">
        <f>MEDIAN($D$86:$D$97)</f>
        <v>#NUM!</v>
      </c>
      <c r="AJ21" s="2" t="e">
        <f>PERCENTILE($D$86:$D$97,25%)</f>
        <v>#NUM!</v>
      </c>
      <c r="AK21" s="2">
        <f>MIN($D$86:$D$97)</f>
        <v>0</v>
      </c>
      <c r="BK21">
        <v>7</v>
      </c>
      <c r="BL21">
        <f>COUNT(#REF!,#REF!,#REF!,#REF!,$D$68,$D$80,$D$92,$D$104,$D$116,$D$128,$D$140,$D$152,$D$164,$D$176)</f>
        <v>0</v>
      </c>
      <c r="BM21" t="e">
        <f>MAX(#REF!,#REF!,#REF!,#REF!,$D$68,$D$80,$D$92,$D$104,$D$116,$D$128,$D$140,$D$152,$D$164,$D$176)</f>
        <v>#REF!</v>
      </c>
      <c r="BN21" t="e">
        <f>PERCENTILE((#REF!,#REF!,#REF!,#REF!,$D$68,$D$80,$D$92,$D$104,$D$116,$D$128,$D$140,$D$152,$D$164,$D$176),75%)</f>
        <v>#REF!</v>
      </c>
      <c r="BO21" t="e">
        <f>MEDIAN(#REF!,#REF!,#REF!,#REF!,$D$68,$D$80,$D$92,$D$104,$D$116,$D$128,$D$140,$D$152,$D$164,$D$176)</f>
        <v>#REF!</v>
      </c>
      <c r="BP21" t="e">
        <f>PERCENTILE((#REF!,#REF!,#REF!,#REF!,$D$68,$D$80,$D$92,$D$104,$D$116,$D$128,$D$140,$D$152,$D$164,$D$176),25%)</f>
        <v>#REF!</v>
      </c>
      <c r="BQ21" t="e">
        <f>MIN(#REF!,#REF!,#REF!,#REF!,$D$68,$D$80,$D$92,$D$104,$D$116,$D$128,$D$140,$D$152,$D$164,$D$176)</f>
        <v>#REF!</v>
      </c>
    </row>
    <row r="22" spans="1:69" x14ac:dyDescent="0.25">
      <c r="A22" s="117">
        <v>41535</v>
      </c>
      <c r="B22" s="60">
        <v>9</v>
      </c>
      <c r="C22" s="60">
        <f t="shared" si="2"/>
        <v>2013</v>
      </c>
      <c r="D22" s="36">
        <v>1</v>
      </c>
      <c r="E22" s="38">
        <v>9.1999999999999993</v>
      </c>
      <c r="F22" s="47">
        <v>30.77</v>
      </c>
      <c r="G22" s="36">
        <v>51</v>
      </c>
      <c r="H22" s="48">
        <v>7.0000000000000001E-3</v>
      </c>
      <c r="I22" s="39">
        <v>0.04</v>
      </c>
      <c r="J22" s="39">
        <v>0.04</v>
      </c>
      <c r="K22" s="38">
        <v>9.3000000000000007</v>
      </c>
      <c r="L22" s="36">
        <v>11</v>
      </c>
      <c r="M22" s="36">
        <v>165</v>
      </c>
      <c r="N22" s="36">
        <v>15</v>
      </c>
      <c r="O22" s="34">
        <v>97</v>
      </c>
      <c r="P22" s="36">
        <v>84</v>
      </c>
      <c r="Q22" s="36">
        <v>32</v>
      </c>
      <c r="R22" s="36">
        <v>28</v>
      </c>
      <c r="S22" s="36">
        <v>382</v>
      </c>
      <c r="T22" s="38">
        <v>0.5</v>
      </c>
      <c r="U22" s="36">
        <v>76</v>
      </c>
      <c r="V22" s="37">
        <v>80</v>
      </c>
      <c r="W22" s="49">
        <v>45049</v>
      </c>
      <c r="X22" s="36"/>
      <c r="Y22" s="36"/>
      <c r="Z22" s="34">
        <v>21</v>
      </c>
      <c r="AA22" s="34"/>
      <c r="AB22" s="34"/>
      <c r="AC22" s="36"/>
      <c r="AE22" s="3">
        <v>2006</v>
      </c>
      <c r="AF22" s="2">
        <f>COUNT($D$98:$D$109)</f>
        <v>0</v>
      </c>
      <c r="AG22" s="2">
        <f>MAX($D$98:$D$109)</f>
        <v>0</v>
      </c>
      <c r="AH22" s="2" t="e">
        <f>PERCENTILE($D$98:$D$109,75%)</f>
        <v>#NUM!</v>
      </c>
      <c r="AI22" s="2" t="e">
        <f>MEDIAN($D$98:$D$109)</f>
        <v>#NUM!</v>
      </c>
      <c r="AJ22" s="2" t="e">
        <f>PERCENTILE($D$98:$D$109,25%)</f>
        <v>#NUM!</v>
      </c>
      <c r="AK22" s="2">
        <f>MIN($D$98:$D$109)</f>
        <v>0</v>
      </c>
      <c r="BK22">
        <v>8</v>
      </c>
      <c r="BL22">
        <f>COUNT(#REF!,#REF!,#REF!,#REF!,$D$69,$D$81,$D$93,$D$105,$D$117,$D$129,$D$141,$D$153,$D$165,$D$177)</f>
        <v>0</v>
      </c>
      <c r="BM22" t="e">
        <f>MAX(#REF!,#REF!,#REF!,#REF!,$D$69,$D$81,$D$93,$D$105,$D$117,$D$129,$D$141,$D$153,$D$165,$D$177)</f>
        <v>#REF!</v>
      </c>
      <c r="BN22" t="e">
        <f>PERCENTILE((#REF!,#REF!,#REF!,#REF!,$D$69,$D$81,$D$93,$D$105,$D$117,$D$129,$D$141,$D$153,$D$165,$D$177),75%)</f>
        <v>#REF!</v>
      </c>
      <c r="BO22" t="e">
        <f>MEDIAN(#REF!,#REF!,#REF!,#REF!,$D$69,$D$81,$D$93,$D$105,$D$117,$D$129,$D$141,$D$153,$D$165,$D$177)</f>
        <v>#REF!</v>
      </c>
      <c r="BP22" t="e">
        <f>PERCENTILE((#REF!,#REF!,#REF!,#REF!,$D$69,$D$81,$D$93,$D$105,$D$117,$D$129,$D$141,$D$153,$D$165,$D$177),25%)</f>
        <v>#REF!</v>
      </c>
      <c r="BQ22" t="e">
        <f>MIN(#REF!,#REF!,#REF!,#REF!,$D$69,$D$81,$D$93,$D$105,$D$117,$D$129,$D$141,$D$153,$D$165,$D$177)</f>
        <v>#REF!</v>
      </c>
    </row>
    <row r="23" spans="1:69" x14ac:dyDescent="0.25">
      <c r="A23" s="117">
        <v>41563</v>
      </c>
      <c r="B23" s="60">
        <v>10</v>
      </c>
      <c r="C23" s="60">
        <f t="shared" si="2"/>
        <v>2013</v>
      </c>
      <c r="D23" s="36">
        <v>2</v>
      </c>
      <c r="E23" s="38">
        <v>8.6</v>
      </c>
      <c r="F23" s="47">
        <v>28.8</v>
      </c>
      <c r="G23" s="36">
        <v>32</v>
      </c>
      <c r="H23" s="48">
        <v>4.0000000000000001E-3</v>
      </c>
      <c r="I23" s="39">
        <v>4.4999999999999998E-2</v>
      </c>
      <c r="J23" s="39">
        <v>4.2999999999999997E-2</v>
      </c>
      <c r="K23" s="38">
        <v>8.6999999999999993</v>
      </c>
      <c r="L23" s="36">
        <v>8</v>
      </c>
      <c r="M23" s="36">
        <v>144</v>
      </c>
      <c r="N23" s="36">
        <v>17</v>
      </c>
      <c r="O23" s="34">
        <v>59</v>
      </c>
      <c r="P23" s="36">
        <v>76</v>
      </c>
      <c r="Q23" s="36">
        <v>36</v>
      </c>
      <c r="R23" s="50" t="s">
        <v>70</v>
      </c>
      <c r="S23" s="36">
        <v>220</v>
      </c>
      <c r="T23" s="38">
        <v>0.5</v>
      </c>
      <c r="U23" s="36">
        <v>68</v>
      </c>
      <c r="V23" s="37">
        <v>100</v>
      </c>
      <c r="W23" s="49">
        <v>76126</v>
      </c>
      <c r="X23" s="36"/>
      <c r="Y23" s="36"/>
      <c r="Z23" s="34">
        <v>23</v>
      </c>
      <c r="AA23" s="34"/>
      <c r="AB23" s="34"/>
      <c r="AC23" s="36"/>
      <c r="AE23" s="3">
        <v>2007</v>
      </c>
      <c r="AF23" s="2">
        <f>COUNT($D$110:$D$121)</f>
        <v>0</v>
      </c>
      <c r="AG23" s="2">
        <f>MAX($D$110:$D$121)</f>
        <v>0</v>
      </c>
      <c r="AH23" s="2" t="e">
        <f>PERCENTILE($D$110:$D$121,75%)</f>
        <v>#NUM!</v>
      </c>
      <c r="AI23" s="2" t="e">
        <f>MEDIAN($D$110:$D$121)</f>
        <v>#NUM!</v>
      </c>
      <c r="AJ23" s="2" t="e">
        <f>PERCENTILE($D$110:$D$121,25%)</f>
        <v>#NUM!</v>
      </c>
      <c r="AK23" s="2">
        <f>MIN($D$110:$D$121)</f>
        <v>0</v>
      </c>
      <c r="BK23">
        <v>9</v>
      </c>
      <c r="BL23">
        <f>COUNT(#REF!,#REF!,#REF!,#REF!,$D$70,$D$82,$D$94,$D$106,$D$118,$D$130,$D$142,$D$154,$D$166,$D$178)</f>
        <v>0</v>
      </c>
      <c r="BM23" t="e">
        <f>MAX(#REF!,#REF!,#REF!,#REF!,$D$70,$D$82,$D$94,$D$106,$D$118,$D$130,$D$142,$D$154,$D$166,$D$178)</f>
        <v>#REF!</v>
      </c>
      <c r="BN23" t="e">
        <f>PERCENTILE((#REF!,#REF!,#REF!,#REF!,$D$70,$D$82,$D$94,$D$106,$D$118,$D$130,$D$142,$D$154,$D$166,$D$178),75%)</f>
        <v>#REF!</v>
      </c>
      <c r="BO23" t="e">
        <f>MEDIAN(#REF!,#REF!,#REF!,#REF!,$D$70,$D$82,$D$94,$D$106,$D$118,$D$130,$D$142,$D$154,$D$166,$D$178)</f>
        <v>#REF!</v>
      </c>
      <c r="BP23" t="e">
        <f>PERCENTILE((#REF!,#REF!,#REF!,#REF!,$D$70,$D$82,$D$94,$D$106,$D$118,$D$130,$D$142,$D$154,$D$166,$D$178),25%)</f>
        <v>#REF!</v>
      </c>
      <c r="BQ23" t="e">
        <f>MIN(#REF!,#REF!,#REF!,#REF!,$D$70,$D$82,$D$94,$D$106,$D$118,$D$130,$D$142,$D$154,$D$166,$D$178)</f>
        <v>#REF!</v>
      </c>
    </row>
    <row r="24" spans="1:69" x14ac:dyDescent="0.25">
      <c r="A24" s="117">
        <v>41591</v>
      </c>
      <c r="B24" s="60">
        <v>11</v>
      </c>
      <c r="C24" s="60">
        <f t="shared" si="2"/>
        <v>2013</v>
      </c>
      <c r="D24" s="36">
        <v>2</v>
      </c>
      <c r="E24" s="38">
        <v>8</v>
      </c>
      <c r="F24" s="47">
        <v>28</v>
      </c>
      <c r="G24" s="36">
        <v>32</v>
      </c>
      <c r="H24" s="48">
        <v>4.0000000000000001E-3</v>
      </c>
      <c r="I24" s="39">
        <v>7.0999999999999994E-2</v>
      </c>
      <c r="J24" s="39">
        <v>4.2999999999999997E-2</v>
      </c>
      <c r="K24" s="38">
        <v>7.8</v>
      </c>
      <c r="L24" s="36">
        <v>9</v>
      </c>
      <c r="M24" s="36">
        <v>148</v>
      </c>
      <c r="N24" s="36">
        <v>20</v>
      </c>
      <c r="O24" s="34">
        <v>66</v>
      </c>
      <c r="P24" s="36">
        <v>84</v>
      </c>
      <c r="Q24" s="36">
        <v>40</v>
      </c>
      <c r="R24" s="50" t="s">
        <v>70</v>
      </c>
      <c r="S24" s="36">
        <v>275</v>
      </c>
      <c r="T24" s="38">
        <v>3</v>
      </c>
      <c r="U24" s="36">
        <v>68</v>
      </c>
      <c r="V24" s="37">
        <v>100</v>
      </c>
      <c r="W24" s="49">
        <v>400082</v>
      </c>
      <c r="X24" s="36"/>
      <c r="Y24" s="36"/>
      <c r="Z24" s="34">
        <v>14</v>
      </c>
      <c r="AA24" s="34"/>
      <c r="AB24" s="34"/>
      <c r="AC24" s="36"/>
      <c r="AE24" s="3">
        <v>2008</v>
      </c>
      <c r="AF24" s="2">
        <f>COUNT($D$122:$D$133)</f>
        <v>0</v>
      </c>
      <c r="AG24" s="2">
        <f>MAX($D$122:$D$133)</f>
        <v>0</v>
      </c>
      <c r="AH24" s="2" t="e">
        <f>PERCENTILE($D$122:$D$133,75%)</f>
        <v>#NUM!</v>
      </c>
      <c r="AI24" s="2" t="e">
        <f>MEDIAN($D$122:$D$133)</f>
        <v>#NUM!</v>
      </c>
      <c r="AJ24" s="2" t="e">
        <f>PERCENTILE($D$122:$D$133,25%)</f>
        <v>#NUM!</v>
      </c>
      <c r="AK24" s="2">
        <f>MIN($D$122:$D$133)</f>
        <v>0</v>
      </c>
      <c r="BK24">
        <v>10</v>
      </c>
      <c r="BL24">
        <f>COUNT(#REF!,#REF!,#REF!,#REF!,$D$71,$D$83,$D$95,$D$107,$D$119,$D$131,$D$143,$D$155,$D$167,$D$179)</f>
        <v>0</v>
      </c>
      <c r="BM24" t="e">
        <f>MAX(#REF!,#REF!,#REF!,#REF!,$D$71,$D$83,$D$95,$D$107,$D$119,$D$131,$D$143,$D$155,$D$167,$D$179)</f>
        <v>#REF!</v>
      </c>
      <c r="BN24" t="e">
        <f>PERCENTILE((#REF!,#REF!,#REF!,#REF!,$D$71,$D$83,$D$95,$D$107,$D$119,$D$131,$D$143,$D$155,$D$167,$D$179),75%)</f>
        <v>#REF!</v>
      </c>
      <c r="BO24" t="e">
        <f>MEDIAN(#REF!,#REF!,#REF!,#REF!,$D$71,$D$83,$D$95,$D$107,$D$119,$D$131,$D$143,$D$155,$D$167,$D$179)</f>
        <v>#REF!</v>
      </c>
      <c r="BP24" t="e">
        <f>PERCENTILE((#REF!,#REF!,#REF!,#REF!,$D$71,$D$83,$D$95,$D$107,$D$119,$D$131,$D$143,$D$155,$D$167,$D$179),25%)</f>
        <v>#REF!</v>
      </c>
      <c r="BQ24" t="e">
        <f>MIN(#REF!,#REF!,#REF!,#REF!,$D$71,$D$83,$D$95,$D$107,$D$119,$D$131,$D$143,$D$155,$D$167,$D$179)</f>
        <v>#REF!</v>
      </c>
    </row>
    <row r="25" spans="1:69" x14ac:dyDescent="0.25">
      <c r="A25" s="117">
        <v>41619</v>
      </c>
      <c r="B25" s="60">
        <v>12</v>
      </c>
      <c r="C25" s="60">
        <f t="shared" si="2"/>
        <v>2013</v>
      </c>
      <c r="D25" s="36">
        <v>1</v>
      </c>
      <c r="E25" s="38">
        <v>7.8</v>
      </c>
      <c r="F25" s="47">
        <v>27</v>
      </c>
      <c r="G25" s="36">
        <v>32</v>
      </c>
      <c r="H25" s="48">
        <v>2.1999999999999999E-2</v>
      </c>
      <c r="I25" s="39">
        <v>5.0999999999999997E-2</v>
      </c>
      <c r="J25" s="39">
        <v>2.4E-2</v>
      </c>
      <c r="K25" s="38">
        <v>8.1</v>
      </c>
      <c r="L25" s="36">
        <v>27</v>
      </c>
      <c r="M25" s="36">
        <v>169</v>
      </c>
      <c r="N25" s="36">
        <v>21</v>
      </c>
      <c r="O25" s="34">
        <v>59</v>
      </c>
      <c r="P25" s="36">
        <v>80</v>
      </c>
      <c r="Q25" s="36">
        <v>36</v>
      </c>
      <c r="R25" s="51" t="s">
        <v>70</v>
      </c>
      <c r="S25" s="36">
        <v>277</v>
      </c>
      <c r="T25" s="38">
        <v>1</v>
      </c>
      <c r="U25" s="36">
        <v>68</v>
      </c>
      <c r="V25" s="37">
        <v>90</v>
      </c>
      <c r="W25" s="49">
        <v>43853</v>
      </c>
      <c r="X25" s="36"/>
      <c r="Y25" s="36"/>
      <c r="Z25" s="34">
        <v>7</v>
      </c>
      <c r="AA25" s="34"/>
      <c r="AB25" s="34"/>
      <c r="AC25" s="36"/>
      <c r="AE25" s="3">
        <v>2009</v>
      </c>
      <c r="AF25" s="2">
        <f>COUNT($D$134:$D$145)</f>
        <v>0</v>
      </c>
      <c r="AG25" s="2">
        <f>MAX($D$134:$D$145)</f>
        <v>0</v>
      </c>
      <c r="AH25" s="2" t="e">
        <f>PERCENTILE($D$134:$D$145,75%)</f>
        <v>#NUM!</v>
      </c>
      <c r="AI25" s="2" t="e">
        <f>MEDIAN($D$134:$D$145)</f>
        <v>#NUM!</v>
      </c>
      <c r="AJ25" s="2" t="e">
        <f>PERCENTILE($D$134:$D$145,25%)</f>
        <v>#NUM!</v>
      </c>
      <c r="AK25" s="2">
        <f>MIN($D$134:$D$145)</f>
        <v>0</v>
      </c>
      <c r="BK25">
        <v>11</v>
      </c>
      <c r="BL25">
        <f>COUNT(#REF!,#REF!,#REF!,#REF!,$D$72,$D$84,$D$96,$D$108,$D$120,$D$132,$D$144,$D$156,$D$168,$D$180)</f>
        <v>0</v>
      </c>
      <c r="BM25" t="e">
        <f>MAX(#REF!,#REF!,#REF!,#REF!,$D$72,$D$84,$D$96,$D$108,$D$120,$D$132,$D$144,$D$156,$D$168,$D$180)</f>
        <v>#REF!</v>
      </c>
      <c r="BN25" t="e">
        <f>PERCENTILE((#REF!,#REF!,#REF!,#REF!,$D$72,$D$84,$D$96,$D$108,$D$120,$D$132,$D$144,$D$156,$D$168,$D$180),75%)</f>
        <v>#REF!</v>
      </c>
      <c r="BO25" t="e">
        <f>MEDIAN(#REF!,#REF!,#REF!,#REF!,$D$72,$D$84,$D$96,$D$108,$D$120,$D$132,$D$144,$D$156,$D$168,$D$180)</f>
        <v>#REF!</v>
      </c>
      <c r="BP25" t="e">
        <f>PERCENTILE((#REF!,#REF!,#REF!,#REF!,$D$72,$D$84,$D$96,$D$108,$D$120,$D$132,$D$144,$D$156,$D$168,$D$180),25%)</f>
        <v>#REF!</v>
      </c>
      <c r="BQ25" t="e">
        <f>MIN(#REF!,#REF!,#REF!,#REF!,$D$72,$D$84,$D$96,$D$108,$D$120,$D$132,$D$144,$D$156,$D$168,$D$180)</f>
        <v>#REF!</v>
      </c>
    </row>
    <row r="26" spans="1:69" x14ac:dyDescent="0.25">
      <c r="A26" s="117">
        <v>41647</v>
      </c>
      <c r="B26" s="60">
        <v>1</v>
      </c>
      <c r="C26" s="60">
        <f t="shared" si="2"/>
        <v>2014</v>
      </c>
      <c r="D26" s="36">
        <v>2</v>
      </c>
      <c r="E26" s="38">
        <v>7.5</v>
      </c>
      <c r="F26" s="38">
        <v>23</v>
      </c>
      <c r="G26" s="36">
        <v>36</v>
      </c>
      <c r="H26" s="48" t="s">
        <v>70</v>
      </c>
      <c r="I26" s="39" t="s">
        <v>70</v>
      </c>
      <c r="J26" s="52" t="s">
        <v>70</v>
      </c>
      <c r="K26" s="38">
        <v>7.4</v>
      </c>
      <c r="L26" s="36" t="s">
        <v>70</v>
      </c>
      <c r="M26" s="44" t="s">
        <v>70</v>
      </c>
      <c r="N26" s="36">
        <v>24</v>
      </c>
      <c r="O26" s="35">
        <v>39</v>
      </c>
      <c r="P26" s="36">
        <v>76</v>
      </c>
      <c r="Q26" s="36">
        <v>28</v>
      </c>
      <c r="R26" s="36">
        <v>40</v>
      </c>
      <c r="S26" s="36">
        <v>222</v>
      </c>
      <c r="T26" s="38">
        <v>0.5</v>
      </c>
      <c r="U26" s="36">
        <v>68</v>
      </c>
      <c r="V26" s="37">
        <v>80</v>
      </c>
      <c r="W26" s="45">
        <v>24167</v>
      </c>
      <c r="Z26" s="35">
        <v>3</v>
      </c>
      <c r="AE26" s="3">
        <v>2010</v>
      </c>
      <c r="AF26" s="2">
        <f>COUNT($D$146:$D$157)</f>
        <v>0</v>
      </c>
      <c r="AG26" s="2">
        <f>MAX($D$146:$D$157)</f>
        <v>0</v>
      </c>
      <c r="AH26" s="2" t="e">
        <f>PERCENTILE($D$146:$D$157,75%)</f>
        <v>#NUM!</v>
      </c>
      <c r="AI26" s="2" t="e">
        <f>MEDIAN($D$146:$D$157)</f>
        <v>#NUM!</v>
      </c>
      <c r="AJ26" s="2" t="e">
        <f>PERCENTILE($D$146:$D$157,25%)</f>
        <v>#NUM!</v>
      </c>
      <c r="AK26" s="2">
        <f>MIN($D$146:$D$157)</f>
        <v>0</v>
      </c>
      <c r="BK26">
        <v>12</v>
      </c>
      <c r="BL26">
        <f>COUNT(#REF!,#REF!,#REF!,#REF!,$D$73,$D$85,$D$97,$D$109,$D$121,$D$133,$D$145,$D$157,$D$169,$D$181)</f>
        <v>0</v>
      </c>
      <c r="BM26" t="e">
        <f>MAX(#REF!,#REF!,#REF!,#REF!,$D$73,$D$85,$D$97,$D$109,$D$121,$D$133,$D$145,$D$157,$D$169,$D$181)</f>
        <v>#REF!</v>
      </c>
      <c r="BN26" t="e">
        <f>PERCENTILE((#REF!,#REF!,#REF!,#REF!,$D$73,$D$85,$D$97,$D$109,$D$121,$D$133,$D$145,$D$157,$D$169,$D$181),75%)</f>
        <v>#REF!</v>
      </c>
      <c r="BO26" t="e">
        <f>MEDIAN(#REF!,#REF!,#REF!,#REF!,$D$73,$D$85,$D$97,$D$109,$D$121,$D$133,$D$145,$D$157,$D$169,$D$181)</f>
        <v>#REF!</v>
      </c>
      <c r="BP26" t="e">
        <f>PERCENTILE((#REF!,#REF!,#REF!,#REF!,$D$73,$D$85,$D$97,$D$109,$D$121,$D$133,$D$145,$D$157,$D$169,$D$181),25%)</f>
        <v>#REF!</v>
      </c>
      <c r="BQ26" t="e">
        <f>MIN(#REF!,#REF!,#REF!,#REF!,$D$73,$D$85,$D$97,$D$109,$D$121,$D$133,$D$145,$D$157,$D$169,$D$181)</f>
        <v>#REF!</v>
      </c>
    </row>
    <row r="27" spans="1:69" x14ac:dyDescent="0.25">
      <c r="A27" s="117">
        <v>41675</v>
      </c>
      <c r="B27" s="60">
        <v>2</v>
      </c>
      <c r="C27" s="60">
        <f t="shared" si="2"/>
        <v>2014</v>
      </c>
      <c r="D27" s="36">
        <v>3</v>
      </c>
      <c r="E27" s="38">
        <v>9.8000000000000007</v>
      </c>
      <c r="F27" s="38">
        <v>25</v>
      </c>
      <c r="G27" s="36">
        <v>36</v>
      </c>
      <c r="H27" s="48">
        <v>0.28399999999999997</v>
      </c>
      <c r="I27" s="39">
        <v>2.9000000000000001E-2</v>
      </c>
      <c r="J27" s="52" t="s">
        <v>70</v>
      </c>
      <c r="K27" s="38">
        <v>7.7</v>
      </c>
      <c r="L27" s="36">
        <v>39</v>
      </c>
      <c r="M27" s="44" t="s">
        <v>70</v>
      </c>
      <c r="N27" s="36">
        <v>49</v>
      </c>
      <c r="O27" s="35">
        <v>35</v>
      </c>
      <c r="P27" s="36" t="s">
        <v>70</v>
      </c>
      <c r="Q27" s="36" t="s">
        <v>70</v>
      </c>
      <c r="R27" s="36" t="s">
        <v>70</v>
      </c>
      <c r="S27" s="36" t="s">
        <v>70</v>
      </c>
      <c r="T27" s="38">
        <v>0.5</v>
      </c>
      <c r="U27" s="36" t="s">
        <v>70</v>
      </c>
      <c r="V27" s="37">
        <v>30</v>
      </c>
      <c r="W27" s="45">
        <v>50129</v>
      </c>
      <c r="Z27" s="35">
        <v>2</v>
      </c>
      <c r="AE27" s="3">
        <v>2011</v>
      </c>
      <c r="AF27" s="2">
        <f>COUNT($D$158:$D$169)</f>
        <v>0</v>
      </c>
      <c r="AG27" s="2">
        <f>MAX($D$158:$D$169)</f>
        <v>0</v>
      </c>
      <c r="AH27" s="2" t="e">
        <f>PERCENTILE($D$158:$D$169,75%)</f>
        <v>#NUM!</v>
      </c>
      <c r="AI27" s="2" t="e">
        <f>MEDIAN($D$158:$D$169)</f>
        <v>#NUM!</v>
      </c>
      <c r="AJ27" s="2" t="e">
        <f>PERCENTILE($D$158:$D$169,25%)</f>
        <v>#NUM!</v>
      </c>
      <c r="AK27" s="2">
        <f>MIN($D$158:$D$169)</f>
        <v>0</v>
      </c>
    </row>
    <row r="28" spans="1:69" x14ac:dyDescent="0.25">
      <c r="A28" s="117">
        <v>41703</v>
      </c>
      <c r="B28" s="60">
        <v>3</v>
      </c>
      <c r="C28" s="60">
        <f t="shared" si="2"/>
        <v>2014</v>
      </c>
      <c r="D28" s="36">
        <v>2</v>
      </c>
      <c r="E28" s="38">
        <v>8.4</v>
      </c>
      <c r="F28" s="38">
        <v>25</v>
      </c>
      <c r="G28" s="36">
        <v>32</v>
      </c>
      <c r="H28" s="48">
        <v>0.122</v>
      </c>
      <c r="I28" s="39">
        <v>4.3999999999999997E-2</v>
      </c>
      <c r="J28" s="52" t="s">
        <v>70</v>
      </c>
      <c r="K28" s="38">
        <v>8.1999999999999993</v>
      </c>
      <c r="L28" s="36">
        <v>44</v>
      </c>
      <c r="M28" s="44" t="s">
        <v>70</v>
      </c>
      <c r="N28" s="36">
        <v>32</v>
      </c>
      <c r="O28" s="35">
        <v>76</v>
      </c>
      <c r="P28" s="36" t="s">
        <v>70</v>
      </c>
      <c r="Q28" s="36" t="s">
        <v>70</v>
      </c>
      <c r="R28" s="36" t="s">
        <v>70</v>
      </c>
      <c r="S28" s="36" t="s">
        <v>70</v>
      </c>
      <c r="T28" s="38">
        <v>1</v>
      </c>
      <c r="U28" s="36" t="s">
        <v>70</v>
      </c>
      <c r="V28" s="37">
        <v>60</v>
      </c>
      <c r="W28" s="45">
        <v>4181</v>
      </c>
      <c r="Z28" s="35">
        <v>2</v>
      </c>
      <c r="AE28" s="3">
        <v>2012</v>
      </c>
      <c r="AF28" s="2">
        <f>COUNT($D$170:$D$181)</f>
        <v>0</v>
      </c>
      <c r="AG28" s="2">
        <f>MAX($D$170:$D$181)</f>
        <v>0</v>
      </c>
      <c r="AH28" s="2" t="e">
        <f>PERCENTILE($D$170:$D$181,75%)</f>
        <v>#NUM!</v>
      </c>
      <c r="AI28" s="2" t="e">
        <f>MEDIAN($D$170:$D$181)</f>
        <v>#NUM!</v>
      </c>
      <c r="AJ28" s="2" t="e">
        <f>PERCENTILE($D$170:$D$181,25%)</f>
        <v>#NUM!</v>
      </c>
      <c r="AK28" s="2">
        <f>MIN($D$170:$D$181)</f>
        <v>0</v>
      </c>
    </row>
    <row r="29" spans="1:69" x14ac:dyDescent="0.25">
      <c r="A29" s="117">
        <v>41731</v>
      </c>
      <c r="B29" s="60">
        <v>4</v>
      </c>
      <c r="C29" s="60">
        <f t="shared" si="2"/>
        <v>2014</v>
      </c>
      <c r="D29" s="36">
        <v>2</v>
      </c>
      <c r="E29" s="38">
        <v>9</v>
      </c>
      <c r="F29" s="38">
        <v>30</v>
      </c>
      <c r="G29" s="36">
        <v>40</v>
      </c>
      <c r="H29" s="48">
        <v>0.373</v>
      </c>
      <c r="I29" s="39">
        <v>2.7E-2</v>
      </c>
      <c r="J29" s="39">
        <v>6.7000000000000004E-2</v>
      </c>
      <c r="K29" s="38">
        <v>8.6</v>
      </c>
      <c r="L29" s="36">
        <v>60</v>
      </c>
      <c r="M29" s="36">
        <v>152</v>
      </c>
      <c r="N29" s="36">
        <v>49</v>
      </c>
      <c r="O29" s="35">
        <v>76</v>
      </c>
      <c r="P29" s="36">
        <v>80</v>
      </c>
      <c r="Q29" s="36">
        <v>40</v>
      </c>
      <c r="R29" s="36" t="s">
        <v>70</v>
      </c>
      <c r="S29" s="36">
        <v>258</v>
      </c>
      <c r="T29" s="38">
        <v>0.5</v>
      </c>
      <c r="U29" s="36">
        <v>76</v>
      </c>
      <c r="V29" s="37">
        <v>50</v>
      </c>
      <c r="W29" s="45">
        <v>32176</v>
      </c>
      <c r="Z29" s="35">
        <v>4</v>
      </c>
      <c r="AE29" s="1"/>
      <c r="AF29" s="1"/>
      <c r="AG29" s="2"/>
      <c r="AH29" s="2"/>
      <c r="AI29" s="2"/>
    </row>
    <row r="30" spans="1:69" x14ac:dyDescent="0.25">
      <c r="A30" s="117">
        <v>41787</v>
      </c>
      <c r="B30" s="60">
        <v>5</v>
      </c>
      <c r="C30" s="60">
        <f t="shared" si="2"/>
        <v>2014</v>
      </c>
      <c r="D30" s="36">
        <v>4</v>
      </c>
      <c r="E30" s="38">
        <v>8.8000000000000007</v>
      </c>
      <c r="F30" s="38">
        <v>30.9</v>
      </c>
      <c r="G30" s="36">
        <v>45</v>
      </c>
      <c r="H30" s="48">
        <v>8.6999999999999994E-2</v>
      </c>
      <c r="I30" s="39">
        <v>4.7E-2</v>
      </c>
      <c r="J30" s="52" t="s">
        <v>70</v>
      </c>
      <c r="K30" s="38">
        <v>8.6</v>
      </c>
      <c r="L30" s="36">
        <v>57</v>
      </c>
      <c r="M30" s="44" t="s">
        <v>70</v>
      </c>
      <c r="N30" s="36">
        <v>28</v>
      </c>
      <c r="O30" s="35">
        <v>96</v>
      </c>
      <c r="P30" s="36" t="s">
        <v>70</v>
      </c>
      <c r="Q30" s="36" t="s">
        <v>70</v>
      </c>
      <c r="R30" s="36" t="s">
        <v>70</v>
      </c>
      <c r="S30" s="36" t="s">
        <v>70</v>
      </c>
      <c r="T30" s="38">
        <v>3</v>
      </c>
      <c r="U30" s="36" t="s">
        <v>70</v>
      </c>
      <c r="V30" s="37">
        <v>100</v>
      </c>
      <c r="W30" s="45">
        <v>31685</v>
      </c>
      <c r="Z30" s="35">
        <v>4</v>
      </c>
      <c r="AE30" s="1"/>
      <c r="AF30" s="1"/>
      <c r="AG30" s="2"/>
      <c r="AH30" s="2"/>
      <c r="AI30" s="2"/>
    </row>
    <row r="31" spans="1:69" x14ac:dyDescent="0.25">
      <c r="A31" s="117">
        <v>41815</v>
      </c>
      <c r="B31" s="60">
        <v>6</v>
      </c>
      <c r="C31" s="60">
        <f t="shared" si="2"/>
        <v>2014</v>
      </c>
      <c r="D31" s="36">
        <v>1</v>
      </c>
      <c r="E31" s="38">
        <v>9.5</v>
      </c>
      <c r="F31" s="38">
        <v>35.799999999999997</v>
      </c>
      <c r="G31" s="36">
        <v>48</v>
      </c>
      <c r="H31" s="48">
        <v>4.2999999999999997E-2</v>
      </c>
      <c r="I31" s="39">
        <v>4.2999999999999997E-2</v>
      </c>
      <c r="J31" s="52" t="s">
        <v>70</v>
      </c>
      <c r="K31" s="38">
        <v>9</v>
      </c>
      <c r="L31" s="36">
        <v>28</v>
      </c>
      <c r="M31" s="44" t="s">
        <v>70</v>
      </c>
      <c r="N31" s="36">
        <v>19</v>
      </c>
      <c r="O31" s="35">
        <v>36</v>
      </c>
      <c r="P31" s="36" t="s">
        <v>70</v>
      </c>
      <c r="Q31" s="36" t="s">
        <v>70</v>
      </c>
      <c r="R31" s="36" t="s">
        <v>70</v>
      </c>
      <c r="S31" s="36" t="s">
        <v>70</v>
      </c>
      <c r="T31" s="38">
        <v>0.5</v>
      </c>
      <c r="U31" s="36" t="s">
        <v>70</v>
      </c>
      <c r="V31" s="37">
        <v>80</v>
      </c>
      <c r="W31" s="45">
        <v>35525</v>
      </c>
      <c r="Z31" s="35">
        <v>4</v>
      </c>
      <c r="AE31" t="s">
        <v>15</v>
      </c>
      <c r="AF31" t="s">
        <v>22</v>
      </c>
      <c r="AG31" t="s">
        <v>23</v>
      </c>
      <c r="AH31" t="s">
        <v>24</v>
      </c>
      <c r="AI31" t="s">
        <v>25</v>
      </c>
      <c r="AJ31" t="s">
        <v>26</v>
      </c>
      <c r="AK31" t="s">
        <v>27</v>
      </c>
      <c r="BK31" t="s">
        <v>14</v>
      </c>
      <c r="BL31" t="s">
        <v>22</v>
      </c>
      <c r="BM31" t="s">
        <v>23</v>
      </c>
      <c r="BN31" t="s">
        <v>24</v>
      </c>
      <c r="BO31" t="s">
        <v>25</v>
      </c>
      <c r="BP31" t="s">
        <v>26</v>
      </c>
      <c r="BQ31" t="s">
        <v>27</v>
      </c>
    </row>
    <row r="32" spans="1:69" x14ac:dyDescent="0.25">
      <c r="A32" s="117">
        <v>41843</v>
      </c>
      <c r="B32" s="60">
        <v>7</v>
      </c>
      <c r="C32" s="60">
        <f t="shared" si="2"/>
        <v>2014</v>
      </c>
      <c r="D32" s="50" t="s">
        <v>70</v>
      </c>
      <c r="E32" s="38">
        <v>6.6</v>
      </c>
      <c r="F32" s="38">
        <v>29</v>
      </c>
      <c r="G32" s="36">
        <v>119</v>
      </c>
      <c r="H32" s="48" t="s">
        <v>70</v>
      </c>
      <c r="I32" s="39" t="s">
        <v>70</v>
      </c>
      <c r="J32" s="52" t="s">
        <v>70</v>
      </c>
      <c r="K32" s="38">
        <v>8.3000000000000007</v>
      </c>
      <c r="L32" s="36" t="s">
        <v>70</v>
      </c>
      <c r="M32" s="44" t="s">
        <v>70</v>
      </c>
      <c r="N32" s="36" t="s">
        <v>70</v>
      </c>
      <c r="O32" s="34" t="s">
        <v>103</v>
      </c>
      <c r="P32" s="36" t="s">
        <v>70</v>
      </c>
      <c r="Q32" s="36" t="s">
        <v>70</v>
      </c>
      <c r="R32" s="36" t="s">
        <v>70</v>
      </c>
      <c r="S32" s="36" t="s">
        <v>70</v>
      </c>
      <c r="T32" s="38" t="s">
        <v>70</v>
      </c>
      <c r="U32" s="36" t="s">
        <v>70</v>
      </c>
      <c r="V32" s="37">
        <v>40</v>
      </c>
      <c r="W32" s="45">
        <v>14503</v>
      </c>
      <c r="Z32" s="34" t="s">
        <v>103</v>
      </c>
      <c r="AE32" s="3">
        <v>1999</v>
      </c>
      <c r="AF32">
        <f>COUNT(#REF!)</f>
        <v>0</v>
      </c>
      <c r="AG32" s="4" t="e">
        <f>MAX(#REF!)</f>
        <v>#REF!</v>
      </c>
      <c r="AH32" t="e">
        <f>PERCENTILE(#REF!,75%)</f>
        <v>#REF!</v>
      </c>
      <c r="AI32" s="4" t="e">
        <f>MEDIAN(#REF!)</f>
        <v>#REF!</v>
      </c>
      <c r="AJ32" t="e">
        <f>PERCENTILE(#REF!,25%)</f>
        <v>#REF!</v>
      </c>
      <c r="AK32" s="4" t="e">
        <f>MIN(#REF!)</f>
        <v>#REF!</v>
      </c>
      <c r="BK32">
        <v>1</v>
      </c>
      <c r="BL32">
        <f>COUNT(#REF!,#REF!,#REF!,#REF!,$E$62,$E$74,$E$86,$E$98,$E$110,$E$122,$E$134,$E$146,$E$158,$E$170)</f>
        <v>0</v>
      </c>
      <c r="BM32" s="4" t="e">
        <f>MAX(#REF!,#REF!,#REF!,#REF!,$E$62,$E$74,$E$86,$E$98,$E$110,$E$122,$E$134,$E$146,$E$158,$E$170)</f>
        <v>#REF!</v>
      </c>
      <c r="BN32" t="e">
        <f>PERCENTILE((#REF!,#REF!,#REF!,#REF!,$E$62,$E$74,$E$86,$E$98,$E$110,$E$122,$E$134,$E$146,$E$158,$E$170),75%)</f>
        <v>#REF!</v>
      </c>
      <c r="BO32" s="4" t="e">
        <f>MEDIAN(#REF!,#REF!,#REF!,#REF!,$E$62,$E$74,$E$86,$E$98,$E$110,$E$122,$E$134,$E$146,$E$158,$E$170)</f>
        <v>#REF!</v>
      </c>
      <c r="BP32" t="e">
        <f>PERCENTILE((#REF!,#REF!,#REF!,#REF!,$E$62,$E$74,$E$86,$E$98,$E$110,$E$122,$E$134,$E$146,$E$158,$E$170),25%)</f>
        <v>#REF!</v>
      </c>
      <c r="BQ32" s="4" t="e">
        <f>MIN(#REF!,#REF!,#REF!,#REF!,$E$62,$E$74,$E$86,$E$98,$E$110,$E$122,$E$134,$E$146,$E$158,$E$170)</f>
        <v>#REF!</v>
      </c>
    </row>
    <row r="33" spans="1:69" x14ac:dyDescent="0.25">
      <c r="A33" s="117">
        <v>41871</v>
      </c>
      <c r="B33" s="60">
        <v>8</v>
      </c>
      <c r="C33" s="60">
        <f t="shared" si="2"/>
        <v>2014</v>
      </c>
      <c r="D33" s="50" t="s">
        <v>70</v>
      </c>
      <c r="E33" s="38">
        <v>8.5</v>
      </c>
      <c r="F33" s="38">
        <v>28.2</v>
      </c>
      <c r="G33" s="36">
        <v>405</v>
      </c>
      <c r="H33" s="48" t="s">
        <v>70</v>
      </c>
      <c r="I33" s="39" t="s">
        <v>70</v>
      </c>
      <c r="J33" s="52" t="s">
        <v>70</v>
      </c>
      <c r="K33" s="38">
        <v>7.8</v>
      </c>
      <c r="L33" s="36" t="s">
        <v>70</v>
      </c>
      <c r="M33" s="44" t="s">
        <v>70</v>
      </c>
      <c r="N33" s="36" t="s">
        <v>70</v>
      </c>
      <c r="O33" s="34" t="s">
        <v>103</v>
      </c>
      <c r="P33" s="36" t="s">
        <v>70</v>
      </c>
      <c r="Q33" s="36" t="s">
        <v>70</v>
      </c>
      <c r="R33" s="36" t="s">
        <v>70</v>
      </c>
      <c r="S33" s="36" t="s">
        <v>70</v>
      </c>
      <c r="T33" s="38" t="s">
        <v>70</v>
      </c>
      <c r="U33" s="36" t="s">
        <v>70</v>
      </c>
      <c r="V33" s="37">
        <v>60</v>
      </c>
      <c r="W33" s="45">
        <v>34114</v>
      </c>
      <c r="Z33" s="34" t="s">
        <v>103</v>
      </c>
      <c r="AE33" s="3">
        <v>2000</v>
      </c>
      <c r="AF33">
        <f>COUNT(#REF!)</f>
        <v>0</v>
      </c>
      <c r="AG33" s="4" t="e">
        <f>MAX(#REF!)</f>
        <v>#REF!</v>
      </c>
      <c r="AH33" t="e">
        <f>PERCENTILE(#REF!,75%)</f>
        <v>#REF!</v>
      </c>
      <c r="AI33" s="4" t="e">
        <f>MEDIAN(#REF!)</f>
        <v>#REF!</v>
      </c>
      <c r="AJ33" t="e">
        <f>PERCENTILE(#REF!,25%)</f>
        <v>#REF!</v>
      </c>
      <c r="AK33" s="4" t="e">
        <f>MIN(#REF!)</f>
        <v>#REF!</v>
      </c>
      <c r="BK33">
        <v>2</v>
      </c>
      <c r="BL33">
        <f>COUNT(#REF!,#REF!,#REF!,#REF!,$E$63,$E$75,$E$87,$E$99,$E$111,$E$123,$E$135,$E$147,$E$159,$E$171)</f>
        <v>0</v>
      </c>
      <c r="BM33" s="4" t="e">
        <f>MAX(#REF!,#REF!,#REF!,#REF!,$E$63,$E$75,$E$87,$E$99,$E$111,$E$123,$E$135,$E$147,$E$159,$E$171)</f>
        <v>#REF!</v>
      </c>
      <c r="BN33" t="e">
        <f>PERCENTILE((#REF!,#REF!,#REF!,#REF!,$E$63,$E$75,$E$87,$E$99,$E$111,$E$123,$E$135,$E$147,$E$159,$E$171),75%)</f>
        <v>#REF!</v>
      </c>
      <c r="BO33" s="4" t="e">
        <f>MEDIAN(#REF!,#REF!,#REF!,#REF!,$E$63,$E$75,$E$87,$E$99,$E$111,$E$123,$E$135,$E$147,$E$159,$E$171)</f>
        <v>#REF!</v>
      </c>
      <c r="BP33" t="e">
        <f>PERCENTILE((#REF!,#REF!,#REF!,#REF!,$E$63,$E$75,$E$87,$E$99,$E$111,$E$123,$E$135,$E$147,$E$159,$E$171),25%)</f>
        <v>#REF!</v>
      </c>
      <c r="BQ33" s="4" t="e">
        <f>MIN(#REF!,#REF!,#REF!,#REF!,$E$63,$E$75,$E$87,$E$99,$E$111,$E$123,$E$135,$E$147,$E$159,$E$171)</f>
        <v>#REF!</v>
      </c>
    </row>
    <row r="34" spans="1:69" x14ac:dyDescent="0.25">
      <c r="A34" s="117">
        <v>41899</v>
      </c>
      <c r="B34" s="60">
        <v>9</v>
      </c>
      <c r="C34" s="60">
        <f t="shared" si="2"/>
        <v>2014</v>
      </c>
      <c r="D34" s="50" t="s">
        <v>70</v>
      </c>
      <c r="E34" s="38">
        <v>12.4</v>
      </c>
      <c r="F34" s="38">
        <v>30.5</v>
      </c>
      <c r="G34" s="36">
        <v>290</v>
      </c>
      <c r="H34" s="48" t="s">
        <v>70</v>
      </c>
      <c r="I34" s="39" t="s">
        <v>70</v>
      </c>
      <c r="J34" s="52" t="s">
        <v>70</v>
      </c>
      <c r="K34" s="38">
        <v>7.4</v>
      </c>
      <c r="L34" s="36" t="s">
        <v>70</v>
      </c>
      <c r="M34" s="44" t="s">
        <v>70</v>
      </c>
      <c r="N34" s="36" t="s">
        <v>70</v>
      </c>
      <c r="O34" s="34" t="s">
        <v>103</v>
      </c>
      <c r="P34" s="36" t="s">
        <v>70</v>
      </c>
      <c r="Q34" s="36" t="s">
        <v>70</v>
      </c>
      <c r="R34" s="36" t="s">
        <v>70</v>
      </c>
      <c r="S34" s="36" t="s">
        <v>70</v>
      </c>
      <c r="T34" s="38" t="s">
        <v>70</v>
      </c>
      <c r="U34" s="36" t="s">
        <v>70</v>
      </c>
      <c r="V34" s="37">
        <v>100</v>
      </c>
      <c r="W34" s="45">
        <v>36694</v>
      </c>
      <c r="Z34" s="34" t="s">
        <v>103</v>
      </c>
      <c r="AE34" s="3">
        <v>2001</v>
      </c>
      <c r="AF34" s="2">
        <f>COUNT(#REF!)</f>
        <v>0</v>
      </c>
      <c r="AG34" s="4" t="e">
        <f>MAX(#REF!)</f>
        <v>#REF!</v>
      </c>
      <c r="AH34" s="2" t="e">
        <f>PERCENTILE(#REF!,75%)</f>
        <v>#REF!</v>
      </c>
      <c r="AI34" s="4" t="e">
        <f>MEDIAN(#REF!)</f>
        <v>#REF!</v>
      </c>
      <c r="AJ34" s="2" t="e">
        <f>PERCENTILE(#REF!,25%)</f>
        <v>#REF!</v>
      </c>
      <c r="AK34" s="4" t="e">
        <f>MIN(#REF!)</f>
        <v>#REF!</v>
      </c>
      <c r="BK34">
        <v>3</v>
      </c>
      <c r="BL34">
        <f>COUNT(#REF!,#REF!,#REF!,#REF!,$E$64,$E$76,$E$88,$E$100,$E$112,$E$124,$E$136,$E$148,$E$160,$E$172)</f>
        <v>0</v>
      </c>
      <c r="BM34" s="4" t="e">
        <f>MAX(#REF!,#REF!,#REF!,#REF!,$E$64,$E$76,$E$88,$E$100,$E$112,$E$124,$E$136,$E$148,$E$160,$E$172)</f>
        <v>#REF!</v>
      </c>
      <c r="BN34" t="e">
        <f>PERCENTILE((#REF!,#REF!,#REF!,#REF!,$E$64,$E$76,$E$88,$E$100,$E$112,$E$124,$E$136,$E$148,$E$160,$E$172),75%)</f>
        <v>#REF!</v>
      </c>
      <c r="BO34" s="4" t="e">
        <f>MEDIAN(#REF!,#REF!,#REF!,#REF!,$E$64,$E$76,$E$88,$E$100,$E$112,$E$124,$E$136,$E$148,$E$160,$E$172)</f>
        <v>#REF!</v>
      </c>
      <c r="BP34" t="e">
        <f>PERCENTILE((#REF!,#REF!,#REF!,#REF!,$E$64,$E$76,$E$88,$E$100,$E$112,$E$124,$E$136,$E$148,$E$160,$E$172),25%)</f>
        <v>#REF!</v>
      </c>
      <c r="BQ34" s="4" t="e">
        <f>MIN(#REF!,#REF!,#REF!,#REF!,$E$64,$E$76,$E$88,$E$100,$E$112,$E$124,$E$136,$E$148,$E$160,$E$172)</f>
        <v>#REF!</v>
      </c>
    </row>
    <row r="35" spans="1:69" x14ac:dyDescent="0.25">
      <c r="A35" s="117">
        <v>41927</v>
      </c>
      <c r="B35" s="60">
        <v>10</v>
      </c>
      <c r="C35" s="60">
        <f t="shared" si="2"/>
        <v>2014</v>
      </c>
      <c r="D35" s="50" t="s">
        <v>70</v>
      </c>
      <c r="E35" s="38">
        <v>8.1</v>
      </c>
      <c r="F35" s="38">
        <v>29.7</v>
      </c>
      <c r="G35" s="36">
        <v>253</v>
      </c>
      <c r="H35" s="48" t="s">
        <v>70</v>
      </c>
      <c r="I35" s="39" t="s">
        <v>70</v>
      </c>
      <c r="J35" s="52" t="s">
        <v>70</v>
      </c>
      <c r="K35" s="38">
        <v>7.7</v>
      </c>
      <c r="L35" s="36" t="s">
        <v>70</v>
      </c>
      <c r="M35" s="44" t="s">
        <v>70</v>
      </c>
      <c r="N35" s="36" t="s">
        <v>70</v>
      </c>
      <c r="O35" s="34" t="s">
        <v>103</v>
      </c>
      <c r="P35" s="36" t="s">
        <v>70</v>
      </c>
      <c r="Q35" s="36" t="s">
        <v>70</v>
      </c>
      <c r="R35" s="36" t="s">
        <v>70</v>
      </c>
      <c r="S35" s="36" t="s">
        <v>70</v>
      </c>
      <c r="T35" s="38" t="s">
        <v>70</v>
      </c>
      <c r="U35" s="36" t="s">
        <v>70</v>
      </c>
      <c r="V35" s="37">
        <v>120</v>
      </c>
      <c r="W35" s="45">
        <v>24132</v>
      </c>
      <c r="Z35" s="34" t="s">
        <v>103</v>
      </c>
      <c r="AE35" s="3">
        <v>2002</v>
      </c>
      <c r="AF35" s="2">
        <f>COUNT(#REF!)</f>
        <v>0</v>
      </c>
      <c r="AG35" s="4" t="e">
        <f>MAX(#REF!)</f>
        <v>#REF!</v>
      </c>
      <c r="AH35" s="2" t="e">
        <f>PERCENTILE(#REF!,75%)</f>
        <v>#REF!</v>
      </c>
      <c r="AI35" s="4" t="e">
        <f>MEDIAN(#REF!)</f>
        <v>#REF!</v>
      </c>
      <c r="AJ35" s="2" t="e">
        <f>PERCENTILE(#REF!,25%)</f>
        <v>#REF!</v>
      </c>
      <c r="AK35" s="4" t="e">
        <f>MIN(#REF!)</f>
        <v>#REF!</v>
      </c>
      <c r="BK35">
        <v>4</v>
      </c>
      <c r="BL35">
        <f>COUNT(#REF!,#REF!,#REF!,#REF!,$E$65,$E$77,$E$89,$E$101,$E$113,$E$125,$E$137,$E$149,$E$161,$E$173)</f>
        <v>0</v>
      </c>
      <c r="BM35" s="4" t="e">
        <f>MAX(#REF!,#REF!,#REF!,#REF!,$E$65,$E$77,$E$89,$E$101,$E$113,$E$125,$E$137,$E$149,$E$161,$E$173)</f>
        <v>#REF!</v>
      </c>
      <c r="BN35" t="e">
        <f>PERCENTILE((#REF!,#REF!,#REF!,#REF!,$E$65,$E$77,$E$89,$E$101,$E$113,$E$125,$E$137,$E$149,$E$161,$E$173),75%)</f>
        <v>#REF!</v>
      </c>
      <c r="BO35" s="4" t="e">
        <f>MEDIAN(#REF!,#REF!,#REF!,#REF!,$E$65,$E$77,$E$89,$E$101,$E$113,$E$125,$E$137,$E$149,$E$161,$E$173)</f>
        <v>#REF!</v>
      </c>
      <c r="BP35" t="e">
        <f>PERCENTILE((#REF!,#REF!,#REF!,#REF!,$E$65,$E$77,$E$89,$E$101,$E$113,$E$125,$E$137,$E$149,$E$161,$E$173),25%)</f>
        <v>#REF!</v>
      </c>
      <c r="BQ35" s="4" t="e">
        <f>MIN(#REF!,#REF!,#REF!,#REF!,$E$65,$E$77,$E$89,$E$101,$E$113,$E$125,$E$137,$E$149,$E$161,$E$173)</f>
        <v>#REF!</v>
      </c>
    </row>
    <row r="36" spans="1:69" x14ac:dyDescent="0.25">
      <c r="A36" s="117">
        <v>41955</v>
      </c>
      <c r="B36" s="60">
        <v>11</v>
      </c>
      <c r="C36" s="60">
        <f t="shared" si="2"/>
        <v>2014</v>
      </c>
      <c r="D36" s="50" t="s">
        <v>70</v>
      </c>
      <c r="E36" s="38">
        <v>7.3</v>
      </c>
      <c r="F36" s="38">
        <v>27.6</v>
      </c>
      <c r="G36" s="36">
        <v>238</v>
      </c>
      <c r="H36" s="48" t="s">
        <v>70</v>
      </c>
      <c r="I36" s="39" t="s">
        <v>70</v>
      </c>
      <c r="J36" s="52" t="s">
        <v>70</v>
      </c>
      <c r="K36" s="38">
        <v>7.5</v>
      </c>
      <c r="L36" s="36" t="s">
        <v>70</v>
      </c>
      <c r="M36" s="44" t="s">
        <v>70</v>
      </c>
      <c r="N36" s="36" t="s">
        <v>70</v>
      </c>
      <c r="O36" s="34" t="s">
        <v>103</v>
      </c>
      <c r="P36" s="36" t="s">
        <v>70</v>
      </c>
      <c r="Q36" s="36" t="s">
        <v>70</v>
      </c>
      <c r="R36" s="36" t="s">
        <v>70</v>
      </c>
      <c r="S36" s="36" t="s">
        <v>70</v>
      </c>
      <c r="T36" s="38" t="s">
        <v>70</v>
      </c>
      <c r="U36" s="36" t="s">
        <v>70</v>
      </c>
      <c r="V36" s="37">
        <v>100</v>
      </c>
      <c r="W36" s="45">
        <v>55616</v>
      </c>
      <c r="Z36" s="34" t="s">
        <v>103</v>
      </c>
      <c r="AE36" s="3">
        <v>2003</v>
      </c>
      <c r="AF36" s="2">
        <f>COUNT($E$62:$E$73)</f>
        <v>0</v>
      </c>
      <c r="AG36" s="4">
        <f>MAX($E$62:$E$73)</f>
        <v>0</v>
      </c>
      <c r="AH36" s="2" t="e">
        <f>PERCENTILE($E$62:$E$73,75%)</f>
        <v>#NUM!</v>
      </c>
      <c r="AI36" s="4" t="e">
        <f>MEDIAN($E$62:$E$73)</f>
        <v>#NUM!</v>
      </c>
      <c r="AJ36" s="2" t="e">
        <f>PERCENTILE($E$62:$E$73,25%)</f>
        <v>#NUM!</v>
      </c>
      <c r="AK36" s="4">
        <f>MIN($E$62:$E$73)</f>
        <v>0</v>
      </c>
      <c r="BK36">
        <v>5</v>
      </c>
      <c r="BL36">
        <f>COUNT(#REF!,#REF!,#REF!,#REF!,$E$66,$E$78,$E$90,$E$102,$E$114,$E$126,$E$138,$E$150,$E$162,$E$174)</f>
        <v>0</v>
      </c>
      <c r="BM36" s="4" t="e">
        <f>MAX(#REF!,#REF!,#REF!,#REF!,$E$66,$E$78,$E$90,$E$102,$E$114,$E$126,$E$138,$E$150,$E$162,$E$174)</f>
        <v>#REF!</v>
      </c>
      <c r="BN36" t="e">
        <f>PERCENTILE((#REF!,#REF!,#REF!,#REF!,$E$66,$E$78,$E$90,$E$102,$E$114,$E$126,$E$138,$E$150,$E$162,$E$174),75%)</f>
        <v>#REF!</v>
      </c>
      <c r="BO36" s="4" t="e">
        <f>MEDIAN(#REF!,#REF!,#REF!,#REF!,$E$66,$E$78,$E$90,$E$102,$E$114,$E$126,$E$138,$E$150,$E$162,$E$174)</f>
        <v>#REF!</v>
      </c>
      <c r="BP36" t="e">
        <f>PERCENTILE((#REF!,#REF!,#REF!,#REF!,$E$66,$E$78,$E$90,$E$102,$E$114,$E$126,$E$138,$E$150,$E$162,$E$174),25%)</f>
        <v>#REF!</v>
      </c>
      <c r="BQ36" s="4" t="e">
        <f>MIN(#REF!,#REF!,#REF!,#REF!,$E$66,$E$78,$E$90,$E$102,$E$114,$E$126,$E$138,$E$150,$E$162,$E$174)</f>
        <v>#REF!</v>
      </c>
    </row>
    <row r="37" spans="1:69" x14ac:dyDescent="0.25">
      <c r="A37" s="117">
        <v>41983</v>
      </c>
      <c r="B37" s="60">
        <v>12</v>
      </c>
      <c r="C37" s="60">
        <f t="shared" si="2"/>
        <v>2014</v>
      </c>
      <c r="D37" s="50" t="s">
        <v>70</v>
      </c>
      <c r="E37" s="38">
        <v>5.9</v>
      </c>
      <c r="F37" s="38">
        <v>28.2</v>
      </c>
      <c r="G37" s="36">
        <v>238</v>
      </c>
      <c r="H37" s="48" t="s">
        <v>70</v>
      </c>
      <c r="I37" s="39" t="s">
        <v>70</v>
      </c>
      <c r="J37" s="52" t="s">
        <v>70</v>
      </c>
      <c r="K37" s="38">
        <v>7.3</v>
      </c>
      <c r="L37" s="36" t="s">
        <v>70</v>
      </c>
      <c r="M37" s="44" t="s">
        <v>70</v>
      </c>
      <c r="N37" s="36" t="s">
        <v>70</v>
      </c>
      <c r="O37" s="34" t="s">
        <v>103</v>
      </c>
      <c r="P37" s="36" t="s">
        <v>70</v>
      </c>
      <c r="Q37" s="36" t="s">
        <v>70</v>
      </c>
      <c r="R37" s="36" t="s">
        <v>70</v>
      </c>
      <c r="S37" s="36" t="s">
        <v>70</v>
      </c>
      <c r="T37" s="38" t="s">
        <v>70</v>
      </c>
      <c r="U37" s="36" t="s">
        <v>70</v>
      </c>
      <c r="V37" s="37">
        <v>100</v>
      </c>
      <c r="W37" s="45">
        <v>25076</v>
      </c>
      <c r="Z37" s="34" t="s">
        <v>103</v>
      </c>
      <c r="AE37" s="3">
        <v>2004</v>
      </c>
      <c r="AF37" s="2">
        <f>COUNT($E$74:$E$85)</f>
        <v>0</v>
      </c>
      <c r="AG37" s="4">
        <f>MAX($E$74:$E$85)</f>
        <v>0</v>
      </c>
      <c r="AH37" s="2" t="e">
        <f>PERCENTILE($E$74:$E$85,75%)</f>
        <v>#NUM!</v>
      </c>
      <c r="AI37" s="4" t="e">
        <f>MEDIAN($E$74:$E$85)</f>
        <v>#NUM!</v>
      </c>
      <c r="AJ37" s="2" t="e">
        <f>PERCENTILE($E$74:$E$85,25%)</f>
        <v>#NUM!</v>
      </c>
      <c r="AK37" s="4">
        <f>MIN($E$74:$E$85)</f>
        <v>0</v>
      </c>
      <c r="BK37">
        <v>6</v>
      </c>
      <c r="BL37">
        <f>COUNT(#REF!,#REF!,#REF!,#REF!,$E$67,$E$79,$E$91,$E$103,$E$115,$E$127,$E$139,$E$151,$E$163,$E$175)</f>
        <v>0</v>
      </c>
      <c r="BM37" s="4" t="e">
        <f>MAX(#REF!,#REF!,#REF!,#REF!,$E$67,$E$79,$E$91,$E$103,$E$115,$E$127,$E$139,$E$151,$E$163,$E$175)</f>
        <v>#REF!</v>
      </c>
      <c r="BN37" t="e">
        <f>PERCENTILE((#REF!,#REF!,#REF!,#REF!,$E$67,$E$79,$E$91,$E$103,$E$115,$E$127,$E$139,$E$151,$E$163,$E$175),75%)</f>
        <v>#REF!</v>
      </c>
      <c r="BO37" s="4" t="e">
        <f>MEDIAN(#REF!,#REF!,#REF!,#REF!,$E$67,$E$79,$E$91,$E$103,$E$115,$E$127,$E$139,$E$151,$E$163,$E$175)</f>
        <v>#REF!</v>
      </c>
      <c r="BP37" t="e">
        <f>PERCENTILE((#REF!,#REF!,#REF!,#REF!,$E$67,$E$79,$E$91,$E$103,$E$115,$E$127,$E$139,$E$151,$E$163,$E$175),25%)</f>
        <v>#REF!</v>
      </c>
      <c r="BQ37" s="4" t="e">
        <f>MIN(#REF!,#REF!,#REF!,#REF!,$E$67,$E$79,$E$91,$E$103,$E$115,$E$127,$E$139,$E$151,$E$163,$E$175)</f>
        <v>#REF!</v>
      </c>
    </row>
    <row r="38" spans="1:69" x14ac:dyDescent="0.25">
      <c r="A38" s="117">
        <v>42011</v>
      </c>
      <c r="B38" s="60">
        <v>1</v>
      </c>
      <c r="C38" s="60">
        <f t="shared" si="2"/>
        <v>2015</v>
      </c>
      <c r="D38" s="40" t="s">
        <v>70</v>
      </c>
      <c r="E38" s="38">
        <v>9.6</v>
      </c>
      <c r="F38" s="38">
        <v>26</v>
      </c>
      <c r="G38" s="36">
        <v>197</v>
      </c>
      <c r="H38" s="41">
        <v>0.13800000000000001</v>
      </c>
      <c r="I38" s="41">
        <v>3.4000000000000002E-2</v>
      </c>
      <c r="J38" s="40" t="s">
        <v>70</v>
      </c>
      <c r="K38" s="38">
        <v>8.5</v>
      </c>
      <c r="L38" s="40" t="s">
        <v>70</v>
      </c>
      <c r="M38" s="40" t="s">
        <v>70</v>
      </c>
      <c r="N38" s="40" t="s">
        <v>70</v>
      </c>
      <c r="P38" s="40" t="s">
        <v>70</v>
      </c>
      <c r="Q38" s="40" t="s">
        <v>70</v>
      </c>
      <c r="R38" s="36"/>
      <c r="S38" s="40" t="s">
        <v>70</v>
      </c>
      <c r="T38" s="40" t="s">
        <v>70</v>
      </c>
      <c r="U38" s="40" t="s">
        <v>70</v>
      </c>
      <c r="V38" s="37">
        <v>60</v>
      </c>
      <c r="W38" s="45">
        <v>48252</v>
      </c>
      <c r="X38" s="36">
        <v>96</v>
      </c>
      <c r="Y38" s="36">
        <v>1047</v>
      </c>
      <c r="AE38" s="3">
        <v>2005</v>
      </c>
      <c r="AF38" s="2">
        <f>COUNT($E$86:$E$97)</f>
        <v>0</v>
      </c>
      <c r="AG38" s="4">
        <f>MAX($E$86:$E$97)</f>
        <v>0</v>
      </c>
      <c r="AH38" s="2" t="e">
        <f>PERCENTILE($E$86:$E$97,75%)</f>
        <v>#NUM!</v>
      </c>
      <c r="AI38" s="4" t="e">
        <f>MEDIAN($E$86:$E$97)</f>
        <v>#NUM!</v>
      </c>
      <c r="AJ38" s="2" t="e">
        <f>PERCENTILE($E$86:$E$97,25%)</f>
        <v>#NUM!</v>
      </c>
      <c r="AK38" s="4">
        <f>MIN($E$86:$E$97)</f>
        <v>0</v>
      </c>
      <c r="BK38">
        <v>7</v>
      </c>
      <c r="BL38">
        <f>COUNT(#REF!,#REF!,#REF!,#REF!,$E$68,$E$80,$E$92,$E$104,$E$116,$E$128,$E$140,$E$152,$E$164,$E$176)</f>
        <v>0</v>
      </c>
      <c r="BM38" s="4" t="e">
        <f>MAX(#REF!,#REF!,#REF!,#REF!,$E$68,$E$80,$E$92,$E$104,$E$116,$E$128,$E$140,$E$152,$E$164,$E$176)</f>
        <v>#REF!</v>
      </c>
      <c r="BN38" t="e">
        <f>PERCENTILE((#REF!,#REF!,#REF!,#REF!,$E$68,$E$80,$E$92,$E$104,$E$116,$E$128,$E$140,$E$152,$E$164,$E$176),75%)</f>
        <v>#REF!</v>
      </c>
      <c r="BO38" s="4" t="e">
        <f>MEDIAN(#REF!,#REF!,#REF!,#REF!,$E$68,$E$80,$E$92,$E$104,$E$116,$E$128,$E$140,$E$152,$E$164,$E$176)</f>
        <v>#REF!</v>
      </c>
      <c r="BP38" t="e">
        <f>PERCENTILE((#REF!,#REF!,#REF!,#REF!,$E$68,$E$80,$E$92,$E$104,$E$116,$E$128,$E$140,$E$152,$E$164,$E$176),25%)</f>
        <v>#REF!</v>
      </c>
      <c r="BQ38" s="4" t="e">
        <f>MIN(#REF!,#REF!,#REF!,#REF!,$E$68,$E$80,$E$92,$E$104,$E$116,$E$128,$E$140,$E$152,$E$164,$E$176)</f>
        <v>#REF!</v>
      </c>
    </row>
    <row r="39" spans="1:69" x14ac:dyDescent="0.25">
      <c r="A39" s="117">
        <v>42039</v>
      </c>
      <c r="B39" s="60">
        <v>2</v>
      </c>
      <c r="C39" s="60">
        <f t="shared" si="2"/>
        <v>2015</v>
      </c>
      <c r="D39" s="40" t="s">
        <v>70</v>
      </c>
      <c r="E39" s="38">
        <v>8.8000000000000007</v>
      </c>
      <c r="F39" s="38">
        <v>25.6</v>
      </c>
      <c r="G39" s="36">
        <v>160</v>
      </c>
      <c r="H39" s="41" t="s">
        <v>70</v>
      </c>
      <c r="I39" s="41" t="s">
        <v>70</v>
      </c>
      <c r="J39" s="40" t="s">
        <v>70</v>
      </c>
      <c r="K39" s="38">
        <v>8.5</v>
      </c>
      <c r="L39" s="40" t="s">
        <v>70</v>
      </c>
      <c r="M39" s="40" t="s">
        <v>70</v>
      </c>
      <c r="N39" s="40" t="s">
        <v>70</v>
      </c>
      <c r="P39" s="40" t="s">
        <v>70</v>
      </c>
      <c r="Q39" s="40" t="s">
        <v>70</v>
      </c>
      <c r="R39" s="40" t="s">
        <v>3</v>
      </c>
      <c r="S39" s="40" t="s">
        <v>70</v>
      </c>
      <c r="T39" s="40" t="s">
        <v>70</v>
      </c>
      <c r="U39" s="40" t="s">
        <v>70</v>
      </c>
      <c r="V39" s="37">
        <v>20</v>
      </c>
      <c r="W39" s="45">
        <v>1473</v>
      </c>
      <c r="X39" s="36">
        <v>21</v>
      </c>
      <c r="Y39" s="36">
        <v>381</v>
      </c>
      <c r="AE39" s="3">
        <v>2006</v>
      </c>
      <c r="AF39" s="2">
        <f>COUNT($E$98:$E$109)</f>
        <v>0</v>
      </c>
      <c r="AG39" s="4">
        <f>MAX($E$98:$E$109)</f>
        <v>0</v>
      </c>
      <c r="AH39" s="2" t="e">
        <f>PERCENTILE($E$98:$E$109,75%)</f>
        <v>#NUM!</v>
      </c>
      <c r="AI39" s="4" t="e">
        <f>MEDIAN($E$98:$E$109)</f>
        <v>#NUM!</v>
      </c>
      <c r="AJ39" s="2" t="e">
        <f>PERCENTILE($E$98:$E$109,25%)</f>
        <v>#NUM!</v>
      </c>
      <c r="AK39" s="4">
        <f>MIN($E$98:$E$109)</f>
        <v>0</v>
      </c>
      <c r="BK39">
        <v>8</v>
      </c>
      <c r="BL39">
        <f>COUNT(#REF!,#REF!,#REF!,#REF!,$E$69,$E$81,$E$93,$E$105,$E$117,$E$129,$E$141,$E$153,$E$165,$E$177)</f>
        <v>0</v>
      </c>
      <c r="BM39" s="4" t="e">
        <f>MAX(#REF!,#REF!,#REF!,#REF!,$E$69,$E$81,$E$93,$E$105,$E$117,$E$129,$E$141,$E$153,$E$165,$E$177)</f>
        <v>#REF!</v>
      </c>
      <c r="BN39" t="e">
        <f>PERCENTILE((#REF!,#REF!,#REF!,#REF!,$E$69,$E$81,$E$93,$E$105,$E$117,$E$129,$E$141,$E$153,$E$165,$E$177),75%)</f>
        <v>#REF!</v>
      </c>
      <c r="BO39" s="4" t="e">
        <f>MEDIAN(#REF!,#REF!,#REF!,#REF!,$E$69,$E$81,$E$93,$E$105,$E$117,$E$129,$E$141,$E$153,$E$165,$E$177)</f>
        <v>#REF!</v>
      </c>
      <c r="BP39" t="e">
        <f>PERCENTILE((#REF!,#REF!,#REF!,#REF!,$E$69,$E$81,$E$93,$E$105,$E$117,$E$129,$E$141,$E$153,$E$165,$E$177),25%)</f>
        <v>#REF!</v>
      </c>
      <c r="BQ39" s="4" t="e">
        <f>MIN(#REF!,#REF!,#REF!,#REF!,$E$69,$E$81,$E$93,$E$105,$E$117,$E$129,$E$141,$E$153,$E$165,$E$177)</f>
        <v>#REF!</v>
      </c>
    </row>
    <row r="40" spans="1:69" x14ac:dyDescent="0.25">
      <c r="A40" s="117">
        <v>42067</v>
      </c>
      <c r="B40" s="60">
        <v>3</v>
      </c>
      <c r="C40" s="60">
        <f t="shared" si="2"/>
        <v>2015</v>
      </c>
      <c r="D40" s="40" t="s">
        <v>70</v>
      </c>
      <c r="E40" s="38">
        <v>8.4</v>
      </c>
      <c r="F40" s="38">
        <v>27.1</v>
      </c>
      <c r="G40" s="36">
        <v>141</v>
      </c>
      <c r="H40" s="41" t="s">
        <v>70</v>
      </c>
      <c r="I40" s="41" t="s">
        <v>70</v>
      </c>
      <c r="J40" s="40" t="s">
        <v>70</v>
      </c>
      <c r="K40" s="38">
        <v>8.1999999999999993</v>
      </c>
      <c r="L40" s="40" t="s">
        <v>70</v>
      </c>
      <c r="M40" s="40" t="s">
        <v>70</v>
      </c>
      <c r="N40" s="40" t="s">
        <v>70</v>
      </c>
      <c r="P40" s="40" t="s">
        <v>70</v>
      </c>
      <c r="Q40" s="40" t="s">
        <v>70</v>
      </c>
      <c r="R40" s="40" t="s">
        <v>3</v>
      </c>
      <c r="S40" s="40" t="s">
        <v>70</v>
      </c>
      <c r="T40" s="40" t="s">
        <v>70</v>
      </c>
      <c r="U40" s="40" t="s">
        <v>70</v>
      </c>
      <c r="V40" s="37">
        <v>40</v>
      </c>
      <c r="W40" s="45">
        <v>21513</v>
      </c>
      <c r="X40" s="36">
        <v>127</v>
      </c>
      <c r="Y40" s="36">
        <v>952</v>
      </c>
      <c r="AE40" s="3">
        <v>2007</v>
      </c>
      <c r="AF40" s="2">
        <f>COUNT($E$110:$E$121)</f>
        <v>0</v>
      </c>
      <c r="AG40" s="4">
        <f>MAX($E$110:$E$121)</f>
        <v>0</v>
      </c>
      <c r="AH40" s="2" t="e">
        <f>PERCENTILE($E$110:$E$121,75%)</f>
        <v>#NUM!</v>
      </c>
      <c r="AI40" s="4" t="e">
        <f>MEDIAN($E$110:$E$121)</f>
        <v>#NUM!</v>
      </c>
      <c r="AJ40" s="2" t="e">
        <f>PERCENTILE($E$110:$E$121,25%)</f>
        <v>#NUM!</v>
      </c>
      <c r="AK40" s="4">
        <f>MIN($E$110:$E$121)</f>
        <v>0</v>
      </c>
      <c r="BK40">
        <v>9</v>
      </c>
      <c r="BL40">
        <f>COUNT(#REF!,#REF!,#REF!,#REF!,$E$70,$E$82,$E$94,$E$106,$E$118,$E$130,$E$142,$E$154,$E$166,$E$178)</f>
        <v>0</v>
      </c>
      <c r="BM40" s="4" t="e">
        <f>MAX(#REF!,#REF!,#REF!,#REF!,$E$70,$E$82,$E$94,$E$106,$E$118,$E$130,$E$142,$E$154,$E$166,$E$178)</f>
        <v>#REF!</v>
      </c>
      <c r="BN40" t="e">
        <f>PERCENTILE((#REF!,#REF!,#REF!,#REF!,$E$70,$E$82,$E$94,$E$106,$E$118,$E$130,$E$142,$E$154,$E$166,$E$178),75%)</f>
        <v>#REF!</v>
      </c>
      <c r="BO40" s="4" t="e">
        <f>MEDIAN(#REF!,#REF!,#REF!,#REF!,$E$70,$E$82,$E$94,$E$106,$E$118,$E$130,$E$142,$E$154,$E$166,$E$178)</f>
        <v>#REF!</v>
      </c>
      <c r="BP40" t="e">
        <f>PERCENTILE((#REF!,#REF!,#REF!,#REF!,$E$70,$E$82,$E$94,$E$106,$E$118,$E$130,$E$142,$E$154,$E$166,$E$178),25%)</f>
        <v>#REF!</v>
      </c>
      <c r="BQ40" s="4" t="e">
        <f>MIN(#REF!,#REF!,#REF!,#REF!,$E$70,$E$82,$E$94,$E$106,$E$118,$E$130,$E$142,$E$154,$E$166,$E$178)</f>
        <v>#REF!</v>
      </c>
    </row>
    <row r="41" spans="1:69" x14ac:dyDescent="0.25">
      <c r="A41" s="117">
        <v>42095</v>
      </c>
      <c r="B41" s="60">
        <v>4</v>
      </c>
      <c r="C41" s="60">
        <f t="shared" si="2"/>
        <v>2015</v>
      </c>
      <c r="D41" s="40" t="s">
        <v>70</v>
      </c>
      <c r="E41" s="38">
        <v>7.8</v>
      </c>
      <c r="F41" s="38">
        <v>28.4</v>
      </c>
      <c r="G41" s="36">
        <v>152</v>
      </c>
      <c r="H41" s="39">
        <v>1.244</v>
      </c>
      <c r="I41" s="39">
        <v>0.16</v>
      </c>
      <c r="J41" s="40" t="s">
        <v>70</v>
      </c>
      <c r="K41" s="38">
        <v>8</v>
      </c>
      <c r="L41" s="40" t="s">
        <v>70</v>
      </c>
      <c r="M41" s="40" t="s">
        <v>70</v>
      </c>
      <c r="N41" s="40" t="s">
        <v>70</v>
      </c>
      <c r="P41" s="40" t="s">
        <v>70</v>
      </c>
      <c r="Q41" s="40" t="s">
        <v>70</v>
      </c>
      <c r="R41" s="40" t="s">
        <v>3</v>
      </c>
      <c r="S41" s="40" t="s">
        <v>70</v>
      </c>
      <c r="T41" s="40" t="s">
        <v>70</v>
      </c>
      <c r="U41" s="40" t="s">
        <v>70</v>
      </c>
      <c r="V41" s="37">
        <v>80</v>
      </c>
      <c r="W41" s="45">
        <v>19482</v>
      </c>
      <c r="X41" s="36">
        <v>190</v>
      </c>
      <c r="Y41" s="36">
        <v>333</v>
      </c>
      <c r="AE41" s="3">
        <v>2008</v>
      </c>
      <c r="AF41" s="2">
        <f>COUNT($E$122:$E$133)</f>
        <v>0</v>
      </c>
      <c r="AG41" s="4">
        <f>MAX($E$122:$E$133)</f>
        <v>0</v>
      </c>
      <c r="AH41" s="2" t="e">
        <f>PERCENTILE($E$122:$E$133,75%)</f>
        <v>#NUM!</v>
      </c>
      <c r="AI41" s="4" t="e">
        <f>MEDIAN($E$122:$E$133)</f>
        <v>#NUM!</v>
      </c>
      <c r="AJ41" s="2" t="e">
        <f>PERCENTILE($E$122:$E$133,25%)</f>
        <v>#NUM!</v>
      </c>
      <c r="AK41" s="4">
        <f>MIN($E$122:$E$133)</f>
        <v>0</v>
      </c>
      <c r="BK41">
        <v>10</v>
      </c>
      <c r="BL41">
        <f>COUNT(#REF!,#REF!,#REF!,#REF!,$E$71,$E$83,$E$95,$E$107,$E$119,$E$131,$E$143,$E$155,$E$167,$E$179)</f>
        <v>0</v>
      </c>
      <c r="BM41" s="4" t="e">
        <f>MAX(#REF!,#REF!,#REF!,#REF!,$E$71,$E$83,$E$95,$E$107,$E$119,$E$131,$E$143,$E$155,$E$167,$E$179)</f>
        <v>#REF!</v>
      </c>
      <c r="BN41" t="e">
        <f>PERCENTILE((#REF!,#REF!,#REF!,#REF!,$E$71,$E$83,$E$95,$E$107,$E$119,$E$131,$E$143,$E$155,$E$167,$E$179),75%)</f>
        <v>#REF!</v>
      </c>
      <c r="BO41" s="4" t="e">
        <f>MEDIAN(#REF!,#REF!,#REF!,#REF!,$E$71,$E$83,$E$95,$E$107,$E$119,$E$131,$E$143,$E$155,$E$167,$E$179)</f>
        <v>#REF!</v>
      </c>
      <c r="BP41" t="e">
        <f>PERCENTILE((#REF!,#REF!,#REF!,#REF!,$E$71,$E$83,$E$95,$E$107,$E$119,$E$131,$E$143,$E$155,$E$167,$E$179),25%)</f>
        <v>#REF!</v>
      </c>
      <c r="BQ41" s="4" t="e">
        <f>MIN(#REF!,#REF!,#REF!,#REF!,$E$71,$E$83,$E$95,$E$107,$E$119,$E$131,$E$143,$E$155,$E$167,$E$179)</f>
        <v>#REF!</v>
      </c>
    </row>
    <row r="42" spans="1:69" x14ac:dyDescent="0.25">
      <c r="A42" s="117">
        <v>42151</v>
      </c>
      <c r="B42" s="60">
        <v>5</v>
      </c>
      <c r="C42" s="60">
        <f t="shared" si="2"/>
        <v>2015</v>
      </c>
      <c r="D42" s="40" t="s">
        <v>70</v>
      </c>
      <c r="E42" s="38">
        <v>9.5</v>
      </c>
      <c r="F42" s="38">
        <v>30</v>
      </c>
      <c r="G42" s="36">
        <v>167</v>
      </c>
      <c r="H42" s="41" t="s">
        <v>70</v>
      </c>
      <c r="I42" s="41" t="s">
        <v>70</v>
      </c>
      <c r="J42" s="40" t="s">
        <v>70</v>
      </c>
      <c r="K42" s="38">
        <v>7.8</v>
      </c>
      <c r="L42" s="40" t="s">
        <v>70</v>
      </c>
      <c r="M42" s="40" t="s">
        <v>70</v>
      </c>
      <c r="N42" s="40" t="s">
        <v>70</v>
      </c>
      <c r="P42" s="40" t="s">
        <v>70</v>
      </c>
      <c r="Q42" s="40" t="s">
        <v>70</v>
      </c>
      <c r="R42" s="40" t="s">
        <v>3</v>
      </c>
      <c r="S42" s="40" t="s">
        <v>70</v>
      </c>
      <c r="T42" s="40" t="s">
        <v>70</v>
      </c>
      <c r="U42" s="40" t="s">
        <v>70</v>
      </c>
      <c r="V42" s="37">
        <v>80</v>
      </c>
      <c r="W42" s="45">
        <v>15460</v>
      </c>
      <c r="X42" s="36">
        <v>49</v>
      </c>
      <c r="Y42" s="36">
        <v>523</v>
      </c>
      <c r="AE42" s="3">
        <v>2009</v>
      </c>
      <c r="AF42" s="2">
        <f>COUNT($E$134:$E$145)</f>
        <v>0</v>
      </c>
      <c r="AG42" s="4">
        <f>MAX($E$134:$E$145)</f>
        <v>0</v>
      </c>
      <c r="AH42" s="2" t="e">
        <f>PERCENTILE($E$134:$E$145,75%)</f>
        <v>#NUM!</v>
      </c>
      <c r="AI42" s="4" t="e">
        <f>MEDIAN($E$134:$E$145)</f>
        <v>#NUM!</v>
      </c>
      <c r="AJ42" s="2" t="e">
        <f>PERCENTILE($E$134:$E$145,25%)</f>
        <v>#NUM!</v>
      </c>
      <c r="AK42" s="4">
        <f>MIN($E$134:$E$145)</f>
        <v>0</v>
      </c>
      <c r="BK42">
        <v>11</v>
      </c>
      <c r="BL42">
        <f>COUNT(#REF!,#REF!,#REF!,#REF!,$E$72,$E$84,$E$96,$E$108,$E$120,$E$132,$E$144,$E$156,$E$168,$E$180)</f>
        <v>0</v>
      </c>
      <c r="BM42" s="4" t="e">
        <f>MAX(#REF!,#REF!,#REF!,#REF!,$E$72,$E$84,$E$96,$E$108,$E$120,$E$132,$E$144,$E$156,$E$168,$E$180)</f>
        <v>#REF!</v>
      </c>
      <c r="BN42" t="e">
        <f>PERCENTILE((#REF!,#REF!,#REF!,#REF!,$E$72,$E$84,$E$96,$E$108,$E$120,$E$132,$E$144,$E$156,$E$168,$E$180),75%)</f>
        <v>#REF!</v>
      </c>
      <c r="BO42" s="4" t="e">
        <f>MEDIAN(#REF!,#REF!,#REF!,#REF!,$E$72,$E$84,$E$96,$E$108,$E$120,$E$132,$E$144,$E$156,$E$168,$E$180)</f>
        <v>#REF!</v>
      </c>
      <c r="BP42" t="e">
        <f>PERCENTILE((#REF!,#REF!,#REF!,#REF!,$E$72,$E$84,$E$96,$E$108,$E$120,$E$132,$E$144,$E$156,$E$168,$E$180),25%)</f>
        <v>#REF!</v>
      </c>
      <c r="BQ42" s="4" t="e">
        <f>MIN(#REF!,#REF!,#REF!,#REF!,$E$72,$E$84,$E$96,$E$108,$E$120,$E$132,$E$144,$E$156,$E$168,$E$180)</f>
        <v>#REF!</v>
      </c>
    </row>
    <row r="43" spans="1:69" x14ac:dyDescent="0.25">
      <c r="A43" s="117">
        <v>42179</v>
      </c>
      <c r="B43" s="60">
        <v>6</v>
      </c>
      <c r="C43" s="60">
        <f t="shared" si="2"/>
        <v>2015</v>
      </c>
      <c r="D43" s="40" t="s">
        <v>70</v>
      </c>
      <c r="E43" s="38">
        <v>8.9</v>
      </c>
      <c r="F43" s="38">
        <v>31</v>
      </c>
      <c r="G43" s="36">
        <v>558</v>
      </c>
      <c r="H43" s="41" t="s">
        <v>70</v>
      </c>
      <c r="I43" s="41" t="s">
        <v>70</v>
      </c>
      <c r="J43" s="40" t="s">
        <v>70</v>
      </c>
      <c r="K43" s="38">
        <v>8.4</v>
      </c>
      <c r="L43" s="40" t="s">
        <v>70</v>
      </c>
      <c r="M43" s="40" t="s">
        <v>70</v>
      </c>
      <c r="N43" s="40" t="s">
        <v>70</v>
      </c>
      <c r="P43" s="40" t="s">
        <v>70</v>
      </c>
      <c r="Q43" s="40" t="s">
        <v>70</v>
      </c>
      <c r="R43" s="40" t="s">
        <v>3</v>
      </c>
      <c r="S43" s="40" t="s">
        <v>70</v>
      </c>
      <c r="T43" s="40" t="s">
        <v>70</v>
      </c>
      <c r="U43" s="40" t="s">
        <v>70</v>
      </c>
      <c r="V43" s="37">
        <v>60</v>
      </c>
      <c r="W43" s="45">
        <v>7949</v>
      </c>
      <c r="X43" s="36">
        <v>51</v>
      </c>
      <c r="Y43" s="36">
        <v>810</v>
      </c>
      <c r="AE43" s="3">
        <v>2010</v>
      </c>
      <c r="AF43" s="2">
        <f>COUNT($E$146:$E$157)</f>
        <v>0</v>
      </c>
      <c r="AG43" s="4">
        <f>MAX($E$146:$E$157)</f>
        <v>0</v>
      </c>
      <c r="AH43" s="2" t="e">
        <f>PERCENTILE($E$146:$E$157,75%)</f>
        <v>#NUM!</v>
      </c>
      <c r="AI43" s="4" t="e">
        <f>MEDIAN($E$146:$E$157)</f>
        <v>#NUM!</v>
      </c>
      <c r="AJ43" s="2" t="e">
        <f>PERCENTILE($E$146:$E$157,25%)</f>
        <v>#NUM!</v>
      </c>
      <c r="AK43" s="4">
        <f>MIN($E$146:$E$157)</f>
        <v>0</v>
      </c>
      <c r="BK43">
        <v>12</v>
      </c>
      <c r="BL43">
        <f>COUNT(#REF!,#REF!,#REF!,#REF!,$E$73,$E$85,$E$97,$E$109,$E$121,$E$133,$E$145,$E$157,$E$169,$E$181)</f>
        <v>0</v>
      </c>
      <c r="BM43" s="4" t="e">
        <f>MAX(#REF!,#REF!,#REF!,#REF!,$E$73,$E$85,$E$97,$E$109,$E$121,$E$133,$E$145,$E$157,$E$169,$E$181)</f>
        <v>#REF!</v>
      </c>
      <c r="BN43" t="e">
        <f>PERCENTILE((#REF!,#REF!,#REF!,#REF!,$E$73,$E$85,$E$97,$E$109,$E$121,$E$133,$E$145,$E$157,$E$169,$E$181),75%)</f>
        <v>#REF!</v>
      </c>
      <c r="BO43" s="4" t="e">
        <f>MEDIAN(#REF!,#REF!,#REF!,#REF!,$E$73,$E$85,$E$97,$E$109,$E$121,$E$133,$E$145,$E$157,$E$169,$E$181)</f>
        <v>#REF!</v>
      </c>
      <c r="BP43" t="e">
        <f>PERCENTILE((#REF!,#REF!,#REF!,#REF!,$E$73,$E$85,$E$97,$E$109,$E$121,$E$133,$E$145,$E$157,$E$169,$E$181),25%)</f>
        <v>#REF!</v>
      </c>
      <c r="BQ43" s="4" t="e">
        <f>MIN(#REF!,#REF!,#REF!,#REF!,$E$73,$E$85,$E$97,$E$109,$E$121,$E$133,$E$145,$E$157,$E$169,$E$181)</f>
        <v>#REF!</v>
      </c>
    </row>
    <row r="44" spans="1:69" x14ac:dyDescent="0.25">
      <c r="A44" s="117">
        <v>42207</v>
      </c>
      <c r="B44" s="60">
        <v>7</v>
      </c>
      <c r="C44" s="60">
        <f t="shared" si="2"/>
        <v>2015</v>
      </c>
      <c r="D44" s="53">
        <v>7</v>
      </c>
      <c r="E44" s="38">
        <v>10.199999999999999</v>
      </c>
      <c r="F44" s="38">
        <v>28.7</v>
      </c>
      <c r="G44" s="36">
        <v>186</v>
      </c>
      <c r="H44" s="41">
        <v>0.53</v>
      </c>
      <c r="I44" s="41">
        <v>1.6E-2</v>
      </c>
      <c r="J44" s="40" t="s">
        <v>70</v>
      </c>
      <c r="K44" s="38">
        <v>8.5</v>
      </c>
      <c r="L44" s="40" t="s">
        <v>70</v>
      </c>
      <c r="M44" s="40" t="s">
        <v>70</v>
      </c>
      <c r="N44" s="40" t="s">
        <v>70</v>
      </c>
      <c r="P44" s="40" t="s">
        <v>70</v>
      </c>
      <c r="Q44" s="40" t="s">
        <v>70</v>
      </c>
      <c r="R44" s="40" t="s">
        <v>3</v>
      </c>
      <c r="S44" s="40" t="s">
        <v>70</v>
      </c>
      <c r="T44" s="40" t="s">
        <v>70</v>
      </c>
      <c r="U44" s="40" t="s">
        <v>70</v>
      </c>
      <c r="V44" s="37">
        <v>40</v>
      </c>
      <c r="W44" s="45">
        <v>28234</v>
      </c>
      <c r="X44" s="36">
        <v>27</v>
      </c>
      <c r="Y44" s="36">
        <v>619</v>
      </c>
      <c r="AE44" s="3">
        <v>2011</v>
      </c>
      <c r="AF44" s="2">
        <f>COUNT($E$158:$E$169)</f>
        <v>0</v>
      </c>
      <c r="AG44" s="4">
        <f>MAX($E$158:$E$169)</f>
        <v>0</v>
      </c>
      <c r="AH44" s="2" t="e">
        <f>PERCENTILE($E$158:$E$169,75%)</f>
        <v>#NUM!</v>
      </c>
      <c r="AI44" s="4" t="e">
        <f>MEDIAN($E$158:$E$169)</f>
        <v>#NUM!</v>
      </c>
      <c r="AJ44" s="2" t="e">
        <f>PERCENTILE($E$158:$E$169,25%)</f>
        <v>#NUM!</v>
      </c>
      <c r="AK44" s="4">
        <f>MIN($E$158:$E$169)</f>
        <v>0</v>
      </c>
    </row>
    <row r="45" spans="1:69" x14ac:dyDescent="0.25">
      <c r="A45" s="117">
        <v>42235</v>
      </c>
      <c r="B45" s="60">
        <v>8</v>
      </c>
      <c r="C45" s="60">
        <f t="shared" si="2"/>
        <v>2015</v>
      </c>
      <c r="D45" s="40" t="s">
        <v>70</v>
      </c>
      <c r="E45" s="38">
        <v>9.6999999999999993</v>
      </c>
      <c r="F45" s="38">
        <v>30</v>
      </c>
      <c r="G45" s="36">
        <v>327</v>
      </c>
      <c r="H45" s="41" t="s">
        <v>70</v>
      </c>
      <c r="I45" s="41" t="s">
        <v>70</v>
      </c>
      <c r="J45" s="40" t="s">
        <v>70</v>
      </c>
      <c r="K45" s="38">
        <v>8.5</v>
      </c>
      <c r="L45" s="40" t="s">
        <v>70</v>
      </c>
      <c r="M45" s="40" t="s">
        <v>70</v>
      </c>
      <c r="N45" s="40" t="s">
        <v>70</v>
      </c>
      <c r="P45" s="40" t="s">
        <v>70</v>
      </c>
      <c r="Q45" s="40" t="s">
        <v>70</v>
      </c>
      <c r="R45" s="40" t="s">
        <v>3</v>
      </c>
      <c r="S45" s="40" t="s">
        <v>70</v>
      </c>
      <c r="T45" s="40" t="s">
        <v>70</v>
      </c>
      <c r="U45" s="40" t="s">
        <v>70</v>
      </c>
      <c r="V45" s="37">
        <v>80</v>
      </c>
      <c r="W45" s="45">
        <v>29213</v>
      </c>
      <c r="X45" s="36">
        <v>39</v>
      </c>
      <c r="Y45" s="36">
        <v>666</v>
      </c>
      <c r="AE45" s="3">
        <v>2012</v>
      </c>
      <c r="AF45" s="2">
        <f>COUNT($E$170:$E$181)</f>
        <v>0</v>
      </c>
      <c r="AG45" s="4">
        <f>MAX($E$170:$E$181)</f>
        <v>0</v>
      </c>
      <c r="AH45" s="2" t="e">
        <f>PERCENTILE($E$170:$E$181,75%)</f>
        <v>#NUM!</v>
      </c>
      <c r="AI45" s="4" t="e">
        <f>MEDIAN($E$170:$E$181)</f>
        <v>#NUM!</v>
      </c>
      <c r="AJ45" s="2" t="e">
        <f>PERCENTILE($E$170:$E$181,25%)</f>
        <v>#NUM!</v>
      </c>
      <c r="AK45" s="4">
        <f>MIN($E$170:$E$181)</f>
        <v>0</v>
      </c>
    </row>
    <row r="46" spans="1:69" x14ac:dyDescent="0.25">
      <c r="A46" s="117">
        <v>42263</v>
      </c>
      <c r="B46" s="60">
        <v>9</v>
      </c>
      <c r="C46" s="60">
        <f t="shared" si="2"/>
        <v>2015</v>
      </c>
      <c r="D46" s="40" t="s">
        <v>70</v>
      </c>
      <c r="E46" s="38">
        <v>8</v>
      </c>
      <c r="F46" s="38">
        <v>32</v>
      </c>
      <c r="G46" s="36">
        <v>294</v>
      </c>
      <c r="H46" s="41" t="s">
        <v>70</v>
      </c>
      <c r="I46" s="41" t="s">
        <v>70</v>
      </c>
      <c r="J46" s="40" t="s">
        <v>70</v>
      </c>
      <c r="K46" s="38">
        <v>7.8</v>
      </c>
      <c r="L46" s="40" t="s">
        <v>70</v>
      </c>
      <c r="M46" s="40" t="s">
        <v>70</v>
      </c>
      <c r="N46" s="40" t="s">
        <v>70</v>
      </c>
      <c r="P46" s="40" t="s">
        <v>70</v>
      </c>
      <c r="Q46" s="40" t="s">
        <v>70</v>
      </c>
      <c r="R46" s="40" t="s">
        <v>3</v>
      </c>
      <c r="S46" s="40" t="s">
        <v>70</v>
      </c>
      <c r="T46" s="40" t="s">
        <v>70</v>
      </c>
      <c r="U46" s="40" t="s">
        <v>70</v>
      </c>
      <c r="V46" s="37">
        <v>60</v>
      </c>
      <c r="W46" s="45">
        <v>16102</v>
      </c>
      <c r="X46" s="36">
        <v>187</v>
      </c>
      <c r="Y46" s="36">
        <v>333</v>
      </c>
      <c r="AE46" s="1"/>
      <c r="AF46" s="1"/>
      <c r="AG46" s="2"/>
      <c r="AH46" s="2"/>
      <c r="AI46" s="2"/>
    </row>
    <row r="47" spans="1:69" x14ac:dyDescent="0.25">
      <c r="A47" s="117">
        <v>42291</v>
      </c>
      <c r="B47" s="60">
        <v>10</v>
      </c>
      <c r="C47" s="60">
        <f t="shared" si="2"/>
        <v>2015</v>
      </c>
      <c r="D47" s="42">
        <v>3</v>
      </c>
      <c r="E47" s="38">
        <v>7.7</v>
      </c>
      <c r="F47" s="38">
        <v>30</v>
      </c>
      <c r="G47" s="36">
        <v>271</v>
      </c>
      <c r="H47" s="41" t="s">
        <v>70</v>
      </c>
      <c r="I47" s="41" t="s">
        <v>70</v>
      </c>
      <c r="J47" s="40" t="s">
        <v>70</v>
      </c>
      <c r="K47" s="38">
        <v>8.1999999999999993</v>
      </c>
      <c r="L47" s="40">
        <v>43</v>
      </c>
      <c r="M47" s="40">
        <v>594</v>
      </c>
      <c r="N47" s="40">
        <v>29</v>
      </c>
      <c r="P47" s="40">
        <v>16</v>
      </c>
      <c r="Q47" s="40">
        <v>52</v>
      </c>
      <c r="R47" s="40" t="s">
        <v>3</v>
      </c>
      <c r="S47" s="40">
        <v>1090</v>
      </c>
      <c r="T47" s="40">
        <v>2</v>
      </c>
      <c r="U47" s="40">
        <v>156</v>
      </c>
      <c r="V47" s="37">
        <v>60</v>
      </c>
      <c r="W47" s="45">
        <v>917</v>
      </c>
      <c r="X47" s="36">
        <v>22</v>
      </c>
      <c r="Y47" s="36">
        <v>1001</v>
      </c>
    </row>
    <row r="48" spans="1:69" x14ac:dyDescent="0.25">
      <c r="A48" s="117">
        <v>42319</v>
      </c>
      <c r="B48" s="60">
        <v>11</v>
      </c>
      <c r="C48" s="60">
        <f t="shared" si="2"/>
        <v>2015</v>
      </c>
      <c r="D48" s="42">
        <v>2</v>
      </c>
      <c r="E48" s="38">
        <v>7</v>
      </c>
      <c r="F48" s="38">
        <v>26</v>
      </c>
      <c r="G48" s="36">
        <v>242</v>
      </c>
      <c r="H48" s="41">
        <v>0.47399999999999998</v>
      </c>
      <c r="I48" s="41">
        <v>0.123</v>
      </c>
      <c r="J48" s="40" t="s">
        <v>70</v>
      </c>
      <c r="K48" s="38">
        <v>7.8</v>
      </c>
      <c r="L48" s="40">
        <v>70</v>
      </c>
      <c r="M48" s="40">
        <v>624</v>
      </c>
      <c r="N48" s="40">
        <v>56</v>
      </c>
      <c r="P48" s="40">
        <v>12</v>
      </c>
      <c r="Q48" s="40">
        <v>52</v>
      </c>
      <c r="R48" s="40" t="s">
        <v>3</v>
      </c>
      <c r="S48" s="40">
        <v>1040</v>
      </c>
      <c r="T48" s="40">
        <v>3</v>
      </c>
      <c r="U48" s="40">
        <v>144</v>
      </c>
      <c r="V48" s="37">
        <v>60</v>
      </c>
      <c r="W48" s="45">
        <v>67397</v>
      </c>
      <c r="X48" s="36">
        <v>132</v>
      </c>
      <c r="Y48" s="36">
        <v>951</v>
      </c>
      <c r="AE48" t="s">
        <v>15</v>
      </c>
      <c r="AF48" t="s">
        <v>28</v>
      </c>
      <c r="AG48" t="s">
        <v>29</v>
      </c>
      <c r="AH48" t="s">
        <v>30</v>
      </c>
      <c r="AI48" t="s">
        <v>31</v>
      </c>
      <c r="AJ48" t="s">
        <v>32</v>
      </c>
      <c r="AK48" t="s">
        <v>33</v>
      </c>
      <c r="BK48" t="s">
        <v>14</v>
      </c>
      <c r="BL48" t="s">
        <v>28</v>
      </c>
      <c r="BM48" t="s">
        <v>29</v>
      </c>
      <c r="BN48" t="s">
        <v>30</v>
      </c>
      <c r="BO48" t="s">
        <v>31</v>
      </c>
      <c r="BP48" t="s">
        <v>32</v>
      </c>
      <c r="BQ48" t="s">
        <v>33</v>
      </c>
    </row>
    <row r="49" spans="1:69" x14ac:dyDescent="0.25">
      <c r="A49" s="117">
        <v>42347</v>
      </c>
      <c r="B49" s="60">
        <v>12</v>
      </c>
      <c r="C49" s="60">
        <f t="shared" si="2"/>
        <v>2015</v>
      </c>
      <c r="D49" s="42">
        <v>2</v>
      </c>
      <c r="E49" s="38">
        <v>7.7</v>
      </c>
      <c r="F49" s="38">
        <v>28</v>
      </c>
      <c r="G49" s="36">
        <v>220</v>
      </c>
      <c r="H49" s="41">
        <v>0.36599999999999999</v>
      </c>
      <c r="I49" s="41">
        <v>4.2000000000000003E-2</v>
      </c>
      <c r="J49" s="40" t="s">
        <v>70</v>
      </c>
      <c r="K49" s="38">
        <v>8.8000000000000007</v>
      </c>
      <c r="L49" s="40">
        <v>33</v>
      </c>
      <c r="M49" s="40">
        <v>458</v>
      </c>
      <c r="N49" s="40">
        <v>22</v>
      </c>
      <c r="P49" s="40">
        <v>20</v>
      </c>
      <c r="Q49" s="40">
        <v>44</v>
      </c>
      <c r="R49" s="40" t="s">
        <v>3</v>
      </c>
      <c r="S49" s="40">
        <v>944</v>
      </c>
      <c r="T49" s="56">
        <v>0.5</v>
      </c>
      <c r="U49" s="40">
        <v>144</v>
      </c>
      <c r="V49" s="37">
        <v>40</v>
      </c>
      <c r="W49" s="45">
        <v>21890</v>
      </c>
      <c r="X49" s="36">
        <v>118</v>
      </c>
      <c r="Y49" s="36">
        <v>761</v>
      </c>
      <c r="AE49" s="3">
        <v>1999</v>
      </c>
      <c r="AF49">
        <f>COUNT(#REF!)</f>
        <v>0</v>
      </c>
      <c r="AG49" s="4" t="e">
        <f>MAX(#REF!)</f>
        <v>#REF!</v>
      </c>
      <c r="AH49" t="e">
        <f>PERCENTILE(#REF!,75%)</f>
        <v>#REF!</v>
      </c>
      <c r="AI49" s="4" t="e">
        <f>MEDIAN(#REF!)</f>
        <v>#REF!</v>
      </c>
      <c r="AJ49" t="e">
        <f>PERCENTILE(#REF!,25%)</f>
        <v>#REF!</v>
      </c>
      <c r="AK49" s="4" t="e">
        <f>MIN(#REF!)</f>
        <v>#REF!</v>
      </c>
      <c r="BK49">
        <v>1</v>
      </c>
      <c r="BL49">
        <f>COUNT(#REF!,#REF!,#REF!,#REF!,$G$62,$G$74,$G$86,$G$98,$G$110,$G$122,$G$134,$G$146,$G$158,$G$170)</f>
        <v>0</v>
      </c>
      <c r="BM49" s="5" t="e">
        <f>MAX(#REF!,#REF!,#REF!,#REF!,$G$62,$G$74,$G$86,$G$98,$G$110,$G$122,$G$134,$G$146,$G$158,$G$170)</f>
        <v>#REF!</v>
      </c>
      <c r="BN49" t="e">
        <f>PERCENTILE((#REF!,#REF!,#REF!,#REF!,$G$62,$G$74,$G$86,$G$98,$G$110,$G$122,$G$134,$G$146,$G$158,$G$170),75%)</f>
        <v>#REF!</v>
      </c>
      <c r="BO49" s="5" t="e">
        <f>MEDIAN(#REF!,#REF!,#REF!,#REF!,$G$62,$G$74,$G$86,$G$98,$G$110,$G$122,$G$134,$G$146,$G$158,$G$170)</f>
        <v>#REF!</v>
      </c>
      <c r="BP49" t="e">
        <f>PERCENTILE((#REF!,#REF!,#REF!,#REF!,$G$62,$G$74,$G$86,$G$98,$G$110,$G$122,$G$134,$G$146,$G$158,$G$170),25%)</f>
        <v>#REF!</v>
      </c>
      <c r="BQ49" s="5" t="e">
        <f>MIN(#REF!,#REF!,#REF!,#REF!,$G$62,$G$74,$G$86,$G$98,$G$110,$G$122,$G$134,$G$146,$G$158,$G$170)</f>
        <v>#REF!</v>
      </c>
    </row>
    <row r="50" spans="1:69" x14ac:dyDescent="0.25">
      <c r="A50" s="117">
        <v>42375</v>
      </c>
      <c r="B50" s="60">
        <v>1</v>
      </c>
      <c r="C50" s="60">
        <f t="shared" si="2"/>
        <v>2016</v>
      </c>
      <c r="D50" s="36">
        <v>2</v>
      </c>
      <c r="E50" s="38">
        <v>7.7</v>
      </c>
      <c r="F50" s="38">
        <v>28</v>
      </c>
      <c r="G50" s="49">
        <v>26</v>
      </c>
      <c r="H50" s="39" t="s">
        <v>70</v>
      </c>
      <c r="I50" s="39" t="s">
        <v>70</v>
      </c>
      <c r="J50" s="52" t="s">
        <v>70</v>
      </c>
      <c r="K50" s="38">
        <v>7.9</v>
      </c>
      <c r="L50" s="40">
        <v>70</v>
      </c>
      <c r="M50" s="54">
        <v>434</v>
      </c>
      <c r="N50" s="36">
        <v>23</v>
      </c>
      <c r="O50" s="54">
        <v>2400.0000000000005</v>
      </c>
      <c r="P50" s="43">
        <v>16</v>
      </c>
      <c r="Q50" s="36">
        <v>20</v>
      </c>
      <c r="R50" s="44" t="s">
        <v>70</v>
      </c>
      <c r="S50" s="49">
        <v>710</v>
      </c>
      <c r="T50" s="38">
        <v>0.5</v>
      </c>
      <c r="U50" s="36">
        <v>136</v>
      </c>
      <c r="V50" s="37">
        <v>40</v>
      </c>
      <c r="W50" s="45">
        <v>67004</v>
      </c>
      <c r="X50" s="36">
        <v>87</v>
      </c>
      <c r="Y50" s="36">
        <v>1143</v>
      </c>
      <c r="Z50" s="35">
        <v>18</v>
      </c>
      <c r="AA50" s="54">
        <v>504</v>
      </c>
      <c r="AB50" s="53">
        <v>47.95</v>
      </c>
      <c r="AE50" s="3">
        <v>2000</v>
      </c>
      <c r="AF50">
        <f>COUNT(#REF!)</f>
        <v>0</v>
      </c>
      <c r="AG50" s="4" t="e">
        <f>MAX(#REF!)</f>
        <v>#REF!</v>
      </c>
      <c r="AH50" t="e">
        <f>PERCENTILE(#REF!,75%)</f>
        <v>#REF!</v>
      </c>
      <c r="AI50" s="4" t="e">
        <f>MEDIAN(#REF!)</f>
        <v>#REF!</v>
      </c>
      <c r="AJ50" t="e">
        <f>PERCENTILE(#REF!,25%)</f>
        <v>#REF!</v>
      </c>
      <c r="AK50" s="4" t="e">
        <f>MIN(#REF!)</f>
        <v>#REF!</v>
      </c>
      <c r="BK50">
        <v>2</v>
      </c>
      <c r="BL50">
        <f>COUNT(#REF!,#REF!,#REF!,#REF!,$G$63,$G$75,$G$87,$G$99,$G$111,$G$123,$G$135,$G$147,$G$159,$G$171)</f>
        <v>0</v>
      </c>
      <c r="BM50" s="5" t="e">
        <f>MAX(#REF!,#REF!,#REF!,#REF!,$G$63,$G$75,$G$87,$G$99,$G$111,$G$123,$G$135,$G$147,$G$159,$G$171)</f>
        <v>#REF!</v>
      </c>
      <c r="BN50" t="e">
        <f>PERCENTILE((#REF!,#REF!,#REF!,#REF!,$G$63,$G$75,$G$87,$G$99,$G$111,$G$123,$G$135,$G$147,$G$159,$G$171),75%)</f>
        <v>#REF!</v>
      </c>
      <c r="BO50" s="5" t="e">
        <f>MEDIAN(#REF!,#REF!,#REF!,#REF!,$G$63,$G$75,$G$87,$G$99,$G$111,$G$123,$G$135,$G$147,$G$159,$G$171)</f>
        <v>#REF!</v>
      </c>
      <c r="BP50" t="e">
        <f>PERCENTILE((#REF!,#REF!,#REF!,#REF!,$G$63,$G$75,$G$87,$G$99,$G$111,$G$123,$G$135,$G$147,$G$159,$G$171),25%)</f>
        <v>#REF!</v>
      </c>
      <c r="BQ50" s="5" t="e">
        <f>MIN(#REF!,#REF!,#REF!,#REF!,$G$63,$G$75,$G$87,$G$99,$G$111,$G$123,$G$135,$G$147,$G$159,$G$171)</f>
        <v>#REF!</v>
      </c>
    </row>
    <row r="51" spans="1:69" x14ac:dyDescent="0.25">
      <c r="A51" s="117">
        <v>42403</v>
      </c>
      <c r="B51" s="60">
        <v>2</v>
      </c>
      <c r="C51" s="60">
        <f t="shared" si="2"/>
        <v>2016</v>
      </c>
      <c r="D51" s="36">
        <v>1</v>
      </c>
      <c r="E51" s="38">
        <v>8</v>
      </c>
      <c r="F51" s="38">
        <v>26</v>
      </c>
      <c r="G51" s="49">
        <v>171</v>
      </c>
      <c r="H51" s="55">
        <v>0.45</v>
      </c>
      <c r="I51" s="39">
        <v>5.1999999999999998E-2</v>
      </c>
      <c r="J51" s="52">
        <v>1.4E-2</v>
      </c>
      <c r="K51" s="38">
        <v>8.3000000000000007</v>
      </c>
      <c r="L51" s="36">
        <v>45</v>
      </c>
      <c r="M51" s="54">
        <v>457</v>
      </c>
      <c r="N51" s="36">
        <v>73</v>
      </c>
      <c r="O51" s="54">
        <v>1486</v>
      </c>
      <c r="P51" s="43">
        <v>88</v>
      </c>
      <c r="Q51" s="40">
        <v>32</v>
      </c>
      <c r="R51" s="44" t="s">
        <v>70</v>
      </c>
      <c r="S51" s="54">
        <v>779</v>
      </c>
      <c r="T51" s="38">
        <v>2</v>
      </c>
      <c r="U51" s="40">
        <v>124</v>
      </c>
      <c r="V51" s="37">
        <v>40</v>
      </c>
      <c r="W51" s="45">
        <v>2078</v>
      </c>
      <c r="X51" s="36">
        <v>180</v>
      </c>
      <c r="Y51" s="36">
        <v>239</v>
      </c>
      <c r="Z51" s="35">
        <v>6</v>
      </c>
      <c r="AA51" s="54">
        <v>502</v>
      </c>
      <c r="AB51" s="53">
        <v>105.99</v>
      </c>
      <c r="AE51" s="3">
        <v>2001</v>
      </c>
      <c r="AF51" s="2">
        <f>COUNT(#REF!)</f>
        <v>0</v>
      </c>
      <c r="AG51" s="4" t="e">
        <f>MAX(#REF!)</f>
        <v>#REF!</v>
      </c>
      <c r="AH51" s="2" t="e">
        <f>PERCENTILE(#REF!,75%)</f>
        <v>#REF!</v>
      </c>
      <c r="AI51" s="4" t="e">
        <f>MEDIAN(#REF!)</f>
        <v>#REF!</v>
      </c>
      <c r="AJ51" s="2" t="e">
        <f>PERCENTILE(#REF!,25%)</f>
        <v>#REF!</v>
      </c>
      <c r="AK51" s="4" t="e">
        <f>MIN(#REF!)</f>
        <v>#REF!</v>
      </c>
      <c r="BK51">
        <v>3</v>
      </c>
      <c r="BL51">
        <f>COUNT(#REF!,#REF!,#REF!,#REF!,$G$64,$G$76,$G$88,$G$100,$G$112,$G$124,$G$136,$G$148,$G$160,$G$172)</f>
        <v>0</v>
      </c>
      <c r="BM51" s="5" t="e">
        <f>MAX(#REF!,#REF!,#REF!,#REF!,$G$64,$G$76,$G$88,$G$100,$G$112,$G$124,$G$136,$G$148,$G$160,$G$172)</f>
        <v>#REF!</v>
      </c>
      <c r="BN51" t="e">
        <f>PERCENTILE((#REF!,#REF!,#REF!,#REF!,$G$64,$G$76,$G$88,$G$100,$G$112,$G$124,$G$136,$G$148,$G$160,$G$172),75%)</f>
        <v>#REF!</v>
      </c>
      <c r="BO51" s="5" t="e">
        <f>MEDIAN(#REF!,#REF!,#REF!,#REF!,$G$64,$G$76,$G$88,$G$100,$G$112,$G$124,$G$136,$G$148,$G$160,$G$172)</f>
        <v>#REF!</v>
      </c>
      <c r="BP51" t="e">
        <f>PERCENTILE((#REF!,#REF!,#REF!,#REF!,$G$64,$G$76,$G$88,$G$100,$G$112,$G$124,$G$136,$G$148,$G$160,$G$172),25%)</f>
        <v>#REF!</v>
      </c>
      <c r="BQ51" s="5" t="e">
        <f>MIN(#REF!,#REF!,#REF!,#REF!,$G$64,$G$76,$G$88,$G$100,$G$112,$G$124,$G$136,$G$148,$G$160,$G$172)</f>
        <v>#REF!</v>
      </c>
    </row>
    <row r="52" spans="1:69" x14ac:dyDescent="0.25">
      <c r="A52" s="117">
        <v>42431</v>
      </c>
      <c r="B52" s="60">
        <v>3</v>
      </c>
      <c r="C52" s="60">
        <f t="shared" si="2"/>
        <v>2016</v>
      </c>
      <c r="D52" s="36">
        <v>1</v>
      </c>
      <c r="E52" s="38">
        <v>7.9</v>
      </c>
      <c r="F52" s="38">
        <v>26</v>
      </c>
      <c r="G52" s="49">
        <v>104</v>
      </c>
      <c r="H52" s="55">
        <v>0.192</v>
      </c>
      <c r="I52" s="39">
        <v>1.6E-2</v>
      </c>
      <c r="J52" s="52">
        <v>9.1999999999999998E-2</v>
      </c>
      <c r="K52" s="38">
        <v>8.1</v>
      </c>
      <c r="L52" s="36">
        <v>69</v>
      </c>
      <c r="M52" s="54">
        <v>402</v>
      </c>
      <c r="N52" s="36">
        <v>51</v>
      </c>
      <c r="O52" s="54">
        <v>918</v>
      </c>
      <c r="P52" s="43">
        <v>16</v>
      </c>
      <c r="Q52" s="40">
        <v>48</v>
      </c>
      <c r="R52" s="44" t="s">
        <v>70</v>
      </c>
      <c r="S52" s="54">
        <v>450</v>
      </c>
      <c r="T52" s="38">
        <v>2</v>
      </c>
      <c r="U52" s="40">
        <v>76</v>
      </c>
      <c r="V52" s="37">
        <v>40</v>
      </c>
      <c r="W52" s="45">
        <v>61833</v>
      </c>
      <c r="X52" s="36">
        <v>41</v>
      </c>
      <c r="Y52" s="36">
        <v>761</v>
      </c>
      <c r="Z52" s="35">
        <v>4</v>
      </c>
      <c r="AA52" s="54">
        <v>471</v>
      </c>
      <c r="AB52" s="53">
        <v>74.709999999999994</v>
      </c>
      <c r="AE52" s="3">
        <v>2002</v>
      </c>
      <c r="AF52" s="2">
        <f>COUNT(#REF!)</f>
        <v>0</v>
      </c>
      <c r="AG52" s="4" t="e">
        <f>MAX(#REF!)</f>
        <v>#REF!</v>
      </c>
      <c r="AH52" s="2" t="e">
        <f>PERCENTILE(#REF!,75%)</f>
        <v>#REF!</v>
      </c>
      <c r="AI52" s="4" t="e">
        <f>MEDIAN(#REF!)</f>
        <v>#REF!</v>
      </c>
      <c r="AJ52" s="2" t="e">
        <f>PERCENTILE(#REF!,25%)</f>
        <v>#REF!</v>
      </c>
      <c r="AK52" s="4" t="e">
        <f>MIN(#REF!)</f>
        <v>#REF!</v>
      </c>
      <c r="BK52">
        <v>4</v>
      </c>
      <c r="BL52">
        <f>COUNT(#REF!,#REF!,#REF!,#REF!,$G$65,$G$77,$G$89,$G$101,$G$113,$G$125,$G$137,$G$149,$G$161,$G$173)</f>
        <v>0</v>
      </c>
      <c r="BM52" s="5" t="e">
        <f>MAX(#REF!,#REF!,#REF!,#REF!,$G$65,$G$77,$G$89,$G$101,$G$113,$G$125,$G$137,$G$149,$G$161,$G$173)</f>
        <v>#REF!</v>
      </c>
      <c r="BN52" t="e">
        <f>PERCENTILE((#REF!,#REF!,#REF!,#REF!,$G$65,$G$77,$G$89,$G$101,$G$113,$G$125,$G$137,$G$149,$G$161,$G$173),75%)</f>
        <v>#REF!</v>
      </c>
      <c r="BO52" s="5" t="e">
        <f>MEDIAN(#REF!,#REF!,#REF!,#REF!,$G$65,$G$77,$G$89,$G$101,$G$113,$G$125,$G$137,$G$149,$G$161,$G$173)</f>
        <v>#REF!</v>
      </c>
      <c r="BP52" t="e">
        <f>PERCENTILE((#REF!,#REF!,#REF!,#REF!,$G$65,$G$77,$G$89,$G$101,$G$113,$G$125,$G$137,$G$149,$G$161,$G$173),25%)</f>
        <v>#REF!</v>
      </c>
      <c r="BQ52" s="5" t="e">
        <f>MIN(#REF!,#REF!,#REF!,#REF!,$G$65,$G$77,$G$89,$G$101,$G$113,$G$125,$G$137,$G$149,$G$161,$G$173)</f>
        <v>#REF!</v>
      </c>
    </row>
    <row r="53" spans="1:69" x14ac:dyDescent="0.25">
      <c r="A53" s="117">
        <v>42487</v>
      </c>
      <c r="B53" s="60">
        <v>4</v>
      </c>
      <c r="C53" s="60">
        <f t="shared" si="2"/>
        <v>2016</v>
      </c>
      <c r="D53" s="36">
        <v>1</v>
      </c>
      <c r="E53" s="38">
        <v>8.3000000000000007</v>
      </c>
      <c r="F53" s="38">
        <v>30</v>
      </c>
      <c r="G53" s="49">
        <v>175</v>
      </c>
      <c r="H53" s="39">
        <v>8.7999999999999995E-2</v>
      </c>
      <c r="I53" s="39">
        <v>8.8999999999999996E-2</v>
      </c>
      <c r="J53" s="39">
        <v>5.8000000000000003E-2</v>
      </c>
      <c r="K53" s="38">
        <v>8.6</v>
      </c>
      <c r="L53" s="36">
        <v>54</v>
      </c>
      <c r="M53" s="49">
        <v>393</v>
      </c>
      <c r="N53" s="36">
        <v>37</v>
      </c>
      <c r="O53" s="54">
        <v>294</v>
      </c>
      <c r="P53" s="43">
        <v>12</v>
      </c>
      <c r="Q53" s="36">
        <v>40</v>
      </c>
      <c r="R53" s="36">
        <v>12</v>
      </c>
      <c r="S53" s="49">
        <v>775</v>
      </c>
      <c r="T53" s="38">
        <v>0.5</v>
      </c>
      <c r="U53" s="36">
        <v>160</v>
      </c>
      <c r="V53" s="37">
        <v>60</v>
      </c>
      <c r="W53" s="45">
        <v>42025</v>
      </c>
      <c r="X53" s="36">
        <v>89</v>
      </c>
      <c r="Y53" s="36">
        <v>811</v>
      </c>
      <c r="Z53" s="35">
        <v>2</v>
      </c>
      <c r="AA53" s="49">
        <v>447</v>
      </c>
      <c r="AB53" s="53">
        <v>46.91</v>
      </c>
      <c r="AE53" s="3">
        <v>2003</v>
      </c>
      <c r="AF53" s="2">
        <f>COUNT($G$62:$G$73)</f>
        <v>0</v>
      </c>
      <c r="AG53" s="4">
        <f>MAX($G$62:$G$73)</f>
        <v>0</v>
      </c>
      <c r="AH53" s="2" t="e">
        <f>PERCENTILE($G$62:$G$73,75%)</f>
        <v>#NUM!</v>
      </c>
      <c r="AI53" s="4" t="e">
        <f>MEDIAN($G$62:$G$73)</f>
        <v>#NUM!</v>
      </c>
      <c r="AJ53" s="2" t="e">
        <f>PERCENTILE($G$62:$G$73,25%)</f>
        <v>#NUM!</v>
      </c>
      <c r="AK53" s="4">
        <f>MIN($G$62:$G$73)</f>
        <v>0</v>
      </c>
      <c r="BK53">
        <v>5</v>
      </c>
      <c r="BL53">
        <f>COUNT(#REF!,#REF!,#REF!,#REF!,$G$66,$G$78,$G$90,$G$102,$G$114,$G$126,$G$138,$G$150,$G$162,$G$174)</f>
        <v>0</v>
      </c>
      <c r="BM53" s="5" t="e">
        <f>MAX(#REF!,#REF!,#REF!,#REF!,$G$66,$G$78,$G$90,$G$102,$G$114,$G$126,$G$138,$G$150,$G$162,$G$174)</f>
        <v>#REF!</v>
      </c>
      <c r="BN53" t="e">
        <f>PERCENTILE((#REF!,#REF!,#REF!,#REF!,$G$66,$G$78,$G$90,$G$102,$G$114,$G$126,$G$138,$G$150,$G$162,$G$174),75%)</f>
        <v>#REF!</v>
      </c>
      <c r="BO53" s="5" t="e">
        <f>MEDIAN(#REF!,#REF!,#REF!,#REF!,$G$66,$G$78,$G$90,$G$102,$G$114,$G$126,$G$138,$G$150,$G$162,$G$174)</f>
        <v>#REF!</v>
      </c>
      <c r="BP53" t="e">
        <f>PERCENTILE((#REF!,#REF!,#REF!,#REF!,$G$66,$G$78,$G$90,$G$102,$G$114,$G$126,$G$138,$G$150,$G$162,$G$174),25%)</f>
        <v>#REF!</v>
      </c>
      <c r="BQ53" s="5" t="e">
        <f>MIN(#REF!,#REF!,#REF!,#REF!,$G$66,$G$78,$G$90,$G$102,$G$114,$G$126,$G$138,$G$150,$G$162,$G$174)</f>
        <v>#REF!</v>
      </c>
    </row>
    <row r="54" spans="1:69" x14ac:dyDescent="0.25">
      <c r="A54" s="117">
        <v>42515</v>
      </c>
      <c r="B54" s="60">
        <v>5</v>
      </c>
      <c r="C54" s="60">
        <f t="shared" si="2"/>
        <v>2016</v>
      </c>
      <c r="D54" s="36">
        <v>2</v>
      </c>
      <c r="E54" s="38">
        <v>7.5</v>
      </c>
      <c r="F54" s="38">
        <v>31</v>
      </c>
      <c r="G54" s="49">
        <v>179</v>
      </c>
      <c r="H54" s="55">
        <v>5.0999999999999997E-2</v>
      </c>
      <c r="I54" s="39">
        <v>6.6000000000000003E-2</v>
      </c>
      <c r="J54" s="52">
        <v>7.9000000000000001E-2</v>
      </c>
      <c r="K54" s="38">
        <v>8.1</v>
      </c>
      <c r="L54" s="36">
        <v>43</v>
      </c>
      <c r="M54" s="54">
        <v>421</v>
      </c>
      <c r="N54" s="36">
        <v>17</v>
      </c>
      <c r="O54" s="54">
        <v>86</v>
      </c>
      <c r="P54" s="43">
        <v>16</v>
      </c>
      <c r="Q54" s="40">
        <v>72</v>
      </c>
      <c r="R54" s="36">
        <v>23</v>
      </c>
      <c r="S54" s="54">
        <v>803</v>
      </c>
      <c r="T54" s="38">
        <v>0.5</v>
      </c>
      <c r="U54" s="40">
        <v>176</v>
      </c>
      <c r="V54" s="37">
        <v>50</v>
      </c>
      <c r="W54" s="45">
        <v>2089</v>
      </c>
      <c r="X54" s="36">
        <v>277</v>
      </c>
      <c r="Y54" s="36">
        <v>905</v>
      </c>
      <c r="Z54" s="35">
        <v>2</v>
      </c>
      <c r="AA54" s="54">
        <v>464</v>
      </c>
      <c r="AB54" s="53">
        <v>45.17</v>
      </c>
      <c r="AE54" s="3">
        <v>2004</v>
      </c>
      <c r="AF54" s="2">
        <f>COUNT($G$74:$G$85)</f>
        <v>0</v>
      </c>
      <c r="AG54" s="4">
        <f>MAX($G$74:$G$85)</f>
        <v>0</v>
      </c>
      <c r="AH54" s="2" t="e">
        <f>PERCENTILE($G$74:$G$85,75%)</f>
        <v>#NUM!</v>
      </c>
      <c r="AI54" s="4" t="e">
        <f>MEDIAN($G$74:$G$85)</f>
        <v>#NUM!</v>
      </c>
      <c r="AJ54" s="2" t="e">
        <f>PERCENTILE($G$74:$G$85,25%)</f>
        <v>#NUM!</v>
      </c>
      <c r="AK54" s="4">
        <f>MIN($G$74:$G$85)</f>
        <v>0</v>
      </c>
      <c r="BK54">
        <v>6</v>
      </c>
      <c r="BL54">
        <f>COUNT(#REF!,#REF!,#REF!,#REF!,$G$67,$G$79,$G$91,$G$103,$G$115,$G$127,$G$139,$G$151,$G$163,$G$175)</f>
        <v>0</v>
      </c>
      <c r="BM54" s="5" t="e">
        <f>MAX(#REF!,#REF!,#REF!,#REF!,$G$67,$G$79,$G$91,$G$103,$G$115,$G$127,$G$139,$G$151,$G$163,$G$175)</f>
        <v>#REF!</v>
      </c>
      <c r="BN54" t="e">
        <f>PERCENTILE((#REF!,#REF!,#REF!,#REF!,$G$67,$G$79,$G$91,$G$103,$G$115,$G$127,$G$139,$G$151,$G$163,$G$175),75%)</f>
        <v>#REF!</v>
      </c>
      <c r="BO54" s="5" t="e">
        <f>MEDIAN(#REF!,#REF!,#REF!,#REF!,$G$67,$G$79,$G$91,$G$103,$G$115,$G$127,$G$139,$G$151,$G$163,$G$175)</f>
        <v>#REF!</v>
      </c>
      <c r="BP54" t="e">
        <f>PERCENTILE((#REF!,#REF!,#REF!,#REF!,$G$67,$G$79,$G$91,$G$103,$G$115,$G$127,$G$139,$G$151,$G$163,$G$175),25%)</f>
        <v>#REF!</v>
      </c>
      <c r="BQ54" s="5" t="e">
        <f>MIN(#REF!,#REF!,#REF!,#REF!,$G$67,$G$79,$G$91,$G$103,$G$115,$G$127,$G$139,$G$151,$G$163,$G$175)</f>
        <v>#REF!</v>
      </c>
    </row>
    <row r="55" spans="1:69" x14ac:dyDescent="0.25">
      <c r="A55" s="117">
        <v>42543</v>
      </c>
      <c r="B55" s="60">
        <v>6</v>
      </c>
      <c r="C55" s="60">
        <f t="shared" si="2"/>
        <v>2016</v>
      </c>
      <c r="D55" s="36">
        <v>3</v>
      </c>
      <c r="E55" s="38">
        <v>8.9</v>
      </c>
      <c r="F55" s="38">
        <v>31</v>
      </c>
      <c r="G55" s="49">
        <v>320</v>
      </c>
      <c r="H55" s="55">
        <v>0.372</v>
      </c>
      <c r="I55" s="39">
        <v>7.2999999999999995E-2</v>
      </c>
      <c r="J55" s="52">
        <v>4.7E-2</v>
      </c>
      <c r="K55" s="38">
        <v>9.3000000000000007</v>
      </c>
      <c r="L55" s="36">
        <v>20</v>
      </c>
      <c r="M55" s="54">
        <v>880</v>
      </c>
      <c r="N55" s="36" t="s">
        <v>70</v>
      </c>
      <c r="O55" s="54">
        <v>35</v>
      </c>
      <c r="P55" s="43">
        <v>16</v>
      </c>
      <c r="Q55" s="40">
        <v>60</v>
      </c>
      <c r="R55" s="36">
        <v>27</v>
      </c>
      <c r="S55" s="54">
        <v>1072</v>
      </c>
      <c r="T55" s="38">
        <v>3</v>
      </c>
      <c r="U55" s="40">
        <v>100</v>
      </c>
      <c r="V55" s="37">
        <v>80</v>
      </c>
      <c r="W55" s="45">
        <v>65904</v>
      </c>
      <c r="X55" s="36">
        <v>336</v>
      </c>
      <c r="Y55" s="36">
        <v>428</v>
      </c>
      <c r="Z55" s="35">
        <v>2</v>
      </c>
      <c r="AA55" s="54">
        <v>900</v>
      </c>
      <c r="AB55" s="53">
        <v>55.97</v>
      </c>
      <c r="AE55" s="3">
        <v>2005</v>
      </c>
      <c r="AF55" s="2">
        <f>COUNT($G$86:$G$97)</f>
        <v>0</v>
      </c>
      <c r="AG55" s="4">
        <f>MAX($G$86:$G$97)</f>
        <v>0</v>
      </c>
      <c r="AH55" s="2" t="e">
        <f>PERCENTILE($G$86:$G$97,75%)</f>
        <v>#NUM!</v>
      </c>
      <c r="AI55" s="4" t="e">
        <f>MEDIAN($G$86:$G$97)</f>
        <v>#NUM!</v>
      </c>
      <c r="AJ55" s="2" t="e">
        <f>PERCENTILE($G$86:$G$97,25%)</f>
        <v>#NUM!</v>
      </c>
      <c r="AK55" s="4">
        <f>MIN($G$86:$G$97)</f>
        <v>0</v>
      </c>
      <c r="BK55">
        <v>7</v>
      </c>
      <c r="BL55">
        <f>COUNT(#REF!,#REF!,#REF!,#REF!,$G$68,$G$80,$G$92,$G$104,$G$116,$G$128,$G$140,$G$152,$G$164,$G$176)</f>
        <v>0</v>
      </c>
      <c r="BM55" s="5" t="e">
        <f>MAX(#REF!,#REF!,#REF!,#REF!,$G$68,$G$80,$G$92,$G$104,$G$116,$G$128,$G$140,$G$152,$G$164,$G$176)</f>
        <v>#REF!</v>
      </c>
      <c r="BN55" t="e">
        <f>PERCENTILE((#REF!,#REF!,#REF!,#REF!,$G$68,$G$80,$G$92,$G$104,$G$116,$G$128,$G$140,$G$152,$G$164,$G$176),75%)</f>
        <v>#REF!</v>
      </c>
      <c r="BO55" s="5" t="e">
        <f>MEDIAN(#REF!,#REF!,#REF!,#REF!,$G$68,$G$80,$G$92,$G$104,$G$116,$G$128,$G$140,$G$152,$G$164,$G$176)</f>
        <v>#REF!</v>
      </c>
      <c r="BP55" t="e">
        <f>PERCENTILE((#REF!,#REF!,#REF!,#REF!,$G$68,$G$80,$G$92,$G$104,$G$116,$G$128,$G$140,$G$152,$G$164,$G$176),25%)</f>
        <v>#REF!</v>
      </c>
      <c r="BQ55" s="5" t="e">
        <f>MIN(#REF!,#REF!,#REF!,#REF!,$G$68,$G$80,$G$92,$G$104,$G$116,$G$128,$G$140,$G$152,$G$164,$G$176)</f>
        <v>#REF!</v>
      </c>
    </row>
    <row r="56" spans="1:69" x14ac:dyDescent="0.25">
      <c r="A56" s="117">
        <v>42571</v>
      </c>
      <c r="B56" s="60">
        <v>7</v>
      </c>
      <c r="C56" s="60">
        <f t="shared" si="2"/>
        <v>2016</v>
      </c>
      <c r="D56" s="42">
        <v>2</v>
      </c>
      <c r="E56" s="38">
        <v>7.8</v>
      </c>
      <c r="F56" s="38">
        <v>31</v>
      </c>
      <c r="G56" s="49">
        <v>211</v>
      </c>
      <c r="H56" s="41">
        <v>1E-3</v>
      </c>
      <c r="I56" s="41">
        <v>0.13400000000000001</v>
      </c>
      <c r="J56" s="52">
        <v>2.8000000000000001E-2</v>
      </c>
      <c r="K56" s="38">
        <v>8.8000000000000007</v>
      </c>
      <c r="L56" s="36" t="s">
        <v>70</v>
      </c>
      <c r="M56" s="49" t="s">
        <v>70</v>
      </c>
      <c r="N56" s="40">
        <v>24</v>
      </c>
      <c r="O56" s="49">
        <v>41</v>
      </c>
      <c r="P56" s="43">
        <v>16</v>
      </c>
      <c r="Q56" s="40">
        <v>48</v>
      </c>
      <c r="R56" s="36">
        <v>43</v>
      </c>
      <c r="S56" s="54">
        <v>905</v>
      </c>
      <c r="T56" s="56">
        <v>0.5</v>
      </c>
      <c r="U56" s="40">
        <v>100</v>
      </c>
      <c r="V56" s="37">
        <v>80</v>
      </c>
      <c r="W56" s="45">
        <v>42655</v>
      </c>
      <c r="X56" s="36">
        <v>73</v>
      </c>
      <c r="Y56" s="36">
        <v>665</v>
      </c>
      <c r="Z56" s="34">
        <v>2</v>
      </c>
      <c r="AA56" s="49">
        <v>544</v>
      </c>
      <c r="AB56" s="53">
        <v>46.13</v>
      </c>
      <c r="AE56" s="3">
        <v>2006</v>
      </c>
      <c r="AF56" s="2">
        <f>COUNT($G$98:$G$109)</f>
        <v>0</v>
      </c>
      <c r="AG56" s="4">
        <f>MAX($G$98:$G$109)</f>
        <v>0</v>
      </c>
      <c r="AH56" s="2" t="e">
        <f>PERCENTILE($G$98:$G$109,75%)</f>
        <v>#NUM!</v>
      </c>
      <c r="AI56" s="4" t="e">
        <f>MEDIAN($G$98:$G$109)</f>
        <v>#NUM!</v>
      </c>
      <c r="AJ56" s="2" t="e">
        <f>PERCENTILE($G$98:$G$109,25%)</f>
        <v>#NUM!</v>
      </c>
      <c r="AK56" s="4">
        <f>MIN($G$98:$G$109)</f>
        <v>0</v>
      </c>
      <c r="BK56">
        <v>8</v>
      </c>
      <c r="BL56">
        <f>COUNT(#REF!,#REF!,#REF!,#REF!,$G$69,$G$81,$G$93,$G$105,$G$117,$G$129,$G$141,$G$153,$G$165,$G$177)</f>
        <v>0</v>
      </c>
      <c r="BM56" s="5" t="e">
        <f>MAX(#REF!,#REF!,#REF!,#REF!,$G$69,$G$81,$G$93,$G$105,$G$117,$G$129,$G$141,$G$153,$G$165,$G$177)</f>
        <v>#REF!</v>
      </c>
      <c r="BN56" t="e">
        <f>PERCENTILE((#REF!,#REF!,#REF!,#REF!,$G$69,$G$81,$G$93,$G$105,$G$117,$G$129,$G$141,$G$153,$G$165,$G$177),75%)</f>
        <v>#REF!</v>
      </c>
      <c r="BO56" s="5" t="e">
        <f>MEDIAN(#REF!,#REF!,#REF!,#REF!,$G$69,$G$81,$G$93,$G$105,$G$117,$G$129,$G$141,$G$153,$G$165,$G$177)</f>
        <v>#REF!</v>
      </c>
      <c r="BP56" t="e">
        <f>PERCENTILE((#REF!,#REF!,#REF!,#REF!,$G$69,$G$81,$G$93,$G$105,$G$117,$G$129,$G$141,$G$153,$G$165,$G$177),25%)</f>
        <v>#REF!</v>
      </c>
      <c r="BQ56" s="5" t="e">
        <f>MIN(#REF!,#REF!,#REF!,#REF!,$G$69,$G$81,$G$93,$G$105,$G$117,$G$129,$G$141,$G$153,$G$165,$G$177)</f>
        <v>#REF!</v>
      </c>
    </row>
    <row r="57" spans="1:69" x14ac:dyDescent="0.25">
      <c r="A57" s="117">
        <v>42599</v>
      </c>
      <c r="B57" s="60">
        <v>8</v>
      </c>
      <c r="C57" s="60">
        <f t="shared" si="2"/>
        <v>2016</v>
      </c>
      <c r="D57" s="42">
        <v>2</v>
      </c>
      <c r="E57" s="38">
        <v>7.3</v>
      </c>
      <c r="F57" s="38">
        <v>28</v>
      </c>
      <c r="G57" s="49">
        <v>357</v>
      </c>
      <c r="H57" s="55">
        <v>3.6999999999999998E-2</v>
      </c>
      <c r="I57" s="41">
        <v>5.0000000000000001E-3</v>
      </c>
      <c r="J57" s="52">
        <v>2.5000000000000001E-2</v>
      </c>
      <c r="K57" s="38">
        <v>8.9</v>
      </c>
      <c r="L57" s="40">
        <v>33</v>
      </c>
      <c r="M57" s="54">
        <v>901</v>
      </c>
      <c r="N57" s="36" t="s">
        <v>70</v>
      </c>
      <c r="O57" s="49">
        <v>46</v>
      </c>
      <c r="P57" s="43">
        <v>20</v>
      </c>
      <c r="Q57" s="40">
        <v>48</v>
      </c>
      <c r="R57" s="36">
        <v>23</v>
      </c>
      <c r="S57" s="54">
        <v>1376</v>
      </c>
      <c r="T57" s="56">
        <v>2</v>
      </c>
      <c r="U57" s="40">
        <v>140</v>
      </c>
      <c r="V57" s="37">
        <v>60</v>
      </c>
      <c r="W57" s="45">
        <v>12369</v>
      </c>
      <c r="X57" s="36">
        <v>28</v>
      </c>
      <c r="Y57" s="36">
        <v>761</v>
      </c>
      <c r="Z57" s="34">
        <v>2</v>
      </c>
      <c r="AA57" s="54">
        <v>934</v>
      </c>
      <c r="AB57" s="53">
        <v>61.07</v>
      </c>
      <c r="AE57" s="3">
        <v>2007</v>
      </c>
      <c r="AF57" s="2">
        <f>COUNT($G$110:$G$121)</f>
        <v>0</v>
      </c>
      <c r="AG57" s="4">
        <f>MAX($G$110:$G$121)</f>
        <v>0</v>
      </c>
      <c r="AH57" s="2" t="e">
        <f>PERCENTILE($G$110:$G$121,75%)</f>
        <v>#NUM!</v>
      </c>
      <c r="AI57" s="4" t="e">
        <f>MEDIAN($G$110:$G$121)</f>
        <v>#NUM!</v>
      </c>
      <c r="AJ57" s="2" t="e">
        <f>PERCENTILE($G$110:$G$121,25%)</f>
        <v>#NUM!</v>
      </c>
      <c r="AK57" s="4">
        <f>MIN($G$110:$G$121)</f>
        <v>0</v>
      </c>
      <c r="BK57">
        <v>9</v>
      </c>
      <c r="BL57">
        <f>COUNT(#REF!,#REF!,#REF!,#REF!,$G$70,$G$82,$G$94,$G$106,$G$118,$G$130,$G$142,$G$154,$G$166,$G$178)</f>
        <v>0</v>
      </c>
      <c r="BM57" s="5" t="e">
        <f>MAX(#REF!,#REF!,#REF!,#REF!,$G$70,$G$82,$G$94,$G$106,$G$118,$G$130,$G$142,$G$154,$G$166,$G$178)</f>
        <v>#REF!</v>
      </c>
      <c r="BN57" t="e">
        <f>PERCENTILE((#REF!,#REF!,#REF!,#REF!,$G$70,$G$82,$G$94,$G$106,$G$118,$G$130,$G$142,$G$154,$G$166,$G$178),75%)</f>
        <v>#REF!</v>
      </c>
      <c r="BO57" s="5" t="e">
        <f>MEDIAN(#REF!,#REF!,#REF!,#REF!,$G$70,$G$82,$G$94,$G$106,$G$118,$G$130,$G$142,$G$154,$G$166,$G$178)</f>
        <v>#REF!</v>
      </c>
      <c r="BP57" t="e">
        <f>PERCENTILE((#REF!,#REF!,#REF!,#REF!,$G$70,$G$82,$G$94,$G$106,$G$118,$G$130,$G$142,$G$154,$G$166,$G$178),25%)</f>
        <v>#REF!</v>
      </c>
      <c r="BQ57" s="5" t="e">
        <f>MIN(#REF!,#REF!,#REF!,#REF!,$G$70,$G$82,$G$94,$G$106,$G$118,$G$130,$G$142,$G$154,$G$166,$G$178)</f>
        <v>#REF!</v>
      </c>
    </row>
    <row r="58" spans="1:69" x14ac:dyDescent="0.25">
      <c r="A58" s="117">
        <v>42627</v>
      </c>
      <c r="B58" s="60">
        <v>9</v>
      </c>
      <c r="C58" s="60">
        <f t="shared" si="2"/>
        <v>2016</v>
      </c>
      <c r="D58" s="42">
        <v>3</v>
      </c>
      <c r="E58" s="38">
        <v>12.1</v>
      </c>
      <c r="F58" s="38">
        <v>28</v>
      </c>
      <c r="G58" s="49">
        <v>365</v>
      </c>
      <c r="H58" s="55">
        <v>2.8000000000000001E-2</v>
      </c>
      <c r="I58" s="41">
        <v>6.0999999999999999E-2</v>
      </c>
      <c r="J58" s="52">
        <v>5.0000000000000001E-3</v>
      </c>
      <c r="K58" s="38">
        <v>9.4</v>
      </c>
      <c r="L58" s="40">
        <v>18</v>
      </c>
      <c r="M58" s="54">
        <v>832</v>
      </c>
      <c r="N58" s="36" t="s">
        <v>70</v>
      </c>
      <c r="O58" s="49">
        <v>82</v>
      </c>
      <c r="P58" s="43">
        <v>16</v>
      </c>
      <c r="Q58" s="40">
        <v>56</v>
      </c>
      <c r="R58" s="36">
        <v>28</v>
      </c>
      <c r="S58" s="36" t="s">
        <v>70</v>
      </c>
      <c r="T58" s="56">
        <v>1</v>
      </c>
      <c r="U58" s="40">
        <v>160</v>
      </c>
      <c r="V58" s="37">
        <v>80</v>
      </c>
      <c r="W58" s="45">
        <v>68416</v>
      </c>
      <c r="X58" s="36">
        <v>67</v>
      </c>
      <c r="Y58" s="36">
        <v>381</v>
      </c>
      <c r="Z58" s="34">
        <v>3</v>
      </c>
      <c r="AA58" s="54">
        <v>850</v>
      </c>
      <c r="AB58" s="46">
        <v>121.62</v>
      </c>
      <c r="AE58" s="3">
        <v>2008</v>
      </c>
      <c r="AF58" s="2">
        <f>COUNT($G$122:$G$133)</f>
        <v>0</v>
      </c>
      <c r="AG58" s="4">
        <f>MAX($G$122:$G$133)</f>
        <v>0</v>
      </c>
      <c r="AH58" s="2" t="e">
        <f>PERCENTILE($G$122:$G$133,75%)</f>
        <v>#NUM!</v>
      </c>
      <c r="AI58" s="4" t="e">
        <f>MEDIAN($G$122:$G$133)</f>
        <v>#NUM!</v>
      </c>
      <c r="AJ58" s="2" t="e">
        <f>PERCENTILE($G$122:$G$133,25%)</f>
        <v>#NUM!</v>
      </c>
      <c r="AK58" s="4">
        <f>MIN($G$122:$G$133)</f>
        <v>0</v>
      </c>
      <c r="BK58">
        <v>10</v>
      </c>
      <c r="BL58">
        <f>COUNT(#REF!,#REF!,#REF!,#REF!,$G$71,$G$83,$G$95,$G$107,$G$119,$G$131,$G$143,$G$155,$G$167,$G$179)</f>
        <v>0</v>
      </c>
      <c r="BM58" s="5" t="e">
        <f>MAX(#REF!,#REF!,#REF!,#REF!,$G$71,$G$83,$G$95,$G$107,$G$119,$G$131,$G$143,$G$155,$G$167,$G$179)</f>
        <v>#REF!</v>
      </c>
      <c r="BN58" t="e">
        <f>PERCENTILE((#REF!,#REF!,#REF!,#REF!,$G$71,$G$83,$G$95,$G$107,$G$119,$G$131,$G$143,$G$155,$G$167,$G$179),75%)</f>
        <v>#REF!</v>
      </c>
      <c r="BO58" s="5" t="e">
        <f>MEDIAN(#REF!,#REF!,#REF!,#REF!,$G$71,$G$83,$G$95,$G$107,$G$119,$G$131,$G$143,$G$155,$G$167,$G$179)</f>
        <v>#REF!</v>
      </c>
      <c r="BP58" t="e">
        <f>PERCENTILE((#REF!,#REF!,#REF!,#REF!,$G$71,$G$83,$G$95,$G$107,$G$119,$G$131,$G$143,$G$155,$G$167,$G$179),25%)</f>
        <v>#REF!</v>
      </c>
      <c r="BQ58" s="5" t="e">
        <f>MIN(#REF!,#REF!,#REF!,#REF!,$G$71,$G$83,$G$95,$G$107,$G$119,$G$131,$G$143,$G$155,$G$167,$G$179)</f>
        <v>#REF!</v>
      </c>
    </row>
    <row r="59" spans="1:69" x14ac:dyDescent="0.25">
      <c r="A59" s="117">
        <v>42655</v>
      </c>
      <c r="B59" s="60">
        <v>10</v>
      </c>
      <c r="C59" s="60">
        <f t="shared" si="2"/>
        <v>2016</v>
      </c>
      <c r="D59" s="42">
        <v>1</v>
      </c>
      <c r="E59" s="38">
        <v>7.6</v>
      </c>
      <c r="F59" s="38">
        <v>28</v>
      </c>
      <c r="G59" s="49">
        <v>340</v>
      </c>
      <c r="H59" s="55">
        <v>9.0999999999999998E-2</v>
      </c>
      <c r="I59" s="41">
        <v>7.3999999999999996E-2</v>
      </c>
      <c r="J59" s="52">
        <v>9.2999999999999999E-2</v>
      </c>
      <c r="K59" s="38">
        <v>8.8000000000000007</v>
      </c>
      <c r="L59" s="40">
        <v>14</v>
      </c>
      <c r="M59" s="54">
        <v>804</v>
      </c>
      <c r="N59" s="36" t="s">
        <v>70</v>
      </c>
      <c r="O59" s="49">
        <v>101</v>
      </c>
      <c r="P59" s="40">
        <v>12</v>
      </c>
      <c r="Q59" s="40">
        <v>40</v>
      </c>
      <c r="R59" s="36">
        <v>20</v>
      </c>
      <c r="S59" s="36" t="s">
        <v>70</v>
      </c>
      <c r="T59" s="56">
        <v>1</v>
      </c>
      <c r="U59" s="40">
        <v>148</v>
      </c>
      <c r="V59" s="37">
        <v>60</v>
      </c>
      <c r="W59" s="45">
        <v>75878</v>
      </c>
      <c r="X59" s="36">
        <v>46</v>
      </c>
      <c r="Y59" s="36">
        <v>809</v>
      </c>
      <c r="Z59" s="34">
        <v>10</v>
      </c>
      <c r="AA59" s="54">
        <v>818</v>
      </c>
      <c r="AB59" s="46">
        <v>78.88</v>
      </c>
      <c r="AE59" s="3">
        <v>2009</v>
      </c>
      <c r="AF59" s="2">
        <f>COUNT($G$134:$G$145)</f>
        <v>0</v>
      </c>
      <c r="AG59" s="4">
        <f>MAX($G$134:$G$145)</f>
        <v>0</v>
      </c>
      <c r="AH59" s="2" t="e">
        <f>PERCENTILE($G$134:$G$145,75%)</f>
        <v>#NUM!</v>
      </c>
      <c r="AI59" s="4" t="e">
        <f>MEDIAN($G$134:$G$145)</f>
        <v>#NUM!</v>
      </c>
      <c r="AJ59" s="2" t="e">
        <f>PERCENTILE($G$134:$G$145,25%)</f>
        <v>#NUM!</v>
      </c>
      <c r="AK59" s="4">
        <f>MIN($G$134:$G$145)</f>
        <v>0</v>
      </c>
      <c r="BK59">
        <v>11</v>
      </c>
      <c r="BL59">
        <f>COUNT(#REF!,#REF!,#REF!,#REF!,$G$72,$G$84,$G$96,$G$108,$G$120,$G$132,$G$144,$G$156,$G$168,$G$180)</f>
        <v>0</v>
      </c>
      <c r="BM59" s="5" t="e">
        <f>MAX(#REF!,#REF!,#REF!,#REF!,$G$72,$G$84,$G$96,$G$108,$G$120,$G$132,$G$144,$G$156,$G$168,$G$180)</f>
        <v>#REF!</v>
      </c>
      <c r="BN59" t="e">
        <f>PERCENTILE((#REF!,#REF!,#REF!,#REF!,$G$72,$G$84,$G$96,$G$108,$G$120,$G$132,$G$144,$G$156,$G$168,$G$180),75%)</f>
        <v>#REF!</v>
      </c>
      <c r="BO59" s="5" t="e">
        <f>MEDIAN(#REF!,#REF!,#REF!,#REF!,$G$72,$G$84,$G$96,$G$108,$G$120,$G$132,$G$144,$G$156,$G$168,$G$180)</f>
        <v>#REF!</v>
      </c>
      <c r="BP59" t="e">
        <f>PERCENTILE((#REF!,#REF!,#REF!,#REF!,$G$72,$G$84,$G$96,$G$108,$G$120,$G$132,$G$144,$G$156,$G$168,$G$180),25%)</f>
        <v>#REF!</v>
      </c>
      <c r="BQ59" s="5" t="e">
        <f>MIN(#REF!,#REF!,#REF!,#REF!,$G$72,$G$84,$G$96,$G$108,$G$120,$G$132,$G$144,$G$156,$G$168,$G$180)</f>
        <v>#REF!</v>
      </c>
    </row>
    <row r="60" spans="1:69" x14ac:dyDescent="0.25">
      <c r="A60" s="117">
        <v>42683</v>
      </c>
      <c r="B60" s="60">
        <v>11</v>
      </c>
      <c r="C60" s="60">
        <f t="shared" si="2"/>
        <v>2016</v>
      </c>
      <c r="D60" s="43">
        <v>2</v>
      </c>
      <c r="E60" s="38">
        <v>7.9</v>
      </c>
      <c r="F60" s="38">
        <v>27</v>
      </c>
      <c r="G60" s="49">
        <v>312</v>
      </c>
      <c r="H60" s="41">
        <v>0.127</v>
      </c>
      <c r="I60" s="41">
        <v>0.24399999999999999</v>
      </c>
      <c r="J60" s="52">
        <v>4.4999999999999998E-2</v>
      </c>
      <c r="K60" s="57" t="s">
        <v>70</v>
      </c>
      <c r="L60" s="40">
        <v>19</v>
      </c>
      <c r="M60" s="54">
        <v>743</v>
      </c>
      <c r="N60" s="36" t="s">
        <v>70</v>
      </c>
      <c r="O60" s="49">
        <v>196</v>
      </c>
      <c r="P60" s="43">
        <v>12</v>
      </c>
      <c r="Q60" s="40">
        <v>36</v>
      </c>
      <c r="R60" s="36">
        <v>16</v>
      </c>
      <c r="S60" s="36" t="s">
        <v>70</v>
      </c>
      <c r="T60" s="56">
        <v>1</v>
      </c>
      <c r="U60" s="40">
        <v>144</v>
      </c>
      <c r="V60" s="37">
        <v>40</v>
      </c>
      <c r="W60" s="45">
        <v>24353</v>
      </c>
      <c r="X60" s="36">
        <v>46</v>
      </c>
      <c r="Y60" s="36">
        <v>1617</v>
      </c>
      <c r="Z60" s="34">
        <v>14</v>
      </c>
      <c r="AA60" s="54">
        <v>762</v>
      </c>
      <c r="AB60" s="46">
        <v>312</v>
      </c>
      <c r="AE60" s="3">
        <v>2010</v>
      </c>
      <c r="AF60" s="2">
        <f>COUNT($G$146:$G$157)</f>
        <v>0</v>
      </c>
      <c r="AG60" s="4">
        <f>MAX($G$146:$G$157)</f>
        <v>0</v>
      </c>
      <c r="AH60" s="2" t="e">
        <f>PERCENTILE($G$146:$G$157,75%)</f>
        <v>#NUM!</v>
      </c>
      <c r="AI60" s="4" t="e">
        <f>MEDIAN($G$146:$G$157)</f>
        <v>#NUM!</v>
      </c>
      <c r="AJ60" s="2" t="e">
        <f>PERCENTILE($G$146:$G$157,25%)</f>
        <v>#NUM!</v>
      </c>
      <c r="AK60" s="4">
        <f>MIN($G$146:$G$157)</f>
        <v>0</v>
      </c>
      <c r="BK60">
        <v>12</v>
      </c>
      <c r="BL60">
        <f>COUNT(#REF!,#REF!,#REF!,#REF!,$G$73,$G$85,$G$97,$G$109,$G$121,$G$133,$G$145,$G$157,$G$169,$G$181)</f>
        <v>0</v>
      </c>
      <c r="BM60" s="5" t="e">
        <f>MAX(#REF!,#REF!,#REF!,#REF!,$G$73,$G$85,$G$97,$G$109,$G$121,$G$133,$G$145,$G$157,$G$169,$G$181)</f>
        <v>#REF!</v>
      </c>
      <c r="BN60" t="e">
        <f>PERCENTILE((#REF!,#REF!,#REF!,#REF!,$G$73,$G$85,$G$97,$G$109,$G$121,$G$133,$G$145,$G$157,$G$169,$G$181),75%)</f>
        <v>#REF!</v>
      </c>
      <c r="BO60" s="5" t="e">
        <f>MEDIAN(#REF!,#REF!,#REF!,#REF!,$G$73,$G$85,$G$97,$G$109,$G$121,$G$133,$G$145,$G$157,$G$169,$G$181)</f>
        <v>#REF!</v>
      </c>
      <c r="BP60" t="e">
        <f>PERCENTILE((#REF!,#REF!,#REF!,#REF!,$G$73,$G$85,$G$97,$G$109,$G$121,$G$133,$G$145,$G$157,$G$169,$G$181),25%)</f>
        <v>#REF!</v>
      </c>
      <c r="BQ60" s="5" t="e">
        <f>MIN(#REF!,#REF!,#REF!,#REF!,$G$73,$G$85,$G$97,$G$109,$G$121,$G$133,$G$145,$G$157,$G$169,$G$181)</f>
        <v>#REF!</v>
      </c>
    </row>
    <row r="61" spans="1:69" x14ac:dyDescent="0.25">
      <c r="A61" s="117">
        <v>42711</v>
      </c>
      <c r="B61" s="60">
        <v>12</v>
      </c>
      <c r="C61" s="60">
        <f t="shared" si="2"/>
        <v>2016</v>
      </c>
      <c r="D61" s="42">
        <v>2</v>
      </c>
      <c r="E61" s="38">
        <v>7.7</v>
      </c>
      <c r="F61" s="38">
        <v>28</v>
      </c>
      <c r="G61" s="49">
        <v>215</v>
      </c>
      <c r="H61" s="41">
        <v>8.8999999999999996E-2</v>
      </c>
      <c r="I61" s="41">
        <v>1.2999999999999999E-2</v>
      </c>
      <c r="J61" s="52">
        <v>1.2999999999999999E-2</v>
      </c>
      <c r="K61" s="38">
        <v>8.8000000000000007</v>
      </c>
      <c r="L61" s="40">
        <v>19</v>
      </c>
      <c r="M61" s="54">
        <v>474</v>
      </c>
      <c r="N61" s="36" t="s">
        <v>70</v>
      </c>
      <c r="O61" s="49">
        <v>110</v>
      </c>
      <c r="P61" s="40">
        <v>8</v>
      </c>
      <c r="Q61" s="40">
        <v>40</v>
      </c>
      <c r="R61" s="36">
        <v>24</v>
      </c>
      <c r="S61" s="36" t="s">
        <v>70</v>
      </c>
      <c r="T61" s="56">
        <v>0.5</v>
      </c>
      <c r="U61" s="40">
        <v>112</v>
      </c>
      <c r="V61" s="37">
        <v>40</v>
      </c>
      <c r="W61" s="45">
        <v>194129</v>
      </c>
      <c r="X61" s="36">
        <v>49</v>
      </c>
      <c r="Y61" s="36">
        <v>1664</v>
      </c>
      <c r="Z61" s="34">
        <v>17</v>
      </c>
      <c r="AA61" s="54">
        <v>493</v>
      </c>
      <c r="AB61" s="46">
        <v>78.89</v>
      </c>
      <c r="AE61" s="3">
        <v>2011</v>
      </c>
      <c r="AF61" s="2">
        <f>COUNT($G$158:$G$169)</f>
        <v>0</v>
      </c>
      <c r="AG61" s="4">
        <f>MAX($G$158:$G$169)</f>
        <v>0</v>
      </c>
      <c r="AH61" s="2" t="e">
        <f>PERCENTILE($G$158:$G$169,75%)</f>
        <v>#NUM!</v>
      </c>
      <c r="AI61" s="4" t="e">
        <f>MEDIAN($G$158:$G$169)</f>
        <v>#NUM!</v>
      </c>
      <c r="AJ61" s="2" t="e">
        <f>PERCENTILE($G$158:$G$169,25%)</f>
        <v>#NUM!</v>
      </c>
      <c r="AK61" s="4">
        <f>MIN($G$158:$G$169)</f>
        <v>0</v>
      </c>
    </row>
    <row r="62" spans="1:69" x14ac:dyDescent="0.25">
      <c r="A62" s="117"/>
      <c r="B62" s="60"/>
      <c r="C62" s="60"/>
      <c r="D62" s="61"/>
      <c r="E62" s="62"/>
      <c r="F62" s="62"/>
      <c r="G62" s="63"/>
      <c r="H62" s="64"/>
      <c r="I62" s="64"/>
      <c r="J62" s="64"/>
      <c r="K62" s="62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E62" s="3">
        <v>2012</v>
      </c>
      <c r="AF62" s="2">
        <f>COUNT($G$170:$G$181)</f>
        <v>0</v>
      </c>
      <c r="AG62" s="4">
        <f>MAX($G$170:$G$181)</f>
        <v>0</v>
      </c>
      <c r="AH62" s="2" t="e">
        <f>PERCENTILE($G$170:$G$181,75%)</f>
        <v>#NUM!</v>
      </c>
      <c r="AI62" s="4" t="e">
        <f>MEDIAN($G$170:$G$181)</f>
        <v>#NUM!</v>
      </c>
      <c r="AJ62" s="2" t="e">
        <f>PERCENTILE($G$170:$G$181,25%)</f>
        <v>#NUM!</v>
      </c>
      <c r="AK62" s="4">
        <f>MIN($G$170:$G$181)</f>
        <v>0</v>
      </c>
    </row>
    <row r="63" spans="1:69" x14ac:dyDescent="0.25">
      <c r="A63" s="117"/>
      <c r="B63" s="60"/>
      <c r="C63" s="60"/>
      <c r="D63" s="61"/>
      <c r="E63" s="62"/>
      <c r="F63" s="62"/>
      <c r="G63" s="63"/>
      <c r="H63" s="64"/>
      <c r="I63" s="64"/>
      <c r="J63" s="64"/>
      <c r="K63" s="62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E63" s="1"/>
      <c r="AF63" s="1"/>
      <c r="AG63" s="2"/>
      <c r="AH63" s="2"/>
      <c r="AI63" s="2"/>
    </row>
    <row r="64" spans="1:69" x14ac:dyDescent="0.25">
      <c r="A64" s="117"/>
      <c r="B64" s="60"/>
      <c r="C64" s="60"/>
      <c r="D64" s="61"/>
      <c r="E64" s="62"/>
      <c r="F64" s="62"/>
      <c r="G64" s="63"/>
      <c r="H64" s="64"/>
      <c r="I64" s="64"/>
      <c r="J64" s="64"/>
      <c r="K64" s="62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69" x14ac:dyDescent="0.25">
      <c r="A65" s="117"/>
      <c r="B65" s="60"/>
      <c r="C65" s="60"/>
      <c r="D65" s="61"/>
      <c r="E65" s="62"/>
      <c r="F65" s="62"/>
      <c r="G65" s="63"/>
      <c r="H65" s="64"/>
      <c r="I65" s="64"/>
      <c r="J65" s="64"/>
      <c r="K65" s="62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E65" t="s">
        <v>15</v>
      </c>
      <c r="AF65" t="s">
        <v>34</v>
      </c>
      <c r="AG65" t="s">
        <v>35</v>
      </c>
      <c r="AH65" t="s">
        <v>36</v>
      </c>
      <c r="AI65" t="s">
        <v>37</v>
      </c>
      <c r="AJ65" t="s">
        <v>38</v>
      </c>
      <c r="AK65" t="s">
        <v>39</v>
      </c>
      <c r="BK65" t="s">
        <v>14</v>
      </c>
      <c r="BL65" t="s">
        <v>34</v>
      </c>
      <c r="BM65" t="s">
        <v>35</v>
      </c>
      <c r="BN65" t="s">
        <v>36</v>
      </c>
      <c r="BO65" t="s">
        <v>37</v>
      </c>
      <c r="BP65" t="s">
        <v>38</v>
      </c>
      <c r="BQ65" t="s">
        <v>39</v>
      </c>
    </row>
    <row r="66" spans="1:69" x14ac:dyDescent="0.25">
      <c r="A66" s="117"/>
      <c r="B66" s="60"/>
      <c r="C66" s="60"/>
      <c r="D66" s="61"/>
      <c r="E66" s="62"/>
      <c r="F66" s="62"/>
      <c r="G66" s="63"/>
      <c r="H66" s="64"/>
      <c r="I66" s="64"/>
      <c r="J66" s="64"/>
      <c r="K66" s="62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E66" s="3">
        <v>1999</v>
      </c>
      <c r="AF66">
        <f>COUNT(#REF!)</f>
        <v>0</v>
      </c>
      <c r="AG66" s="4" t="e">
        <f>MAX(#REF!)</f>
        <v>#REF!</v>
      </c>
      <c r="AH66" t="e">
        <f>PERCENTILE(#REF!,75%)</f>
        <v>#REF!</v>
      </c>
      <c r="AI66" s="4" t="e">
        <f>MEDIAN(#REF!)</f>
        <v>#REF!</v>
      </c>
      <c r="AJ66" t="e">
        <f>PERCENTILE(#REF!,25%)</f>
        <v>#REF!</v>
      </c>
      <c r="AK66" s="4" t="e">
        <f>MIN(#REF!)</f>
        <v>#REF!</v>
      </c>
      <c r="BK66">
        <v>1</v>
      </c>
      <c r="BL66">
        <f>COUNT(#REF!,#REF!,#REF!,#REF!,$H$62,$H$74,$H$86,$H$98,$H$110,$H$122,$H$134,$H$146,$H$158,$H$170)</f>
        <v>0</v>
      </c>
      <c r="BM66" s="6" t="e">
        <f>MAX(#REF!,#REF!,#REF!,#REF!,$H$62,$H$74,$H$86,$H$98,$H$110,$H$122,$H$134,$H$146,$H$158,$H$170)</f>
        <v>#REF!</v>
      </c>
      <c r="BN66" t="e">
        <f>PERCENTILE((#REF!,#REF!,#REF!,#REF!,$H$62,$H$74,$H$86,$H$98,$H$110,$H$122,$H$134,$H$146,$H$158,$H$170),75%)</f>
        <v>#REF!</v>
      </c>
      <c r="BO66" s="6" t="e">
        <f>MEDIAN(#REF!,#REF!,#REF!,#REF!,$H$62,$H$74,$H$86,$H$98,$H$110,$H$122,$H$134,$H$146,$H$158,$H$170)</f>
        <v>#REF!</v>
      </c>
      <c r="BP66" t="e">
        <f>PERCENTILE((#REF!,#REF!,#REF!,#REF!,$H$62,$H$74,$H$86,$H$98,$H$110,$H$122,$H$134,$H$146,$H$158,$H$170),25%)</f>
        <v>#REF!</v>
      </c>
      <c r="BQ66" s="6" t="e">
        <f>MIN(#REF!,#REF!,#REF!,#REF!,$H$62,$H$74,$H$86,$H$98,$H$110,$H$122,$H$134,$H$146,$H$158,$H$170)</f>
        <v>#REF!</v>
      </c>
    </row>
    <row r="67" spans="1:69" x14ac:dyDescent="0.25">
      <c r="A67" s="117"/>
      <c r="B67" s="60"/>
      <c r="C67" s="60"/>
      <c r="D67" s="61"/>
      <c r="E67" s="62"/>
      <c r="F67" s="62"/>
      <c r="G67" s="63"/>
      <c r="H67" s="64"/>
      <c r="I67" s="64"/>
      <c r="J67" s="64"/>
      <c r="K67" s="62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E67" s="3">
        <v>2000</v>
      </c>
      <c r="AF67">
        <f>COUNT(#REF!)</f>
        <v>0</v>
      </c>
      <c r="AG67" s="4" t="e">
        <f>MAX(#REF!)</f>
        <v>#REF!</v>
      </c>
      <c r="AH67" t="e">
        <f>PERCENTILE(#REF!,75%)</f>
        <v>#REF!</v>
      </c>
      <c r="AI67" s="4" t="e">
        <f>MEDIAN(#REF!)</f>
        <v>#REF!</v>
      </c>
      <c r="AJ67" t="e">
        <f>PERCENTILE(#REF!,25%)</f>
        <v>#REF!</v>
      </c>
      <c r="AK67" s="4" t="e">
        <f>MIN(#REF!)</f>
        <v>#REF!</v>
      </c>
      <c r="BK67">
        <v>2</v>
      </c>
      <c r="BL67">
        <f>COUNT(#REF!,#REF!,#REF!,#REF!,$H$63,$H$75,$H$87,$H$99,$H$111,$H$123,$H$135,$H$147,$H$159,$H$171)</f>
        <v>0</v>
      </c>
      <c r="BM67" s="6" t="e">
        <f>MAX(#REF!,#REF!,#REF!,#REF!,$H$63,$H$75,$H$87,$H$99,$H$111,$H$123,$H$135,$H$147,$H$159,$H$171)</f>
        <v>#REF!</v>
      </c>
      <c r="BN67" t="e">
        <f>PERCENTILE((#REF!,#REF!,#REF!,#REF!,$H$63,$H$75,$H$87,$H$99,$H$111,$H$123,$H$135,$H$147,$H$159,$H$171),75%)</f>
        <v>#REF!</v>
      </c>
      <c r="BO67" s="6" t="e">
        <f>MEDIAN(#REF!,#REF!,#REF!,#REF!,$H$63,$H$75,$H$87,$H$99,$H$111,$H$123,$H$135,$H$147,$H$159,$H$171)</f>
        <v>#REF!</v>
      </c>
      <c r="BP67" t="e">
        <f>PERCENTILE((#REF!,#REF!,#REF!,#REF!,$H$63,$H$75,$H$87,$H$99,$H$111,$H$123,$H$135,$H$147,$H$159,$H$171),25%)</f>
        <v>#REF!</v>
      </c>
      <c r="BQ67" s="6" t="e">
        <f>MIN(#REF!,#REF!,#REF!,#REF!,$H$63,$H$75,$H$87,$H$99,$H$111,$H$123,$H$135,$H$147,$H$159,$H$171)</f>
        <v>#REF!</v>
      </c>
    </row>
    <row r="68" spans="1:69" x14ac:dyDescent="0.25">
      <c r="A68" s="117"/>
      <c r="B68" s="60"/>
      <c r="C68" s="60"/>
      <c r="D68" s="61"/>
      <c r="E68" s="62"/>
      <c r="F68" s="62"/>
      <c r="G68" s="63"/>
      <c r="H68" s="64"/>
      <c r="I68" s="64"/>
      <c r="J68" s="64"/>
      <c r="K68" s="62"/>
      <c r="L68" s="63"/>
      <c r="M68" s="63"/>
      <c r="N68" s="66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E68" s="3">
        <v>2001</v>
      </c>
      <c r="AF68" s="2">
        <f>COUNT(#REF!)</f>
        <v>0</v>
      </c>
      <c r="AG68" s="4" t="e">
        <f>MAX(#REF!)</f>
        <v>#REF!</v>
      </c>
      <c r="AH68" s="2" t="e">
        <f>PERCENTILE(#REF!,75%)</f>
        <v>#REF!</v>
      </c>
      <c r="AI68" s="4" t="e">
        <f>MEDIAN(#REF!)</f>
        <v>#REF!</v>
      </c>
      <c r="AJ68" s="2" t="e">
        <f>PERCENTILE(#REF!,25%)</f>
        <v>#REF!</v>
      </c>
      <c r="AK68" s="4" t="e">
        <f>MIN(#REF!)</f>
        <v>#REF!</v>
      </c>
      <c r="BK68">
        <v>3</v>
      </c>
      <c r="BL68">
        <f>COUNT(#REF!,#REF!,#REF!,#REF!,$H$64,$H$76,$H$88,$H$100,$H$112,$H$124,$H$136,$H$148,$H$160,$H$172)</f>
        <v>0</v>
      </c>
      <c r="BM68" s="6" t="e">
        <f>MAX(#REF!,#REF!,#REF!,#REF!,$H$64,$H$76,$H$88,$H$100,$H$112,$H$124,$H$136,$H$148,$H$160,$H$172)</f>
        <v>#REF!</v>
      </c>
      <c r="BN68" t="e">
        <f>PERCENTILE((#REF!,#REF!,#REF!,#REF!,$H$64,$H$76,$H$88,$H$100,$H$112,$H$124,$H$136,$H$148,$H$160,$H$172),75%)</f>
        <v>#REF!</v>
      </c>
      <c r="BO68" s="6" t="e">
        <f>MEDIAN(#REF!,#REF!,#REF!,#REF!,$H$64,$H$76,$H$88,$H$100,$H$112,$H$124,$H$136,$H$148,$H$160,$H$172)</f>
        <v>#REF!</v>
      </c>
      <c r="BP68" t="e">
        <f>PERCENTILE((#REF!,#REF!,#REF!,#REF!,$H$64,$H$76,$H$88,$H$100,$H$112,$H$124,$H$136,$H$148,$H$160,$H$172),25%)</f>
        <v>#REF!</v>
      </c>
      <c r="BQ68" s="6" t="e">
        <f>MIN(#REF!,#REF!,#REF!,#REF!,$H$64,$H$76,$H$88,$H$100,$H$112,$H$124,$H$136,$H$148,$H$160,$H$172)</f>
        <v>#REF!</v>
      </c>
    </row>
    <row r="69" spans="1:69" x14ac:dyDescent="0.25">
      <c r="A69" s="117"/>
      <c r="B69" s="60"/>
      <c r="C69" s="60"/>
      <c r="D69" s="61"/>
      <c r="E69" s="62"/>
      <c r="F69" s="62"/>
      <c r="G69" s="63"/>
      <c r="H69" s="64"/>
      <c r="I69" s="64"/>
      <c r="J69" s="64"/>
      <c r="K69" s="62"/>
      <c r="L69" s="63"/>
      <c r="M69" s="63"/>
      <c r="N69" s="66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E69" s="3">
        <v>2002</v>
      </c>
      <c r="AF69" s="2">
        <f>COUNT(#REF!)</f>
        <v>0</v>
      </c>
      <c r="AG69" s="4" t="e">
        <f>MAX(#REF!)</f>
        <v>#REF!</v>
      </c>
      <c r="AH69" s="2" t="e">
        <f>PERCENTILE(#REF!,75%)</f>
        <v>#REF!</v>
      </c>
      <c r="AI69" s="4" t="e">
        <f>MEDIAN(#REF!)</f>
        <v>#REF!</v>
      </c>
      <c r="AJ69" s="2" t="e">
        <f>PERCENTILE(#REF!,25%)</f>
        <v>#REF!</v>
      </c>
      <c r="AK69" s="4" t="e">
        <f>MIN(#REF!)</f>
        <v>#REF!</v>
      </c>
      <c r="BK69">
        <v>4</v>
      </c>
      <c r="BL69">
        <f>COUNT(#REF!,#REF!,#REF!,#REF!,$H$65,$H$77,$H$89,$H$101,$H$113,$H$125,$H$137,$H$149,$H$161,$H$173)</f>
        <v>0</v>
      </c>
      <c r="BM69" s="6" t="e">
        <f>MAX(#REF!,#REF!,#REF!,#REF!,$H$65,$H$77,$H$89,$H$101,$H$113,$H$125,$H$137,$H$149,$H$161,$H$173)</f>
        <v>#REF!</v>
      </c>
      <c r="BN69" t="e">
        <f>PERCENTILE((#REF!,#REF!,#REF!,#REF!,$H$65,$H$77,$H$89,$H$101,$H$113,$H$125,$H$137,$H$149,$H$161,$H$173),75%)</f>
        <v>#REF!</v>
      </c>
      <c r="BO69" s="6" t="e">
        <f>MEDIAN(#REF!,#REF!,#REF!,#REF!,$H$65,$H$77,$H$89,$H$101,$H$113,$H$125,$H$137,$H$149,$H$161,$H$173)</f>
        <v>#REF!</v>
      </c>
      <c r="BP69" t="e">
        <f>PERCENTILE((#REF!,#REF!,#REF!,#REF!,$H$65,$H$77,$H$89,$H$101,$H$113,$H$125,$H$137,$H$149,$H$161,$H$173),25%)</f>
        <v>#REF!</v>
      </c>
      <c r="BQ69" s="6" t="e">
        <f>MIN(#REF!,#REF!,#REF!,#REF!,$H$65,$H$77,$H$89,$H$101,$H$113,$H$125,$H$137,$H$149,$H$161,$H$173)</f>
        <v>#REF!</v>
      </c>
    </row>
    <row r="70" spans="1:69" x14ac:dyDescent="0.25">
      <c r="A70" s="117"/>
      <c r="B70" s="60"/>
      <c r="C70" s="60"/>
      <c r="D70" s="61"/>
      <c r="E70" s="62"/>
      <c r="F70" s="62"/>
      <c r="G70" s="63"/>
      <c r="H70" s="64"/>
      <c r="I70" s="64"/>
      <c r="J70" s="64"/>
      <c r="K70" s="62"/>
      <c r="L70" s="63"/>
      <c r="M70" s="63"/>
      <c r="N70" s="66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E70" s="3">
        <v>2003</v>
      </c>
      <c r="AF70" s="2">
        <f>COUNT($H$62:$H$73)</f>
        <v>0</v>
      </c>
      <c r="AG70" s="4">
        <f>MAX($H$62:$H$73)</f>
        <v>0</v>
      </c>
      <c r="AH70" s="2" t="e">
        <f>PERCENTILE($H$62:$H$73,75%)</f>
        <v>#NUM!</v>
      </c>
      <c r="AI70" s="4" t="e">
        <f>MEDIAN($H$62:$H$73)</f>
        <v>#NUM!</v>
      </c>
      <c r="AJ70" s="2" t="e">
        <f>PERCENTILE($H$62:$H$73,25%)</f>
        <v>#NUM!</v>
      </c>
      <c r="AK70" s="4">
        <f>MIN($H$62:$H$73)</f>
        <v>0</v>
      </c>
      <c r="BK70">
        <v>5</v>
      </c>
      <c r="BL70">
        <f>COUNT(#REF!,#REF!,#REF!,#REF!,$H$66,$H$78,$H$90,$H$102,$H$114,$H$126,$H$138,$H$150,$H$162,$H$174)</f>
        <v>0</v>
      </c>
      <c r="BM70" s="6" t="e">
        <f>MAX(#REF!,#REF!,#REF!,#REF!,$H$66,$H$78,$H$90,$H$102,$H$114,$H$126,$H$138,$H$150,$H$162,$H$174)</f>
        <v>#REF!</v>
      </c>
      <c r="BN70" t="e">
        <f>PERCENTILE((#REF!,#REF!,#REF!,#REF!,$H$66,$H$78,$H$90,$H$102,$H$114,$H$126,$H$138,$H$150,$H$162,$H$174),75%)</f>
        <v>#REF!</v>
      </c>
      <c r="BO70" s="6" t="e">
        <f>MEDIAN(#REF!,#REF!,#REF!,#REF!,$H$66,$H$78,$H$90,$H$102,$H$114,$H$126,$H$138,$H$150,$H$162,$H$174)</f>
        <v>#REF!</v>
      </c>
      <c r="BP70" t="e">
        <f>PERCENTILE((#REF!,#REF!,#REF!,#REF!,$H$66,$H$78,$H$90,$H$102,$H$114,$H$126,$H$138,$H$150,$H$162,$H$174),25%)</f>
        <v>#REF!</v>
      </c>
      <c r="BQ70" s="6" t="e">
        <f>MIN(#REF!,#REF!,#REF!,#REF!,$H$66,$H$78,$H$90,$H$102,$H$114,$H$126,$H$138,$H$150,$H$162,$H$174)</f>
        <v>#REF!</v>
      </c>
    </row>
    <row r="71" spans="1:69" x14ac:dyDescent="0.25">
      <c r="A71" s="117"/>
      <c r="B71" s="60"/>
      <c r="C71" s="60"/>
      <c r="D71" s="61"/>
      <c r="E71" s="62"/>
      <c r="F71" s="62"/>
      <c r="G71" s="63"/>
      <c r="H71" s="64"/>
      <c r="I71" s="64"/>
      <c r="J71" s="64"/>
      <c r="K71" s="62"/>
      <c r="L71" s="63"/>
      <c r="M71" s="63"/>
      <c r="N71" s="66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E71" s="3">
        <v>2004</v>
      </c>
      <c r="AF71" s="2">
        <f>COUNT($H$74:$H$85)</f>
        <v>0</v>
      </c>
      <c r="AG71" s="4">
        <f>MAX($H$74:$H$85)</f>
        <v>0</v>
      </c>
      <c r="AH71" s="2" t="e">
        <f>PERCENTILE($H$74:$H$85,75%)</f>
        <v>#NUM!</v>
      </c>
      <c r="AI71" s="4" t="e">
        <f>MEDIAN($H$74:$H$85)</f>
        <v>#NUM!</v>
      </c>
      <c r="AJ71" s="2" t="e">
        <f>PERCENTILE($H$74:$H$85,25%)</f>
        <v>#NUM!</v>
      </c>
      <c r="AK71" s="4">
        <f>MIN($H$74:$H$85)</f>
        <v>0</v>
      </c>
      <c r="BK71">
        <v>6</v>
      </c>
      <c r="BL71">
        <f>COUNT(#REF!,#REF!,#REF!,#REF!,$H$67,$H$79,$H$91,$H$103,$H$115,$H$127,$H$139,$H$151,$H$163,$H$175)</f>
        <v>0</v>
      </c>
      <c r="BM71" s="6" t="e">
        <f>MAX(#REF!,#REF!,#REF!,#REF!,$H$67,$H$79,$H$91,$H$103,$H$115,$H$127,$H$139,$H$151,$H$163,$H$175)</f>
        <v>#REF!</v>
      </c>
      <c r="BN71" t="e">
        <f>PERCENTILE((#REF!,#REF!,#REF!,#REF!,$H$67,$H$79,$H$91,$H$103,$H$115,$H$127,$H$139,$H$151,$H$163,$H$175),75%)</f>
        <v>#REF!</v>
      </c>
      <c r="BO71" s="6" t="e">
        <f>MEDIAN(#REF!,#REF!,#REF!,#REF!,$H$67,$H$79,$H$91,$H$103,$H$115,$H$127,$H$139,$H$151,$H$163,$H$175)</f>
        <v>#REF!</v>
      </c>
      <c r="BP71" t="e">
        <f>PERCENTILE((#REF!,#REF!,#REF!,#REF!,$H$67,$H$79,$H$91,$H$103,$H$115,$H$127,$H$139,$H$151,$H$163,$H$175),25%)</f>
        <v>#REF!</v>
      </c>
      <c r="BQ71" s="6" t="e">
        <f>MIN(#REF!,#REF!,#REF!,#REF!,$H$67,$H$79,$H$91,$H$103,$H$115,$H$127,$H$139,$H$151,$H$163,$H$175)</f>
        <v>#REF!</v>
      </c>
    </row>
    <row r="72" spans="1:69" x14ac:dyDescent="0.25">
      <c r="A72" s="117"/>
      <c r="B72" s="60"/>
      <c r="C72" s="60"/>
      <c r="D72" s="61"/>
      <c r="E72" s="62"/>
      <c r="F72" s="62"/>
      <c r="G72" s="63"/>
      <c r="H72" s="64"/>
      <c r="I72" s="64"/>
      <c r="J72" s="64"/>
      <c r="K72" s="62"/>
      <c r="L72" s="63"/>
      <c r="M72" s="63"/>
      <c r="N72" s="66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E72" s="3">
        <v>2005</v>
      </c>
      <c r="AF72" s="2">
        <f>COUNT($H$86:$H$97)</f>
        <v>0</v>
      </c>
      <c r="AG72" s="4">
        <f>MAX($H$86:$H$97)</f>
        <v>0</v>
      </c>
      <c r="AH72" s="2" t="e">
        <f>PERCENTILE($H$86:$H$97,75%)</f>
        <v>#NUM!</v>
      </c>
      <c r="AI72" s="4" t="e">
        <f>MEDIAN($H$86:$H$97)</f>
        <v>#NUM!</v>
      </c>
      <c r="AJ72" s="2" t="e">
        <f>PERCENTILE($H$86:$H$97,25%)</f>
        <v>#NUM!</v>
      </c>
      <c r="AK72" s="4">
        <f>MIN($H$86:$H$97)</f>
        <v>0</v>
      </c>
      <c r="BK72">
        <v>7</v>
      </c>
      <c r="BL72">
        <f>COUNT(#REF!,#REF!,#REF!,#REF!,$H$68,$H$80,$H$92,$H$104,$H$116,$H$128,$H$140,$H$152,$H$164,$H$176)</f>
        <v>0</v>
      </c>
      <c r="BM72" s="6" t="e">
        <f>MAX(#REF!,#REF!,#REF!,#REF!,$H$68,$H$80,$H$92,$H$104,$H$116,$H$128,$H$140,$H$152,$H$164,$H$176)</f>
        <v>#REF!</v>
      </c>
      <c r="BN72" t="e">
        <f>PERCENTILE((#REF!,#REF!,#REF!,#REF!,$H$68,$H$80,$H$92,$H$104,$H$116,$H$128,$H$140,$H$152,$H$164,$H$176),75%)</f>
        <v>#REF!</v>
      </c>
      <c r="BO72" s="6" t="e">
        <f>MEDIAN(#REF!,#REF!,#REF!,#REF!,$H$68,$H$80,$H$92,$H$104,$H$116,$H$128,$H$140,$H$152,$H$164,$H$176)</f>
        <v>#REF!</v>
      </c>
      <c r="BP72" t="e">
        <f>PERCENTILE((#REF!,#REF!,#REF!,#REF!,$H$68,$H$80,$H$92,$H$104,$H$116,$H$128,$H$140,$H$152,$H$164,$H$176),25%)</f>
        <v>#REF!</v>
      </c>
      <c r="BQ72" s="6" t="e">
        <f>MIN(#REF!,#REF!,#REF!,#REF!,$H$68,$H$80,$H$92,$H$104,$H$116,$H$128,$H$140,$H$152,$H$164,$H$176)</f>
        <v>#REF!</v>
      </c>
    </row>
    <row r="73" spans="1:69" x14ac:dyDescent="0.25">
      <c r="A73" s="117"/>
      <c r="B73" s="60"/>
      <c r="C73" s="60"/>
      <c r="D73" s="61"/>
      <c r="E73" s="62"/>
      <c r="F73" s="62"/>
      <c r="G73" s="63"/>
      <c r="H73" s="64"/>
      <c r="I73" s="64"/>
      <c r="J73" s="64"/>
      <c r="K73" s="62"/>
      <c r="L73" s="63"/>
      <c r="M73" s="63"/>
      <c r="N73" s="66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E73" s="3">
        <v>2006</v>
      </c>
      <c r="AF73" s="2">
        <f>COUNT($H$98:$H$109)</f>
        <v>0</v>
      </c>
      <c r="AG73" s="4">
        <f>MAX($H$98:$H$109)</f>
        <v>0</v>
      </c>
      <c r="AH73" s="2" t="e">
        <f>PERCENTILE($H$98:$H$109,75%)</f>
        <v>#NUM!</v>
      </c>
      <c r="AI73" s="4" t="e">
        <f>MEDIAN($H$98:$H$109)</f>
        <v>#NUM!</v>
      </c>
      <c r="AJ73" s="2" t="e">
        <f>PERCENTILE($H$98:$H$109,25%)</f>
        <v>#NUM!</v>
      </c>
      <c r="AK73" s="4">
        <f>MIN($H$98:$H$109)</f>
        <v>0</v>
      </c>
      <c r="BK73">
        <v>8</v>
      </c>
      <c r="BL73">
        <f>COUNT(#REF!,#REF!,#REF!,#REF!,$H$69,$H$81,$H$93,$H$105,$H$117,$H$129,$H$141,$H$153,$H$165,$H$177)</f>
        <v>0</v>
      </c>
      <c r="BM73" s="6" t="e">
        <f>MAX(#REF!,#REF!,#REF!,#REF!,$H$69,$H$81,$H$93,$H$105,$H$117,$H$129,$H$141,$H$153,$H$165,$H$177)</f>
        <v>#REF!</v>
      </c>
      <c r="BN73" t="e">
        <f>PERCENTILE((#REF!,#REF!,#REF!,#REF!,$H$69,$H$81,$H$93,$H$105,$H$117,$H$129,$H$141,$H$153,$H$165,$H$177),75%)</f>
        <v>#REF!</v>
      </c>
      <c r="BO73" s="6" t="e">
        <f>MEDIAN(#REF!,#REF!,#REF!,#REF!,$H$69,$H$81,$H$93,$H$105,$H$117,$H$129,$H$141,$H$153,$H$165,$H$177)</f>
        <v>#REF!</v>
      </c>
      <c r="BP73" t="e">
        <f>PERCENTILE((#REF!,#REF!,#REF!,#REF!,$H$69,$H$81,$H$93,$H$105,$H$117,$H$129,$H$141,$H$153,$H$165,$H$177),25%)</f>
        <v>#REF!</v>
      </c>
      <c r="BQ73" s="6" t="e">
        <f>MIN(#REF!,#REF!,#REF!,#REF!,$H$69,$H$81,$H$93,$H$105,$H$117,$H$129,$H$141,$H$153,$H$165,$H$177)</f>
        <v>#REF!</v>
      </c>
    </row>
    <row r="74" spans="1:69" x14ac:dyDescent="0.25">
      <c r="A74" s="117"/>
      <c r="B74" s="60"/>
      <c r="C74" s="60"/>
      <c r="D74" s="61"/>
      <c r="E74" s="62"/>
      <c r="F74" s="62"/>
      <c r="G74" s="63"/>
      <c r="H74" s="64"/>
      <c r="I74" s="64"/>
      <c r="J74" s="64"/>
      <c r="K74" s="62"/>
      <c r="L74" s="63"/>
      <c r="M74" s="63"/>
      <c r="N74" s="66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E74" s="3">
        <v>2007</v>
      </c>
      <c r="AF74" s="2">
        <f>COUNT($H$110:$H$121)</f>
        <v>0</v>
      </c>
      <c r="AG74" s="4">
        <f>MAX($H$110:$H$121)</f>
        <v>0</v>
      </c>
      <c r="AH74" s="2" t="e">
        <f>PERCENTILE($H$110:$H$121,75%)</f>
        <v>#NUM!</v>
      </c>
      <c r="AI74" s="4" t="e">
        <f>MEDIAN($H$110:$H$121)</f>
        <v>#NUM!</v>
      </c>
      <c r="AJ74" s="2" t="e">
        <f>PERCENTILE($H$110:$H$121,25%)</f>
        <v>#NUM!</v>
      </c>
      <c r="AK74" s="4">
        <f>MIN($H$110:$H$121)</f>
        <v>0</v>
      </c>
      <c r="BK74">
        <v>9</v>
      </c>
      <c r="BL74">
        <f>COUNT(#REF!,#REF!,#REF!,#REF!,$H$70,$H$82,$H$94,$H$106,$H$118,$H$130,$H$142,$H$154,$H$166,$H$178)</f>
        <v>0</v>
      </c>
      <c r="BM74" s="6" t="e">
        <f>MAX(#REF!,#REF!,#REF!,#REF!,$H$70,$H$82,$H$94,$H$106,$H$118,$H$130,$H$142,$H$154,$H$166,$H$178)</f>
        <v>#REF!</v>
      </c>
      <c r="BN74" t="e">
        <f>PERCENTILE((#REF!,#REF!,#REF!,#REF!,$H$70,$H$82,$H$94,$H$106,$H$118,$H$130,$H$142,$H$154,$H$166,$H$178),75%)</f>
        <v>#REF!</v>
      </c>
      <c r="BO74" s="6" t="e">
        <f>MEDIAN(#REF!,#REF!,#REF!,#REF!,$H$70,$H$82,$H$94,$H$106,$H$118,$H$130,$H$142,$H$154,$H$166,$H$178)</f>
        <v>#REF!</v>
      </c>
      <c r="BP74" t="e">
        <f>PERCENTILE((#REF!,#REF!,#REF!,#REF!,$H$70,$H$82,$H$94,$H$106,$H$118,$H$130,$H$142,$H$154,$H$166,$H$178),25%)</f>
        <v>#REF!</v>
      </c>
      <c r="BQ74" s="6" t="e">
        <f>MIN(#REF!,#REF!,#REF!,#REF!,$H$70,$H$82,$H$94,$H$106,$H$118,$H$130,$H$142,$H$154,$H$166,$H$178)</f>
        <v>#REF!</v>
      </c>
    </row>
    <row r="75" spans="1:69" x14ac:dyDescent="0.25">
      <c r="A75" s="117"/>
      <c r="B75" s="60"/>
      <c r="C75" s="60"/>
      <c r="D75" s="61"/>
      <c r="E75" s="62"/>
      <c r="F75" s="62"/>
      <c r="G75" s="63"/>
      <c r="H75" s="64"/>
      <c r="I75" s="64"/>
      <c r="J75" s="64"/>
      <c r="K75" s="62"/>
      <c r="L75" s="63"/>
      <c r="M75" s="63"/>
      <c r="N75" s="66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E75" s="3">
        <v>2008</v>
      </c>
      <c r="AF75" s="2">
        <f>COUNT($H$122:$H$133)</f>
        <v>0</v>
      </c>
      <c r="AG75" s="4">
        <f>MAX($H$122:$H$133)</f>
        <v>0</v>
      </c>
      <c r="AH75" s="2" t="e">
        <f>PERCENTILE($H$122:$H$133,75%)</f>
        <v>#NUM!</v>
      </c>
      <c r="AI75" s="4" t="e">
        <f>MEDIAN($H$122:$H$133)</f>
        <v>#NUM!</v>
      </c>
      <c r="AJ75" s="2" t="e">
        <f>PERCENTILE($H$122:$H$133,25%)</f>
        <v>#NUM!</v>
      </c>
      <c r="AK75" s="4">
        <f>MIN($H$122:$H$133)</f>
        <v>0</v>
      </c>
      <c r="BK75">
        <v>10</v>
      </c>
      <c r="BL75">
        <f>COUNT(#REF!,#REF!,#REF!,#REF!,$H$71,$H$83,$H$95,$H$107,$H$119,$H$131,$H$143,$H$155,$H$167,$H$179)</f>
        <v>0</v>
      </c>
      <c r="BM75" s="6" t="e">
        <f>MAX(#REF!,#REF!,#REF!,#REF!,$H$71,$H$83,$H$95,$H$107,$H$119,$H$131,$H$143,$H$155,$H$167,$H$179)</f>
        <v>#REF!</v>
      </c>
      <c r="BN75" t="e">
        <f>PERCENTILE((#REF!,#REF!,#REF!,#REF!,$H$71,$H$83,$H$95,$H$107,$H$119,$H$131,$H$143,$H$155,$H$167,$H$179),75%)</f>
        <v>#REF!</v>
      </c>
      <c r="BO75" s="6" t="e">
        <f>MEDIAN(#REF!,#REF!,#REF!,#REF!,$H$71,$H$83,$H$95,$H$107,$H$119,$H$131,$H$143,$H$155,$H$167,$H$179)</f>
        <v>#REF!</v>
      </c>
      <c r="BP75" t="e">
        <f>PERCENTILE((#REF!,#REF!,#REF!,#REF!,$H$71,$H$83,$H$95,$H$107,$H$119,$H$131,$H$143,$H$155,$H$167,$H$179),25%)</f>
        <v>#REF!</v>
      </c>
      <c r="BQ75" s="6" t="e">
        <f>MIN(#REF!,#REF!,#REF!,#REF!,$H$71,$H$83,$H$95,$H$107,$H$119,$H$131,$H$143,$H$155,$H$167,$H$179)</f>
        <v>#REF!</v>
      </c>
    </row>
    <row r="76" spans="1:69" x14ac:dyDescent="0.25">
      <c r="A76" s="117"/>
      <c r="B76" s="60"/>
      <c r="C76" s="60"/>
      <c r="D76" s="61"/>
      <c r="E76" s="62"/>
      <c r="F76" s="62"/>
      <c r="G76" s="63"/>
      <c r="H76" s="64"/>
      <c r="I76" s="64"/>
      <c r="J76" s="64"/>
      <c r="K76" s="62"/>
      <c r="L76" s="63"/>
      <c r="M76" s="63"/>
      <c r="N76" s="66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E76" s="3">
        <v>2009</v>
      </c>
      <c r="AF76" s="2">
        <f>COUNT($H$134:$H$145)</f>
        <v>0</v>
      </c>
      <c r="AG76" s="4">
        <f>MAX($H$134:$H$145)</f>
        <v>0</v>
      </c>
      <c r="AH76" s="2" t="e">
        <f>PERCENTILE($H$134:$H$145,75%)</f>
        <v>#NUM!</v>
      </c>
      <c r="AI76" s="4" t="e">
        <f>MEDIAN($H$134:$H$145)</f>
        <v>#NUM!</v>
      </c>
      <c r="AJ76" s="2" t="e">
        <f>PERCENTILE($H$134:$H$145,25%)</f>
        <v>#NUM!</v>
      </c>
      <c r="AK76" s="4">
        <f>MIN($H$134:$H$145)</f>
        <v>0</v>
      </c>
      <c r="BK76">
        <v>11</v>
      </c>
      <c r="BL76">
        <f>COUNT(#REF!,#REF!,#REF!,#REF!,$H$72,$H$84,$H$96,$H$108,$H$120,$H$132,$H$144,$H$156,$H$168,$H$180)</f>
        <v>0</v>
      </c>
      <c r="BM76" s="6" t="e">
        <f>MAX(#REF!,#REF!,#REF!,#REF!,$H$72,$H$84,$H$96,$H$108,$H$120,$H$132,$H$144,$H$156,$H$168,$H$180)</f>
        <v>#REF!</v>
      </c>
      <c r="BN76" t="e">
        <f>PERCENTILE((#REF!,#REF!,#REF!,#REF!,$H$72,$H$84,$H$96,$H$108,$H$120,$H$132,$H$144,$H$156,$H$168,$H$180),75%)</f>
        <v>#REF!</v>
      </c>
      <c r="BO76" s="6" t="e">
        <f>MEDIAN(#REF!,#REF!,#REF!,#REF!,$H$72,$H$84,$H$96,$H$108,$H$120,$H$132,$H$144,$H$156,$H$168,$H$180)</f>
        <v>#REF!</v>
      </c>
      <c r="BP76" t="e">
        <f>PERCENTILE((#REF!,#REF!,#REF!,#REF!,$H$72,$H$84,$H$96,$H$108,$H$120,$H$132,$H$144,$H$156,$H$168,$H$180),25%)</f>
        <v>#REF!</v>
      </c>
      <c r="BQ76" s="6" t="e">
        <f>MIN(#REF!,#REF!,#REF!,#REF!,$H$72,$H$84,$H$96,$H$108,$H$120,$H$132,$H$144,$H$156,$H$168,$H$180)</f>
        <v>#REF!</v>
      </c>
    </row>
    <row r="77" spans="1:69" x14ac:dyDescent="0.25">
      <c r="A77" s="117"/>
      <c r="B77" s="60"/>
      <c r="C77" s="60"/>
      <c r="D77" s="61"/>
      <c r="E77" s="62"/>
      <c r="F77" s="62"/>
      <c r="G77" s="63"/>
      <c r="H77" s="64"/>
      <c r="I77" s="64"/>
      <c r="J77" s="64"/>
      <c r="K77" s="62"/>
      <c r="L77" s="63"/>
      <c r="M77" s="63"/>
      <c r="N77" s="66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E77" s="3">
        <v>2010</v>
      </c>
      <c r="AF77" s="2">
        <f>COUNT($H$146:$H$157)</f>
        <v>0</v>
      </c>
      <c r="AG77" s="4">
        <f>MAX($H$146:$H$157)</f>
        <v>0</v>
      </c>
      <c r="AH77" s="2" t="e">
        <f>PERCENTILE($H$146:$H$157,75%)</f>
        <v>#NUM!</v>
      </c>
      <c r="AI77" s="4" t="e">
        <f>MEDIAN($H$146:$H$157)</f>
        <v>#NUM!</v>
      </c>
      <c r="AJ77" s="2" t="e">
        <f>PERCENTILE($H$146:$H$157,25%)</f>
        <v>#NUM!</v>
      </c>
      <c r="AK77" s="4">
        <f>MIN($H$146:$H$157)</f>
        <v>0</v>
      </c>
      <c r="BK77">
        <v>12</v>
      </c>
      <c r="BL77">
        <f>COUNT(#REF!,#REF!,#REF!,#REF!,$H$73,$H$85,$H$97,$H$109,$H$121,$H$133,$H$145,$H$157,$H$169,$H$181)</f>
        <v>0</v>
      </c>
      <c r="BM77" s="6" t="e">
        <f>MAX(#REF!,#REF!,#REF!,#REF!,$H$73,$H$85,$H$97,$H$109,$H$121,$H$133,$H$145,$H$157,$H$169,$H$181)</f>
        <v>#REF!</v>
      </c>
      <c r="BN77" t="e">
        <f>PERCENTILE((#REF!,#REF!,#REF!,#REF!,$H$73,$H$85,$H$97,$H$109,$H$121,$H$133,$H$145,$H$157,$H$169,$H$181),75%)</f>
        <v>#REF!</v>
      </c>
      <c r="BO77" s="6" t="e">
        <f>MEDIAN(#REF!,#REF!,#REF!,#REF!,$H$73,$H$85,$H$97,$H$109,$H$121,$H$133,$H$145,$H$157,$H$169,$H$181)</f>
        <v>#REF!</v>
      </c>
      <c r="BP77" t="e">
        <f>PERCENTILE((#REF!,#REF!,#REF!,#REF!,$H$73,$H$85,$H$97,$H$109,$H$121,$H$133,$H$145,$H$157,$H$169,$H$181),25%)</f>
        <v>#REF!</v>
      </c>
      <c r="BQ77" s="6" t="e">
        <f>MIN(#REF!,#REF!,#REF!,#REF!,$H$73,$H$85,$H$97,$H$109,$H$121,$H$133,$H$145,$H$157,$H$169,$H$181)</f>
        <v>#REF!</v>
      </c>
    </row>
    <row r="78" spans="1:69" x14ac:dyDescent="0.25">
      <c r="A78" s="117"/>
      <c r="B78" s="60"/>
      <c r="C78" s="60"/>
      <c r="D78" s="61"/>
      <c r="E78" s="62"/>
      <c r="F78" s="62"/>
      <c r="G78" s="63"/>
      <c r="H78" s="64"/>
      <c r="I78" s="64"/>
      <c r="J78" s="64"/>
      <c r="K78" s="62"/>
      <c r="L78" s="63"/>
      <c r="M78" s="63"/>
      <c r="N78" s="66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E78" s="3">
        <v>2011</v>
      </c>
      <c r="AF78" s="2">
        <f>COUNT($H$158:$H$169)</f>
        <v>0</v>
      </c>
      <c r="AG78" s="4">
        <f>MAX($H$158:$H$169)</f>
        <v>0</v>
      </c>
      <c r="AH78" s="2" t="e">
        <f>PERCENTILE($H$158:$H$169,75%)</f>
        <v>#NUM!</v>
      </c>
      <c r="AI78" s="4" t="e">
        <f>MEDIAN($H$158:$H$169)</f>
        <v>#NUM!</v>
      </c>
      <c r="AJ78" s="2" t="e">
        <f>PERCENTILE($H$158:$H$169,25%)</f>
        <v>#NUM!</v>
      </c>
      <c r="AK78" s="4">
        <f>MIN($H$158:$H$169)</f>
        <v>0</v>
      </c>
    </row>
    <row r="79" spans="1:69" x14ac:dyDescent="0.25">
      <c r="A79" s="117"/>
      <c r="B79" s="60"/>
      <c r="C79" s="60"/>
      <c r="D79" s="61"/>
      <c r="E79" s="62"/>
      <c r="F79" s="62"/>
      <c r="G79" s="63"/>
      <c r="H79" s="64"/>
      <c r="I79" s="64"/>
      <c r="J79" s="64"/>
      <c r="K79" s="62"/>
      <c r="L79" s="63"/>
      <c r="M79" s="63"/>
      <c r="N79" s="66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E79" s="3">
        <v>2012</v>
      </c>
      <c r="AF79" s="2">
        <f>COUNT($H$170:$H$181)</f>
        <v>0</v>
      </c>
      <c r="AG79" s="4">
        <f>MAX($H$170:$H$181)</f>
        <v>0</v>
      </c>
      <c r="AH79" s="2" t="e">
        <f>PERCENTILE($H$170:$H$181,75%)</f>
        <v>#NUM!</v>
      </c>
      <c r="AI79" s="4" t="e">
        <f>MEDIAN($H$170:$H$181)</f>
        <v>#NUM!</v>
      </c>
      <c r="AJ79" s="2" t="e">
        <f>PERCENTILE($H$170:$H$181,25%)</f>
        <v>#NUM!</v>
      </c>
      <c r="AK79" s="4">
        <f>MIN($H$170:$H$181)</f>
        <v>0</v>
      </c>
    </row>
    <row r="80" spans="1:69" x14ac:dyDescent="0.25">
      <c r="A80" s="117"/>
      <c r="B80" s="60"/>
      <c r="C80" s="60"/>
      <c r="D80" s="61"/>
      <c r="E80" s="62"/>
      <c r="F80" s="62"/>
      <c r="G80" s="63"/>
      <c r="H80" s="64"/>
      <c r="I80" s="64"/>
      <c r="J80" s="64"/>
      <c r="K80" s="62"/>
      <c r="L80" s="63"/>
      <c r="M80" s="63"/>
      <c r="N80" s="66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E80" s="1"/>
      <c r="AF80" s="1"/>
      <c r="AG80" s="2"/>
      <c r="AH80" s="2"/>
      <c r="AI80" s="2"/>
    </row>
    <row r="81" spans="1:69" x14ac:dyDescent="0.25">
      <c r="A81" s="117"/>
      <c r="B81" s="60"/>
      <c r="C81" s="60"/>
      <c r="D81" s="61"/>
      <c r="E81" s="62"/>
      <c r="F81" s="62"/>
      <c r="G81" s="63"/>
      <c r="H81" s="64"/>
      <c r="I81" s="64"/>
      <c r="J81" s="64"/>
      <c r="K81" s="62"/>
      <c r="L81" s="63"/>
      <c r="M81" s="63"/>
      <c r="N81" s="66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69" x14ac:dyDescent="0.25">
      <c r="A82" s="117"/>
      <c r="B82" s="60"/>
      <c r="C82" s="60"/>
      <c r="D82" s="61"/>
      <c r="E82" s="62"/>
      <c r="F82" s="62"/>
      <c r="G82" s="63"/>
      <c r="H82" s="64"/>
      <c r="I82" s="64"/>
      <c r="J82" s="64"/>
      <c r="K82" s="62"/>
      <c r="L82" s="63"/>
      <c r="M82" s="63"/>
      <c r="N82" s="66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E82" t="s">
        <v>15</v>
      </c>
      <c r="AF82" t="s">
        <v>40</v>
      </c>
      <c r="AG82" t="s">
        <v>41</v>
      </c>
      <c r="AH82" t="s">
        <v>42</v>
      </c>
      <c r="AI82" t="s">
        <v>43</v>
      </c>
      <c r="AJ82" t="s">
        <v>44</v>
      </c>
      <c r="AK82" t="s">
        <v>45</v>
      </c>
      <c r="BK82" t="s">
        <v>14</v>
      </c>
      <c r="BL82" t="s">
        <v>40</v>
      </c>
      <c r="BM82" t="s">
        <v>41</v>
      </c>
      <c r="BN82" t="s">
        <v>42</v>
      </c>
      <c r="BO82" t="s">
        <v>43</v>
      </c>
      <c r="BP82" t="s">
        <v>44</v>
      </c>
      <c r="BQ82" t="s">
        <v>45</v>
      </c>
    </row>
    <row r="83" spans="1:69" x14ac:dyDescent="0.25">
      <c r="A83" s="117"/>
      <c r="B83" s="60"/>
      <c r="C83" s="60"/>
      <c r="D83" s="61"/>
      <c r="E83" s="62"/>
      <c r="F83" s="62"/>
      <c r="G83" s="63"/>
      <c r="H83" s="64"/>
      <c r="I83" s="64"/>
      <c r="J83" s="64"/>
      <c r="K83" s="62"/>
      <c r="L83" s="63"/>
      <c r="M83" s="63"/>
      <c r="N83" s="66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E83" s="3">
        <v>1999</v>
      </c>
      <c r="AF83">
        <f>COUNT(#REF!)</f>
        <v>0</v>
      </c>
      <c r="AG83" s="4" t="e">
        <f>MAX(#REF!)</f>
        <v>#REF!</v>
      </c>
      <c r="AH83" t="e">
        <f>PERCENTILE(#REF!,75%)</f>
        <v>#REF!</v>
      </c>
      <c r="AI83" s="4" t="e">
        <f>MEDIAN(#REF!)</f>
        <v>#REF!</v>
      </c>
      <c r="AJ83" t="e">
        <f>PERCENTILE(#REF!,25%)</f>
        <v>#REF!</v>
      </c>
      <c r="AK83" s="4" t="e">
        <f>MIN(#REF!)</f>
        <v>#REF!</v>
      </c>
      <c r="BK83">
        <v>1</v>
      </c>
      <c r="BL83">
        <f>COUNT(#REF!,#REF!,#REF!,#REF!,$I$62,$I$74,$I$86,$I$98,$I$110,$I$122,$I$134,$I$146,$I$158,$I$170)</f>
        <v>0</v>
      </c>
      <c r="BM83" s="6" t="e">
        <f>MAX(#REF!,#REF!,#REF!,#REF!,$I$62,$I$74,$I$86,$I$98,$I$110,$I$122,$I$134,$I$146,$I$158,$I$170)</f>
        <v>#REF!</v>
      </c>
      <c r="BN83" t="e">
        <f>PERCENTILE((#REF!,#REF!,#REF!,#REF!,$I$62,$I$74,$I$86,$I$98,$I$110,$I$122,$I$134,$I$146,$I$158,$I$170),75%)</f>
        <v>#REF!</v>
      </c>
      <c r="BO83" s="6" t="e">
        <f>MEDIAN(#REF!,#REF!,#REF!,#REF!,$I$62,$I$74,$I$86,$I$98,$I$110,$I$122,$I$134,$I$146,$I$158,$I$170)</f>
        <v>#REF!</v>
      </c>
      <c r="BP83" t="e">
        <f>PERCENTILE((#REF!,#REF!,#REF!,#REF!,$I$62,$I$74,$I$86,$I$98,$I$110,$I$122,$I$134,$I$146,$I$158,$I$170),25%)</f>
        <v>#REF!</v>
      </c>
      <c r="BQ83" s="6" t="e">
        <f>MIN(#REF!,#REF!,#REF!,#REF!,$I$62,$I$74,$I$86,$I$98,$I$110,$I$122,$I$134,$I$146,$I$158,$I$170)</f>
        <v>#REF!</v>
      </c>
    </row>
    <row r="84" spans="1:69" x14ac:dyDescent="0.25">
      <c r="A84" s="117"/>
      <c r="B84" s="60"/>
      <c r="C84" s="60"/>
      <c r="D84" s="61"/>
      <c r="E84" s="62"/>
      <c r="F84" s="62"/>
      <c r="G84" s="63"/>
      <c r="H84" s="64"/>
      <c r="I84" s="64"/>
      <c r="J84" s="64"/>
      <c r="K84" s="62"/>
      <c r="L84" s="63"/>
      <c r="M84" s="63"/>
      <c r="N84" s="66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E84" s="3">
        <v>2000</v>
      </c>
      <c r="AF84">
        <f>COUNT(#REF!)</f>
        <v>0</v>
      </c>
      <c r="AG84" s="4" t="e">
        <f>MAX(#REF!)</f>
        <v>#REF!</v>
      </c>
      <c r="AH84" t="e">
        <f>PERCENTILE(#REF!,75%)</f>
        <v>#REF!</v>
      </c>
      <c r="AI84" s="4" t="e">
        <f>MEDIAN(#REF!)</f>
        <v>#REF!</v>
      </c>
      <c r="AJ84" t="e">
        <f>PERCENTILE(#REF!,25%)</f>
        <v>#REF!</v>
      </c>
      <c r="AK84" s="4" t="e">
        <f>MIN(#REF!)</f>
        <v>#REF!</v>
      </c>
      <c r="BK84">
        <v>2</v>
      </c>
      <c r="BL84">
        <f>COUNT(#REF!,#REF!,#REF!,#REF!,$I$63,$I$75,$I$87,$I$99,$I$111,$I$123,$I$135,$I$147,$I$159,$I$171)</f>
        <v>0</v>
      </c>
      <c r="BM84" s="6" t="e">
        <f>MAX(#REF!,#REF!,#REF!,#REF!,$I$63,$I$75,$I$87,$I$99,$I$111,$I$123,$I$135,$I$147,$I$159,$I$171)</f>
        <v>#REF!</v>
      </c>
      <c r="BN84" t="e">
        <f>PERCENTILE((#REF!,#REF!,#REF!,#REF!,$I$63,$I$75,$I$87,$I$99,$I$111,$I$123,$I$135,$I$147,$I$159,$I$171),75%)</f>
        <v>#REF!</v>
      </c>
      <c r="BO84" s="6" t="e">
        <f>MEDIAN(#REF!,#REF!,#REF!,#REF!,$I$63,$I$75,$I$87,$I$99,$I$111,$I$123,$I$135,$I$147,$I$159,$I$171)</f>
        <v>#REF!</v>
      </c>
      <c r="BP84" t="e">
        <f>PERCENTILE((#REF!,#REF!,#REF!,#REF!,$I$63,$I$75,$I$87,$I$99,$I$111,$I$123,$I$135,$I$147,$I$159,$I$171),25%)</f>
        <v>#REF!</v>
      </c>
      <c r="BQ84" s="6" t="e">
        <f>MIN(#REF!,#REF!,#REF!,#REF!,$I$63,$I$75,$I$87,$I$99,$I$111,$I$123,$I$135,$I$147,$I$159,$I$171)</f>
        <v>#REF!</v>
      </c>
    </row>
    <row r="85" spans="1:69" x14ac:dyDescent="0.25">
      <c r="A85" s="117"/>
      <c r="B85" s="60"/>
      <c r="C85" s="60"/>
      <c r="D85" s="61"/>
      <c r="E85" s="62"/>
      <c r="F85" s="62"/>
      <c r="G85" s="63"/>
      <c r="H85" s="64"/>
      <c r="I85" s="64"/>
      <c r="J85" s="64"/>
      <c r="K85" s="62"/>
      <c r="L85" s="63"/>
      <c r="M85" s="63"/>
      <c r="N85" s="66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E85" s="3">
        <v>2001</v>
      </c>
      <c r="AF85" s="2">
        <f>COUNT(#REF!)</f>
        <v>0</v>
      </c>
      <c r="AG85" s="4" t="e">
        <f>MAX(#REF!)</f>
        <v>#REF!</v>
      </c>
      <c r="AH85" s="2" t="e">
        <f>PERCENTILE(#REF!,75%)</f>
        <v>#REF!</v>
      </c>
      <c r="AI85" s="4" t="e">
        <f>MEDIAN(#REF!)</f>
        <v>#REF!</v>
      </c>
      <c r="AJ85" s="2" t="e">
        <f>PERCENTILE(#REF!,25%)</f>
        <v>#REF!</v>
      </c>
      <c r="AK85" s="4" t="e">
        <f>MIN(#REF!)</f>
        <v>#REF!</v>
      </c>
      <c r="BK85">
        <v>3</v>
      </c>
      <c r="BL85">
        <f>COUNT(#REF!,#REF!,#REF!,#REF!,$I$64,$I$76,$I$88,$I$100,$I$112,$I$124,$I$136,$I$148,$I$160,$I$172)</f>
        <v>0</v>
      </c>
      <c r="BM85" s="6" t="e">
        <f>MAX(#REF!,#REF!,#REF!,#REF!,$I$64,$I$76,$I$88,$I$100,$I$112,$I$124,$I$136,$I$148,$I$160,$I$172)</f>
        <v>#REF!</v>
      </c>
      <c r="BN85" t="e">
        <f>PERCENTILE((#REF!,#REF!,#REF!,#REF!,$I$64,$I$76,$I$88,$I$100,$I$112,$I$124,$I$136,$I$148,$I$160,$I$172),75%)</f>
        <v>#REF!</v>
      </c>
      <c r="BO85" s="6" t="e">
        <f>MEDIAN(#REF!,#REF!,#REF!,#REF!,$I$64,$I$76,$I$88,$I$100,$I$112,$I$124,$I$136,$I$148,$I$160,$I$172)</f>
        <v>#REF!</v>
      </c>
      <c r="BP85" t="e">
        <f>PERCENTILE((#REF!,#REF!,#REF!,#REF!,$I$64,$I$76,$I$88,$I$100,$I$112,$I$124,$I$136,$I$148,$I$160,$I$172),25%)</f>
        <v>#REF!</v>
      </c>
      <c r="BQ85" s="6" t="e">
        <f>MIN(#REF!,#REF!,#REF!,#REF!,$I$64,$I$76,$I$88,$I$100,$I$112,$I$124,$I$136,$I$148,$I$160,$I$172)</f>
        <v>#REF!</v>
      </c>
    </row>
    <row r="86" spans="1:69" x14ac:dyDescent="0.25">
      <c r="A86" s="117"/>
      <c r="B86" s="60"/>
      <c r="C86" s="60"/>
      <c r="D86" s="61"/>
      <c r="E86" s="62"/>
      <c r="F86" s="62"/>
      <c r="G86" s="63"/>
      <c r="H86" s="64"/>
      <c r="I86" s="64"/>
      <c r="J86" s="64"/>
      <c r="K86" s="62"/>
      <c r="L86" s="63"/>
      <c r="M86" s="63"/>
      <c r="N86" s="66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E86" s="3">
        <v>2002</v>
      </c>
      <c r="AF86" s="2">
        <f>COUNT(#REF!)</f>
        <v>0</v>
      </c>
      <c r="AG86" s="4" t="e">
        <f>MAX(#REF!)</f>
        <v>#REF!</v>
      </c>
      <c r="AH86" s="2" t="e">
        <f>PERCENTILE(#REF!,75%)</f>
        <v>#REF!</v>
      </c>
      <c r="AI86" s="4" t="e">
        <f>MEDIAN(#REF!)</f>
        <v>#REF!</v>
      </c>
      <c r="AJ86" s="2" t="e">
        <f>PERCENTILE(#REF!,25%)</f>
        <v>#REF!</v>
      </c>
      <c r="AK86" s="4" t="e">
        <f>MIN(#REF!)</f>
        <v>#REF!</v>
      </c>
      <c r="BK86">
        <v>4</v>
      </c>
      <c r="BL86">
        <f>COUNT(#REF!,#REF!,#REF!,#REF!,$I$65,$I$77,$I$89,$I$101,$I$113,$I$125,$I$137,$I$149,$I$161,$I$173)</f>
        <v>0</v>
      </c>
      <c r="BM86" s="6" t="e">
        <f>MAX(#REF!,#REF!,#REF!,#REF!,$I$65,$I$77,$I$89,$I$101,$I$113,$I$125,$I$137,$I$149,$I$161,$I$173)</f>
        <v>#REF!</v>
      </c>
      <c r="BN86" t="e">
        <f>PERCENTILE((#REF!,#REF!,#REF!,#REF!,$I$65,$I$77,$I$89,$I$101,$I$113,$I$125,$I$137,$I$149,$I$161,$I$173),75%)</f>
        <v>#REF!</v>
      </c>
      <c r="BO86" s="6" t="e">
        <f>MEDIAN(#REF!,#REF!,#REF!,#REF!,$I$65,$I$77,$I$89,$I$101,$I$113,$I$125,$I$137,$I$149,$I$161,$I$173)</f>
        <v>#REF!</v>
      </c>
      <c r="BP86" t="e">
        <f>PERCENTILE((#REF!,#REF!,#REF!,#REF!,$I$65,$I$77,$I$89,$I$101,$I$113,$I$125,$I$137,$I$149,$I$161,$I$173),25%)</f>
        <v>#REF!</v>
      </c>
      <c r="BQ86" s="6" t="e">
        <f>MIN(#REF!,#REF!,#REF!,#REF!,$I$65,$I$77,$I$89,$I$101,$I$113,$I$125,$I$137,$I$149,$I$161,$I$173)</f>
        <v>#REF!</v>
      </c>
    </row>
    <row r="87" spans="1:69" x14ac:dyDescent="0.25">
      <c r="A87" s="117"/>
      <c r="B87" s="60"/>
      <c r="C87" s="60"/>
      <c r="D87" s="61"/>
      <c r="E87" s="62"/>
      <c r="F87" s="62"/>
      <c r="G87" s="63"/>
      <c r="H87" s="64"/>
      <c r="I87" s="64"/>
      <c r="J87" s="64"/>
      <c r="K87" s="62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E87" s="3">
        <v>2003</v>
      </c>
      <c r="AF87" s="2">
        <f>COUNT($I$62:$I$73)</f>
        <v>0</v>
      </c>
      <c r="AG87" s="4">
        <f>MAX($I$62:$I$73)</f>
        <v>0</v>
      </c>
      <c r="AH87" s="2" t="e">
        <f>PERCENTILE($I$62:$I$73,75%)</f>
        <v>#NUM!</v>
      </c>
      <c r="AI87" s="4" t="e">
        <f>MEDIAN($I$62:$I$73)</f>
        <v>#NUM!</v>
      </c>
      <c r="AJ87" s="2" t="e">
        <f>PERCENTILE($I$62:$I$73,25%)</f>
        <v>#NUM!</v>
      </c>
      <c r="AK87" s="4">
        <f>MIN($I$62:$I$73)</f>
        <v>0</v>
      </c>
      <c r="BK87">
        <v>5</v>
      </c>
      <c r="BL87">
        <f>COUNT(#REF!,#REF!,#REF!,#REF!,$I$66,$I$78,$I$90,$I$102,$I$114,$I$126,$I$138,$I$150,$I$162,$I$174)</f>
        <v>0</v>
      </c>
      <c r="BM87" s="6" t="e">
        <f>MAX(#REF!,#REF!,#REF!,#REF!,$I$66,$I$78,$I$90,$I$102,$I$114,$I$126,$I$138,$I$150,$I$162,$I$174)</f>
        <v>#REF!</v>
      </c>
      <c r="BN87" t="e">
        <f>PERCENTILE((#REF!,#REF!,#REF!,#REF!,$I$66,$I$78,$I$90,$I$102,$I$114,$I$126,$I$138,$I$150,$I$162,$I$174),75%)</f>
        <v>#REF!</v>
      </c>
      <c r="BO87" s="6" t="e">
        <f>MEDIAN(#REF!,#REF!,#REF!,#REF!,$I$66,$I$78,$I$90,$I$102,$I$114,$I$126,$I$138,$I$150,$I$162,$I$174)</f>
        <v>#REF!</v>
      </c>
      <c r="BP87" t="e">
        <f>PERCENTILE((#REF!,#REF!,#REF!,#REF!,$I$66,$I$78,$I$90,$I$102,$I$114,$I$126,$I$138,$I$150,$I$162,$I$174),25%)</f>
        <v>#REF!</v>
      </c>
      <c r="BQ87" s="6" t="e">
        <f>MIN(#REF!,#REF!,#REF!,#REF!,$I$66,$I$78,$I$90,$I$102,$I$114,$I$126,$I$138,$I$150,$I$162,$I$174)</f>
        <v>#REF!</v>
      </c>
    </row>
    <row r="88" spans="1:69" x14ac:dyDescent="0.25">
      <c r="A88" s="117"/>
      <c r="B88" s="60"/>
      <c r="C88" s="60"/>
      <c r="D88" s="61"/>
      <c r="E88" s="62"/>
      <c r="F88" s="62"/>
      <c r="G88" s="63"/>
      <c r="H88" s="64"/>
      <c r="I88" s="64"/>
      <c r="J88" s="64"/>
      <c r="K88" s="62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E88" s="3">
        <v>2004</v>
      </c>
      <c r="AF88" s="2">
        <f>COUNT($I$74:$I$85)</f>
        <v>0</v>
      </c>
      <c r="AG88" s="4">
        <f>MAX($I$74:$I$85)</f>
        <v>0</v>
      </c>
      <c r="AH88" s="2" t="e">
        <f>PERCENTILE($I$74:$I$85,75%)</f>
        <v>#NUM!</v>
      </c>
      <c r="AI88" s="4" t="e">
        <f>MEDIAN($I$74:$I$85)</f>
        <v>#NUM!</v>
      </c>
      <c r="AJ88" s="2" t="e">
        <f>PERCENTILE($I$74:$I$85,25%)</f>
        <v>#NUM!</v>
      </c>
      <c r="AK88" s="4">
        <f>MIN($I$74:$I$85)</f>
        <v>0</v>
      </c>
      <c r="BK88">
        <v>6</v>
      </c>
      <c r="BL88">
        <f>COUNT(#REF!,#REF!,#REF!,#REF!,$I$67,$I$79,$I$91,$I$103,$I$115,$I$127,$I$139,$I$151,$I$163,$I$175)</f>
        <v>0</v>
      </c>
      <c r="BM88" s="6" t="e">
        <f>MAX(#REF!,#REF!,#REF!,#REF!,$I$67,$I$79,$I$91,$I$103,$I$115,$I$127,$I$139,$I$151,$I$163,$I$175)</f>
        <v>#REF!</v>
      </c>
      <c r="BN88" t="e">
        <f>PERCENTILE((#REF!,#REF!,#REF!,#REF!,$I$67,$I$79,$I$91,$I$103,$I$115,$I$127,$I$139,$I$151,$I$163,$I$175),75%)</f>
        <v>#REF!</v>
      </c>
      <c r="BO88" s="6" t="e">
        <f>MEDIAN(#REF!,#REF!,#REF!,#REF!,$I$67,$I$79,$I$91,$I$103,$I$115,$I$127,$I$139,$I$151,$I$163,$I$175)</f>
        <v>#REF!</v>
      </c>
      <c r="BP88" t="e">
        <f>PERCENTILE((#REF!,#REF!,#REF!,#REF!,$I$67,$I$79,$I$91,$I$103,$I$115,$I$127,$I$139,$I$151,$I$163,$I$175),25%)</f>
        <v>#REF!</v>
      </c>
      <c r="BQ88" s="6" t="e">
        <f>MIN(#REF!,#REF!,#REF!,#REF!,$I$67,$I$79,$I$91,$I$103,$I$115,$I$127,$I$139,$I$151,$I$163,$I$175)</f>
        <v>#REF!</v>
      </c>
    </row>
    <row r="89" spans="1:69" x14ac:dyDescent="0.25">
      <c r="A89" s="117"/>
      <c r="B89" s="60"/>
      <c r="C89" s="60"/>
      <c r="D89" s="61"/>
      <c r="E89" s="62"/>
      <c r="F89" s="62"/>
      <c r="G89" s="63"/>
      <c r="H89" s="64"/>
      <c r="I89" s="64"/>
      <c r="J89" s="64"/>
      <c r="K89" s="62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E89" s="3">
        <v>2005</v>
      </c>
      <c r="AF89" s="2">
        <f>COUNT($I$86:$I$97)</f>
        <v>0</v>
      </c>
      <c r="AG89" s="4">
        <f>MAX($I$86:$I$97)</f>
        <v>0</v>
      </c>
      <c r="AH89" s="2" t="e">
        <f>PERCENTILE($I$86:$I$97,75%)</f>
        <v>#NUM!</v>
      </c>
      <c r="AI89" s="4" t="e">
        <f>MEDIAN($I$86:$I$97)</f>
        <v>#NUM!</v>
      </c>
      <c r="AJ89" s="2" t="e">
        <f>PERCENTILE($I$86:$I$97,25%)</f>
        <v>#NUM!</v>
      </c>
      <c r="AK89" s="4">
        <f>MIN($I$86:$I$97)</f>
        <v>0</v>
      </c>
      <c r="BK89">
        <v>7</v>
      </c>
      <c r="BL89">
        <f>COUNT(#REF!,#REF!,#REF!,#REF!,$I$68,$I$80,$I$92,$I$104,$I$116,$I$128,$I$140,$I$152,$I$164,$I$176)</f>
        <v>0</v>
      </c>
      <c r="BM89" s="6" t="e">
        <f>MAX(#REF!,#REF!,#REF!,#REF!,$I$68,$I$80,$I$92,$I$104,$I$116,$I$128,$I$140,$I$152,$I$164,$I$176)</f>
        <v>#REF!</v>
      </c>
      <c r="BN89" t="e">
        <f>PERCENTILE((#REF!,#REF!,#REF!,#REF!,$I$68,$I$80,$I$92,$I$104,$I$116,$I$128,$I$140,$I$152,$I$164,$I$176),75%)</f>
        <v>#REF!</v>
      </c>
      <c r="BO89" s="6" t="e">
        <f>MEDIAN(#REF!,#REF!,#REF!,#REF!,$I$68,$I$80,$I$92,$I$104,$I$116,$I$128,$I$140,$I$152,$I$164,$I$176)</f>
        <v>#REF!</v>
      </c>
      <c r="BP89" t="e">
        <f>PERCENTILE((#REF!,#REF!,#REF!,#REF!,$I$68,$I$80,$I$92,$I$104,$I$116,$I$128,$I$140,$I$152,$I$164,$I$176),25%)</f>
        <v>#REF!</v>
      </c>
      <c r="BQ89" s="6" t="e">
        <f>MIN(#REF!,#REF!,#REF!,#REF!,$I$68,$I$80,$I$92,$I$104,$I$116,$I$128,$I$140,$I$152,$I$164,$I$176)</f>
        <v>#REF!</v>
      </c>
    </row>
    <row r="90" spans="1:69" x14ac:dyDescent="0.25">
      <c r="A90" s="117"/>
      <c r="B90" s="60"/>
      <c r="C90" s="60"/>
      <c r="D90" s="61"/>
      <c r="E90" s="62"/>
      <c r="F90" s="62"/>
      <c r="G90" s="63"/>
      <c r="H90" s="64"/>
      <c r="I90" s="64"/>
      <c r="J90" s="64"/>
      <c r="K90" s="62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E90" s="3">
        <v>2006</v>
      </c>
      <c r="AF90" s="2">
        <f>COUNT($I$98:$I$109)</f>
        <v>0</v>
      </c>
      <c r="AG90" s="4">
        <f>MAX($I$98:$I$109)</f>
        <v>0</v>
      </c>
      <c r="AH90" s="2" t="e">
        <f>PERCENTILE($I$98:$I$109,75%)</f>
        <v>#NUM!</v>
      </c>
      <c r="AI90" s="4" t="e">
        <f>MEDIAN($I$98:$I$109)</f>
        <v>#NUM!</v>
      </c>
      <c r="AJ90" s="2" t="e">
        <f>PERCENTILE($I$98:$I$109,25%)</f>
        <v>#NUM!</v>
      </c>
      <c r="AK90" s="4">
        <f>MIN($I$98:$I$109)</f>
        <v>0</v>
      </c>
      <c r="BK90">
        <v>8</v>
      </c>
      <c r="BL90">
        <f>COUNT(#REF!,#REF!,#REF!,#REF!,$I$69,$I$81,$I$93,$I$105,$I$117,$I$129,$I$141,$I$153,$I$165,$I$177)</f>
        <v>0</v>
      </c>
      <c r="BM90" s="6" t="e">
        <f>MAX(#REF!,#REF!,#REF!,#REF!,$I$69,$I$81,$I$93,$I$105,$I$117,$I$129,$I$141,$I$153,$I$165,$I$177)</f>
        <v>#REF!</v>
      </c>
      <c r="BN90" t="e">
        <f>PERCENTILE((#REF!,#REF!,#REF!,#REF!,$I$69,$I$81,$I$93,$I$105,$I$117,$I$129,$I$141,$I$153,$I$165,$I$177),75%)</f>
        <v>#REF!</v>
      </c>
      <c r="BO90" s="6" t="e">
        <f>MEDIAN(#REF!,#REF!,#REF!,#REF!,$I$69,$I$81,$I$93,$I$105,$I$117,$I$129,$I$141,$I$153,$I$165,$I$177)</f>
        <v>#REF!</v>
      </c>
      <c r="BP90" t="e">
        <f>PERCENTILE((#REF!,#REF!,#REF!,#REF!,$I$69,$I$81,$I$93,$I$105,$I$117,$I$129,$I$141,$I$153,$I$165,$I$177),25%)</f>
        <v>#REF!</v>
      </c>
      <c r="BQ90" s="6" t="e">
        <f>MIN(#REF!,#REF!,#REF!,#REF!,$I$69,$I$81,$I$93,$I$105,$I$117,$I$129,$I$141,$I$153,$I$165,$I$177)</f>
        <v>#REF!</v>
      </c>
    </row>
    <row r="91" spans="1:69" x14ac:dyDescent="0.25">
      <c r="A91" s="117"/>
      <c r="B91" s="60"/>
      <c r="C91" s="60"/>
      <c r="D91" s="61"/>
      <c r="E91" s="62"/>
      <c r="F91" s="62"/>
      <c r="G91" s="63"/>
      <c r="H91" s="64"/>
      <c r="I91" s="64"/>
      <c r="J91" s="64"/>
      <c r="K91" s="62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E91" s="3">
        <v>2007</v>
      </c>
      <c r="AF91" s="2">
        <f>COUNT($I$110:$I$121)</f>
        <v>0</v>
      </c>
      <c r="AG91" s="4">
        <f>MAX($I$110:$I$121)</f>
        <v>0</v>
      </c>
      <c r="AH91" s="2" t="e">
        <f>PERCENTILE($I$110:$I$121,75%)</f>
        <v>#NUM!</v>
      </c>
      <c r="AI91" s="4" t="e">
        <f>MEDIAN($I$110:$I$121)</f>
        <v>#NUM!</v>
      </c>
      <c r="AJ91" s="2" t="e">
        <f>PERCENTILE($I$110:$I$121,25%)</f>
        <v>#NUM!</v>
      </c>
      <c r="AK91" s="4">
        <f>MIN($I$110:$I$121)</f>
        <v>0</v>
      </c>
      <c r="BK91">
        <v>9</v>
      </c>
      <c r="BL91">
        <f>COUNT(#REF!,#REF!,#REF!,#REF!,$I$70,$I$82,$I$94,$I$106,$I$118,$I$130,$I$142,$I$154,$I$166,$I$178)</f>
        <v>0</v>
      </c>
      <c r="BM91" s="6" t="e">
        <f>MAX(#REF!,#REF!,#REF!,#REF!,$I$70,$I$82,$I$94,$I$106,$I$118,$I$130,$I$142,$I$154,$I$166,$I$178)</f>
        <v>#REF!</v>
      </c>
      <c r="BN91" t="e">
        <f>PERCENTILE((#REF!,#REF!,#REF!,#REF!,$I$70,$I$82,$I$94,$I$106,$I$118,$I$130,$I$142,$I$154,$I$166,$I$178),75%)</f>
        <v>#REF!</v>
      </c>
      <c r="BO91" s="6" t="e">
        <f>MEDIAN(#REF!,#REF!,#REF!,#REF!,$I$70,$I$82,$I$94,$I$106,$I$118,$I$130,$I$142,$I$154,$I$166,$I$178)</f>
        <v>#REF!</v>
      </c>
      <c r="BP91" t="e">
        <f>PERCENTILE((#REF!,#REF!,#REF!,#REF!,$I$70,$I$82,$I$94,$I$106,$I$118,$I$130,$I$142,$I$154,$I$166,$I$178),25%)</f>
        <v>#REF!</v>
      </c>
      <c r="BQ91" s="6" t="e">
        <f>MIN(#REF!,#REF!,#REF!,#REF!,$I$70,$I$82,$I$94,$I$106,$I$118,$I$130,$I$142,$I$154,$I$166,$I$178)</f>
        <v>#REF!</v>
      </c>
    </row>
    <row r="92" spans="1:69" x14ac:dyDescent="0.25">
      <c r="A92" s="117"/>
      <c r="B92" s="60"/>
      <c r="C92" s="60"/>
      <c r="D92" s="61"/>
      <c r="E92" s="62"/>
      <c r="F92" s="62"/>
      <c r="G92" s="63"/>
      <c r="H92" s="64"/>
      <c r="I92" s="64"/>
      <c r="J92" s="64"/>
      <c r="K92" s="62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E92" s="3">
        <v>2008</v>
      </c>
      <c r="AF92" s="2">
        <f>COUNT($I$122:$I$133)</f>
        <v>0</v>
      </c>
      <c r="AG92" s="4">
        <f>MAX($I$122:$I$133)</f>
        <v>0</v>
      </c>
      <c r="AH92" s="2" t="e">
        <f>PERCENTILE($I$122:$I$133,75%)</f>
        <v>#NUM!</v>
      </c>
      <c r="AI92" s="4" t="e">
        <f>MEDIAN($I$122:$I$133)</f>
        <v>#NUM!</v>
      </c>
      <c r="AJ92" s="2" t="e">
        <f>PERCENTILE($I$122:$I$133,25%)</f>
        <v>#NUM!</v>
      </c>
      <c r="AK92" s="4">
        <f>MIN($I$122:$I$133)</f>
        <v>0</v>
      </c>
      <c r="BK92">
        <v>10</v>
      </c>
      <c r="BL92">
        <f>COUNT(#REF!,#REF!,#REF!,#REF!,$I$71,$I$83,$I$95,$I$107,$I$119,$I$131,$I$143,$I$155,$I$167,$I$179)</f>
        <v>0</v>
      </c>
      <c r="BM92" s="6" t="e">
        <f>MAX(#REF!,#REF!,#REF!,#REF!,$I$71,$I$83,$I$95,$I$107,$I$119,$I$131,$I$143,$I$155,$I$167,$I$179)</f>
        <v>#REF!</v>
      </c>
      <c r="BN92" t="e">
        <f>PERCENTILE((#REF!,#REF!,#REF!,#REF!,$I$71,$I$83,$I$95,$I$107,$I$119,$I$131,$I$143,$I$155,$I$167,$I$179),75%)</f>
        <v>#REF!</v>
      </c>
      <c r="BO92" s="6" t="e">
        <f>MEDIAN(#REF!,#REF!,#REF!,#REF!,$I$71,$I$83,$I$95,$I$107,$I$119,$I$131,$I$143,$I$155,$I$167,$I$179)</f>
        <v>#REF!</v>
      </c>
      <c r="BP92" t="e">
        <f>PERCENTILE((#REF!,#REF!,#REF!,#REF!,$I$71,$I$83,$I$95,$I$107,$I$119,$I$131,$I$143,$I$155,$I$167,$I$179),25%)</f>
        <v>#REF!</v>
      </c>
      <c r="BQ92" s="6" t="e">
        <f>MIN(#REF!,#REF!,#REF!,#REF!,$I$71,$I$83,$I$95,$I$107,$I$119,$I$131,$I$143,$I$155,$I$167,$I$179)</f>
        <v>#REF!</v>
      </c>
    </row>
    <row r="93" spans="1:69" x14ac:dyDescent="0.25">
      <c r="A93" s="117"/>
      <c r="B93" s="60"/>
      <c r="C93" s="60"/>
      <c r="D93" s="61"/>
      <c r="E93" s="62"/>
      <c r="F93" s="62"/>
      <c r="G93" s="63"/>
      <c r="H93" s="64"/>
      <c r="I93" s="64"/>
      <c r="J93" s="64"/>
      <c r="K93" s="62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E93" s="3">
        <v>2009</v>
      </c>
      <c r="AF93" s="2">
        <f>COUNT($I$134:$I$145)</f>
        <v>0</v>
      </c>
      <c r="AG93" s="4">
        <f>MAX($I$134:$I$145)</f>
        <v>0</v>
      </c>
      <c r="AH93" s="2" t="e">
        <f>PERCENTILE($I$134:$I$145,75%)</f>
        <v>#NUM!</v>
      </c>
      <c r="AI93" s="4" t="e">
        <f>MEDIAN($I$134:$I$145)</f>
        <v>#NUM!</v>
      </c>
      <c r="AJ93" s="2" t="e">
        <f>PERCENTILE($I$134:$I$145,25%)</f>
        <v>#NUM!</v>
      </c>
      <c r="AK93" s="4">
        <f>MIN($I$134:$I$145)</f>
        <v>0</v>
      </c>
      <c r="BK93">
        <v>11</v>
      </c>
      <c r="BL93">
        <f>COUNT(#REF!,#REF!,#REF!,#REF!,$I$72,$I$84,$I$96,$I$108,$I$120,$I$132,$I$144,$I$156,$I$168,$I$180)</f>
        <v>0</v>
      </c>
      <c r="BM93" s="6" t="e">
        <f>MAX(#REF!,#REF!,#REF!,#REF!,$I$72,$I$84,$I$96,$I$108,$I$120,$I$132,$I$144,$I$156,$I$168,$I$180)</f>
        <v>#REF!</v>
      </c>
      <c r="BN93" t="e">
        <f>PERCENTILE((#REF!,#REF!,#REF!,#REF!,$I$72,$I$84,$I$96,$I$108,$I$120,$I$132,$I$144,$I$156,$I$168,$I$180),75%)</f>
        <v>#REF!</v>
      </c>
      <c r="BO93" s="6" t="e">
        <f>MEDIAN(#REF!,#REF!,#REF!,#REF!,$I$72,$I$84,$I$96,$I$108,$I$120,$I$132,$I$144,$I$156,$I$168,$I$180)</f>
        <v>#REF!</v>
      </c>
      <c r="BP93" t="e">
        <f>PERCENTILE((#REF!,#REF!,#REF!,#REF!,$I$72,$I$84,$I$96,$I$108,$I$120,$I$132,$I$144,$I$156,$I$168,$I$180),25%)</f>
        <v>#REF!</v>
      </c>
      <c r="BQ93" s="6" t="e">
        <f>MIN(#REF!,#REF!,#REF!,#REF!,$I$72,$I$84,$I$96,$I$108,$I$120,$I$132,$I$144,$I$156,$I$168,$I$180)</f>
        <v>#REF!</v>
      </c>
    </row>
    <row r="94" spans="1:69" x14ac:dyDescent="0.25">
      <c r="A94" s="117"/>
      <c r="B94" s="60"/>
      <c r="C94" s="60"/>
      <c r="D94" s="61"/>
      <c r="E94" s="62"/>
      <c r="F94" s="62"/>
      <c r="G94" s="63"/>
      <c r="H94" s="64"/>
      <c r="I94" s="64"/>
      <c r="J94" s="64"/>
      <c r="K94" s="62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E94" s="3">
        <v>2010</v>
      </c>
      <c r="AF94" s="2">
        <f>COUNT($I$146:$I$157)</f>
        <v>0</v>
      </c>
      <c r="AG94" s="4">
        <f>MAX($I$146:$I$157)</f>
        <v>0</v>
      </c>
      <c r="AH94" s="2" t="e">
        <f>PERCENTILE($I$146:$I$157,75%)</f>
        <v>#NUM!</v>
      </c>
      <c r="AI94" s="4" t="e">
        <f>MEDIAN($I$146:$I$157)</f>
        <v>#NUM!</v>
      </c>
      <c r="AJ94" s="2" t="e">
        <f>PERCENTILE($I$146:$I$157,25%)</f>
        <v>#NUM!</v>
      </c>
      <c r="AK94" s="4">
        <f>MIN($I$146:$I$157)</f>
        <v>0</v>
      </c>
      <c r="BK94">
        <v>12</v>
      </c>
      <c r="BL94">
        <f>COUNT(#REF!,#REF!,#REF!,#REF!,$I$73,$I$85,$I$97,$I$109,$I$121,$I$133,$I$145,$I$157,$I$169,$I$181)</f>
        <v>0</v>
      </c>
      <c r="BM94" s="6" t="e">
        <f>MAX(#REF!,#REF!,#REF!,#REF!,$I$73,$I$85,$I$97,$I$109,$I$121,$I$133,$I$145,$I$157,$I$169,$I$181)</f>
        <v>#REF!</v>
      </c>
      <c r="BN94" t="e">
        <f>PERCENTILE((#REF!,#REF!,#REF!,#REF!,$I$73,$I$85,$I$97,$I$109,$I$121,$I$133,$I$145,$I$157,$I$169,$I$181),75%)</f>
        <v>#REF!</v>
      </c>
      <c r="BO94" s="6" t="e">
        <f>MEDIAN(#REF!,#REF!,#REF!,#REF!,$I$73,$I$85,$I$97,$I$109,$I$121,$I$133,$I$145,$I$157,$I$169,$I$181)</f>
        <v>#REF!</v>
      </c>
      <c r="BP94" t="e">
        <f>PERCENTILE((#REF!,#REF!,#REF!,#REF!,$I$73,$I$85,$I$97,$I$109,$I$121,$I$133,$I$145,$I$157,$I$169,$I$181),25%)</f>
        <v>#REF!</v>
      </c>
      <c r="BQ94" s="6" t="e">
        <f>MIN(#REF!,#REF!,#REF!,#REF!,$I$73,$I$85,$I$97,$I$109,$I$121,$I$133,$I$145,$I$157,$I$169,$I$181)</f>
        <v>#REF!</v>
      </c>
    </row>
    <row r="95" spans="1:69" x14ac:dyDescent="0.25">
      <c r="A95" s="117"/>
      <c r="B95" s="60"/>
      <c r="C95" s="60"/>
      <c r="D95" s="61"/>
      <c r="E95" s="62"/>
      <c r="F95" s="62"/>
      <c r="G95" s="63"/>
      <c r="H95" s="64"/>
      <c r="I95" s="64"/>
      <c r="J95" s="64"/>
      <c r="K95" s="62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E95" s="3">
        <v>2011</v>
      </c>
      <c r="AF95" s="2">
        <f>COUNT($I$158:$I$169)</f>
        <v>0</v>
      </c>
      <c r="AG95" s="4">
        <f>MAX($I$158:$I$169)</f>
        <v>0</v>
      </c>
      <c r="AH95" s="2" t="e">
        <f>PERCENTILE($I$158:$I$169,75%)</f>
        <v>#NUM!</v>
      </c>
      <c r="AI95" s="4" t="e">
        <f>MEDIAN($I$158:$I$169)</f>
        <v>#NUM!</v>
      </c>
      <c r="AJ95" s="2" t="e">
        <f>PERCENTILE($I$158:$I$169,25%)</f>
        <v>#NUM!</v>
      </c>
      <c r="AK95" s="4">
        <f>MIN($I$158:$I$169)</f>
        <v>0</v>
      </c>
    </row>
    <row r="96" spans="1:69" x14ac:dyDescent="0.25">
      <c r="A96" s="117"/>
      <c r="B96" s="60"/>
      <c r="C96" s="60"/>
      <c r="D96" s="61"/>
      <c r="E96" s="62"/>
      <c r="F96" s="62"/>
      <c r="G96" s="63"/>
      <c r="H96" s="64"/>
      <c r="I96" s="64"/>
      <c r="J96" s="64"/>
      <c r="K96" s="62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E96" s="3">
        <v>2012</v>
      </c>
      <c r="AF96" s="2">
        <f>COUNT($I$170:$I$181)</f>
        <v>0</v>
      </c>
      <c r="AG96" s="4">
        <f>MAX($I$170:$I$181)</f>
        <v>0</v>
      </c>
      <c r="AH96" s="2" t="e">
        <f>PERCENTILE($I$170:$I$181,75%)</f>
        <v>#NUM!</v>
      </c>
      <c r="AI96" s="4" t="e">
        <f>MEDIAN($I$170:$I$181)</f>
        <v>#NUM!</v>
      </c>
      <c r="AJ96" s="2" t="e">
        <f>PERCENTILE($I$170:$I$181,25%)</f>
        <v>#NUM!</v>
      </c>
      <c r="AK96" s="4">
        <f>MIN($I$170:$I$181)</f>
        <v>0</v>
      </c>
    </row>
    <row r="97" spans="1:69" x14ac:dyDescent="0.25">
      <c r="A97" s="117"/>
      <c r="B97" s="60"/>
      <c r="C97" s="60"/>
      <c r="D97" s="61"/>
      <c r="E97" s="62"/>
      <c r="F97" s="62"/>
      <c r="G97" s="63"/>
      <c r="H97" s="64"/>
      <c r="I97" s="64"/>
      <c r="J97" s="64"/>
      <c r="K97" s="62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E97" s="1"/>
      <c r="AF97" s="1"/>
      <c r="AG97" s="2"/>
      <c r="AH97" s="2"/>
      <c r="AI97" s="2"/>
    </row>
    <row r="98" spans="1:69" x14ac:dyDescent="0.25">
      <c r="A98" s="117"/>
      <c r="B98" s="60"/>
      <c r="C98" s="60"/>
      <c r="D98" s="61"/>
      <c r="E98" s="62"/>
      <c r="F98" s="62"/>
      <c r="G98" s="63"/>
      <c r="H98" s="64"/>
      <c r="I98" s="64"/>
      <c r="J98" s="64"/>
      <c r="K98" s="62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69" x14ac:dyDescent="0.25">
      <c r="A99" s="117"/>
      <c r="B99" s="60"/>
      <c r="C99" s="60"/>
      <c r="D99" s="61"/>
      <c r="E99" s="62"/>
      <c r="F99" s="62"/>
      <c r="G99" s="63"/>
      <c r="H99" s="64"/>
      <c r="I99" s="64"/>
      <c r="J99" s="64"/>
      <c r="K99" s="62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E99" t="s">
        <v>15</v>
      </c>
      <c r="AF99" t="s">
        <v>46</v>
      </c>
      <c r="AG99" t="s">
        <v>47</v>
      </c>
      <c r="AH99" t="s">
        <v>48</v>
      </c>
      <c r="AI99" t="s">
        <v>49</v>
      </c>
      <c r="AJ99" t="s">
        <v>50</v>
      </c>
      <c r="AK99" t="s">
        <v>51</v>
      </c>
      <c r="BK99" t="s">
        <v>14</v>
      </c>
      <c r="BL99" t="s">
        <v>46</v>
      </c>
      <c r="BM99" t="s">
        <v>47</v>
      </c>
      <c r="BN99" t="s">
        <v>48</v>
      </c>
      <c r="BO99" t="s">
        <v>49</v>
      </c>
      <c r="BP99" t="s">
        <v>50</v>
      </c>
      <c r="BQ99" t="s">
        <v>51</v>
      </c>
    </row>
    <row r="100" spans="1:69" x14ac:dyDescent="0.25">
      <c r="A100" s="117"/>
      <c r="B100" s="60"/>
      <c r="C100" s="60"/>
      <c r="D100" s="61"/>
      <c r="E100" s="62"/>
      <c r="F100" s="62"/>
      <c r="G100" s="63"/>
      <c r="H100" s="64"/>
      <c r="I100" s="64"/>
      <c r="J100" s="64"/>
      <c r="K100" s="62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E100" s="3">
        <v>1999</v>
      </c>
      <c r="AF100">
        <f>COUNT(#REF!)</f>
        <v>0</v>
      </c>
      <c r="AG100" s="4" t="e">
        <f>MAX(#REF!)</f>
        <v>#REF!</v>
      </c>
      <c r="AH100" t="e">
        <f>PERCENTILE(#REF!,75%)</f>
        <v>#REF!</v>
      </c>
      <c r="AI100" s="4" t="e">
        <f>MEDIAN(#REF!)</f>
        <v>#REF!</v>
      </c>
      <c r="AJ100" t="e">
        <f>PERCENTILE(#REF!,25%)</f>
        <v>#REF!</v>
      </c>
      <c r="AK100" s="4" t="e">
        <f>MIN(#REF!)</f>
        <v>#REF!</v>
      </c>
      <c r="BK100">
        <v>1</v>
      </c>
      <c r="BL100">
        <f>COUNT(#REF!,#REF!,#REF!,#REF!,$J$62,$J$74,$J$86,$J$98,$J$110,$J$122,$J$134,$J$146,$J$158,$J$170)</f>
        <v>0</v>
      </c>
      <c r="BM100" s="6" t="e">
        <f>MAX(#REF!,#REF!,#REF!,#REF!,$J$62,$J$74,$J$86,$J$98,$J$110,$J$122,$J$134,$J$146,$J$158,$J$170)</f>
        <v>#REF!</v>
      </c>
      <c r="BN100" t="e">
        <f>PERCENTILE((#REF!,#REF!,#REF!,#REF!,$J$62,$J$74,$J$86,$J$98,$J$110,$J$122,$J$134,$J$146,$J$158,$J$170),75%)</f>
        <v>#REF!</v>
      </c>
      <c r="BO100" s="6" t="e">
        <f>MEDIAN(#REF!,#REF!,#REF!,#REF!,$J$62,$J$74,$J$86,$J$98,$J$110,$J$122,$J$134,$J$146,$J$158,$J$170)</f>
        <v>#REF!</v>
      </c>
      <c r="BP100" t="e">
        <f>PERCENTILE((#REF!,#REF!,#REF!,#REF!,$J$62,$J$74,$J$86,$J$98,$J$110,$J$122,$J$134,$J$146,$J$158,$J$170),25%)</f>
        <v>#REF!</v>
      </c>
      <c r="BQ100" s="6" t="e">
        <f>MIN(#REF!,#REF!,#REF!,#REF!,$J$62,$J$74,$J$86,$J$98,$J$110,$J$122,$J$134,$J$146,$J$158,$J$170)</f>
        <v>#REF!</v>
      </c>
    </row>
    <row r="101" spans="1:69" x14ac:dyDescent="0.25">
      <c r="A101" s="117"/>
      <c r="B101" s="60"/>
      <c r="C101" s="60"/>
      <c r="D101" s="61"/>
      <c r="E101" s="62"/>
      <c r="F101" s="62"/>
      <c r="G101" s="63"/>
      <c r="H101" s="64"/>
      <c r="I101" s="64"/>
      <c r="J101" s="64"/>
      <c r="K101" s="62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E101" s="3">
        <v>2000</v>
      </c>
      <c r="AF101">
        <f>COUNT(#REF!)</f>
        <v>0</v>
      </c>
      <c r="AG101" s="4" t="e">
        <f>MAX(#REF!)</f>
        <v>#REF!</v>
      </c>
      <c r="AH101" t="e">
        <f>PERCENTILE(#REF!,75%)</f>
        <v>#REF!</v>
      </c>
      <c r="AI101" s="4" t="e">
        <f>MEDIAN(#REF!)</f>
        <v>#REF!</v>
      </c>
      <c r="AJ101" t="e">
        <f>PERCENTILE(#REF!,25%)</f>
        <v>#REF!</v>
      </c>
      <c r="AK101" s="4" t="e">
        <f>MIN(#REF!)</f>
        <v>#REF!</v>
      </c>
      <c r="BK101">
        <v>2</v>
      </c>
      <c r="BL101">
        <f>COUNT(#REF!,#REF!,#REF!,#REF!,$J$63,$J$75,$J$87,$J$99,$J$111,$J$123,$J$135,$J$147,$J$159,$J$171)</f>
        <v>0</v>
      </c>
      <c r="BM101" s="6" t="e">
        <f>MAX(#REF!,#REF!,#REF!,#REF!,$J$63,$J$75,$J$87,$J$99,$J$111,$J$123,$J$135,$J$147,$J$159,$J$171)</f>
        <v>#REF!</v>
      </c>
      <c r="BN101" t="e">
        <f>PERCENTILE((#REF!,#REF!,#REF!,#REF!,$J$63,$J$75,$J$87,$J$99,$J$111,$J$123,$J$135,$J$147,$J$159,$J$171),75%)</f>
        <v>#REF!</v>
      </c>
      <c r="BO101" s="6" t="e">
        <f>MEDIAN(#REF!,#REF!,#REF!,#REF!,$J$63,$J$75,$J$87,$J$99,$J$111,$J$123,$J$135,$J$147,$J$159,$J$171)</f>
        <v>#REF!</v>
      </c>
      <c r="BP101" t="e">
        <f>PERCENTILE((#REF!,#REF!,#REF!,#REF!,$J$63,$J$75,$J$87,$J$99,$J$111,$J$123,$J$135,$J$147,$J$159,$J$171),25%)</f>
        <v>#REF!</v>
      </c>
      <c r="BQ101" s="6" t="e">
        <f>MIN(#REF!,#REF!,#REF!,#REF!,$J$63,$J$75,$J$87,$J$99,$J$111,$J$123,$J$135,$J$147,$J$159,$J$171)</f>
        <v>#REF!</v>
      </c>
    </row>
    <row r="102" spans="1:69" x14ac:dyDescent="0.25">
      <c r="A102" s="117"/>
      <c r="B102" s="60"/>
      <c r="C102" s="60"/>
      <c r="D102" s="61"/>
      <c r="E102" s="62"/>
      <c r="F102" s="62"/>
      <c r="G102" s="63"/>
      <c r="H102" s="64"/>
      <c r="I102" s="64"/>
      <c r="J102" s="64"/>
      <c r="K102" s="62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E102" s="3">
        <v>2001</v>
      </c>
      <c r="AF102" s="2">
        <f>COUNT(#REF!)</f>
        <v>0</v>
      </c>
      <c r="AG102" s="4" t="e">
        <f>MAX(#REF!)</f>
        <v>#REF!</v>
      </c>
      <c r="AH102" s="2" t="e">
        <f>PERCENTILE(#REF!,75%)</f>
        <v>#REF!</v>
      </c>
      <c r="AI102" s="4" t="e">
        <f>MEDIAN(#REF!)</f>
        <v>#REF!</v>
      </c>
      <c r="AJ102" s="2" t="e">
        <f>PERCENTILE(#REF!,25%)</f>
        <v>#REF!</v>
      </c>
      <c r="AK102" s="4" t="e">
        <f>MIN(#REF!)</f>
        <v>#REF!</v>
      </c>
      <c r="BK102">
        <v>3</v>
      </c>
      <c r="BL102">
        <f>COUNT(#REF!,#REF!,#REF!,#REF!,$J$64,$J$76,$J$88,$J$100,$J$112,$J$124,$J$136,$J$148,$J$160,$J$172)</f>
        <v>0</v>
      </c>
      <c r="BM102" s="6" t="e">
        <f>MAX(#REF!,#REF!,#REF!,#REF!,$J$64,$J$76,$J$88,$J$100,$J$112,$J$124,$J$136,$J$148,$J$160,$J$172)</f>
        <v>#REF!</v>
      </c>
      <c r="BN102" t="e">
        <f>PERCENTILE((#REF!,#REF!,#REF!,#REF!,$J$64,$J$76,$J$88,$J$100,$J$112,$J$124,$J$136,$J$148,$J$160,$J$172),75%)</f>
        <v>#REF!</v>
      </c>
      <c r="BO102" s="6" t="e">
        <f>MEDIAN(#REF!,#REF!,#REF!,#REF!,$J$64,$J$76,$J$88,$J$100,$J$112,$J$124,$J$136,$J$148,$J$160,$J$172)</f>
        <v>#REF!</v>
      </c>
      <c r="BP102" t="e">
        <f>PERCENTILE((#REF!,#REF!,#REF!,#REF!,$J$64,$J$76,$J$88,$J$100,$J$112,$J$124,$J$136,$J$148,$J$160,$J$172),25%)</f>
        <v>#REF!</v>
      </c>
      <c r="BQ102" s="6" t="e">
        <f>MIN(#REF!,#REF!,#REF!,#REF!,$J$64,$J$76,$J$88,$J$100,$J$112,$J$124,$J$136,$J$148,$J$160,$J$172)</f>
        <v>#REF!</v>
      </c>
    </row>
    <row r="103" spans="1:69" x14ac:dyDescent="0.25">
      <c r="A103" s="117"/>
      <c r="B103" s="60"/>
      <c r="C103" s="60"/>
      <c r="D103" s="61"/>
      <c r="E103" s="62"/>
      <c r="F103" s="62"/>
      <c r="G103" s="63"/>
      <c r="H103" s="64"/>
      <c r="I103" s="64"/>
      <c r="J103" s="64"/>
      <c r="K103" s="62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E103" s="3">
        <v>2002</v>
      </c>
      <c r="AF103" s="2">
        <f>COUNT(#REF!)</f>
        <v>0</v>
      </c>
      <c r="AG103" s="4" t="e">
        <f>MAX(#REF!)</f>
        <v>#REF!</v>
      </c>
      <c r="AH103" s="2" t="e">
        <f>PERCENTILE(#REF!,75%)</f>
        <v>#REF!</v>
      </c>
      <c r="AI103" s="4" t="e">
        <f>MEDIAN(#REF!)</f>
        <v>#REF!</v>
      </c>
      <c r="AJ103" s="2" t="e">
        <f>PERCENTILE(#REF!,25%)</f>
        <v>#REF!</v>
      </c>
      <c r="AK103" s="4" t="e">
        <f>MIN(#REF!)</f>
        <v>#REF!</v>
      </c>
      <c r="BK103">
        <v>4</v>
      </c>
      <c r="BL103">
        <f>COUNT(#REF!,#REF!,#REF!,#REF!,$J$65,$J$77,$J$89,$J$101,$J$113,$J$125,$J$137,$J$149,$J$161,$J$173)</f>
        <v>0</v>
      </c>
      <c r="BM103" s="6" t="e">
        <f>MAX(#REF!,#REF!,#REF!,#REF!,$J$65,$J$77,$J$89,$J$101,$J$113,$J$125,$J$137,$J$149,$J$161,$J$173)</f>
        <v>#REF!</v>
      </c>
      <c r="BN103" t="e">
        <f>PERCENTILE((#REF!,#REF!,#REF!,#REF!,$J$65,$J$77,$J$89,$J$101,$J$113,$J$125,$J$137,$J$149,$J$161,$J$173),75%)</f>
        <v>#REF!</v>
      </c>
      <c r="BO103" s="6" t="e">
        <f>MEDIAN(#REF!,#REF!,#REF!,#REF!,$J$65,$J$77,$J$89,$J$101,$J$113,$J$125,$J$137,$J$149,$J$161,$J$173)</f>
        <v>#REF!</v>
      </c>
      <c r="BP103" t="e">
        <f>PERCENTILE((#REF!,#REF!,#REF!,#REF!,$J$65,$J$77,$J$89,$J$101,$J$113,$J$125,$J$137,$J$149,$J$161,$J$173),25%)</f>
        <v>#REF!</v>
      </c>
      <c r="BQ103" s="6" t="e">
        <f>MIN(#REF!,#REF!,#REF!,#REF!,$J$65,$J$77,$J$89,$J$101,$J$113,$J$125,$J$137,$J$149,$J$161,$J$173)</f>
        <v>#REF!</v>
      </c>
    </row>
    <row r="104" spans="1:69" x14ac:dyDescent="0.25">
      <c r="A104" s="117"/>
      <c r="B104" s="60"/>
      <c r="C104" s="60"/>
      <c r="D104" s="61"/>
      <c r="E104" s="62"/>
      <c r="F104" s="62"/>
      <c r="G104" s="63"/>
      <c r="H104" s="64"/>
      <c r="I104" s="64"/>
      <c r="J104" s="64"/>
      <c r="K104" s="62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E104" s="3">
        <v>2003</v>
      </c>
      <c r="AF104" s="2">
        <f>COUNT($J$62:$J$73)</f>
        <v>0</v>
      </c>
      <c r="AG104" s="4">
        <f>MAX($J$62:$J$73)</f>
        <v>0</v>
      </c>
      <c r="AH104" s="2" t="e">
        <f>PERCENTILE($J$62:$J$73,75%)</f>
        <v>#NUM!</v>
      </c>
      <c r="AI104" s="4" t="e">
        <f>MEDIAN($J$62:$J$73)</f>
        <v>#NUM!</v>
      </c>
      <c r="AJ104" s="2" t="e">
        <f>PERCENTILE($J$62:$J$73,25%)</f>
        <v>#NUM!</v>
      </c>
      <c r="AK104" s="4">
        <f>MIN($J$62:$J$73)</f>
        <v>0</v>
      </c>
      <c r="BK104">
        <v>5</v>
      </c>
      <c r="BL104">
        <f>COUNT(#REF!,#REF!,#REF!,#REF!,$J$66,$J$78,$J$90,$J$102,$J$114,$J$126,$J$138,$J$150,$J$162,$J$174)</f>
        <v>0</v>
      </c>
      <c r="BM104" s="6" t="e">
        <f>MAX(#REF!,#REF!,#REF!,#REF!,$J$66,$J$78,$J$90,$J$102,$J$114,$J$126,$J$138,$J$150,$J$162,$J$174)</f>
        <v>#REF!</v>
      </c>
      <c r="BN104" t="e">
        <f>PERCENTILE((#REF!,#REF!,#REF!,#REF!,$J$66,$J$78,$J$90,$J$102,$J$114,$J$126,$J$138,$J$150,$J$162,$J$174),75%)</f>
        <v>#REF!</v>
      </c>
      <c r="BO104" s="6" t="e">
        <f>MEDIAN(#REF!,#REF!,#REF!,#REF!,$J$66,$J$78,$J$90,$J$102,$J$114,$J$126,$J$138,$J$150,$J$162,$J$174)</f>
        <v>#REF!</v>
      </c>
      <c r="BP104" t="e">
        <f>PERCENTILE((#REF!,#REF!,#REF!,#REF!,$J$66,$J$78,$J$90,$J$102,$J$114,$J$126,$J$138,$J$150,$J$162,$J$174),25%)</f>
        <v>#REF!</v>
      </c>
      <c r="BQ104" s="6" t="e">
        <f>MIN(#REF!,#REF!,#REF!,#REF!,$J$66,$J$78,$J$90,$J$102,$J$114,$J$126,$J$138,$J$150,$J$162,$J$174)</f>
        <v>#REF!</v>
      </c>
    </row>
    <row r="105" spans="1:69" x14ac:dyDescent="0.25">
      <c r="A105" s="117"/>
      <c r="B105" s="60"/>
      <c r="C105" s="60"/>
      <c r="D105" s="61"/>
      <c r="E105" s="62"/>
      <c r="F105" s="62"/>
      <c r="G105" s="63"/>
      <c r="H105" s="64"/>
      <c r="I105" s="64"/>
      <c r="J105" s="64"/>
      <c r="K105" s="62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E105" s="3">
        <v>2004</v>
      </c>
      <c r="AF105" s="2">
        <f>COUNT($J$74:$J$85)</f>
        <v>0</v>
      </c>
      <c r="AG105" s="4">
        <f>MAX($J$74:$J$85)</f>
        <v>0</v>
      </c>
      <c r="AH105" s="2" t="e">
        <f>PERCENTILE($J$74:$J$85,75%)</f>
        <v>#NUM!</v>
      </c>
      <c r="AI105" s="4" t="e">
        <f>MEDIAN($J$74:$J$85)</f>
        <v>#NUM!</v>
      </c>
      <c r="AJ105" s="2" t="e">
        <f>PERCENTILE($J$74:$J$85,25%)</f>
        <v>#NUM!</v>
      </c>
      <c r="AK105" s="4">
        <f>MIN($J$74:$J$85)</f>
        <v>0</v>
      </c>
      <c r="BK105">
        <v>6</v>
      </c>
      <c r="BL105">
        <f>COUNT(#REF!,#REF!,#REF!,#REF!,$J$67,$J$79,$J$91,$J$103,$J$115,$J$127,$J$139,$J$151,$J$163,$J$175)</f>
        <v>0</v>
      </c>
      <c r="BM105" s="6" t="e">
        <f>MAX(#REF!,#REF!,#REF!,#REF!,$J$67,$J$79,$J$91,$J$103,$J$115,$J$127,$J$139,$J$151,$J$163,$J$175)</f>
        <v>#REF!</v>
      </c>
      <c r="BN105" t="e">
        <f>PERCENTILE((#REF!,#REF!,#REF!,#REF!,$J$67,$J$79,$J$91,$J$103,$J$115,$J$127,$J$139,$J$151,$J$163,$J$175),75%)</f>
        <v>#REF!</v>
      </c>
      <c r="BO105" s="6" t="e">
        <f>MEDIAN(#REF!,#REF!,#REF!,#REF!,$J$67,$J$79,$J$91,$J$103,$J$115,$J$127,$J$139,$J$151,$J$163,$J$175)</f>
        <v>#REF!</v>
      </c>
      <c r="BP105" t="e">
        <f>PERCENTILE((#REF!,#REF!,#REF!,#REF!,$J$67,$J$79,$J$91,$J$103,$J$115,$J$127,$J$139,$J$151,$J$163,$J$175),25%)</f>
        <v>#REF!</v>
      </c>
      <c r="BQ105" s="6" t="e">
        <f>MIN(#REF!,#REF!,#REF!,#REF!,$J$67,$J$79,$J$91,$J$103,$J$115,$J$127,$J$139,$J$151,$J$163,$J$175)</f>
        <v>#REF!</v>
      </c>
    </row>
    <row r="106" spans="1:69" x14ac:dyDescent="0.25">
      <c r="A106" s="117"/>
      <c r="B106" s="60"/>
      <c r="C106" s="60"/>
      <c r="D106" s="61"/>
      <c r="E106" s="62"/>
      <c r="F106" s="62"/>
      <c r="G106" s="63"/>
      <c r="H106" s="64"/>
      <c r="I106" s="64"/>
      <c r="J106" s="64"/>
      <c r="K106" s="62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E106" s="3">
        <v>2005</v>
      </c>
      <c r="AF106" s="2">
        <f>COUNT($J$86:$J$97)</f>
        <v>0</v>
      </c>
      <c r="AG106" s="4">
        <f>MAX($J$86:$J$97)</f>
        <v>0</v>
      </c>
      <c r="AH106" s="2" t="e">
        <f>PERCENTILE($J$86:$J$97,75%)</f>
        <v>#NUM!</v>
      </c>
      <c r="AI106" s="4" t="e">
        <f>MEDIAN($J$86:$J$97)</f>
        <v>#NUM!</v>
      </c>
      <c r="AJ106" s="2" t="e">
        <f>PERCENTILE($J$86:$J$97,25%)</f>
        <v>#NUM!</v>
      </c>
      <c r="AK106" s="4">
        <f>MIN($J$86:$J$97)</f>
        <v>0</v>
      </c>
      <c r="BK106">
        <v>7</v>
      </c>
      <c r="BL106">
        <f>COUNT(#REF!,#REF!,#REF!,#REF!,$J$68,$J$80,$J$92,$J$104,$J$116,$J$128,$J$140,$J$152,$J$164,$J$176)</f>
        <v>0</v>
      </c>
      <c r="BM106" s="6" t="e">
        <f>MAX(#REF!,#REF!,#REF!,#REF!,$J$68,$J$80,$J$92,$J$104,$J$116,$J$128,$J$140,$J$152,$J$164,$J$176)</f>
        <v>#REF!</v>
      </c>
      <c r="BN106" t="e">
        <f>PERCENTILE((#REF!,#REF!,#REF!,#REF!,$J$68,$J$80,$J$92,$J$104,$J$116,$J$128,$J$140,$J$152,$J$164,$J$176),75%)</f>
        <v>#REF!</v>
      </c>
      <c r="BO106" s="6" t="e">
        <f>MEDIAN(#REF!,#REF!,#REF!,#REF!,$J$68,$J$80,$J$92,$J$104,$J$116,$J$128,$J$140,$J$152,$J$164,$J$176)</f>
        <v>#REF!</v>
      </c>
      <c r="BP106" t="e">
        <f>PERCENTILE((#REF!,#REF!,#REF!,#REF!,$J$68,$J$80,$J$92,$J$104,$J$116,$J$128,$J$140,$J$152,$J$164,$J$176),25%)</f>
        <v>#REF!</v>
      </c>
      <c r="BQ106" s="6" t="e">
        <f>MIN(#REF!,#REF!,#REF!,#REF!,$J$68,$J$80,$J$92,$J$104,$J$116,$J$128,$J$140,$J$152,$J$164,$J$176)</f>
        <v>#REF!</v>
      </c>
    </row>
    <row r="107" spans="1:69" x14ac:dyDescent="0.25">
      <c r="A107" s="117"/>
      <c r="B107" s="60"/>
      <c r="C107" s="60"/>
      <c r="D107" s="61"/>
      <c r="E107" s="62"/>
      <c r="F107" s="62"/>
      <c r="G107" s="63"/>
      <c r="H107" s="64"/>
      <c r="I107" s="64"/>
      <c r="J107" s="64"/>
      <c r="K107" s="62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E107" s="3">
        <v>2006</v>
      </c>
      <c r="AF107" s="2">
        <f>COUNT($J$98:$J$109)</f>
        <v>0</v>
      </c>
      <c r="AG107" s="4">
        <f>MAX($J$98:$J$109)</f>
        <v>0</v>
      </c>
      <c r="AH107" s="2" t="e">
        <f>PERCENTILE($J$98:$J$109,75%)</f>
        <v>#NUM!</v>
      </c>
      <c r="AI107" s="4" t="e">
        <f>MEDIAN($J$98:$J$109)</f>
        <v>#NUM!</v>
      </c>
      <c r="AJ107" s="2" t="e">
        <f>PERCENTILE($J$98:$J$109,25%)</f>
        <v>#NUM!</v>
      </c>
      <c r="AK107" s="4">
        <f>MIN($J$98:$J$109)</f>
        <v>0</v>
      </c>
      <c r="BK107">
        <v>8</v>
      </c>
      <c r="BL107">
        <f>COUNT(#REF!,#REF!,#REF!,#REF!,$J$69,$J$81,$J$93,$J$105,$J$117,$J$129,$J$141,$J$153,$J$165,$J$177)</f>
        <v>0</v>
      </c>
      <c r="BM107" s="6" t="e">
        <f>MAX(#REF!,#REF!,#REF!,#REF!,$J$69,$J$81,$J$93,$J$105,$J$117,$J$129,$J$141,$J$153,$J$165,$J$177)</f>
        <v>#REF!</v>
      </c>
      <c r="BN107" t="e">
        <f>PERCENTILE((#REF!,#REF!,#REF!,#REF!,$J$69,$J$81,$J$93,$J$105,$J$117,$J$129,$J$141,$J$153,$J$165,$J$177),75%)</f>
        <v>#REF!</v>
      </c>
      <c r="BO107" s="6" t="e">
        <f>MEDIAN(#REF!,#REF!,#REF!,#REF!,$J$69,$J$81,$J$93,$J$105,$J$117,$J$129,$J$141,$J$153,$J$165,$J$177)</f>
        <v>#REF!</v>
      </c>
      <c r="BP107" t="e">
        <f>PERCENTILE((#REF!,#REF!,#REF!,#REF!,$J$69,$J$81,$J$93,$J$105,$J$117,$J$129,$J$141,$J$153,$J$165,$J$177),25%)</f>
        <v>#REF!</v>
      </c>
      <c r="BQ107" s="6" t="e">
        <f>MIN(#REF!,#REF!,#REF!,#REF!,$J$69,$J$81,$J$93,$J$105,$J$117,$J$129,$J$141,$J$153,$J$165,$J$177)</f>
        <v>#REF!</v>
      </c>
    </row>
    <row r="108" spans="1:69" x14ac:dyDescent="0.25">
      <c r="A108" s="117"/>
      <c r="B108" s="60"/>
      <c r="C108" s="60"/>
      <c r="D108" s="61"/>
      <c r="E108" s="62"/>
      <c r="F108" s="62"/>
      <c r="G108" s="63"/>
      <c r="H108" s="64"/>
      <c r="I108" s="64"/>
      <c r="J108" s="64"/>
      <c r="K108" s="62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E108" s="3">
        <v>2007</v>
      </c>
      <c r="AF108" s="2">
        <f>COUNT($J$110:$J$121)</f>
        <v>0</v>
      </c>
      <c r="AG108" s="4">
        <f>MAX($J$110:$J$121)</f>
        <v>0</v>
      </c>
      <c r="AH108" s="2" t="e">
        <f>PERCENTILE($J$110:$J$121,75%)</f>
        <v>#NUM!</v>
      </c>
      <c r="AI108" s="4" t="e">
        <f>MEDIAN($J$110:$J$121)</f>
        <v>#NUM!</v>
      </c>
      <c r="AJ108" s="2" t="e">
        <f>PERCENTILE($J$110:$J$121,25%)</f>
        <v>#NUM!</v>
      </c>
      <c r="AK108" s="4">
        <f>MIN($J$110:$J$121)</f>
        <v>0</v>
      </c>
      <c r="BK108">
        <v>9</v>
      </c>
      <c r="BL108">
        <f>COUNT(#REF!,#REF!,#REF!,#REF!,$J$70,$J$82,$J$94,$J$106,$J$118,$J$130,$J$142,$J$154,$J$166,$J$178)</f>
        <v>0</v>
      </c>
      <c r="BM108" s="6" t="e">
        <f>MAX(#REF!,#REF!,#REF!,#REF!,$J$70,$J$82,$J$94,$J$106,$J$118,$J$130,$J$142,$J$154,$J$166,$J$178)</f>
        <v>#REF!</v>
      </c>
      <c r="BN108" t="e">
        <f>PERCENTILE((#REF!,#REF!,#REF!,#REF!,$J$70,$J$82,$J$94,$J$106,$J$118,$J$130,$J$142,$J$154,$J$166,$J$178),75%)</f>
        <v>#REF!</v>
      </c>
      <c r="BO108" s="6" t="e">
        <f>MEDIAN(#REF!,#REF!,#REF!,#REF!,$J$70,$J$82,$J$94,$J$106,$J$118,$J$130,$J$142,$J$154,$J$166,$J$178)</f>
        <v>#REF!</v>
      </c>
      <c r="BP108" t="e">
        <f>PERCENTILE((#REF!,#REF!,#REF!,#REF!,$J$70,$J$82,$J$94,$J$106,$J$118,$J$130,$J$142,$J$154,$J$166,$J$178),25%)</f>
        <v>#REF!</v>
      </c>
      <c r="BQ108" s="6" t="e">
        <f>MIN(#REF!,#REF!,#REF!,#REF!,$J$70,$J$82,$J$94,$J$106,$J$118,$J$130,$J$142,$J$154,$J$166,$J$178)</f>
        <v>#REF!</v>
      </c>
    </row>
    <row r="109" spans="1:69" x14ac:dyDescent="0.25">
      <c r="A109" s="117"/>
      <c r="B109" s="60"/>
      <c r="C109" s="60"/>
      <c r="D109" s="61"/>
      <c r="E109" s="62"/>
      <c r="F109" s="62"/>
      <c r="G109" s="63"/>
      <c r="H109" s="64"/>
      <c r="I109" s="64"/>
      <c r="J109" s="64"/>
      <c r="K109" s="62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E109" s="3">
        <v>2008</v>
      </c>
      <c r="AF109" s="2">
        <f>COUNT($J$122:$J$133)</f>
        <v>0</v>
      </c>
      <c r="AG109" s="4">
        <f>MAX($J$122:$J$133)</f>
        <v>0</v>
      </c>
      <c r="AH109" s="2" t="e">
        <f>PERCENTILE($J$122:$J$133,75%)</f>
        <v>#NUM!</v>
      </c>
      <c r="AI109" s="4" t="e">
        <f>MEDIAN($J$122:$J$133)</f>
        <v>#NUM!</v>
      </c>
      <c r="AJ109" s="2" t="e">
        <f>PERCENTILE($J$122:$J$133,25%)</f>
        <v>#NUM!</v>
      </c>
      <c r="AK109" s="4">
        <f>MIN($J$122:$J$133)</f>
        <v>0</v>
      </c>
      <c r="BK109">
        <v>10</v>
      </c>
      <c r="BL109">
        <f>COUNT(#REF!,#REF!,#REF!,#REF!,$J$71,$J$83,$J$95,$J$107,$J$119,$J$131,$J$143,$J$155,$J$167,$J$179)</f>
        <v>0</v>
      </c>
      <c r="BM109" s="6" t="e">
        <f>MAX(#REF!,#REF!,#REF!,#REF!,$J$71,$J$83,$J$95,$J$107,$J$119,$J$131,$J$143,$J$155,$J$167,$J$179)</f>
        <v>#REF!</v>
      </c>
      <c r="BN109" t="e">
        <f>PERCENTILE((#REF!,#REF!,#REF!,#REF!,$J$71,$J$83,$J$95,$J$107,$J$119,$J$131,$J$143,$J$155,$J$167,$J$179),75%)</f>
        <v>#REF!</v>
      </c>
      <c r="BO109" s="6" t="e">
        <f>MEDIAN(#REF!,#REF!,#REF!,#REF!,$J$71,$J$83,$J$95,$J$107,$J$119,$J$131,$J$143,$J$155,$J$167,$J$179)</f>
        <v>#REF!</v>
      </c>
      <c r="BP109" t="e">
        <f>PERCENTILE((#REF!,#REF!,#REF!,#REF!,$J$71,$J$83,$J$95,$J$107,$J$119,$J$131,$J$143,$J$155,$J$167,$J$179),25%)</f>
        <v>#REF!</v>
      </c>
      <c r="BQ109" s="6" t="e">
        <f>MIN(#REF!,#REF!,#REF!,#REF!,$J$71,$J$83,$J$95,$J$107,$J$119,$J$131,$J$143,$J$155,$J$167,$J$179)</f>
        <v>#REF!</v>
      </c>
    </row>
    <row r="110" spans="1:69" x14ac:dyDescent="0.25">
      <c r="A110" s="117"/>
      <c r="B110" s="60"/>
      <c r="C110" s="60"/>
      <c r="D110" s="61"/>
      <c r="E110" s="62"/>
      <c r="F110" s="62"/>
      <c r="G110" s="63"/>
      <c r="H110" s="64"/>
      <c r="I110" s="64"/>
      <c r="J110" s="64"/>
      <c r="K110" s="62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E110" s="3">
        <v>2009</v>
      </c>
      <c r="AF110" s="2">
        <f>COUNT($J$134:$J$145)</f>
        <v>0</v>
      </c>
      <c r="AG110" s="4">
        <f>MAX($J$134:$J$145)</f>
        <v>0</v>
      </c>
      <c r="AH110" s="2" t="e">
        <f>PERCENTILE($J$134:$J$145,75%)</f>
        <v>#NUM!</v>
      </c>
      <c r="AI110" s="4" t="e">
        <f>MEDIAN($J$134:$J$145)</f>
        <v>#NUM!</v>
      </c>
      <c r="AJ110" s="2" t="e">
        <f>PERCENTILE($J$134:$J$145,25%)</f>
        <v>#NUM!</v>
      </c>
      <c r="AK110" s="4">
        <f>MIN($J$134:$J$145)</f>
        <v>0</v>
      </c>
      <c r="BK110">
        <v>11</v>
      </c>
      <c r="BL110">
        <f>COUNT(#REF!,#REF!,#REF!,#REF!,$J$72,$J$84,$J$96,$J$108,$J$120,$J$132,$J$144,$J$156,$J$168,$J$180)</f>
        <v>0</v>
      </c>
      <c r="BM110" s="6" t="e">
        <f>MAX(#REF!,#REF!,#REF!,#REF!,$J$72,$J$84,$J$96,$J$108,$J$120,$J$132,$J$144,$J$156,$J$168,$J$180)</f>
        <v>#REF!</v>
      </c>
      <c r="BN110" t="e">
        <f>PERCENTILE((#REF!,#REF!,#REF!,#REF!,$J$72,$J$84,$J$96,$J$108,$J$120,$J$132,$J$144,$J$156,$J$168,$J$180),75%)</f>
        <v>#REF!</v>
      </c>
      <c r="BO110" s="6" t="e">
        <f>MEDIAN(#REF!,#REF!,#REF!,#REF!,$J$72,$J$84,$J$96,$J$108,$J$120,$J$132,$J$144,$J$156,$J$168,$J$180)</f>
        <v>#REF!</v>
      </c>
      <c r="BP110" t="e">
        <f>PERCENTILE((#REF!,#REF!,#REF!,#REF!,$J$72,$J$84,$J$96,$J$108,$J$120,$J$132,$J$144,$J$156,$J$168,$J$180),25%)</f>
        <v>#REF!</v>
      </c>
      <c r="BQ110" s="6" t="e">
        <f>MIN(#REF!,#REF!,#REF!,#REF!,$J$72,$J$84,$J$96,$J$108,$J$120,$J$132,$J$144,$J$156,$J$168,$J$180)</f>
        <v>#REF!</v>
      </c>
    </row>
    <row r="111" spans="1:69" x14ac:dyDescent="0.25">
      <c r="A111" s="117"/>
      <c r="B111" s="60"/>
      <c r="C111" s="60"/>
      <c r="D111" s="61"/>
      <c r="E111" s="62"/>
      <c r="F111" s="62"/>
      <c r="G111" s="63"/>
      <c r="H111" s="64"/>
      <c r="I111" s="64"/>
      <c r="J111" s="64"/>
      <c r="K111" s="62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E111" s="3">
        <v>2010</v>
      </c>
      <c r="AF111" s="2">
        <f>COUNT($J$146:$J$157)</f>
        <v>0</v>
      </c>
      <c r="AG111" s="4">
        <f>MAX($J$146:$J$157)</f>
        <v>0</v>
      </c>
      <c r="AH111" s="2" t="e">
        <f>PERCENTILE($J$146:$J$157,75%)</f>
        <v>#NUM!</v>
      </c>
      <c r="AI111" s="4" t="e">
        <f>MEDIAN($J$146:$J$157)</f>
        <v>#NUM!</v>
      </c>
      <c r="AJ111" s="2" t="e">
        <f>PERCENTILE($J$146:$J$157,25%)</f>
        <v>#NUM!</v>
      </c>
      <c r="AK111" s="4">
        <f>MIN($J$146:$J$157)</f>
        <v>0</v>
      </c>
      <c r="BK111">
        <v>12</v>
      </c>
      <c r="BL111">
        <f>COUNT(#REF!,#REF!,#REF!,#REF!,$J$73,$J$85,$J$97,$J$109,$J$121,$J$133,$J$145,$J$157,$J$169,$J$181)</f>
        <v>0</v>
      </c>
      <c r="BM111" s="6" t="e">
        <f>MAX(#REF!,#REF!,#REF!,#REF!,$J$73,$J$85,$J$97,$J$109,$J$121,$J$133,$J$145,$J$157,$J$169,$J$181)</f>
        <v>#REF!</v>
      </c>
      <c r="BN111" t="e">
        <f>PERCENTILE((#REF!,#REF!,#REF!,#REF!,$J$73,$J$85,$J$97,$J$109,$J$121,$J$133,$J$145,$J$157,$J$169,$J$181),75%)</f>
        <v>#REF!</v>
      </c>
      <c r="BO111" s="6" t="e">
        <f>MEDIAN(#REF!,#REF!,#REF!,#REF!,$J$73,$J$85,$J$97,$J$109,$J$121,$J$133,$J$145,$J$157,$J$169,$J$181)</f>
        <v>#REF!</v>
      </c>
      <c r="BP111" t="e">
        <f>PERCENTILE((#REF!,#REF!,#REF!,#REF!,$J$73,$J$85,$J$97,$J$109,$J$121,$J$133,$J$145,$J$157,$J$169,$J$181),25%)</f>
        <v>#REF!</v>
      </c>
      <c r="BQ111" s="6" t="e">
        <f>MIN(#REF!,#REF!,#REF!,#REF!,$J$73,$J$85,$J$97,$J$109,$J$121,$J$133,$J$145,$J$157,$J$169,$J$181)</f>
        <v>#REF!</v>
      </c>
    </row>
    <row r="112" spans="1:69" x14ac:dyDescent="0.25">
      <c r="A112" s="117"/>
      <c r="B112" s="60"/>
      <c r="C112" s="60"/>
      <c r="D112" s="61"/>
      <c r="E112" s="62"/>
      <c r="F112" s="62"/>
      <c r="G112" s="63"/>
      <c r="H112" s="64"/>
      <c r="I112" s="64"/>
      <c r="J112" s="64"/>
      <c r="K112" s="62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E112" s="3">
        <v>2011</v>
      </c>
      <c r="AF112" s="2">
        <f>COUNT($J$158:$J$169)</f>
        <v>0</v>
      </c>
      <c r="AG112" s="4">
        <f>MAX($J$158:$J$169)</f>
        <v>0</v>
      </c>
      <c r="AH112" s="2" t="e">
        <f>PERCENTILE($J$158:$J$169,75%)</f>
        <v>#NUM!</v>
      </c>
      <c r="AI112" s="4" t="e">
        <f>MEDIAN($J$158:$J$169)</f>
        <v>#NUM!</v>
      </c>
      <c r="AJ112" s="2" t="e">
        <f>PERCENTILE($J$158:$J$169,25%)</f>
        <v>#NUM!</v>
      </c>
      <c r="AK112" s="4">
        <f>MIN($J$158:$J$169)</f>
        <v>0</v>
      </c>
    </row>
    <row r="113" spans="1:69" x14ac:dyDescent="0.25">
      <c r="A113" s="117"/>
      <c r="B113" s="60"/>
      <c r="C113" s="60"/>
      <c r="D113" s="61"/>
      <c r="E113" s="62"/>
      <c r="F113" s="62"/>
      <c r="G113" s="63"/>
      <c r="H113" s="64"/>
      <c r="I113" s="64"/>
      <c r="J113" s="64"/>
      <c r="K113" s="62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E113" s="3">
        <v>2012</v>
      </c>
      <c r="AF113" s="2">
        <f>COUNT($J$170:$J$181)</f>
        <v>0</v>
      </c>
      <c r="AG113" s="4">
        <f>MAX($J$170:$J$181)</f>
        <v>0</v>
      </c>
      <c r="AH113" s="2" t="e">
        <f>PERCENTILE($J$170:$J$181,75%)</f>
        <v>#NUM!</v>
      </c>
      <c r="AI113" s="4" t="e">
        <f>MEDIAN($J$170:$J$181)</f>
        <v>#NUM!</v>
      </c>
      <c r="AJ113" s="2" t="e">
        <f>PERCENTILE($J$170:$J$181,25%)</f>
        <v>#NUM!</v>
      </c>
      <c r="AK113" s="4">
        <f>MIN($J$170:$J$181)</f>
        <v>0</v>
      </c>
    </row>
    <row r="114" spans="1:69" x14ac:dyDescent="0.25">
      <c r="A114" s="117"/>
      <c r="B114" s="60"/>
      <c r="C114" s="60"/>
      <c r="D114" s="61"/>
      <c r="E114" s="62"/>
      <c r="F114" s="62"/>
      <c r="G114" s="63"/>
      <c r="H114" s="64"/>
      <c r="I114" s="64"/>
      <c r="J114" s="64"/>
      <c r="K114" s="62"/>
      <c r="L114" s="63"/>
      <c r="M114" s="63"/>
      <c r="N114" s="66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E114" s="1"/>
      <c r="AF114" s="1"/>
      <c r="AG114" s="2"/>
      <c r="AH114" s="2"/>
      <c r="AI114" s="2"/>
    </row>
    <row r="115" spans="1:69" x14ac:dyDescent="0.25">
      <c r="A115" s="117"/>
      <c r="B115" s="60"/>
      <c r="C115" s="60"/>
      <c r="D115" s="61"/>
      <c r="E115" s="62"/>
      <c r="F115" s="62"/>
      <c r="G115" s="63"/>
      <c r="H115" s="64"/>
      <c r="I115" s="64"/>
      <c r="J115" s="64"/>
      <c r="K115" s="62"/>
      <c r="L115" s="63"/>
      <c r="M115" s="63"/>
      <c r="N115" s="66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69" x14ac:dyDescent="0.25">
      <c r="A116" s="117"/>
      <c r="B116" s="60"/>
      <c r="C116" s="60"/>
      <c r="D116" s="61"/>
      <c r="E116" s="62"/>
      <c r="F116" s="62"/>
      <c r="G116" s="63"/>
      <c r="H116" s="64"/>
      <c r="I116" s="64"/>
      <c r="J116" s="64"/>
      <c r="K116" s="62"/>
      <c r="L116" s="63"/>
      <c r="M116" s="63"/>
      <c r="N116" s="66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E116" t="s">
        <v>15</v>
      </c>
      <c r="AF116" t="s">
        <v>52</v>
      </c>
      <c r="AG116" t="s">
        <v>53</v>
      </c>
      <c r="AH116" t="s">
        <v>54</v>
      </c>
      <c r="AI116" t="s">
        <v>55</v>
      </c>
      <c r="AJ116" t="s">
        <v>56</v>
      </c>
      <c r="AK116" t="s">
        <v>57</v>
      </c>
      <c r="BK116" t="s">
        <v>14</v>
      </c>
      <c r="BL116" t="s">
        <v>52</v>
      </c>
      <c r="BM116" t="s">
        <v>53</v>
      </c>
      <c r="BN116" t="s">
        <v>54</v>
      </c>
      <c r="BO116" t="s">
        <v>55</v>
      </c>
      <c r="BP116" t="s">
        <v>56</v>
      </c>
      <c r="BQ116" t="s">
        <v>57</v>
      </c>
    </row>
    <row r="117" spans="1:69" x14ac:dyDescent="0.25">
      <c r="A117" s="117"/>
      <c r="B117" s="60"/>
      <c r="C117" s="60"/>
      <c r="D117" s="61"/>
      <c r="E117" s="62"/>
      <c r="F117" s="62"/>
      <c r="G117" s="63"/>
      <c r="H117" s="64"/>
      <c r="I117" s="64"/>
      <c r="J117" s="64"/>
      <c r="K117" s="62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E117" s="3">
        <v>1999</v>
      </c>
      <c r="AF117">
        <f>COUNT(#REF!)</f>
        <v>0</v>
      </c>
      <c r="AG117" s="4" t="e">
        <f>MAX(#REF!)</f>
        <v>#REF!</v>
      </c>
      <c r="AH117" t="e">
        <f>PERCENTILE(#REF!,75%)</f>
        <v>#REF!</v>
      </c>
      <c r="AI117" s="4" t="e">
        <f>MEDIAN(#REF!)</f>
        <v>#REF!</v>
      </c>
      <c r="AJ117" t="e">
        <f>PERCENTILE(#REF!,25%)</f>
        <v>#REF!</v>
      </c>
      <c r="AK117" s="4" t="e">
        <f>MIN(#REF!)</f>
        <v>#REF!</v>
      </c>
      <c r="BK117">
        <v>1</v>
      </c>
      <c r="BL117">
        <f>COUNT(#REF!,#REF!,#REF!,#REF!,$K$62,$K$74,$K$86,$K$98,$K$110,$K$122,$K$134,$K$146,$K$158,$K$170)</f>
        <v>0</v>
      </c>
      <c r="BM117" s="6" t="e">
        <f>MAX(#REF!,#REF!,#REF!,#REF!,$K$62,$K$74,$K$86,$K$98,$K$110,$K$122,$K$134,$K$146,$K$158,$K$170)</f>
        <v>#REF!</v>
      </c>
      <c r="BN117" t="e">
        <f>PERCENTILE((#REF!,#REF!,#REF!,#REF!,$K$62,$K$74,$K$86,$K$98,$K$110,$K$122,$K$134,$K$146,$K$158,$K$170),75%)</f>
        <v>#REF!</v>
      </c>
      <c r="BO117" s="6" t="e">
        <f>MEDIAN(#REF!,#REF!,#REF!,#REF!,$K$62,$K$74,$K$86,$K$98,$K$110,$K$122,$K$134,$K$146,$K$158,$K$170)</f>
        <v>#REF!</v>
      </c>
      <c r="BP117" t="e">
        <f>PERCENTILE((#REF!,#REF!,#REF!,#REF!,$K$62,$K$74,$K$86,$K$98,$K$110,$K$122,$K$134,$K$146,$K$158,$K$170),25%)</f>
        <v>#REF!</v>
      </c>
      <c r="BQ117" s="6" t="e">
        <f>MIN(#REF!,#REF!,#REF!,#REF!,$K$62,$K$74,$K$86,$K$98,$K$110,$K$122,$K$134,$K$146,$K$158,$K$170)</f>
        <v>#REF!</v>
      </c>
    </row>
    <row r="118" spans="1:69" x14ac:dyDescent="0.25">
      <c r="A118" s="117"/>
      <c r="B118" s="60"/>
      <c r="C118" s="60"/>
      <c r="D118" s="61"/>
      <c r="E118" s="62"/>
      <c r="F118" s="62"/>
      <c r="G118" s="63"/>
      <c r="H118" s="64"/>
      <c r="I118" s="64"/>
      <c r="J118" s="64"/>
      <c r="K118" s="62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E118" s="3">
        <v>2000</v>
      </c>
      <c r="AF118">
        <f>COUNT(#REF!)</f>
        <v>0</v>
      </c>
      <c r="AG118" s="4" t="e">
        <f>MAX(#REF!)</f>
        <v>#REF!</v>
      </c>
      <c r="AH118" t="e">
        <f>PERCENTILE(#REF!,75%)</f>
        <v>#REF!</v>
      </c>
      <c r="AI118" s="4" t="e">
        <f>MEDIAN(#REF!)</f>
        <v>#REF!</v>
      </c>
      <c r="AJ118" t="e">
        <f>PERCENTILE(#REF!,25%)</f>
        <v>#REF!</v>
      </c>
      <c r="AK118" s="4" t="e">
        <f>MIN(#REF!)</f>
        <v>#REF!</v>
      </c>
      <c r="BK118">
        <v>2</v>
      </c>
      <c r="BL118">
        <f>COUNT(#REF!,#REF!,#REF!,#REF!,$K$63,$K$75,$K$87,$K$99,$K$111,$K$123,$K$135,$K$147,$K$159,$K$171)</f>
        <v>0</v>
      </c>
      <c r="BM118" s="6" t="e">
        <f>MAX(#REF!,#REF!,#REF!,#REF!,$K$63,$K$75,$K$87,$K$99,$K$111,$K$123,$K$135,$K$147,$K$159,$K$171)</f>
        <v>#REF!</v>
      </c>
      <c r="BN118" t="e">
        <f>PERCENTILE((#REF!,#REF!,#REF!,#REF!,$K$63,$K$75,$K$87,$K$99,$K$111,$K$123,$K$135,$K$147,$K$159,$K$171),75%)</f>
        <v>#REF!</v>
      </c>
      <c r="BO118" s="6" t="e">
        <f>MEDIAN(#REF!,#REF!,#REF!,#REF!,$K$63,$K$75,$K$87,$K$99,$K$111,$K$123,$K$135,$K$147,$K$159,$K$171)</f>
        <v>#REF!</v>
      </c>
      <c r="BP118" t="e">
        <f>PERCENTILE((#REF!,#REF!,#REF!,#REF!,$K$63,$K$75,$K$87,$K$99,$K$111,$K$123,$K$135,$K$147,$K$159,$K$171),25%)</f>
        <v>#REF!</v>
      </c>
      <c r="BQ118" s="6" t="e">
        <f>MIN(#REF!,#REF!,#REF!,#REF!,$K$63,$K$75,$K$87,$K$99,$K$111,$K$123,$K$135,$K$147,$K$159,$K$171)</f>
        <v>#REF!</v>
      </c>
    </row>
    <row r="119" spans="1:69" x14ac:dyDescent="0.25">
      <c r="A119" s="117"/>
      <c r="B119" s="60"/>
      <c r="C119" s="60"/>
      <c r="D119" s="61"/>
      <c r="E119" s="62"/>
      <c r="F119" s="62"/>
      <c r="G119" s="63"/>
      <c r="H119" s="64"/>
      <c r="I119" s="64"/>
      <c r="J119" s="64"/>
      <c r="K119" s="62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E119" s="3">
        <v>2001</v>
      </c>
      <c r="AF119" s="2">
        <f>COUNT(#REF!)</f>
        <v>0</v>
      </c>
      <c r="AG119" s="4" t="e">
        <f>MAX(#REF!)</f>
        <v>#REF!</v>
      </c>
      <c r="AH119" s="2" t="e">
        <f>PERCENTILE(#REF!,75%)</f>
        <v>#REF!</v>
      </c>
      <c r="AI119" s="4" t="e">
        <f>MEDIAN(#REF!)</f>
        <v>#REF!</v>
      </c>
      <c r="AJ119" s="2" t="e">
        <f>PERCENTILE(#REF!,25%)</f>
        <v>#REF!</v>
      </c>
      <c r="AK119" s="4" t="e">
        <f>MIN(#REF!)</f>
        <v>#REF!</v>
      </c>
      <c r="BK119">
        <v>3</v>
      </c>
      <c r="BL119">
        <f>COUNT(#REF!,#REF!,#REF!,#REF!,$K$64,$K$76,$K$88,$K$100,$K$112,$K$124,$K$136,$K$148,$K$160,$K$172)</f>
        <v>0</v>
      </c>
      <c r="BM119" s="6" t="e">
        <f>MAX(#REF!,#REF!,#REF!,#REF!,$K$64,$K$76,$K$88,$K$100,$K$112,$K$124,$K$136,$K$148,$K$160,$K$172)</f>
        <v>#REF!</v>
      </c>
      <c r="BN119" t="e">
        <f>PERCENTILE((#REF!,#REF!,#REF!,#REF!,$K$64,$K$76,$K$88,$K$100,$K$112,$K$124,$K$136,$K$148,$K$160,$K$172),75%)</f>
        <v>#REF!</v>
      </c>
      <c r="BO119" s="6" t="e">
        <f>MEDIAN(#REF!,#REF!,#REF!,#REF!,$K$64,$K$76,$K$88,$K$100,$K$112,$K$124,$K$136,$K$148,$K$160,$K$172)</f>
        <v>#REF!</v>
      </c>
      <c r="BP119" t="e">
        <f>PERCENTILE((#REF!,#REF!,#REF!,#REF!,$K$64,$K$76,$K$88,$K$100,$K$112,$K$124,$K$136,$K$148,$K$160,$K$172),25%)</f>
        <v>#REF!</v>
      </c>
      <c r="BQ119" s="6" t="e">
        <f>MIN(#REF!,#REF!,#REF!,#REF!,$K$64,$K$76,$K$88,$K$100,$K$112,$K$124,$K$136,$K$148,$K$160,$K$172)</f>
        <v>#REF!</v>
      </c>
    </row>
    <row r="120" spans="1:69" x14ac:dyDescent="0.25">
      <c r="A120" s="117"/>
      <c r="B120" s="60"/>
      <c r="C120" s="60"/>
      <c r="D120" s="61"/>
      <c r="E120" s="62"/>
      <c r="F120" s="62"/>
      <c r="G120" s="63"/>
      <c r="H120" s="64"/>
      <c r="I120" s="64"/>
      <c r="J120" s="64"/>
      <c r="K120" s="62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E120" s="3">
        <v>2002</v>
      </c>
      <c r="AF120" s="2">
        <f>COUNT(#REF!)</f>
        <v>0</v>
      </c>
      <c r="AG120" s="4" t="e">
        <f>MAX(#REF!)</f>
        <v>#REF!</v>
      </c>
      <c r="AH120" s="2" t="e">
        <f>PERCENTILE(#REF!,75%)</f>
        <v>#REF!</v>
      </c>
      <c r="AI120" s="4" t="e">
        <f>MEDIAN(#REF!)</f>
        <v>#REF!</v>
      </c>
      <c r="AJ120" s="2" t="e">
        <f>PERCENTILE(#REF!,25%)</f>
        <v>#REF!</v>
      </c>
      <c r="AK120" s="4" t="e">
        <f>MIN(#REF!)</f>
        <v>#REF!</v>
      </c>
      <c r="BK120">
        <v>4</v>
      </c>
      <c r="BL120">
        <f>COUNT(#REF!,#REF!,#REF!,#REF!,$K$65,$K$77,$K$89,$K$101,$K$113,$K$125,$K$137,$K$149,$K$161,$K$173)</f>
        <v>0</v>
      </c>
      <c r="BM120" s="6" t="e">
        <f>MAX(#REF!,#REF!,#REF!,#REF!,$K$65,$K$77,$K$89,$K$101,$K$113,$K$125,$K$137,$K$149,$K$161,$K$173)</f>
        <v>#REF!</v>
      </c>
      <c r="BN120" t="e">
        <f>PERCENTILE((#REF!,#REF!,#REF!,#REF!,$K$65,$K$77,$K$89,$K$101,$K$113,$K$125,$K$137,$K$149,$K$161,$K$173),75%)</f>
        <v>#REF!</v>
      </c>
      <c r="BO120" s="6" t="e">
        <f>MEDIAN(#REF!,#REF!,#REF!,#REF!,$K$65,$K$77,$K$89,$K$101,$K$113,$K$125,$K$137,$K$149,$K$161,$K$173)</f>
        <v>#REF!</v>
      </c>
      <c r="BP120" t="e">
        <f>PERCENTILE((#REF!,#REF!,#REF!,#REF!,$K$65,$K$77,$K$89,$K$101,$K$113,$K$125,$K$137,$K$149,$K$161,$K$173),25%)</f>
        <v>#REF!</v>
      </c>
      <c r="BQ120" s="6" t="e">
        <f>MIN(#REF!,#REF!,#REF!,#REF!,$K$65,$K$77,$K$89,$K$101,$K$113,$K$125,$K$137,$K$149,$K$161,$K$173)</f>
        <v>#REF!</v>
      </c>
    </row>
    <row r="121" spans="1:69" x14ac:dyDescent="0.25">
      <c r="A121" s="117"/>
      <c r="B121" s="60"/>
      <c r="C121" s="60"/>
      <c r="D121" s="61"/>
      <c r="E121" s="62"/>
      <c r="F121" s="62"/>
      <c r="G121" s="63"/>
      <c r="H121" s="64"/>
      <c r="I121" s="64"/>
      <c r="J121" s="64"/>
      <c r="K121" s="62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E121" s="3">
        <v>2003</v>
      </c>
      <c r="AF121" s="2">
        <f>COUNT($K$62:$K$73)</f>
        <v>0</v>
      </c>
      <c r="AG121" s="4">
        <f>MAX($K$62:$K$73)</f>
        <v>0</v>
      </c>
      <c r="AH121" s="2" t="e">
        <f>PERCENTILE($K$62:$K$73,75%)</f>
        <v>#NUM!</v>
      </c>
      <c r="AI121" s="4" t="e">
        <f>MEDIAN($K$62:$K$73)</f>
        <v>#NUM!</v>
      </c>
      <c r="AJ121" s="2" t="e">
        <f>PERCENTILE($K$62:$K$73,25%)</f>
        <v>#NUM!</v>
      </c>
      <c r="AK121" s="4">
        <f>MIN($K$62:$K$73)</f>
        <v>0</v>
      </c>
      <c r="BK121">
        <v>5</v>
      </c>
      <c r="BL121">
        <f>COUNT(#REF!,#REF!,#REF!,#REF!,$K$66,$K$78,$K$90,$K$102,$K$114,$K$126,$K$138,$K$150,$K$162,$K$174)</f>
        <v>0</v>
      </c>
      <c r="BM121" s="6" t="e">
        <f>MAX(#REF!,#REF!,#REF!,#REF!,$K$66,$K$78,$K$90,$K$102,$K$114,$K$126,$K$138,$K$150,$K$162,$K$174)</f>
        <v>#REF!</v>
      </c>
      <c r="BN121" t="e">
        <f>PERCENTILE((#REF!,#REF!,#REF!,#REF!,$K$66,$K$78,$K$90,$K$102,$K$114,$K$126,$K$138,$K$150,$K$162,$K$174),75%)</f>
        <v>#REF!</v>
      </c>
      <c r="BO121" s="6" t="e">
        <f>MEDIAN(#REF!,#REF!,#REF!,#REF!,$K$66,$K$78,$K$90,$K$102,$K$114,$K$126,$K$138,$K$150,$K$162,$K$174)</f>
        <v>#REF!</v>
      </c>
      <c r="BP121" t="e">
        <f>PERCENTILE((#REF!,#REF!,#REF!,#REF!,$K$66,$K$78,$K$90,$K$102,$K$114,$K$126,$K$138,$K$150,$K$162,$K$174),25%)</f>
        <v>#REF!</v>
      </c>
      <c r="BQ121" s="6" t="e">
        <f>MIN(#REF!,#REF!,#REF!,#REF!,$K$66,$K$78,$K$90,$K$102,$K$114,$K$126,$K$138,$K$150,$K$162,$K$174)</f>
        <v>#REF!</v>
      </c>
    </row>
    <row r="122" spans="1:69" x14ac:dyDescent="0.25">
      <c r="A122" s="117"/>
      <c r="B122" s="60"/>
      <c r="C122" s="60"/>
      <c r="D122" s="61"/>
      <c r="E122" s="62"/>
      <c r="F122" s="62"/>
      <c r="G122" s="63"/>
      <c r="H122" s="64"/>
      <c r="I122" s="64"/>
      <c r="J122" s="64"/>
      <c r="K122" s="62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E122" s="3">
        <v>2004</v>
      </c>
      <c r="AF122" s="2">
        <f>COUNT($K$74:$K$85)</f>
        <v>0</v>
      </c>
      <c r="AG122" s="4">
        <f>MAX($K$74:$K$85)</f>
        <v>0</v>
      </c>
      <c r="AH122" s="2" t="e">
        <f>PERCENTILE($K$74:$K$85,75%)</f>
        <v>#NUM!</v>
      </c>
      <c r="AI122" s="4" t="e">
        <f>MEDIAN($K$74:$K$85)</f>
        <v>#NUM!</v>
      </c>
      <c r="AJ122" s="2" t="e">
        <f>PERCENTILE($K$74:$K$85,25%)</f>
        <v>#NUM!</v>
      </c>
      <c r="AK122" s="4">
        <f>MIN($K$74:$K$85)</f>
        <v>0</v>
      </c>
      <c r="BK122">
        <v>6</v>
      </c>
      <c r="BL122">
        <f>COUNT(#REF!,#REF!,#REF!,#REF!,$K$67,$K$79,$K$91,$K$103,$K$115,$K$127,$K$139,$K$151,$K$163,$K$175)</f>
        <v>0</v>
      </c>
      <c r="BM122" s="6" t="e">
        <f>MAX(#REF!,#REF!,#REF!,#REF!,$K$67,$K$79,$K$91,$K$103,$K$115,$K$127,$K$139,$K$151,$K$163,$K$175)</f>
        <v>#REF!</v>
      </c>
      <c r="BN122" t="e">
        <f>PERCENTILE((#REF!,#REF!,#REF!,#REF!,$K$67,$K$79,$K$91,$K$103,$K$115,$K$127,$K$139,$K$151,$K$163,$K$175),75%)</f>
        <v>#REF!</v>
      </c>
      <c r="BO122" s="6" t="e">
        <f>MEDIAN(#REF!,#REF!,#REF!,#REF!,$K$67,$K$79,$K$91,$K$103,$K$115,$K$127,$K$139,$K$151,$K$163,$K$175)</f>
        <v>#REF!</v>
      </c>
      <c r="BP122" t="e">
        <f>PERCENTILE((#REF!,#REF!,#REF!,#REF!,$K$67,$K$79,$K$91,$K$103,$K$115,$K$127,$K$139,$K$151,$K$163,$K$175),25%)</f>
        <v>#REF!</v>
      </c>
      <c r="BQ122" s="6" t="e">
        <f>MIN(#REF!,#REF!,#REF!,#REF!,$K$67,$K$79,$K$91,$K$103,$K$115,$K$127,$K$139,$K$151,$K$163,$K$175)</f>
        <v>#REF!</v>
      </c>
    </row>
    <row r="123" spans="1:69" x14ac:dyDescent="0.25">
      <c r="A123" s="117"/>
      <c r="B123" s="60"/>
      <c r="C123" s="60"/>
      <c r="D123" s="61"/>
      <c r="E123" s="62"/>
      <c r="F123" s="62"/>
      <c r="G123" s="63"/>
      <c r="H123" s="64"/>
      <c r="I123" s="64"/>
      <c r="J123" s="64"/>
      <c r="K123" s="62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E123" s="3">
        <v>2005</v>
      </c>
      <c r="AF123" s="2">
        <f>COUNT($K$86:$K$97)</f>
        <v>0</v>
      </c>
      <c r="AG123" s="4">
        <f>MAX($K$86:$K$97)</f>
        <v>0</v>
      </c>
      <c r="AH123" s="2" t="e">
        <f>PERCENTILE($K$86:$K$97,75%)</f>
        <v>#NUM!</v>
      </c>
      <c r="AI123" s="4" t="e">
        <f>MEDIAN($K$86:$K$97)</f>
        <v>#NUM!</v>
      </c>
      <c r="AJ123" s="2" t="e">
        <f>PERCENTILE($K$86:$K$97,25%)</f>
        <v>#NUM!</v>
      </c>
      <c r="AK123" s="4">
        <f>MIN($K$86:$K$97)</f>
        <v>0</v>
      </c>
      <c r="BK123">
        <v>7</v>
      </c>
      <c r="BL123">
        <f>COUNT(#REF!,#REF!,#REF!,#REF!,$K$68,$K$80,$K$92,$K$104,$K$116,$K$128,$K$140,$K$152,$K$164,$K$176)</f>
        <v>0</v>
      </c>
      <c r="BM123" s="6" t="e">
        <f>MAX(#REF!,#REF!,#REF!,#REF!,$K$68,$K$80,$K$92,$K$104,$K$116,$K$128,$K$140,$K$152,$K$164,$K$176)</f>
        <v>#REF!</v>
      </c>
      <c r="BN123" t="e">
        <f>PERCENTILE((#REF!,#REF!,#REF!,#REF!,$K$68,$K$80,$K$92,$K$104,$K$116,$K$128,$K$140,$K$152,$K$164,$K$176),75%)</f>
        <v>#REF!</v>
      </c>
      <c r="BO123" s="6" t="e">
        <f>MEDIAN(#REF!,#REF!,#REF!,#REF!,$K$68,$K$80,$K$92,$K$104,$K$116,$K$128,$K$140,$K$152,$K$164,$K$176)</f>
        <v>#REF!</v>
      </c>
      <c r="BP123" t="e">
        <f>PERCENTILE((#REF!,#REF!,#REF!,#REF!,$K$68,$K$80,$K$92,$K$104,$K$116,$K$128,$K$140,$K$152,$K$164,$K$176),25%)</f>
        <v>#REF!</v>
      </c>
      <c r="BQ123" s="6" t="e">
        <f>MIN(#REF!,#REF!,#REF!,#REF!,$K$68,$K$80,$K$92,$K$104,$K$116,$K$128,$K$140,$K$152,$K$164,$K$176)</f>
        <v>#REF!</v>
      </c>
    </row>
    <row r="124" spans="1:69" x14ac:dyDescent="0.25">
      <c r="A124" s="117"/>
      <c r="B124" s="60"/>
      <c r="C124" s="60"/>
      <c r="D124" s="61"/>
      <c r="E124" s="62"/>
      <c r="F124" s="62"/>
      <c r="G124" s="63"/>
      <c r="H124" s="64"/>
      <c r="I124" s="64"/>
      <c r="J124" s="64"/>
      <c r="K124" s="62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E124" s="3">
        <v>2006</v>
      </c>
      <c r="AF124" s="2">
        <f>COUNT($K$98:$K$109)</f>
        <v>0</v>
      </c>
      <c r="AG124" s="4">
        <f>MAX($K$98:$K$109)</f>
        <v>0</v>
      </c>
      <c r="AH124" s="2" t="e">
        <f>PERCENTILE($K$98:$K$109,75%)</f>
        <v>#NUM!</v>
      </c>
      <c r="AI124" s="4" t="e">
        <f>MEDIAN($K$98:$K$109)</f>
        <v>#NUM!</v>
      </c>
      <c r="AJ124" s="2" t="e">
        <f>PERCENTILE($K$98:$K$109,25%)</f>
        <v>#NUM!</v>
      </c>
      <c r="AK124" s="4">
        <f>MIN($K$98:$K$109)</f>
        <v>0</v>
      </c>
      <c r="BK124">
        <v>8</v>
      </c>
      <c r="BL124">
        <f>COUNT(#REF!,#REF!,#REF!,#REF!,$K$69,$K$81,$K$93,$K$105,$K$117,$K$129,$K$141,$K$153,$K$165,$K$177)</f>
        <v>0</v>
      </c>
      <c r="BM124" s="6" t="e">
        <f>MAX(#REF!,#REF!,#REF!,#REF!,$K$69,$K$81,$K$93,$K$105,$K$117,$K$129,$K$141,$K$153,$K$165,$K$177)</f>
        <v>#REF!</v>
      </c>
      <c r="BN124" t="e">
        <f>PERCENTILE((#REF!,#REF!,#REF!,#REF!,$K$69,$K$81,$K$93,$K$105,$K$117,$K$129,$K$141,$K$153,$K$165,$K$177),75%)</f>
        <v>#REF!</v>
      </c>
      <c r="BO124" s="6" t="e">
        <f>MEDIAN(#REF!,#REF!,#REF!,#REF!,$K$69,$K$81,$K$93,$K$105,$K$117,$K$129,$K$141,$K$153,$K$165,$K$177)</f>
        <v>#REF!</v>
      </c>
      <c r="BP124" t="e">
        <f>PERCENTILE((#REF!,#REF!,#REF!,#REF!,$K$69,$K$81,$K$93,$K$105,$K$117,$K$129,$K$141,$K$153,$K$165,$K$177),25%)</f>
        <v>#REF!</v>
      </c>
      <c r="BQ124" s="6" t="e">
        <f>MIN(#REF!,#REF!,#REF!,#REF!,$K$69,$K$81,$K$93,$K$105,$K$117,$K$129,$K$141,$K$153,$K$165,$K$177)</f>
        <v>#REF!</v>
      </c>
    </row>
    <row r="125" spans="1:69" x14ac:dyDescent="0.25">
      <c r="A125" s="117"/>
      <c r="B125" s="60"/>
      <c r="C125" s="60"/>
      <c r="D125" s="61"/>
      <c r="E125" s="62"/>
      <c r="F125" s="62"/>
      <c r="G125" s="63"/>
      <c r="H125" s="64"/>
      <c r="I125" s="64"/>
      <c r="J125" s="64"/>
      <c r="K125" s="62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E125" s="3">
        <v>2007</v>
      </c>
      <c r="AF125" s="2">
        <f>COUNT($K$110:$K$121)</f>
        <v>0</v>
      </c>
      <c r="AG125" s="4">
        <f>MAX($K$110:$K$121)</f>
        <v>0</v>
      </c>
      <c r="AH125" s="2" t="e">
        <f>PERCENTILE($K$110:$K$121,75%)</f>
        <v>#NUM!</v>
      </c>
      <c r="AI125" s="4" t="e">
        <f>MEDIAN($K$110:$K$121)</f>
        <v>#NUM!</v>
      </c>
      <c r="AJ125" s="2" t="e">
        <f>PERCENTILE($K$110:$K$121,25%)</f>
        <v>#NUM!</v>
      </c>
      <c r="AK125" s="4">
        <f>MIN($K$110:$K$121)</f>
        <v>0</v>
      </c>
      <c r="BK125">
        <v>9</v>
      </c>
      <c r="BL125">
        <f>COUNT(#REF!,#REF!,#REF!,#REF!,$K$70,$K$82,$K$94,$K$106,$K$118,$K$130,$K$142,$K$154,$K$166,$K$178)</f>
        <v>0</v>
      </c>
      <c r="BM125" s="6" t="e">
        <f>MAX(#REF!,#REF!,#REF!,#REF!,$K$70,$K$82,$K$94,$K$106,$K$118,$K$130,$K$142,$K$154,$K$166,$K$178)</f>
        <v>#REF!</v>
      </c>
      <c r="BN125" t="e">
        <f>PERCENTILE((#REF!,#REF!,#REF!,#REF!,$K$70,$K$82,$K$94,$K$106,$K$118,$K$130,$K$142,$K$154,$K$166,$K$178),75%)</f>
        <v>#REF!</v>
      </c>
      <c r="BO125" s="6" t="e">
        <f>MEDIAN(#REF!,#REF!,#REF!,#REF!,$K$70,$K$82,$K$94,$K$106,$K$118,$K$130,$K$142,$K$154,$K$166,$K$178)</f>
        <v>#REF!</v>
      </c>
      <c r="BP125" t="e">
        <f>PERCENTILE((#REF!,#REF!,#REF!,#REF!,$K$70,$K$82,$K$94,$K$106,$K$118,$K$130,$K$142,$K$154,$K$166,$K$178),25%)</f>
        <v>#REF!</v>
      </c>
      <c r="BQ125" s="6" t="e">
        <f>MIN(#REF!,#REF!,#REF!,#REF!,$K$70,$K$82,$K$94,$K$106,$K$118,$K$130,$K$142,$K$154,$K$166,$K$178)</f>
        <v>#REF!</v>
      </c>
    </row>
    <row r="126" spans="1:69" x14ac:dyDescent="0.25">
      <c r="A126" s="117"/>
      <c r="B126" s="60"/>
      <c r="C126" s="60"/>
      <c r="D126" s="61"/>
      <c r="E126" s="62"/>
      <c r="F126" s="62"/>
      <c r="G126" s="63"/>
      <c r="H126" s="64"/>
      <c r="I126" s="64"/>
      <c r="J126" s="64"/>
      <c r="K126" s="62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E126" s="3">
        <v>2008</v>
      </c>
      <c r="AF126" s="2">
        <f>COUNT($K$122:$K$133)</f>
        <v>0</v>
      </c>
      <c r="AG126" s="4">
        <f>MAX($K$122:$K$133)</f>
        <v>0</v>
      </c>
      <c r="AH126" s="2" t="e">
        <f>PERCENTILE($K$122:$K$133,75%)</f>
        <v>#NUM!</v>
      </c>
      <c r="AI126" s="4" t="e">
        <f>MEDIAN($K$122:$K$133)</f>
        <v>#NUM!</v>
      </c>
      <c r="AJ126" s="2" t="e">
        <f>PERCENTILE($K$122:$K$133,25%)</f>
        <v>#NUM!</v>
      </c>
      <c r="AK126" s="4">
        <f>MIN($K$122:$K$133)</f>
        <v>0</v>
      </c>
      <c r="BK126">
        <v>10</v>
      </c>
      <c r="BL126">
        <f>COUNT(#REF!,#REF!,#REF!,#REF!,$K$71,$K$83,$K$95,$K$107,$K$119,$K$131,$K$143,$K$155,$K$167,$K$179)</f>
        <v>0</v>
      </c>
      <c r="BM126" s="6" t="e">
        <f>MAX(#REF!,#REF!,#REF!,#REF!,$K$71,$K$83,$K$95,$K$107,$K$119,$K$131,$K$143,$K$155,$K$167,$K$179)</f>
        <v>#REF!</v>
      </c>
      <c r="BN126" t="e">
        <f>PERCENTILE((#REF!,#REF!,#REF!,#REF!,$K$71,$K$83,$K$95,$K$107,$K$119,$K$131,$K$143,$K$155,$K$167,$K$179),75%)</f>
        <v>#REF!</v>
      </c>
      <c r="BO126" s="6" t="e">
        <f>MEDIAN(#REF!,#REF!,#REF!,#REF!,$K$71,$K$83,$K$95,$K$107,$K$119,$K$131,$K$143,$K$155,$K$167,$K$179)</f>
        <v>#REF!</v>
      </c>
      <c r="BP126" t="e">
        <f>PERCENTILE((#REF!,#REF!,#REF!,#REF!,$K$71,$K$83,$K$95,$K$107,$K$119,$K$131,$K$143,$K$155,$K$167,$K$179),25%)</f>
        <v>#REF!</v>
      </c>
      <c r="BQ126" s="6" t="e">
        <f>MIN(#REF!,#REF!,#REF!,#REF!,$K$71,$K$83,$K$95,$K$107,$K$119,$K$131,$K$143,$K$155,$K$167,$K$179)</f>
        <v>#REF!</v>
      </c>
    </row>
    <row r="127" spans="1:69" x14ac:dyDescent="0.25">
      <c r="A127" s="117"/>
      <c r="B127" s="60"/>
      <c r="C127" s="60"/>
      <c r="D127" s="61"/>
      <c r="E127" s="62"/>
      <c r="F127" s="62"/>
      <c r="G127" s="63"/>
      <c r="H127" s="64"/>
      <c r="I127" s="64"/>
      <c r="J127" s="64"/>
      <c r="K127" s="62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E127" s="3">
        <v>2009</v>
      </c>
      <c r="AF127" s="2">
        <f>COUNT($K$134:$K$145)</f>
        <v>0</v>
      </c>
      <c r="AG127" s="4">
        <f>MAX($K$134:$K$145)</f>
        <v>0</v>
      </c>
      <c r="AH127" s="2" t="e">
        <f>PERCENTILE($K$134:$K$145,75%)</f>
        <v>#NUM!</v>
      </c>
      <c r="AI127" s="4" t="e">
        <f>MEDIAN($K$134:$K$145)</f>
        <v>#NUM!</v>
      </c>
      <c r="AJ127" s="2" t="e">
        <f>PERCENTILE($K$134:$K$145,25%)</f>
        <v>#NUM!</v>
      </c>
      <c r="AK127" s="4">
        <f>MIN($K$134:$K$145)</f>
        <v>0</v>
      </c>
      <c r="BK127">
        <v>11</v>
      </c>
      <c r="BL127">
        <f>COUNT(#REF!,#REF!,#REF!,#REF!,$K$72,$K$84,$K$96,$K$108,$K$120,$K$132,$K$144,$K$156,$K$168,$K$180)</f>
        <v>0</v>
      </c>
      <c r="BM127" s="6" t="e">
        <f>MAX(#REF!,#REF!,#REF!,#REF!,$K$72,$K$84,$K$96,$K$108,$K$120,$K$132,$K$144,$K$156,$K$168,$K$180)</f>
        <v>#REF!</v>
      </c>
      <c r="BN127" t="e">
        <f>PERCENTILE((#REF!,#REF!,#REF!,#REF!,$K$72,$K$84,$K$96,$K$108,$K$120,$K$132,$K$144,$K$156,$K$168,$K$180),75%)</f>
        <v>#REF!</v>
      </c>
      <c r="BO127" s="6" t="e">
        <f>MEDIAN(#REF!,#REF!,#REF!,#REF!,$K$72,$K$84,$K$96,$K$108,$K$120,$K$132,$K$144,$K$156,$K$168,$K$180)</f>
        <v>#REF!</v>
      </c>
      <c r="BP127" t="e">
        <f>PERCENTILE((#REF!,#REF!,#REF!,#REF!,$K$72,$K$84,$K$96,$K$108,$K$120,$K$132,$K$144,$K$156,$K$168,$K$180),25%)</f>
        <v>#REF!</v>
      </c>
      <c r="BQ127" s="6" t="e">
        <f>MIN(#REF!,#REF!,#REF!,#REF!,$K$72,$K$84,$K$96,$K$108,$K$120,$K$132,$K$144,$K$156,$K$168,$K$180)</f>
        <v>#REF!</v>
      </c>
    </row>
    <row r="128" spans="1:69" x14ac:dyDescent="0.25">
      <c r="A128" s="117"/>
      <c r="B128" s="60"/>
      <c r="C128" s="60"/>
      <c r="D128" s="61"/>
      <c r="E128" s="62"/>
      <c r="F128" s="62"/>
      <c r="G128" s="63"/>
      <c r="H128" s="64"/>
      <c r="I128" s="64"/>
      <c r="J128" s="64"/>
      <c r="K128" s="62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E128" s="3">
        <v>2010</v>
      </c>
      <c r="AF128" s="2">
        <f>COUNT($K$146:$K$157)</f>
        <v>0</v>
      </c>
      <c r="AG128" s="4">
        <f>MAX($K$146:$K$157)</f>
        <v>0</v>
      </c>
      <c r="AH128" s="2" t="e">
        <f>PERCENTILE($K$146:$K$157,75%)</f>
        <v>#NUM!</v>
      </c>
      <c r="AI128" s="4" t="e">
        <f>MEDIAN($K$146:$K$157)</f>
        <v>#NUM!</v>
      </c>
      <c r="AJ128" s="2" t="e">
        <f>PERCENTILE($K$146:$K$157,25%)</f>
        <v>#NUM!</v>
      </c>
      <c r="AK128" s="4">
        <f>MIN($K$146:$K$157)</f>
        <v>0</v>
      </c>
      <c r="BK128">
        <v>12</v>
      </c>
      <c r="BL128">
        <f>COUNT(#REF!,#REF!,#REF!,#REF!,$K$73,$K$85,$K$97,$K$109,$K$121,$K$133,$K$145,$K$157,$K$169,$K$181)</f>
        <v>0</v>
      </c>
      <c r="BM128" s="6" t="e">
        <f>MAX(#REF!,#REF!,#REF!,#REF!,$K$73,$K$85,$K$97,$K$109,$K$121,$K$133,$K$145,$K$157,$K$169,$K$181)</f>
        <v>#REF!</v>
      </c>
      <c r="BN128" t="e">
        <f>PERCENTILE((#REF!,#REF!,#REF!,#REF!,$K$73,$K$85,$K$97,$K$109,$K$121,$K$133,$K$145,$K$157,$K$169,$K$181),75%)</f>
        <v>#REF!</v>
      </c>
      <c r="BO128" s="6" t="e">
        <f>MEDIAN(#REF!,#REF!,#REF!,#REF!,$K$73,$K$85,$K$97,$K$109,$K$121,$K$133,$K$145,$K$157,$K$169,$K$181)</f>
        <v>#REF!</v>
      </c>
      <c r="BP128" t="e">
        <f>PERCENTILE((#REF!,#REF!,#REF!,#REF!,$K$73,$K$85,$K$97,$K$109,$K$121,$K$133,$K$145,$K$157,$K$169,$K$181),25%)</f>
        <v>#REF!</v>
      </c>
      <c r="BQ128" s="6" t="e">
        <f>MIN(#REF!,#REF!,#REF!,#REF!,$K$73,$K$85,$K$97,$K$109,$K$121,$K$133,$K$145,$K$157,$K$169,$K$181)</f>
        <v>#REF!</v>
      </c>
    </row>
    <row r="129" spans="1:69" x14ac:dyDescent="0.25">
      <c r="A129" s="117"/>
      <c r="B129" s="60"/>
      <c r="C129" s="60"/>
      <c r="D129" s="61"/>
      <c r="E129" s="62"/>
      <c r="F129" s="62"/>
      <c r="G129" s="63"/>
      <c r="H129" s="64"/>
      <c r="I129" s="64"/>
      <c r="J129" s="64"/>
      <c r="K129" s="62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E129" s="3">
        <v>2011</v>
      </c>
      <c r="AF129" s="2">
        <f>COUNT($K$158:$K$169)</f>
        <v>0</v>
      </c>
      <c r="AG129" s="4">
        <f>MAX($K$158:$K$169)</f>
        <v>0</v>
      </c>
      <c r="AH129" s="2" t="e">
        <f>PERCENTILE($K$158:$K$169,75%)</f>
        <v>#NUM!</v>
      </c>
      <c r="AI129" s="4" t="e">
        <f>MEDIAN($K$158:$K$169)</f>
        <v>#NUM!</v>
      </c>
      <c r="AJ129" s="2" t="e">
        <f>PERCENTILE($K$158:$K$169,25%)</f>
        <v>#NUM!</v>
      </c>
      <c r="AK129" s="4">
        <f>MIN($K$158:$K$169)</f>
        <v>0</v>
      </c>
    </row>
    <row r="130" spans="1:69" x14ac:dyDescent="0.25">
      <c r="A130" s="117"/>
      <c r="B130" s="60"/>
      <c r="C130" s="60"/>
      <c r="D130" s="61"/>
      <c r="E130" s="62"/>
      <c r="F130" s="62"/>
      <c r="G130" s="63"/>
      <c r="H130" s="64"/>
      <c r="I130" s="64"/>
      <c r="J130" s="64"/>
      <c r="K130" s="62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E130" s="3">
        <v>2012</v>
      </c>
      <c r="AF130" s="2">
        <f>COUNT($K$170:$K$181)</f>
        <v>0</v>
      </c>
      <c r="AG130" s="4">
        <f>MAX($K$170:$K$181)</f>
        <v>0</v>
      </c>
      <c r="AH130" s="2" t="e">
        <f>PERCENTILE($K$170:$K$181,75%)</f>
        <v>#NUM!</v>
      </c>
      <c r="AI130" s="4" t="e">
        <f>MEDIAN($K$170:$K$181)</f>
        <v>#NUM!</v>
      </c>
      <c r="AJ130" s="2" t="e">
        <f>PERCENTILE($K$170:$K$181,25%)</f>
        <v>#NUM!</v>
      </c>
      <c r="AK130" s="4">
        <f>MIN($K$170:$K$181)</f>
        <v>0</v>
      </c>
    </row>
    <row r="131" spans="1:69" x14ac:dyDescent="0.25">
      <c r="A131" s="117"/>
      <c r="B131" s="60"/>
      <c r="C131" s="60"/>
      <c r="D131" s="61"/>
      <c r="E131" s="62"/>
      <c r="F131" s="62"/>
      <c r="G131" s="63"/>
      <c r="H131" s="64"/>
      <c r="I131" s="64"/>
      <c r="J131" s="64"/>
      <c r="K131" s="62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E131" s="1"/>
      <c r="AF131" s="1"/>
      <c r="AG131" s="2"/>
      <c r="AH131" s="2"/>
      <c r="AI131" s="2"/>
    </row>
    <row r="132" spans="1:69" x14ac:dyDescent="0.25">
      <c r="A132" s="117"/>
      <c r="B132" s="60"/>
      <c r="C132" s="60"/>
      <c r="D132" s="61"/>
      <c r="E132" s="62"/>
      <c r="F132" s="62"/>
      <c r="G132" s="63"/>
      <c r="H132" s="64"/>
      <c r="I132" s="64"/>
      <c r="J132" s="64"/>
      <c r="K132" s="62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 spans="1:69" x14ac:dyDescent="0.25">
      <c r="A133" s="117"/>
      <c r="B133" s="60"/>
      <c r="C133" s="60"/>
      <c r="D133" s="61"/>
      <c r="E133" s="62"/>
      <c r="F133" s="62"/>
      <c r="G133" s="63"/>
      <c r="H133" s="64"/>
      <c r="I133" s="64"/>
      <c r="J133" s="64"/>
      <c r="K133" s="62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E133" t="s">
        <v>15</v>
      </c>
      <c r="AF133" t="s">
        <v>58</v>
      </c>
      <c r="AG133" t="s">
        <v>59</v>
      </c>
      <c r="AH133" t="s">
        <v>60</v>
      </c>
      <c r="AI133" t="s">
        <v>61</v>
      </c>
      <c r="AJ133" t="s">
        <v>62</v>
      </c>
      <c r="AK133" t="s">
        <v>63</v>
      </c>
      <c r="BK133" t="s">
        <v>14</v>
      </c>
      <c r="BL133" t="s">
        <v>58</v>
      </c>
      <c r="BM133" t="s">
        <v>59</v>
      </c>
      <c r="BN133" t="s">
        <v>60</v>
      </c>
      <c r="BO133" t="s">
        <v>61</v>
      </c>
      <c r="BP133" t="s">
        <v>62</v>
      </c>
      <c r="BQ133" t="s">
        <v>63</v>
      </c>
    </row>
    <row r="134" spans="1:69" x14ac:dyDescent="0.25">
      <c r="A134" s="117"/>
      <c r="B134" s="60"/>
      <c r="C134" s="60"/>
      <c r="D134" s="61"/>
      <c r="E134" s="62"/>
      <c r="F134" s="62"/>
      <c r="G134" s="63"/>
      <c r="H134" s="64"/>
      <c r="I134" s="64"/>
      <c r="J134" s="64"/>
      <c r="K134" s="62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E134" s="3">
        <v>1999</v>
      </c>
      <c r="AF134">
        <f>COUNT(#REF!)</f>
        <v>0</v>
      </c>
      <c r="AG134" s="4" t="e">
        <f>MAX(#REF!)</f>
        <v>#REF!</v>
      </c>
      <c r="AH134" t="e">
        <f>PERCENTILE(#REF!,75%)</f>
        <v>#REF!</v>
      </c>
      <c r="AI134" s="4" t="e">
        <f>MEDIAN(#REF!)</f>
        <v>#REF!</v>
      </c>
      <c r="AJ134" t="e">
        <f>PERCENTILE(#REF!,25%)</f>
        <v>#REF!</v>
      </c>
      <c r="AK134" s="4" t="e">
        <f>MIN(#REF!)</f>
        <v>#REF!</v>
      </c>
      <c r="BK134">
        <v>1</v>
      </c>
      <c r="BL134">
        <f>COUNT(#REF!,#REF!,#REF!,#REF!,$L$62,$L$74,$L$86,$L$98,$L$110,$L$122,$L$134,$L$146,$L$158,$L$170)</f>
        <v>0</v>
      </c>
      <c r="BM134" s="6" t="e">
        <f>MAX(#REF!,#REF!,#REF!,#REF!,$L$62,$L$74,$L$86,$L$98,$L$110,$L$122,$L$134,$L$146,$L$158,$L$170)</f>
        <v>#REF!</v>
      </c>
      <c r="BN134" t="e">
        <f>PERCENTILE((#REF!,#REF!,#REF!,#REF!,$L$62,$L$74,$L$86,$L$98,$L$110,$L$122,$L$134,$L$146,$L$158,$L$170),75%)</f>
        <v>#REF!</v>
      </c>
      <c r="BO134" s="6" t="e">
        <f>MEDIAN(#REF!,#REF!,#REF!,#REF!,$L$62,$L$74,$L$86,$L$98,$L$110,$L$122,$L$134,$L$146,$L$158,$L$170)</f>
        <v>#REF!</v>
      </c>
      <c r="BP134" t="e">
        <f>PERCENTILE((#REF!,#REF!,#REF!,#REF!,$L$62,$L$74,$L$86,$L$98,$L$110,$L$122,$L$134,$L$146,$L$158,$L$170),25%)</f>
        <v>#REF!</v>
      </c>
      <c r="BQ134" s="6" t="e">
        <f>MIN(#REF!,#REF!,#REF!,#REF!,$L$62,$L$74,$L$86,$L$98,$L$110,$L$122,$L$134,$L$146,$L$158,$L$170)</f>
        <v>#REF!</v>
      </c>
    </row>
    <row r="135" spans="1:69" x14ac:dyDescent="0.25">
      <c r="A135" s="117"/>
      <c r="B135" s="60"/>
      <c r="C135" s="60"/>
      <c r="D135" s="61"/>
      <c r="E135" s="62"/>
      <c r="F135" s="62"/>
      <c r="G135" s="63"/>
      <c r="H135" s="64"/>
      <c r="I135" s="64"/>
      <c r="J135" s="64"/>
      <c r="K135" s="62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E135" s="3">
        <v>2000</v>
      </c>
      <c r="AF135">
        <f>COUNT(#REF!)</f>
        <v>0</v>
      </c>
      <c r="AG135" s="4" t="e">
        <f>MAX(#REF!)</f>
        <v>#REF!</v>
      </c>
      <c r="AH135" t="e">
        <f>PERCENTILE(#REF!,75%)</f>
        <v>#REF!</v>
      </c>
      <c r="AI135" s="4" t="e">
        <f>MEDIAN(#REF!)</f>
        <v>#REF!</v>
      </c>
      <c r="AJ135" t="e">
        <f>PERCENTILE(#REF!,25%)</f>
        <v>#REF!</v>
      </c>
      <c r="AK135" s="4" t="e">
        <f>MIN(#REF!)</f>
        <v>#REF!</v>
      </c>
      <c r="BK135">
        <v>2</v>
      </c>
      <c r="BL135">
        <f>COUNT(#REF!,#REF!,#REF!,#REF!,$L$63,$L$75,$L$87,$L$99,$L$111,$L$123,$L$135,$L$147,$L$159,$L$171)</f>
        <v>0</v>
      </c>
      <c r="BM135" s="6" t="e">
        <f>MAX(#REF!,#REF!,#REF!,#REF!,$L$63,$L$75,$L$87,$L$99,$L$111,$L$123,$L$135,$L$147,$L$159,$L$171)</f>
        <v>#REF!</v>
      </c>
      <c r="BN135" t="e">
        <f>PERCENTILE((#REF!,#REF!,#REF!,#REF!,$L$63,$L$75,$L$87,$L$99,$L$111,$L$123,$L$135,$L$147,$L$159,$L$171),75%)</f>
        <v>#REF!</v>
      </c>
      <c r="BO135" s="6" t="e">
        <f>MEDIAN(#REF!,#REF!,#REF!,#REF!,$L$63,$L$75,$L$87,$L$99,$L$111,$L$123,$L$135,$L$147,$L$159,$L$171)</f>
        <v>#REF!</v>
      </c>
      <c r="BP135" t="e">
        <f>PERCENTILE((#REF!,#REF!,#REF!,#REF!,$L$63,$L$75,$L$87,$L$99,$L$111,$L$123,$L$135,$L$147,$L$159,$L$171),25%)</f>
        <v>#REF!</v>
      </c>
      <c r="BQ135" s="6" t="e">
        <f>MIN(#REF!,#REF!,#REF!,#REF!,$L$63,$L$75,$L$87,$L$99,$L$111,$L$123,$L$135,$L$147,$L$159,$L$171)</f>
        <v>#REF!</v>
      </c>
    </row>
    <row r="136" spans="1:69" x14ac:dyDescent="0.25">
      <c r="A136" s="117"/>
      <c r="B136" s="60"/>
      <c r="C136" s="60"/>
      <c r="D136" s="61"/>
      <c r="E136" s="62"/>
      <c r="F136" s="62"/>
      <c r="G136" s="63"/>
      <c r="H136" s="64"/>
      <c r="I136" s="64"/>
      <c r="J136" s="64"/>
      <c r="K136" s="62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E136" s="3">
        <v>2001</v>
      </c>
      <c r="AF136" s="2">
        <f>COUNT(#REF!)</f>
        <v>0</v>
      </c>
      <c r="AG136" s="4" t="e">
        <f>MAX(#REF!)</f>
        <v>#REF!</v>
      </c>
      <c r="AH136" s="2" t="e">
        <f>PERCENTILE(#REF!,75%)</f>
        <v>#REF!</v>
      </c>
      <c r="AI136" s="4" t="e">
        <f>MEDIAN(#REF!)</f>
        <v>#REF!</v>
      </c>
      <c r="AJ136" s="2" t="e">
        <f>PERCENTILE(#REF!,25%)</f>
        <v>#REF!</v>
      </c>
      <c r="AK136" s="4" t="e">
        <f>MIN(#REF!)</f>
        <v>#REF!</v>
      </c>
      <c r="BK136">
        <v>3</v>
      </c>
      <c r="BL136">
        <f>COUNT(#REF!,#REF!,#REF!,#REF!,$L$64,$L$76,$L$88,$L$100,$L$112,$L$124,$L$136,$L$148,$L$160,$L$172)</f>
        <v>0</v>
      </c>
      <c r="BM136" s="6" t="e">
        <f>MAX(#REF!,#REF!,#REF!,#REF!,$L$64,$L$76,$L$88,$L$100,$L$112,$L$124,$L$136,$L$148,$L$160,$L$172)</f>
        <v>#REF!</v>
      </c>
      <c r="BN136" t="e">
        <f>PERCENTILE((#REF!,#REF!,#REF!,#REF!,$L$64,$L$76,$L$88,$L$100,$L$112,$L$124,$L$136,$L$148,$L$160,$L$172),75%)</f>
        <v>#REF!</v>
      </c>
      <c r="BO136" s="6" t="e">
        <f>MEDIAN(#REF!,#REF!,#REF!,#REF!,$L$64,$L$76,$L$88,$L$100,$L$112,$L$124,$L$136,$L$148,$L$160,$L$172)</f>
        <v>#REF!</v>
      </c>
      <c r="BP136" t="e">
        <f>PERCENTILE((#REF!,#REF!,#REF!,#REF!,$L$64,$L$76,$L$88,$L$100,$L$112,$L$124,$L$136,$L$148,$L$160,$L$172),25%)</f>
        <v>#REF!</v>
      </c>
      <c r="BQ136" s="6" t="e">
        <f>MIN(#REF!,#REF!,#REF!,#REF!,$L$64,$L$76,$L$88,$L$100,$L$112,$L$124,$L$136,$L$148,$L$160,$L$172)</f>
        <v>#REF!</v>
      </c>
    </row>
    <row r="137" spans="1:69" x14ac:dyDescent="0.25">
      <c r="A137" s="117"/>
      <c r="B137" s="60"/>
      <c r="C137" s="60"/>
      <c r="D137" s="61"/>
      <c r="E137" s="62"/>
      <c r="F137" s="62"/>
      <c r="G137" s="63"/>
      <c r="H137" s="64"/>
      <c r="I137" s="64"/>
      <c r="J137" s="64"/>
      <c r="K137" s="62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E137" s="3">
        <v>2002</v>
      </c>
      <c r="AF137" s="2">
        <f>COUNT(#REF!)</f>
        <v>0</v>
      </c>
      <c r="AG137" s="4" t="e">
        <f>MAX(#REF!)</f>
        <v>#REF!</v>
      </c>
      <c r="AH137" s="2" t="e">
        <f>PERCENTILE(#REF!,75%)</f>
        <v>#REF!</v>
      </c>
      <c r="AI137" s="4" t="e">
        <f>MEDIAN(#REF!)</f>
        <v>#REF!</v>
      </c>
      <c r="AJ137" s="2" t="e">
        <f>PERCENTILE(#REF!,25%)</f>
        <v>#REF!</v>
      </c>
      <c r="AK137" s="4" t="e">
        <f>MIN(#REF!)</f>
        <v>#REF!</v>
      </c>
      <c r="BK137">
        <v>4</v>
      </c>
      <c r="BL137">
        <f>COUNT(#REF!,#REF!,#REF!,#REF!,$L$65,$L$77,$L$89,$L$101,$L$113,$L$125,$L$137,$L$149,$L$161,$L$173)</f>
        <v>0</v>
      </c>
      <c r="BM137" s="6" t="e">
        <f>MAX(#REF!,#REF!,#REF!,#REF!,$L$65,$L$77,$L$89,$L$101,$L$113,$L$125,$L$137,$L$149,$L$161,$L$173)</f>
        <v>#REF!</v>
      </c>
      <c r="BN137" t="e">
        <f>PERCENTILE((#REF!,#REF!,#REF!,#REF!,$L$65,$L$77,$L$89,$L$101,$L$113,$L$125,$L$137,$L$149,$L$161,$L$173),75%)</f>
        <v>#REF!</v>
      </c>
      <c r="BO137" s="6" t="e">
        <f>MEDIAN(#REF!,#REF!,#REF!,#REF!,$L$65,$L$77,$L$89,$L$101,$L$113,$L$125,$L$137,$L$149,$L$161,$L$173)</f>
        <v>#REF!</v>
      </c>
      <c r="BP137" t="e">
        <f>PERCENTILE((#REF!,#REF!,#REF!,#REF!,$L$65,$L$77,$L$89,$L$101,$L$113,$L$125,$L$137,$L$149,$L$161,$L$173),25%)</f>
        <v>#REF!</v>
      </c>
      <c r="BQ137" s="6" t="e">
        <f>MIN(#REF!,#REF!,#REF!,#REF!,$L$65,$L$77,$L$89,$L$101,$L$113,$L$125,$L$137,$L$149,$L$161,$L$173)</f>
        <v>#REF!</v>
      </c>
    </row>
    <row r="138" spans="1:69" x14ac:dyDescent="0.25">
      <c r="A138" s="117"/>
      <c r="B138" s="60"/>
      <c r="C138" s="60"/>
      <c r="D138" s="61"/>
      <c r="E138" s="62"/>
      <c r="F138" s="62"/>
      <c r="G138" s="63"/>
      <c r="H138" s="64"/>
      <c r="I138" s="64"/>
      <c r="J138" s="64"/>
      <c r="K138" s="62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E138" s="3">
        <v>2003</v>
      </c>
      <c r="AF138" s="2">
        <f>COUNT($L$62:$L$73)</f>
        <v>0</v>
      </c>
      <c r="AG138" s="4">
        <f>MAX($L$62:$L$73)</f>
        <v>0</v>
      </c>
      <c r="AH138" s="2" t="e">
        <f>PERCENTILE($L$62:$L$73,75%)</f>
        <v>#NUM!</v>
      </c>
      <c r="AI138" s="4" t="e">
        <f>MEDIAN($L$62:$L$73)</f>
        <v>#NUM!</v>
      </c>
      <c r="AJ138" s="2" t="e">
        <f>PERCENTILE($L$62:$L$73,25%)</f>
        <v>#NUM!</v>
      </c>
      <c r="AK138" s="4">
        <f>MIN($L$62:$L$73)</f>
        <v>0</v>
      </c>
      <c r="BK138">
        <v>5</v>
      </c>
      <c r="BL138">
        <f>COUNT(#REF!,#REF!,#REF!,#REF!,$L$66,$L$78,$L$90,$L$102,$L$114,$L$126,$L$138,$L$150,$L$162,$L$174)</f>
        <v>0</v>
      </c>
      <c r="BM138" s="6" t="e">
        <f>MAX(#REF!,#REF!,#REF!,#REF!,$L$66,$L$78,$L$90,$L$102,$L$114,$L$126,$L$138,$L$150,$L$162,$L$174)</f>
        <v>#REF!</v>
      </c>
      <c r="BN138" t="e">
        <f>PERCENTILE((#REF!,#REF!,#REF!,#REF!,$L$66,$L$78,$L$90,$L$102,$L$114,$L$126,$L$138,$L$150,$L$162,$L$174),75%)</f>
        <v>#REF!</v>
      </c>
      <c r="BO138" s="6" t="e">
        <f>MEDIAN(#REF!,#REF!,#REF!,#REF!,$L$66,$L$78,$L$90,$L$102,$L$114,$L$126,$L$138,$L$150,$L$162,$L$174)</f>
        <v>#REF!</v>
      </c>
      <c r="BP138" t="e">
        <f>PERCENTILE((#REF!,#REF!,#REF!,#REF!,$L$66,$L$78,$L$90,$L$102,$L$114,$L$126,$L$138,$L$150,$L$162,$L$174),25%)</f>
        <v>#REF!</v>
      </c>
      <c r="BQ138" s="6" t="e">
        <f>MIN(#REF!,#REF!,#REF!,#REF!,$L$66,$L$78,$L$90,$L$102,$L$114,$L$126,$L$138,$L$150,$L$162,$L$174)</f>
        <v>#REF!</v>
      </c>
    </row>
    <row r="139" spans="1:69" x14ac:dyDescent="0.25">
      <c r="A139" s="117"/>
      <c r="B139" s="60"/>
      <c r="C139" s="60"/>
      <c r="D139" s="61"/>
      <c r="E139" s="62"/>
      <c r="F139" s="62"/>
      <c r="G139" s="63"/>
      <c r="H139" s="64"/>
      <c r="I139" s="64"/>
      <c r="J139" s="64"/>
      <c r="K139" s="62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E139" s="3">
        <v>2004</v>
      </c>
      <c r="AF139" s="2">
        <f>COUNT($L$74:$L$85)</f>
        <v>0</v>
      </c>
      <c r="AG139" s="4">
        <f>MAX($L$74:$L$85)</f>
        <v>0</v>
      </c>
      <c r="AH139" s="2" t="e">
        <f>PERCENTILE($L$74:$L$85,75%)</f>
        <v>#NUM!</v>
      </c>
      <c r="AI139" s="4" t="e">
        <f>MEDIAN($L$74:$L$85)</f>
        <v>#NUM!</v>
      </c>
      <c r="AJ139" s="2" t="e">
        <f>PERCENTILE($L$74:$L$85,25%)</f>
        <v>#NUM!</v>
      </c>
      <c r="AK139" s="4">
        <f>MIN($L$74:$L$85)</f>
        <v>0</v>
      </c>
      <c r="BK139">
        <v>6</v>
      </c>
      <c r="BL139">
        <f>COUNT(#REF!,#REF!,#REF!,#REF!,$L$67,$L$79,$L$91,$L$103,$L$115,$L$127,$L$139,$L$151,$L$163,$L$175)</f>
        <v>0</v>
      </c>
      <c r="BM139" s="6" t="e">
        <f>MAX(#REF!,#REF!,#REF!,#REF!,$L$67,$L$79,$L$91,$L$103,$L$115,$L$127,$L$139,$L$151,$L$163,$L$175)</f>
        <v>#REF!</v>
      </c>
      <c r="BN139" t="e">
        <f>PERCENTILE((#REF!,#REF!,#REF!,#REF!,$L$67,$L$79,$L$91,$L$103,$L$115,$L$127,$L$139,$L$151,$L$163,$L$175),75%)</f>
        <v>#REF!</v>
      </c>
      <c r="BO139" s="6" t="e">
        <f>MEDIAN(#REF!,#REF!,#REF!,#REF!,$L$67,$L$79,$L$91,$L$103,$L$115,$L$127,$L$139,$L$151,$L$163,$L$175)</f>
        <v>#REF!</v>
      </c>
      <c r="BP139" t="e">
        <f>PERCENTILE((#REF!,#REF!,#REF!,#REF!,$L$67,$L$79,$L$91,$L$103,$L$115,$L$127,$L$139,$L$151,$L$163,$L$175),25%)</f>
        <v>#REF!</v>
      </c>
      <c r="BQ139" s="6" t="e">
        <f>MIN(#REF!,#REF!,#REF!,#REF!,$L$67,$L$79,$L$91,$L$103,$L$115,$L$127,$L$139,$L$151,$L$163,$L$175)</f>
        <v>#REF!</v>
      </c>
    </row>
    <row r="140" spans="1:69" x14ac:dyDescent="0.25">
      <c r="A140" s="117"/>
      <c r="B140" s="60"/>
      <c r="C140" s="60"/>
      <c r="D140" s="61"/>
      <c r="E140" s="62"/>
      <c r="F140" s="62"/>
      <c r="G140" s="63"/>
      <c r="H140" s="64"/>
      <c r="I140" s="64"/>
      <c r="J140" s="64"/>
      <c r="K140" s="62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E140" s="3">
        <v>2005</v>
      </c>
      <c r="AF140" s="2">
        <f>COUNT($L$86:$L$97)</f>
        <v>0</v>
      </c>
      <c r="AG140" s="4">
        <f>MAX($L$86:$L$97)</f>
        <v>0</v>
      </c>
      <c r="AH140" s="2" t="e">
        <f>PERCENTILE($L$86:$L$97,75%)</f>
        <v>#NUM!</v>
      </c>
      <c r="AI140" s="4" t="e">
        <f>MEDIAN($L$86:$L$97)</f>
        <v>#NUM!</v>
      </c>
      <c r="AJ140" s="2" t="e">
        <f>PERCENTILE($L$86:$L$97,25%)</f>
        <v>#NUM!</v>
      </c>
      <c r="AK140" s="4">
        <f>MIN($L$86:$L$97)</f>
        <v>0</v>
      </c>
      <c r="BK140">
        <v>7</v>
      </c>
      <c r="BL140">
        <f>COUNT(#REF!,#REF!,#REF!,#REF!,$L$68,$L$80,$L$92,$L$104,$L$116,$L$128,$L$140,$L$152,$L$164,$L$176)</f>
        <v>0</v>
      </c>
      <c r="BM140" s="6" t="e">
        <f>MAX(#REF!,#REF!,#REF!,#REF!,$L$68,$L$80,$L$92,$L$104,$L$116,$L$128,$L$140,$L$152,$L$164,$L$176)</f>
        <v>#REF!</v>
      </c>
      <c r="BN140" t="e">
        <f>PERCENTILE((#REF!,#REF!,#REF!,#REF!,$L$68,$L$80,$L$92,$L$104,$L$116,$L$128,$L$140,$L$152,$L$164,$L$176),75%)</f>
        <v>#REF!</v>
      </c>
      <c r="BO140" s="6" t="e">
        <f>MEDIAN(#REF!,#REF!,#REF!,#REF!,$L$68,$L$80,$L$92,$L$104,$L$116,$L$128,$L$140,$L$152,$L$164,$L$176)</f>
        <v>#REF!</v>
      </c>
      <c r="BP140" t="e">
        <f>PERCENTILE((#REF!,#REF!,#REF!,#REF!,$L$68,$L$80,$L$92,$L$104,$L$116,$L$128,$L$140,$L$152,$L$164,$L$176),25%)</f>
        <v>#REF!</v>
      </c>
      <c r="BQ140" s="6" t="e">
        <f>MIN(#REF!,#REF!,#REF!,#REF!,$L$68,$L$80,$L$92,$L$104,$L$116,$L$128,$L$140,$L$152,$L$164,$L$176)</f>
        <v>#REF!</v>
      </c>
    </row>
    <row r="141" spans="1:69" x14ac:dyDescent="0.25">
      <c r="A141" s="117"/>
      <c r="B141" s="60"/>
      <c r="C141" s="60"/>
      <c r="D141" s="61"/>
      <c r="E141" s="62"/>
      <c r="F141" s="62"/>
      <c r="G141" s="63"/>
      <c r="H141" s="64"/>
      <c r="I141" s="64"/>
      <c r="J141" s="64"/>
      <c r="K141" s="62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E141" s="3">
        <v>2006</v>
      </c>
      <c r="AF141" s="2">
        <f>COUNT($L$98:$L$109)</f>
        <v>0</v>
      </c>
      <c r="AG141" s="4">
        <f>MAX($L$98:$L$109)</f>
        <v>0</v>
      </c>
      <c r="AH141" s="2" t="e">
        <f>PERCENTILE($L$98:$L$109,75%)</f>
        <v>#NUM!</v>
      </c>
      <c r="AI141" s="4" t="e">
        <f>MEDIAN($L$98:$L$109)</f>
        <v>#NUM!</v>
      </c>
      <c r="AJ141" s="2" t="e">
        <f>PERCENTILE($L$98:$L$109,25%)</f>
        <v>#NUM!</v>
      </c>
      <c r="AK141" s="4">
        <f>MIN($L$98:$L$109)</f>
        <v>0</v>
      </c>
      <c r="BK141">
        <v>8</v>
      </c>
      <c r="BL141">
        <f>COUNT(#REF!,#REF!,#REF!,#REF!,$L$69,$L$81,$L$93,$L$105,$L$117,$L$129,$L$141,$L$153,$L$165,$L$177)</f>
        <v>0</v>
      </c>
      <c r="BM141" s="6" t="e">
        <f>MAX(#REF!,#REF!,#REF!,#REF!,$L$69,$L$81,$L$93,$L$105,$L$117,$L$129,$L$141,$L$153,$L$165,$L$177)</f>
        <v>#REF!</v>
      </c>
      <c r="BN141" t="e">
        <f>PERCENTILE((#REF!,#REF!,#REF!,#REF!,$L$69,$L$81,$L$93,$L$105,$L$117,$L$129,$L$141,$L$153,$L$165,$L$177),75%)</f>
        <v>#REF!</v>
      </c>
      <c r="BO141" s="6" t="e">
        <f>MEDIAN(#REF!,#REF!,#REF!,#REF!,$L$69,$L$81,$L$93,$L$105,$L$117,$L$129,$L$141,$L$153,$L$165,$L$177)</f>
        <v>#REF!</v>
      </c>
      <c r="BP141" t="e">
        <f>PERCENTILE((#REF!,#REF!,#REF!,#REF!,$L$69,$L$81,$L$93,$L$105,$L$117,$L$129,$L$141,$L$153,$L$165,$L$177),25%)</f>
        <v>#REF!</v>
      </c>
      <c r="BQ141" s="6" t="e">
        <f>MIN(#REF!,#REF!,#REF!,#REF!,$L$69,$L$81,$L$93,$L$105,$L$117,$L$129,$L$141,$L$153,$L$165,$L$177)</f>
        <v>#REF!</v>
      </c>
    </row>
    <row r="142" spans="1:69" x14ac:dyDescent="0.25">
      <c r="A142" s="117"/>
      <c r="B142" s="60"/>
      <c r="C142" s="60"/>
      <c r="D142" s="61"/>
      <c r="E142" s="62"/>
      <c r="F142" s="62"/>
      <c r="G142" s="63"/>
      <c r="H142" s="64"/>
      <c r="I142" s="64"/>
      <c r="J142" s="64"/>
      <c r="K142" s="62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E142" s="3">
        <v>2007</v>
      </c>
      <c r="AF142" s="2">
        <f>COUNT($L$110:$L$121)</f>
        <v>0</v>
      </c>
      <c r="AG142" s="4">
        <f>MAX($L$110:$L$121)</f>
        <v>0</v>
      </c>
      <c r="AH142" s="2" t="e">
        <f>PERCENTILE($L$110:$L$121,75%)</f>
        <v>#NUM!</v>
      </c>
      <c r="AI142" s="4" t="e">
        <f>MEDIAN($L$110:$L$121)</f>
        <v>#NUM!</v>
      </c>
      <c r="AJ142" s="2" t="e">
        <f>PERCENTILE($L$110:$L$121,25%)</f>
        <v>#NUM!</v>
      </c>
      <c r="AK142" s="4">
        <f>MIN($L$110:$L$121)</f>
        <v>0</v>
      </c>
      <c r="BK142">
        <v>9</v>
      </c>
      <c r="BL142">
        <f>COUNT(#REF!,#REF!,#REF!,#REF!,$L$70,$L$82,$L$94,$L$106,$L$118,$L$130,$L$142,$L$154,$L$166,$L$178)</f>
        <v>0</v>
      </c>
      <c r="BM142" s="6" t="e">
        <f>MAX(#REF!,#REF!,#REF!,#REF!,$L$70,$L$82,$L$94,$L$106,$L$118,$L$130,$L$142,$L$154,$L$166,$L$178)</f>
        <v>#REF!</v>
      </c>
      <c r="BN142" t="e">
        <f>PERCENTILE((#REF!,#REF!,#REF!,#REF!,$L$70,$L$82,$L$94,$L$106,$L$118,$L$130,$L$142,$L$154,$L$166,$L$178),75%)</f>
        <v>#REF!</v>
      </c>
      <c r="BO142" s="6" t="e">
        <f>MEDIAN(#REF!,#REF!,#REF!,#REF!,$L$70,$L$82,$L$94,$L$106,$L$118,$L$130,$L$142,$L$154,$L$166,$L$178)</f>
        <v>#REF!</v>
      </c>
      <c r="BP142" t="e">
        <f>PERCENTILE((#REF!,#REF!,#REF!,#REF!,$L$70,$L$82,$L$94,$L$106,$L$118,$L$130,$L$142,$L$154,$L$166,$L$178),25%)</f>
        <v>#REF!</v>
      </c>
      <c r="BQ142" s="6" t="e">
        <f>MIN(#REF!,#REF!,#REF!,#REF!,$L$70,$L$82,$L$94,$L$106,$L$118,$L$130,$L$142,$L$154,$L$166,$L$178)</f>
        <v>#REF!</v>
      </c>
    </row>
    <row r="143" spans="1:69" x14ac:dyDescent="0.25">
      <c r="A143" s="117"/>
      <c r="B143" s="60"/>
      <c r="C143" s="60"/>
      <c r="D143" s="61"/>
      <c r="E143" s="62"/>
      <c r="F143" s="62"/>
      <c r="G143" s="63"/>
      <c r="H143" s="64"/>
      <c r="I143" s="64"/>
      <c r="J143" s="64"/>
      <c r="K143" s="62"/>
      <c r="L143" s="63"/>
      <c r="M143" s="66"/>
      <c r="N143" s="66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E143" s="3">
        <v>2008</v>
      </c>
      <c r="AF143" s="2">
        <f>COUNT($L$122:$L$133)</f>
        <v>0</v>
      </c>
      <c r="AG143" s="4">
        <f>MAX($L$122:$L$133)</f>
        <v>0</v>
      </c>
      <c r="AH143" s="2" t="e">
        <f>PERCENTILE($L$122:$L$133,75%)</f>
        <v>#NUM!</v>
      </c>
      <c r="AI143" s="4" t="e">
        <f>MEDIAN($L$122:$L$133)</f>
        <v>#NUM!</v>
      </c>
      <c r="AJ143" s="2" t="e">
        <f>PERCENTILE($L$122:$L$133,25%)</f>
        <v>#NUM!</v>
      </c>
      <c r="AK143" s="4">
        <f>MIN($L$122:$L$133)</f>
        <v>0</v>
      </c>
      <c r="BK143">
        <v>10</v>
      </c>
      <c r="BL143">
        <f>COUNT(#REF!,#REF!,#REF!,#REF!,$L$71,$L$83,$L$95,$L$107,$L$119,$L$131,$L$143,$L$155,$L$167,$L$179)</f>
        <v>0</v>
      </c>
      <c r="BM143" s="6" t="e">
        <f>MAX(#REF!,#REF!,#REF!,#REF!,$L$71,$L$83,$L$95,$L$107,$L$119,$L$131,$L$143,$L$155,$L$167,$L$179)</f>
        <v>#REF!</v>
      </c>
      <c r="BN143" t="e">
        <f>PERCENTILE((#REF!,#REF!,#REF!,#REF!,$L$71,$L$83,$L$95,$L$107,$L$119,$L$131,$L$143,$L$155,$L$167,$L$179),75%)</f>
        <v>#REF!</v>
      </c>
      <c r="BO143" s="6" t="e">
        <f>MEDIAN(#REF!,#REF!,#REF!,#REF!,$L$71,$L$83,$L$95,$L$107,$L$119,$L$131,$L$143,$L$155,$L$167,$L$179)</f>
        <v>#REF!</v>
      </c>
      <c r="BP143" t="e">
        <f>PERCENTILE((#REF!,#REF!,#REF!,#REF!,$L$71,$L$83,$L$95,$L$107,$L$119,$L$131,$L$143,$L$155,$L$167,$L$179),25%)</f>
        <v>#REF!</v>
      </c>
      <c r="BQ143" s="6" t="e">
        <f>MIN(#REF!,#REF!,#REF!,#REF!,$L$71,$L$83,$L$95,$L$107,$L$119,$L$131,$L$143,$L$155,$L$167,$L$179)</f>
        <v>#REF!</v>
      </c>
    </row>
    <row r="144" spans="1:69" x14ac:dyDescent="0.25">
      <c r="A144" s="117"/>
      <c r="B144" s="60"/>
      <c r="C144" s="60"/>
      <c r="D144" s="61"/>
      <c r="E144" s="62"/>
      <c r="F144" s="62"/>
      <c r="G144" s="63"/>
      <c r="H144" s="64"/>
      <c r="I144" s="64"/>
      <c r="J144" s="64"/>
      <c r="K144" s="62"/>
      <c r="L144" s="63"/>
      <c r="M144" s="66"/>
      <c r="N144" s="66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E144" s="3">
        <v>2009</v>
      </c>
      <c r="AF144" s="2">
        <f>COUNT($L$134:$L$145)</f>
        <v>0</v>
      </c>
      <c r="AG144" s="4">
        <f>MAX($L$134:$L$145)</f>
        <v>0</v>
      </c>
      <c r="AH144" s="2" t="e">
        <f>PERCENTILE($L$134:$L$145,75%)</f>
        <v>#NUM!</v>
      </c>
      <c r="AI144" s="4" t="e">
        <f>MEDIAN($L$134:$L$145)</f>
        <v>#NUM!</v>
      </c>
      <c r="AJ144" s="2" t="e">
        <f>PERCENTILE($L$134:$L$145,25%)</f>
        <v>#NUM!</v>
      </c>
      <c r="AK144" s="4">
        <f>MIN($L$134:$L$145)</f>
        <v>0</v>
      </c>
      <c r="BK144">
        <v>11</v>
      </c>
      <c r="BL144">
        <f>COUNT(#REF!,#REF!,#REF!,#REF!,$L$72,$L$84,$L$96,$L$108,$L$120,$L$132,$L$144,$L$156,$L$168,$L$180)</f>
        <v>0</v>
      </c>
      <c r="BM144" s="6" t="e">
        <f>MAX(#REF!,#REF!,#REF!,#REF!,$L$72,$L$84,$L$96,$L$108,$L$120,$L$132,$L$144,$L$156,$L$168,$L$180)</f>
        <v>#REF!</v>
      </c>
      <c r="BN144" t="e">
        <f>PERCENTILE((#REF!,#REF!,#REF!,#REF!,$L$72,$L$84,$L$96,$L$108,$L$120,$L$132,$L$144,$L$156,$L$168,$L$180),75%)</f>
        <v>#REF!</v>
      </c>
      <c r="BO144" s="6" t="e">
        <f>MEDIAN(#REF!,#REF!,#REF!,#REF!,$L$72,$L$84,$L$96,$L$108,$L$120,$L$132,$L$144,$L$156,$L$168,$L$180)</f>
        <v>#REF!</v>
      </c>
      <c r="BP144" t="e">
        <f>PERCENTILE((#REF!,#REF!,#REF!,#REF!,$L$72,$L$84,$L$96,$L$108,$L$120,$L$132,$L$144,$L$156,$L$168,$L$180),25%)</f>
        <v>#REF!</v>
      </c>
      <c r="BQ144" s="6" t="e">
        <f>MIN(#REF!,#REF!,#REF!,#REF!,$L$72,$L$84,$L$96,$L$108,$L$120,$L$132,$L$144,$L$156,$L$168,$L$180)</f>
        <v>#REF!</v>
      </c>
    </row>
    <row r="145" spans="1:69" x14ac:dyDescent="0.25">
      <c r="A145" s="117"/>
      <c r="B145" s="60"/>
      <c r="C145" s="60"/>
      <c r="D145" s="61"/>
      <c r="E145" s="62"/>
      <c r="F145" s="62"/>
      <c r="G145" s="63"/>
      <c r="H145" s="64"/>
      <c r="I145" s="64"/>
      <c r="J145" s="64"/>
      <c r="K145" s="62"/>
      <c r="L145" s="63"/>
      <c r="M145" s="66"/>
      <c r="N145" s="66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E145" s="3">
        <v>2010</v>
      </c>
      <c r="AF145" s="2">
        <f>COUNT($L$146:$L$157)</f>
        <v>0</v>
      </c>
      <c r="AG145" s="4">
        <f>MAX($L$146:$L$157)</f>
        <v>0</v>
      </c>
      <c r="AH145" s="2" t="e">
        <f>PERCENTILE($L$146:$L$157,75%)</f>
        <v>#NUM!</v>
      </c>
      <c r="AI145" s="4" t="e">
        <f>MEDIAN($L$146:$L$157)</f>
        <v>#NUM!</v>
      </c>
      <c r="AJ145" s="2" t="e">
        <f>PERCENTILE($L$146:$L$157,25%)</f>
        <v>#NUM!</v>
      </c>
      <c r="AK145" s="4">
        <f>MIN($L$146:$L$157)</f>
        <v>0</v>
      </c>
      <c r="BK145">
        <v>12</v>
      </c>
      <c r="BL145">
        <f>COUNT(#REF!,#REF!,#REF!,#REF!,$L$73,$L$85,$L$97,$L$109,$L$121,$L$133,$L$145,$L$157,$L$169,$L$181)</f>
        <v>0</v>
      </c>
      <c r="BM145" s="6" t="e">
        <f>MAX(#REF!,#REF!,#REF!,#REF!,$L$73,$L$85,$L$97,$L$109,$L$121,$L$133,$L$145,$L$157,$L$169,$L$181)</f>
        <v>#REF!</v>
      </c>
      <c r="BN145" t="e">
        <f>PERCENTILE((#REF!,#REF!,#REF!,#REF!,$L$73,$L$85,$L$97,$L$109,$L$121,$L$133,$L$145,$L$157,$L$169,$L$181),75%)</f>
        <v>#REF!</v>
      </c>
      <c r="BO145" s="6" t="e">
        <f>MEDIAN(#REF!,#REF!,#REF!,#REF!,$L$73,$L$85,$L$97,$L$109,$L$121,$L$133,$L$145,$L$157,$L$169,$L$181)</f>
        <v>#REF!</v>
      </c>
      <c r="BP145" t="e">
        <f>PERCENTILE((#REF!,#REF!,#REF!,#REF!,$L$73,$L$85,$L$97,$L$109,$L$121,$L$133,$L$145,$L$157,$L$169,$L$181),25%)</f>
        <v>#REF!</v>
      </c>
      <c r="BQ145" s="6" t="e">
        <f>MIN(#REF!,#REF!,#REF!,#REF!,$L$73,$L$85,$L$97,$L$109,$L$121,$L$133,$L$145,$L$157,$L$169,$L$181)</f>
        <v>#REF!</v>
      </c>
    </row>
    <row r="146" spans="1:69" x14ac:dyDescent="0.25">
      <c r="A146" s="117"/>
      <c r="B146" s="60"/>
      <c r="C146" s="60"/>
      <c r="D146" s="65"/>
      <c r="E146" s="62"/>
      <c r="F146" s="62"/>
      <c r="G146" s="63"/>
      <c r="H146" s="64"/>
      <c r="I146" s="64"/>
      <c r="J146" s="64"/>
      <c r="K146" s="62"/>
      <c r="L146" s="63"/>
      <c r="M146" s="66"/>
      <c r="N146" s="66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E146" s="3">
        <v>2011</v>
      </c>
      <c r="AF146" s="2">
        <f>COUNT($L$158:$L$169)</f>
        <v>0</v>
      </c>
      <c r="AG146" s="4">
        <f>MAX($L$158:$L$169)</f>
        <v>0</v>
      </c>
      <c r="AH146" s="2" t="e">
        <f>PERCENTILE($L$158:$L$169,75%)</f>
        <v>#NUM!</v>
      </c>
      <c r="AI146" s="4" t="e">
        <f>MEDIAN($L$158:$L$169)</f>
        <v>#NUM!</v>
      </c>
      <c r="AJ146" s="2" t="e">
        <f>PERCENTILE($L$158:$L$169,25%)</f>
        <v>#NUM!</v>
      </c>
      <c r="AK146" s="4">
        <f>MIN($L$158:$L$169)</f>
        <v>0</v>
      </c>
    </row>
    <row r="147" spans="1:69" x14ac:dyDescent="0.25">
      <c r="A147" s="117"/>
      <c r="B147" s="60"/>
      <c r="C147" s="60"/>
      <c r="D147" s="61"/>
      <c r="E147" s="62"/>
      <c r="F147" s="62"/>
      <c r="G147" s="63"/>
      <c r="H147" s="64"/>
      <c r="I147" s="64"/>
      <c r="J147" s="64"/>
      <c r="K147" s="62"/>
      <c r="L147" s="63"/>
      <c r="M147" s="66"/>
      <c r="N147" s="66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E147" s="3">
        <v>2012</v>
      </c>
      <c r="AF147" s="2">
        <f>COUNT($L$170:$L$181)</f>
        <v>0</v>
      </c>
      <c r="AG147" s="4">
        <f>MAX($L$170:$L$181)</f>
        <v>0</v>
      </c>
      <c r="AH147" s="2" t="e">
        <f>PERCENTILE($L$170:$L$181,75%)</f>
        <v>#NUM!</v>
      </c>
      <c r="AI147" s="4" t="e">
        <f>MEDIAN($L$170:$L$181)</f>
        <v>#NUM!</v>
      </c>
      <c r="AJ147" s="2" t="e">
        <f>PERCENTILE($L$170:$L$181,25%)</f>
        <v>#NUM!</v>
      </c>
      <c r="AK147" s="4">
        <f>MIN($L$170:$L$181)</f>
        <v>0</v>
      </c>
    </row>
    <row r="148" spans="1:69" x14ac:dyDescent="0.25">
      <c r="A148" s="117"/>
      <c r="B148" s="60"/>
      <c r="C148" s="60"/>
      <c r="D148" s="61"/>
      <c r="E148" s="68"/>
      <c r="F148" s="68"/>
      <c r="G148" s="63"/>
      <c r="H148" s="64"/>
      <c r="I148" s="64"/>
      <c r="J148" s="64"/>
      <c r="K148" s="62"/>
      <c r="L148" s="63"/>
      <c r="M148" s="66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E148" s="1"/>
      <c r="AF148" s="1"/>
      <c r="AG148" s="2"/>
      <c r="AH148" s="2"/>
      <c r="AI148" s="2"/>
    </row>
    <row r="149" spans="1:69" x14ac:dyDescent="0.25">
      <c r="A149" s="117"/>
      <c r="B149" s="60"/>
      <c r="C149" s="60"/>
      <c r="D149" s="61"/>
      <c r="E149" s="62"/>
      <c r="F149" s="62"/>
      <c r="G149" s="63"/>
      <c r="H149" s="64"/>
      <c r="I149" s="64"/>
      <c r="J149" s="64"/>
      <c r="K149" s="62"/>
      <c r="L149" s="63"/>
      <c r="M149" s="66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69" x14ac:dyDescent="0.25">
      <c r="A150" s="117"/>
      <c r="B150" s="60"/>
      <c r="C150" s="60"/>
      <c r="D150" s="61"/>
      <c r="E150" s="62"/>
      <c r="F150" s="62"/>
      <c r="G150" s="63"/>
      <c r="H150" s="64"/>
      <c r="I150" s="64"/>
      <c r="J150" s="64"/>
      <c r="K150" s="62"/>
      <c r="L150" s="63"/>
      <c r="M150" s="66"/>
      <c r="N150" s="63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E150" t="s">
        <v>15</v>
      </c>
      <c r="AF150" t="s">
        <v>64</v>
      </c>
      <c r="AG150" t="s">
        <v>65</v>
      </c>
      <c r="AH150" t="s">
        <v>66</v>
      </c>
      <c r="AI150" t="s">
        <v>67</v>
      </c>
      <c r="AJ150" t="s">
        <v>68</v>
      </c>
      <c r="AK150" t="s">
        <v>69</v>
      </c>
      <c r="BK150" t="s">
        <v>14</v>
      </c>
      <c r="BL150" t="s">
        <v>64</v>
      </c>
      <c r="BM150" t="s">
        <v>65</v>
      </c>
      <c r="BN150" t="s">
        <v>66</v>
      </c>
      <c r="BO150" t="s">
        <v>67</v>
      </c>
      <c r="BP150" t="s">
        <v>68</v>
      </c>
      <c r="BQ150" t="s">
        <v>69</v>
      </c>
    </row>
    <row r="151" spans="1:69" x14ac:dyDescent="0.25">
      <c r="A151" s="117"/>
      <c r="B151" s="60"/>
      <c r="C151" s="60"/>
      <c r="D151" s="61"/>
      <c r="E151" s="62"/>
      <c r="F151" s="62"/>
      <c r="G151" s="63"/>
      <c r="H151" s="64"/>
      <c r="I151" s="64"/>
      <c r="J151" s="64"/>
      <c r="K151" s="62"/>
      <c r="L151" s="63"/>
      <c r="M151" s="66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E151" s="3">
        <v>1999</v>
      </c>
      <c r="AF151">
        <f>COUNT(#REF!)</f>
        <v>0</v>
      </c>
      <c r="AG151" s="4" t="e">
        <f>MAX(#REF!)</f>
        <v>#REF!</v>
      </c>
      <c r="AH151" t="e">
        <f>PERCENTILE(#REF!,75%)</f>
        <v>#REF!</v>
      </c>
      <c r="AI151" s="4" t="e">
        <f>MEDIAN(#REF!)</f>
        <v>#REF!</v>
      </c>
      <c r="AJ151" t="e">
        <f>PERCENTILE(#REF!,25%)</f>
        <v>#REF!</v>
      </c>
      <c r="AK151" s="4" t="e">
        <f>MIN(#REF!)</f>
        <v>#REF!</v>
      </c>
      <c r="BK151">
        <v>1</v>
      </c>
      <c r="BL151">
        <f>COUNT(#REF!,#REF!,#REF!,#REF!,$N$62,$N$74,$N$86,$N$98,$N$110,$N$122,$N$134,$N$146,$N$158,$N$170)</f>
        <v>0</v>
      </c>
      <c r="BM151" s="6" t="e">
        <f>MAX(#REF!,#REF!,#REF!,#REF!,$N$62,$N$74,$N$86,$N$98,$N$110,$N$122,$N$134,$N$146,$N$158,$N$170)</f>
        <v>#REF!</v>
      </c>
      <c r="BN151" t="e">
        <f>PERCENTILE((#REF!,#REF!,#REF!,#REF!,$N$62,$N$74,$N$86,$N$98,$N$110,$N$122,$N$134,$N$146,$N$158,$N$170),75%)</f>
        <v>#REF!</v>
      </c>
      <c r="BO151" s="6" t="e">
        <f>MEDIAN(#REF!,#REF!,#REF!,#REF!,$N$62,$N$74,$N$86,$N$98,$N$110,$N$122,$N$134,$N$146,$N$158,$N$170)</f>
        <v>#REF!</v>
      </c>
      <c r="BP151" t="e">
        <f>PERCENTILE((#REF!,#REF!,#REF!,#REF!,$N$62,$N$74,$N$86,$N$98,$N$110,$N$122,$N$134,$N$146,$N$158,$N$170),25%)</f>
        <v>#REF!</v>
      </c>
      <c r="BQ151" s="6" t="e">
        <f>MIN(#REF!,#REF!,#REF!,#REF!,$N$62,$N$74,$N$86,$N$98,$N$110,$N$122,$N$134,$N$146,$N$158,$N$170)</f>
        <v>#REF!</v>
      </c>
    </row>
    <row r="152" spans="1:69" x14ac:dyDescent="0.25">
      <c r="A152" s="117"/>
      <c r="B152" s="60"/>
      <c r="C152" s="60"/>
      <c r="D152" s="61"/>
      <c r="E152" s="62"/>
      <c r="F152" s="62"/>
      <c r="G152" s="63"/>
      <c r="H152" s="64"/>
      <c r="I152" s="64"/>
      <c r="J152" s="64"/>
      <c r="K152" s="62"/>
      <c r="L152" s="66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E152" s="3">
        <v>2000</v>
      </c>
      <c r="AF152">
        <f>COUNT(#REF!)</f>
        <v>0</v>
      </c>
      <c r="AG152" s="4" t="e">
        <f>MAX(#REF!)</f>
        <v>#REF!</v>
      </c>
      <c r="AH152" t="e">
        <f>PERCENTILE(#REF!,75%)</f>
        <v>#REF!</v>
      </c>
      <c r="AI152" s="4" t="e">
        <f>MEDIAN(#REF!)</f>
        <v>#REF!</v>
      </c>
      <c r="AJ152" t="e">
        <f>PERCENTILE(#REF!,25%)</f>
        <v>#REF!</v>
      </c>
      <c r="AK152" s="4" t="e">
        <f>MIN(#REF!)</f>
        <v>#REF!</v>
      </c>
      <c r="BK152">
        <v>2</v>
      </c>
      <c r="BL152">
        <f>COUNT(#REF!,#REF!,#REF!,#REF!,$N$63,$N$75,$N$87,$N$99,$N$111,$N$123,$N$135,$N$147,$N$159,$N$171)</f>
        <v>0</v>
      </c>
      <c r="BM152" s="6" t="e">
        <f>MAX(#REF!,#REF!,#REF!,#REF!,$N$63,$N$75,$N$87,$N$99,$N$111,$N$123,$N$135,$N$147,$N$159,$N$171)</f>
        <v>#REF!</v>
      </c>
      <c r="BN152" t="e">
        <f>PERCENTILE((#REF!,#REF!,#REF!,#REF!,$N$63,$N$75,$N$87,$N$99,$N$111,$N$123,$N$135,$N$147,$N$159,$N$171),75%)</f>
        <v>#REF!</v>
      </c>
      <c r="BO152" s="6" t="e">
        <f>MEDIAN(#REF!,#REF!,#REF!,#REF!,$N$63,$N$75,$N$87,$N$99,$N$111,$N$123,$N$135,$N$147,$N$159,$N$171)</f>
        <v>#REF!</v>
      </c>
      <c r="BP152" t="e">
        <f>PERCENTILE((#REF!,#REF!,#REF!,#REF!,$N$63,$N$75,$N$87,$N$99,$N$111,$N$123,$N$135,$N$147,$N$159,$N$171),25%)</f>
        <v>#REF!</v>
      </c>
      <c r="BQ152" s="6" t="e">
        <f>MIN(#REF!,#REF!,#REF!,#REF!,$N$63,$N$75,$N$87,$N$99,$N$111,$N$123,$N$135,$N$147,$N$159,$N$171)</f>
        <v>#REF!</v>
      </c>
    </row>
    <row r="153" spans="1:69" x14ac:dyDescent="0.25">
      <c r="A153" s="117"/>
      <c r="B153" s="60"/>
      <c r="C153" s="60"/>
      <c r="D153" s="61"/>
      <c r="E153" s="62"/>
      <c r="F153" s="62"/>
      <c r="G153" s="63"/>
      <c r="H153" s="64"/>
      <c r="I153" s="64"/>
      <c r="J153" s="64"/>
      <c r="K153" s="62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E153" s="3">
        <v>2001</v>
      </c>
      <c r="AF153" s="2">
        <f>COUNT(#REF!)</f>
        <v>0</v>
      </c>
      <c r="AG153" s="4" t="e">
        <f>MAX(#REF!)</f>
        <v>#REF!</v>
      </c>
      <c r="AH153" s="2" t="e">
        <f>PERCENTILE(#REF!,75%)</f>
        <v>#REF!</v>
      </c>
      <c r="AI153" s="4" t="e">
        <f>MEDIAN(#REF!)</f>
        <v>#REF!</v>
      </c>
      <c r="AJ153" s="2" t="e">
        <f>PERCENTILE(#REF!,25%)</f>
        <v>#REF!</v>
      </c>
      <c r="AK153" s="4" t="e">
        <f>MIN(#REF!)</f>
        <v>#REF!</v>
      </c>
      <c r="BK153">
        <v>3</v>
      </c>
      <c r="BL153">
        <f>COUNT(#REF!,#REF!,#REF!,#REF!,$N$64,$N$76,$N$88,$N$100,$N$112,$N$124,$N$136,$N$148,$N$160,$N$172)</f>
        <v>0</v>
      </c>
      <c r="BM153" s="6" t="e">
        <f>MAX(#REF!,#REF!,#REF!,#REF!,$N$64,$N$76,$N$88,$N$100,$N$112,$N$124,$N$136,$N$148,$N$160,$N$172)</f>
        <v>#REF!</v>
      </c>
      <c r="BN153" t="e">
        <f>PERCENTILE((#REF!,#REF!,#REF!,#REF!,$N$64,$N$76,$N$88,$N$100,$N$112,$N$124,$N$136,$N$148,$N$160,$N$172),75%)</f>
        <v>#REF!</v>
      </c>
      <c r="BO153" s="6" t="e">
        <f>MEDIAN(#REF!,#REF!,#REF!,#REF!,$N$64,$N$76,$N$88,$N$100,$N$112,$N$124,$N$136,$N$148,$N$160,$N$172)</f>
        <v>#REF!</v>
      </c>
      <c r="BP153" t="e">
        <f>PERCENTILE((#REF!,#REF!,#REF!,#REF!,$N$64,$N$76,$N$88,$N$100,$N$112,$N$124,$N$136,$N$148,$N$160,$N$172),25%)</f>
        <v>#REF!</v>
      </c>
      <c r="BQ153" s="6" t="e">
        <f>MIN(#REF!,#REF!,#REF!,#REF!,$N$64,$N$76,$N$88,$N$100,$N$112,$N$124,$N$136,$N$148,$N$160,$N$172)</f>
        <v>#REF!</v>
      </c>
    </row>
    <row r="154" spans="1:69" x14ac:dyDescent="0.25">
      <c r="A154" s="117"/>
      <c r="B154" s="60"/>
      <c r="C154" s="60"/>
      <c r="D154" s="61"/>
      <c r="E154" s="62"/>
      <c r="F154" s="62"/>
      <c r="G154" s="63"/>
      <c r="H154" s="64"/>
      <c r="I154" s="64"/>
      <c r="J154" s="64"/>
      <c r="K154" s="62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E154" s="3">
        <v>2002</v>
      </c>
      <c r="AF154" s="2">
        <f>COUNT(#REF!)</f>
        <v>0</v>
      </c>
      <c r="AG154" s="4" t="e">
        <f>MAX(#REF!)</f>
        <v>#REF!</v>
      </c>
      <c r="AH154" s="2" t="e">
        <f>PERCENTILE(#REF!,75%)</f>
        <v>#REF!</v>
      </c>
      <c r="AI154" s="4" t="e">
        <f>MEDIAN(#REF!)</f>
        <v>#REF!</v>
      </c>
      <c r="AJ154" s="2" t="e">
        <f>PERCENTILE(#REF!,25%)</f>
        <v>#REF!</v>
      </c>
      <c r="AK154" s="4" t="e">
        <f>MIN(#REF!)</f>
        <v>#REF!</v>
      </c>
      <c r="BK154">
        <v>4</v>
      </c>
      <c r="BL154">
        <f>COUNT(#REF!,#REF!,#REF!,#REF!,$N$65,$N$77,$N$89,$N$101,$N$113,$N$125,$N$137,$N$149,$N$161,$N$173)</f>
        <v>0</v>
      </c>
      <c r="BM154" s="6" t="e">
        <f>MAX(#REF!,#REF!,#REF!,#REF!,$N$65,$N$77,$N$89,$N$101,$N$113,$N$125,$N$137,$N$149,$N$161,$N$173)</f>
        <v>#REF!</v>
      </c>
      <c r="BN154" t="e">
        <f>PERCENTILE((#REF!,#REF!,#REF!,#REF!,$N$65,$N$77,$N$89,$N$101,$N$113,$N$125,$N$137,$N$149,$N$161,$N$173),75%)</f>
        <v>#REF!</v>
      </c>
      <c r="BO154" s="6" t="e">
        <f>MEDIAN(#REF!,#REF!,#REF!,#REF!,$N$65,$N$77,$N$89,$N$101,$N$113,$N$125,$N$137,$N$149,$N$161,$N$173)</f>
        <v>#REF!</v>
      </c>
      <c r="BP154" t="e">
        <f>PERCENTILE((#REF!,#REF!,#REF!,#REF!,$N$65,$N$77,$N$89,$N$101,$N$113,$N$125,$N$137,$N$149,$N$161,$N$173),25%)</f>
        <v>#REF!</v>
      </c>
      <c r="BQ154" s="6" t="e">
        <f>MIN(#REF!,#REF!,#REF!,#REF!,$N$65,$N$77,$N$89,$N$101,$N$113,$N$125,$N$137,$N$149,$N$161,$N$173)</f>
        <v>#REF!</v>
      </c>
    </row>
    <row r="155" spans="1:69" x14ac:dyDescent="0.25">
      <c r="A155" s="117"/>
      <c r="B155" s="60"/>
      <c r="C155" s="60"/>
      <c r="D155" s="61"/>
      <c r="E155" s="62"/>
      <c r="F155" s="62"/>
      <c r="G155" s="63"/>
      <c r="H155" s="64"/>
      <c r="I155" s="64"/>
      <c r="J155" s="64"/>
      <c r="K155" s="62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E155" s="3">
        <v>2003</v>
      </c>
      <c r="AF155" s="2">
        <f>COUNT($N$62:$N$73)</f>
        <v>0</v>
      </c>
      <c r="AG155" s="4">
        <f>MAX($N$62:$N$73)</f>
        <v>0</v>
      </c>
      <c r="AH155" s="2" t="e">
        <f>PERCENTILE($N$62:$N$73,75%)</f>
        <v>#NUM!</v>
      </c>
      <c r="AI155" s="4" t="e">
        <f>MEDIAN($N$62:$N$73)</f>
        <v>#NUM!</v>
      </c>
      <c r="AJ155" s="2" t="e">
        <f>PERCENTILE($N$62:$N$73,25%)</f>
        <v>#NUM!</v>
      </c>
      <c r="AK155" s="4">
        <f>MIN($N$62:$N$73)</f>
        <v>0</v>
      </c>
      <c r="BK155">
        <v>5</v>
      </c>
      <c r="BL155">
        <f>COUNT(#REF!,#REF!,#REF!,#REF!,$N$66,$N$78,$N$90,$N$102,$N$114,$N$126,$N$138,$N$150,$N$162,$N$174)</f>
        <v>0</v>
      </c>
      <c r="BM155" s="6" t="e">
        <f>MAX(#REF!,#REF!,#REF!,#REF!,$N$66,$N$78,$N$90,$N$102,$N$114,$N$126,$N$138,$N$150,$N$162,$N$174)</f>
        <v>#REF!</v>
      </c>
      <c r="BN155" t="e">
        <f>PERCENTILE((#REF!,#REF!,#REF!,#REF!,$N$66,$N$78,$N$90,$N$102,$N$114,$N$126,$N$138,$N$150,$N$162,$N$174),75%)</f>
        <v>#REF!</v>
      </c>
      <c r="BO155" s="6" t="e">
        <f>MEDIAN(#REF!,#REF!,#REF!,#REF!,$N$66,$N$78,$N$90,$N$102,$N$114,$N$126,$N$138,$N$150,$N$162,$N$174)</f>
        <v>#REF!</v>
      </c>
      <c r="BP155" t="e">
        <f>PERCENTILE((#REF!,#REF!,#REF!,#REF!,$N$66,$N$78,$N$90,$N$102,$N$114,$N$126,$N$138,$N$150,$N$162,$N$174),25%)</f>
        <v>#REF!</v>
      </c>
      <c r="BQ155" s="6" t="e">
        <f>MIN(#REF!,#REF!,#REF!,#REF!,$N$66,$N$78,$N$90,$N$102,$N$114,$N$126,$N$138,$N$150,$N$162,$N$174)</f>
        <v>#REF!</v>
      </c>
    </row>
    <row r="156" spans="1:69" x14ac:dyDescent="0.25">
      <c r="A156" s="117"/>
      <c r="B156" s="60"/>
      <c r="C156" s="60"/>
      <c r="D156" s="61"/>
      <c r="E156" s="62"/>
      <c r="F156" s="62"/>
      <c r="G156" s="63"/>
      <c r="H156" s="64"/>
      <c r="I156" s="64"/>
      <c r="J156" s="64"/>
      <c r="K156" s="62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E156" s="3">
        <v>2004</v>
      </c>
      <c r="AF156" s="2">
        <f>COUNT($N$74:$N$85)</f>
        <v>0</v>
      </c>
      <c r="AG156" s="4"/>
      <c r="AH156" s="2"/>
      <c r="AI156" s="4"/>
      <c r="AJ156" s="2"/>
      <c r="AK156" s="4"/>
      <c r="BK156">
        <v>6</v>
      </c>
      <c r="BL156">
        <f>COUNT(#REF!,#REF!,#REF!,#REF!,$N$67,$N$79,$N$91,$N$103,$N$115,$N$127,$N$139,$N$151,$N$163,$N$175)</f>
        <v>0</v>
      </c>
      <c r="BM156" s="6" t="e">
        <f>MAX(#REF!,#REF!,#REF!,#REF!,$N$67,$N$79,$N$91,$N$103,$N$115,$N$127,$N$139,$N$151,$N$163,$N$175)</f>
        <v>#REF!</v>
      </c>
      <c r="BN156" t="e">
        <f>PERCENTILE((#REF!,#REF!,#REF!,#REF!,$N$67,$N$79,$N$91,$N$103,$N$115,$N$127,$N$139,$N$151,$N$163,$N$175),75%)</f>
        <v>#REF!</v>
      </c>
      <c r="BO156" s="6" t="e">
        <f>MEDIAN(#REF!,#REF!,#REF!,#REF!,$N$67,$N$79,$N$91,$N$103,$N$115,$N$127,$N$139,$N$151,$N$163,$N$175)</f>
        <v>#REF!</v>
      </c>
      <c r="BP156" t="e">
        <f>PERCENTILE((#REF!,#REF!,#REF!,#REF!,$N$67,$N$79,$N$91,$N$103,$N$115,$N$127,$N$139,$N$151,$N$163,$N$175),25%)</f>
        <v>#REF!</v>
      </c>
      <c r="BQ156" s="6" t="e">
        <f>MIN(#REF!,#REF!,#REF!,#REF!,$N$67,$N$79,$N$91,$N$103,$N$115,$N$127,$N$139,$N$151,$N$163,$N$175)</f>
        <v>#REF!</v>
      </c>
    </row>
    <row r="157" spans="1:69" x14ac:dyDescent="0.25">
      <c r="A157" s="117"/>
      <c r="B157" s="60"/>
      <c r="C157" s="60"/>
      <c r="D157" s="61"/>
      <c r="E157" s="62"/>
      <c r="F157" s="62"/>
      <c r="G157" s="63"/>
      <c r="H157" s="64"/>
      <c r="I157" s="64"/>
      <c r="J157" s="64"/>
      <c r="K157" s="62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E157" s="3">
        <v>2005</v>
      </c>
      <c r="AF157" s="2">
        <f>COUNT($N$86:$N$97)</f>
        <v>0</v>
      </c>
      <c r="AG157" s="4">
        <f>MAX($N$86:$N$97)</f>
        <v>0</v>
      </c>
      <c r="AH157" s="2" t="e">
        <f>PERCENTILE($N$86:$N$97,75%)</f>
        <v>#NUM!</v>
      </c>
      <c r="AI157" s="4" t="e">
        <f>MEDIAN($N$86:$N$97)</f>
        <v>#NUM!</v>
      </c>
      <c r="AJ157" s="2" t="e">
        <f>PERCENTILE($N$86:$N$97,25%)</f>
        <v>#NUM!</v>
      </c>
      <c r="AK157" s="4">
        <f>MIN($N$86:$N$97)</f>
        <v>0</v>
      </c>
      <c r="BK157">
        <v>7</v>
      </c>
      <c r="BL157">
        <f>COUNT(#REF!,#REF!,#REF!,#REF!,$N$68,$N$80,$N$92,$N$104,$N$116,$N$128,$N$140,$N$152,$N$164,$N$176)</f>
        <v>0</v>
      </c>
      <c r="BM157" s="6" t="e">
        <f>MAX(#REF!,#REF!,#REF!,#REF!,$N$68,$N$80,$N$92,$N$104,$N$116,$N$128,$N$140,$N$152,$N$164,$N$176)</f>
        <v>#REF!</v>
      </c>
      <c r="BN157" t="e">
        <f>PERCENTILE((#REF!,#REF!,#REF!,#REF!,$N$68,$N$80,$N$92,$N$104,$N$116,$N$128,$N$140,$N$152,$N$164,$N$176),75%)</f>
        <v>#REF!</v>
      </c>
      <c r="BO157" s="6" t="e">
        <f>MEDIAN(#REF!,#REF!,#REF!,#REF!,$N$68,$N$80,$N$92,$N$104,$N$116,$N$128,$N$140,$N$152,$N$164,$N$176)</f>
        <v>#REF!</v>
      </c>
      <c r="BP157" t="e">
        <f>PERCENTILE((#REF!,#REF!,#REF!,#REF!,$N$68,$N$80,$N$92,$N$104,$N$116,$N$128,$N$140,$N$152,$N$164,$N$176),25%)</f>
        <v>#REF!</v>
      </c>
      <c r="BQ157" s="6" t="e">
        <f>MIN(#REF!,#REF!,#REF!,#REF!,$N$68,$N$80,$N$92,$N$104,$N$116,$N$128,$N$140,$N$152,$N$164,$N$176)</f>
        <v>#REF!</v>
      </c>
    </row>
    <row r="158" spans="1:69" x14ac:dyDescent="0.25">
      <c r="A158" s="117"/>
      <c r="B158" s="60"/>
      <c r="C158" s="60"/>
      <c r="D158" s="61"/>
      <c r="E158" s="62"/>
      <c r="F158" s="62"/>
      <c r="G158" s="63"/>
      <c r="H158" s="64"/>
      <c r="I158" s="64"/>
      <c r="J158" s="64"/>
      <c r="K158" s="62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E158" s="3">
        <v>2006</v>
      </c>
      <c r="AF158" s="2">
        <f>COUNT($N$98:$N$109)</f>
        <v>0</v>
      </c>
      <c r="AG158" s="4">
        <f>MAX($N$98:$N$109)</f>
        <v>0</v>
      </c>
      <c r="AH158" s="2" t="e">
        <f>PERCENTILE($N$98:$N$109,75%)</f>
        <v>#NUM!</v>
      </c>
      <c r="AI158" s="4" t="e">
        <f>MEDIAN($N$98:$N$109)</f>
        <v>#NUM!</v>
      </c>
      <c r="AJ158" s="2" t="e">
        <f>PERCENTILE($N$98:$N$109,25%)</f>
        <v>#NUM!</v>
      </c>
      <c r="AK158" s="4">
        <f>MIN($N$98:$N$109)</f>
        <v>0</v>
      </c>
      <c r="BK158">
        <v>8</v>
      </c>
      <c r="BL158">
        <f>COUNT(#REF!,#REF!,#REF!,#REF!,$N$69,$N$81,$N$93,$N$105,$N$117,$N$129,$N$141,$N$153,$N$165,$N$177)</f>
        <v>0</v>
      </c>
      <c r="BM158" s="6" t="e">
        <f>MAX(#REF!,#REF!,#REF!,#REF!,$N$69,$N$81,$N$93,$N$105,$N$117,$N$129,$N$141,$N$153,$N$165,$N$177)</f>
        <v>#REF!</v>
      </c>
      <c r="BN158" t="e">
        <f>PERCENTILE((#REF!,#REF!,#REF!,#REF!,$N$69,$N$81,$N$93,$N$105,$N$117,$N$129,$N$141,$N$153,$N$165,$N$177),75%)</f>
        <v>#REF!</v>
      </c>
      <c r="BO158" s="6" t="e">
        <f>MEDIAN(#REF!,#REF!,#REF!,#REF!,$N$69,$N$81,$N$93,$N$105,$N$117,$N$129,$N$141,$N$153,$N$165,$N$177)</f>
        <v>#REF!</v>
      </c>
      <c r="BP158" t="e">
        <f>PERCENTILE((#REF!,#REF!,#REF!,#REF!,$N$69,$N$81,$N$93,$N$105,$N$117,$N$129,$N$141,$N$153,$N$165,$N$177),25%)</f>
        <v>#REF!</v>
      </c>
      <c r="BQ158" s="6" t="e">
        <f>MIN(#REF!,#REF!,#REF!,#REF!,$N$69,$N$81,$N$93,$N$105,$N$117,$N$129,$N$141,$N$153,$N$165,$N$177)</f>
        <v>#REF!</v>
      </c>
    </row>
    <row r="159" spans="1:69" x14ac:dyDescent="0.25">
      <c r="A159" s="117"/>
      <c r="B159" s="60"/>
      <c r="C159" s="60"/>
      <c r="D159" s="61"/>
      <c r="E159" s="62"/>
      <c r="F159" s="62"/>
      <c r="G159" s="63"/>
      <c r="H159" s="64"/>
      <c r="I159" s="64"/>
      <c r="J159" s="64"/>
      <c r="K159" s="62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E159" s="3">
        <v>2007</v>
      </c>
      <c r="AF159" s="2">
        <f>COUNT($N$110:$N$121)</f>
        <v>0</v>
      </c>
      <c r="AG159" s="4">
        <f>MAX($N$110:$N$121)</f>
        <v>0</v>
      </c>
      <c r="AH159" s="2" t="e">
        <f>PERCENTILE($N$110:$N$121,75%)</f>
        <v>#NUM!</v>
      </c>
      <c r="AI159" s="4" t="e">
        <f>MEDIAN($N$110:$N$121)</f>
        <v>#NUM!</v>
      </c>
      <c r="AJ159" s="2" t="e">
        <f>PERCENTILE($N$110:$N$121,25%)</f>
        <v>#NUM!</v>
      </c>
      <c r="AK159" s="4">
        <f>MIN($N$110:$N$121)</f>
        <v>0</v>
      </c>
      <c r="BK159">
        <v>9</v>
      </c>
      <c r="BL159">
        <f>COUNT(#REF!,#REF!,#REF!,#REF!,$N$70,$N$82,$N$94,$N$106,$N$118,$N$130,$N$142,$N$154,$N$166,$N$178)</f>
        <v>0</v>
      </c>
      <c r="BM159" s="6" t="e">
        <f>MAX(#REF!,#REF!,#REF!,#REF!,$N$70,$N$82,$N$94,$N$106,$N$118,$N$130,$N$142,$N$154,$N$166,$N$178)</f>
        <v>#REF!</v>
      </c>
      <c r="BN159" t="e">
        <f>PERCENTILE((#REF!,#REF!,#REF!,#REF!,$N$70,$N$82,$N$94,$N$106,$N$118,$N$130,$N$142,$N$154,$N$166,$N$178),75%)</f>
        <v>#REF!</v>
      </c>
      <c r="BO159" s="6" t="e">
        <f>MEDIAN(#REF!,#REF!,#REF!,#REF!,$N$70,$N$82,$N$94,$N$106,$N$118,$N$130,$N$142,$N$154,$N$166,$N$178)</f>
        <v>#REF!</v>
      </c>
      <c r="BP159" t="e">
        <f>PERCENTILE((#REF!,#REF!,#REF!,#REF!,$N$70,$N$82,$N$94,$N$106,$N$118,$N$130,$N$142,$N$154,$N$166,$N$178),25%)</f>
        <v>#REF!</v>
      </c>
      <c r="BQ159" s="6" t="e">
        <f>MIN(#REF!,#REF!,#REF!,#REF!,$N$70,$N$82,$N$94,$N$106,$N$118,$N$130,$N$142,$N$154,$N$166,$N$178)</f>
        <v>#REF!</v>
      </c>
    </row>
    <row r="160" spans="1:69" x14ac:dyDescent="0.25">
      <c r="A160" s="117"/>
      <c r="B160" s="60"/>
      <c r="C160" s="60"/>
      <c r="D160" s="61"/>
      <c r="E160" s="62"/>
      <c r="F160" s="62"/>
      <c r="G160" s="63"/>
      <c r="H160" s="64"/>
      <c r="I160" s="64"/>
      <c r="J160" s="64"/>
      <c r="K160" s="62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E160" s="3">
        <v>2008</v>
      </c>
      <c r="AF160" s="2">
        <f>COUNT($N$122:$N$133)</f>
        <v>0</v>
      </c>
      <c r="AG160" s="4">
        <f>MAX($N$122:$N$133)</f>
        <v>0</v>
      </c>
      <c r="AH160" s="2" t="e">
        <f>PERCENTILE($N$122:$N$133,75%)</f>
        <v>#NUM!</v>
      </c>
      <c r="AI160" s="4" t="e">
        <f>MEDIAN($N$122:$N$133)</f>
        <v>#NUM!</v>
      </c>
      <c r="AJ160" s="2" t="e">
        <f>PERCENTILE($N$122:$N$133,25%)</f>
        <v>#NUM!</v>
      </c>
      <c r="AK160" s="4">
        <f>MIN($N$122:$N$133)</f>
        <v>0</v>
      </c>
      <c r="BK160">
        <v>10</v>
      </c>
      <c r="BL160">
        <f>COUNT(#REF!,#REF!,#REF!,#REF!,$N$71,$N$83,$N$95,$N$107,$N$119,$N$131,$N$143,$N$155,$N$167,$N$179)</f>
        <v>0</v>
      </c>
      <c r="BM160" s="6" t="e">
        <f>MAX(#REF!,#REF!,#REF!,#REF!,$N$71,$N$83,$N$95,$N$107,$N$119,$N$131,$N$143,$N$155,$N$167,$N$179)</f>
        <v>#REF!</v>
      </c>
      <c r="BN160" t="e">
        <f>PERCENTILE((#REF!,#REF!,#REF!,#REF!,$N$71,$N$83,$N$95,$N$107,$N$119,$N$131,$N$143,$N$155,$N$167,$N$179),75%)</f>
        <v>#REF!</v>
      </c>
      <c r="BO160" s="6" t="e">
        <f>MEDIAN(#REF!,#REF!,#REF!,#REF!,$N$71,$N$83,$N$95,$N$107,$N$119,$N$131,$N$143,$N$155,$N$167,$N$179)</f>
        <v>#REF!</v>
      </c>
      <c r="BP160" t="e">
        <f>PERCENTILE((#REF!,#REF!,#REF!,#REF!,$N$71,$N$83,$N$95,$N$107,$N$119,$N$131,$N$143,$N$155,$N$167,$N$179),25%)</f>
        <v>#REF!</v>
      </c>
      <c r="BQ160" s="6" t="e">
        <f>MIN(#REF!,#REF!,#REF!,#REF!,$N$71,$N$83,$N$95,$N$107,$N$119,$N$131,$N$143,$N$155,$N$167,$N$179)</f>
        <v>#REF!</v>
      </c>
    </row>
    <row r="161" spans="1:69" x14ac:dyDescent="0.25">
      <c r="A161" s="117"/>
      <c r="B161" s="60"/>
      <c r="C161" s="60"/>
      <c r="D161" s="61"/>
      <c r="E161" s="62"/>
      <c r="F161" s="62"/>
      <c r="G161" s="63"/>
      <c r="H161" s="64"/>
      <c r="I161" s="64"/>
      <c r="J161" s="64"/>
      <c r="K161" s="62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E161" s="3">
        <v>2009</v>
      </c>
      <c r="AF161" s="2">
        <f>COUNT($N$134:$N$145)</f>
        <v>0</v>
      </c>
      <c r="AG161" s="4">
        <f>MAX($N$134:$N$145)</f>
        <v>0</v>
      </c>
      <c r="AH161" s="2" t="e">
        <f>PERCENTILE($N$134:$N$145,75%)</f>
        <v>#NUM!</v>
      </c>
      <c r="AI161" s="4" t="e">
        <f>MEDIAN($N$134:$N$145)</f>
        <v>#NUM!</v>
      </c>
      <c r="AJ161" s="2" t="e">
        <f>PERCENTILE($N$134:$N$145,25%)</f>
        <v>#NUM!</v>
      </c>
      <c r="AK161" s="4">
        <f>MIN($N$134:$N$145)</f>
        <v>0</v>
      </c>
      <c r="BK161">
        <v>11</v>
      </c>
      <c r="BL161">
        <f>COUNT(#REF!,#REF!,#REF!,#REF!,$N$72,$N$84,$N$96,$N$108,$N$120,$N$132,$N$144,$N$156,$N$168,$N$180)</f>
        <v>0</v>
      </c>
      <c r="BM161" s="6" t="e">
        <f>MAX(#REF!,#REF!,#REF!,#REF!,$N$72,$N$84,$N$96,$N$108,$N$120,$N$132,$N$144,$N$156,$N$168,$N$180)</f>
        <v>#REF!</v>
      </c>
      <c r="BN161" t="e">
        <f>PERCENTILE((#REF!,#REF!,#REF!,#REF!,$N$72,$N$84,$N$96,$N$108,$N$120,$N$132,$N$144,$N$156,$N$168,$N$180),75%)</f>
        <v>#REF!</v>
      </c>
      <c r="BO161" s="6" t="e">
        <f>MEDIAN(#REF!,#REF!,#REF!,#REF!,$N$72,$N$84,$N$96,$N$108,$N$120,$N$132,$N$144,$N$156,$N$168,$N$180)</f>
        <v>#REF!</v>
      </c>
      <c r="BP161" t="e">
        <f>PERCENTILE((#REF!,#REF!,#REF!,#REF!,$N$72,$N$84,$N$96,$N$108,$N$120,$N$132,$N$144,$N$156,$N$168,$N$180),25%)</f>
        <v>#REF!</v>
      </c>
      <c r="BQ161" s="6" t="e">
        <f>MIN(#REF!,#REF!,#REF!,#REF!,$N$72,$N$84,$N$96,$N$108,$N$120,$N$132,$N$144,$N$156,$N$168,$N$180)</f>
        <v>#REF!</v>
      </c>
    </row>
    <row r="162" spans="1:69" x14ac:dyDescent="0.25">
      <c r="A162" s="117"/>
      <c r="B162" s="60"/>
      <c r="C162" s="60"/>
      <c r="D162" s="61"/>
      <c r="E162" s="62"/>
      <c r="F162" s="62"/>
      <c r="G162" s="63"/>
      <c r="H162" s="64"/>
      <c r="I162" s="64"/>
      <c r="J162" s="64"/>
      <c r="K162" s="62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E162" s="3">
        <v>2010</v>
      </c>
      <c r="AF162" s="2">
        <f>COUNT($N$146:$N$157)</f>
        <v>0</v>
      </c>
      <c r="AG162" s="4">
        <f>MAX($N$146:$N$157)</f>
        <v>0</v>
      </c>
      <c r="AH162" s="2" t="e">
        <f>PERCENTILE($N$146:$N$157,75%)</f>
        <v>#NUM!</v>
      </c>
      <c r="AI162" s="4" t="e">
        <f>MEDIAN($N$146:$N$157)</f>
        <v>#NUM!</v>
      </c>
      <c r="AJ162" s="2" t="e">
        <f>PERCENTILE($N$146:$N$157,25%)</f>
        <v>#NUM!</v>
      </c>
      <c r="AK162" s="4">
        <f>MIN($N$146:$N$157)</f>
        <v>0</v>
      </c>
      <c r="BK162">
        <v>12</v>
      </c>
      <c r="BL162">
        <f>COUNT(#REF!,#REF!,#REF!,#REF!,$N$73,$N$85,$N$97,$N$109,$N$121,$N$133,$N$145,$N$157,$N$169,$N$181)</f>
        <v>0</v>
      </c>
      <c r="BM162" s="6" t="e">
        <f>MAX(#REF!,#REF!,#REF!,#REF!,$N$73,$N$85,$N$97,$N$109,$N$121,$N$133,$N$145,$N$157,$N$169,$N$181)</f>
        <v>#REF!</v>
      </c>
      <c r="BN162" t="e">
        <f>PERCENTILE((#REF!,#REF!,#REF!,#REF!,$N$73,$N$85,$N$97,$N$109,$N$121,$N$133,$N$145,$N$157,$N$169,$N$181),75%)</f>
        <v>#REF!</v>
      </c>
      <c r="BO162" s="6" t="e">
        <f>MEDIAN(#REF!,#REF!,#REF!,#REF!,$N$73,$N$85,$N$97,$N$109,$N$121,$N$133,$N$145,$N$157,$N$169,$N$181)</f>
        <v>#REF!</v>
      </c>
      <c r="BP162" t="e">
        <f>PERCENTILE((#REF!,#REF!,#REF!,#REF!,$N$73,$N$85,$N$97,$N$109,$N$121,$N$133,$N$145,$N$157,$N$169,$N$181),25%)</f>
        <v>#REF!</v>
      </c>
      <c r="BQ162" s="6" t="e">
        <f>MIN(#REF!,#REF!,#REF!,#REF!,$N$73,$N$85,$N$97,$N$109,$N$121,$N$133,$N$145,$N$157,$N$169,$N$181)</f>
        <v>#REF!</v>
      </c>
    </row>
    <row r="163" spans="1:69" x14ac:dyDescent="0.25">
      <c r="A163" s="117"/>
      <c r="B163" s="60"/>
      <c r="C163" s="60"/>
      <c r="D163" s="61"/>
      <c r="E163" s="62"/>
      <c r="F163" s="62"/>
      <c r="G163" s="63"/>
      <c r="H163" s="64"/>
      <c r="I163" s="64"/>
      <c r="J163" s="64"/>
      <c r="K163" s="62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E163" s="3">
        <v>2011</v>
      </c>
      <c r="AF163" s="2">
        <f>COUNT($N$158:$N$169)</f>
        <v>0</v>
      </c>
      <c r="AG163" s="4">
        <f>MAX($N$158:$N$169)</f>
        <v>0</v>
      </c>
      <c r="AH163" s="2" t="e">
        <f>PERCENTILE($N$158:$N$169,75%)</f>
        <v>#NUM!</v>
      </c>
      <c r="AI163" s="4" t="e">
        <f>MEDIAN($N$158:$N$169)</f>
        <v>#NUM!</v>
      </c>
      <c r="AJ163" s="2" t="e">
        <f>PERCENTILE($N$158:$N$169,25%)</f>
        <v>#NUM!</v>
      </c>
      <c r="AK163" s="4">
        <f>MIN($N$158:$N$169)</f>
        <v>0</v>
      </c>
    </row>
    <row r="164" spans="1:69" x14ac:dyDescent="0.25">
      <c r="A164" s="117"/>
      <c r="B164" s="60"/>
      <c r="C164" s="60"/>
      <c r="D164" s="61"/>
      <c r="E164" s="62"/>
      <c r="F164" s="62"/>
      <c r="G164" s="63"/>
      <c r="H164" s="64"/>
      <c r="I164" s="64"/>
      <c r="J164" s="64"/>
      <c r="K164" s="62"/>
      <c r="L164" s="63"/>
      <c r="M164" s="63"/>
      <c r="N164" s="63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E164" s="3">
        <v>2012</v>
      </c>
      <c r="AF164" s="2">
        <f>COUNT($N$170:$N$181)</f>
        <v>0</v>
      </c>
      <c r="AG164" s="4">
        <f>MAX($N$170:$N$181)</f>
        <v>0</v>
      </c>
      <c r="AH164" s="2" t="e">
        <f>PERCENTILE($N$170:$N$181,75%)</f>
        <v>#NUM!</v>
      </c>
      <c r="AI164" s="4" t="e">
        <f>MEDIAN($N$170:$N$181)</f>
        <v>#NUM!</v>
      </c>
      <c r="AJ164" s="2" t="e">
        <f>PERCENTILE($N$170:$N$181,25%)</f>
        <v>#NUM!</v>
      </c>
      <c r="AK164" s="4">
        <f>MIN($N$170:$N$181)</f>
        <v>0</v>
      </c>
    </row>
    <row r="165" spans="1:69" x14ac:dyDescent="0.25">
      <c r="A165" s="117"/>
      <c r="B165" s="60"/>
      <c r="C165" s="60"/>
      <c r="D165" s="61"/>
      <c r="E165" s="62"/>
      <c r="F165" s="62"/>
      <c r="G165" s="63"/>
      <c r="H165" s="64"/>
      <c r="I165" s="64"/>
      <c r="J165" s="64"/>
      <c r="K165" s="62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E165" s="1"/>
      <c r="AF165" s="1"/>
      <c r="AG165" s="2"/>
      <c r="AH165" s="2"/>
      <c r="AI165" s="2"/>
    </row>
    <row r="166" spans="1:69" x14ac:dyDescent="0.25">
      <c r="A166" s="117"/>
      <c r="B166" s="60"/>
      <c r="C166" s="60"/>
      <c r="D166" s="61"/>
      <c r="E166" s="62"/>
      <c r="F166" s="62"/>
      <c r="G166" s="63"/>
      <c r="H166" s="64"/>
      <c r="I166" s="64"/>
      <c r="J166" s="64"/>
      <c r="K166" s="62"/>
      <c r="L166" s="63"/>
      <c r="M166" s="63"/>
      <c r="N166" s="66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 spans="1:69" x14ac:dyDescent="0.25">
      <c r="A167" s="117"/>
      <c r="B167" s="60"/>
      <c r="C167" s="60"/>
      <c r="D167" s="61"/>
      <c r="E167" s="62"/>
      <c r="F167" s="62"/>
      <c r="G167" s="63"/>
      <c r="H167" s="67"/>
      <c r="I167" s="67"/>
      <c r="J167" s="67"/>
      <c r="K167" s="62"/>
      <c r="L167" s="63"/>
      <c r="M167" s="63"/>
      <c r="N167" s="66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 spans="1:69" x14ac:dyDescent="0.25">
      <c r="A168" s="117"/>
      <c r="B168" s="60"/>
      <c r="C168" s="60"/>
      <c r="D168" s="61"/>
      <c r="E168" s="62"/>
      <c r="F168" s="62"/>
      <c r="G168" s="63"/>
      <c r="H168" s="64"/>
      <c r="I168" s="64"/>
      <c r="J168" s="64"/>
      <c r="K168" s="62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 spans="1:69" x14ac:dyDescent="0.25">
      <c r="A169" s="117"/>
      <c r="B169" s="60"/>
      <c r="C169" s="60"/>
      <c r="D169" s="61"/>
      <c r="E169" s="62"/>
      <c r="F169" s="62"/>
      <c r="G169" s="63"/>
      <c r="H169" s="64"/>
      <c r="I169" s="64"/>
      <c r="J169" s="64"/>
      <c r="K169" s="62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 spans="1:69" x14ac:dyDescent="0.25">
      <c r="A170" s="117"/>
      <c r="B170" s="60"/>
      <c r="C170" s="60"/>
      <c r="D170" s="61"/>
      <c r="E170" s="62"/>
      <c r="F170" s="62"/>
      <c r="G170" s="63"/>
      <c r="H170" s="64"/>
      <c r="I170" s="64"/>
      <c r="J170" s="64"/>
      <c r="K170" s="62"/>
      <c r="L170" s="63"/>
      <c r="M170" s="63"/>
      <c r="N170" s="66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 spans="1:69" x14ac:dyDescent="0.25">
      <c r="A171" s="117"/>
      <c r="B171" s="60"/>
      <c r="C171" s="60"/>
      <c r="D171" s="61"/>
      <c r="E171" s="62"/>
      <c r="F171" s="62"/>
      <c r="G171" s="63"/>
      <c r="H171" s="64"/>
      <c r="I171" s="64"/>
      <c r="J171" s="64"/>
      <c r="K171" s="62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 spans="1:69" x14ac:dyDescent="0.25">
      <c r="A172" s="117"/>
      <c r="B172" s="60"/>
      <c r="C172" s="60"/>
      <c r="D172" s="61"/>
      <c r="E172" s="62"/>
      <c r="F172" s="62"/>
      <c r="G172" s="63"/>
      <c r="H172" s="64"/>
      <c r="I172" s="64"/>
      <c r="J172" s="64"/>
      <c r="K172" s="62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 spans="1:69" x14ac:dyDescent="0.25">
      <c r="A173" s="117"/>
      <c r="B173" s="60"/>
      <c r="C173" s="60"/>
      <c r="D173" s="61"/>
      <c r="E173" s="62"/>
      <c r="F173" s="62"/>
      <c r="G173" s="63"/>
      <c r="H173" s="64"/>
      <c r="I173" s="64"/>
      <c r="J173" s="64"/>
      <c r="K173" s="62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 spans="1:69" x14ac:dyDescent="0.25">
      <c r="A174" s="117"/>
      <c r="B174" s="60"/>
      <c r="C174" s="60"/>
      <c r="D174" s="61"/>
      <c r="E174" s="62"/>
      <c r="F174" s="62"/>
      <c r="G174" s="63"/>
      <c r="H174" s="64"/>
      <c r="I174" s="64"/>
      <c r="J174" s="64"/>
      <c r="K174" s="62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 spans="1:69" x14ac:dyDescent="0.25">
      <c r="A175" s="117"/>
      <c r="B175" s="60"/>
      <c r="C175" s="60"/>
      <c r="D175" s="61"/>
      <c r="E175" s="62"/>
      <c r="F175" s="62"/>
      <c r="G175" s="63"/>
      <c r="H175" s="64"/>
      <c r="I175" s="64"/>
      <c r="J175" s="64"/>
      <c r="K175" s="62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 spans="1:69" x14ac:dyDescent="0.25">
      <c r="A176" s="117"/>
      <c r="B176" s="60"/>
      <c r="C176" s="60"/>
      <c r="D176" s="61"/>
      <c r="E176" s="62"/>
      <c r="F176" s="62"/>
      <c r="G176" s="63"/>
      <c r="H176" s="64"/>
      <c r="I176" s="64"/>
      <c r="J176" s="64"/>
      <c r="K176" s="62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 spans="1:28" x14ac:dyDescent="0.25">
      <c r="A177" s="117"/>
      <c r="B177" s="60"/>
      <c r="C177" s="60"/>
      <c r="D177" s="61"/>
      <c r="E177" s="62"/>
      <c r="F177" s="62"/>
      <c r="G177" s="63"/>
      <c r="H177" s="64"/>
      <c r="I177" s="64"/>
      <c r="J177" s="64"/>
      <c r="K177" s="62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 spans="1:28" x14ac:dyDescent="0.25">
      <c r="A178" s="117"/>
      <c r="B178" s="60"/>
      <c r="C178" s="60"/>
      <c r="D178" s="61"/>
      <c r="E178" s="62"/>
      <c r="F178" s="62"/>
      <c r="G178" s="63"/>
      <c r="H178" s="64"/>
      <c r="I178" s="64"/>
      <c r="J178" s="64"/>
      <c r="K178" s="62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 spans="1:28" x14ac:dyDescent="0.25">
      <c r="A179" s="117"/>
      <c r="B179" s="60"/>
      <c r="C179" s="60"/>
      <c r="D179" s="61"/>
      <c r="E179" s="62"/>
      <c r="F179" s="62"/>
      <c r="G179" s="63"/>
      <c r="H179" s="64"/>
      <c r="I179" s="64"/>
      <c r="J179" s="64"/>
      <c r="K179" s="62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 spans="1:28" x14ac:dyDescent="0.25">
      <c r="A180" s="117"/>
      <c r="B180" s="60"/>
      <c r="C180" s="60"/>
      <c r="D180" s="61"/>
      <c r="E180" s="62"/>
      <c r="F180" s="62"/>
      <c r="G180" s="63"/>
      <c r="H180" s="64"/>
      <c r="I180" s="64"/>
      <c r="J180" s="64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 spans="1:28" x14ac:dyDescent="0.25">
      <c r="A181" s="117"/>
      <c r="B181" s="60"/>
      <c r="C181" s="60"/>
      <c r="D181" s="61"/>
      <c r="E181" s="62"/>
      <c r="F181" s="62"/>
      <c r="G181" s="63"/>
      <c r="H181" s="64"/>
      <c r="I181" s="64"/>
      <c r="J181" s="64"/>
      <c r="K181" s="62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81"/>
  <sheetViews>
    <sheetView zoomScale="43" zoomScaleNormal="54" workbookViewId="0">
      <selection activeCell="S27" sqref="S27"/>
    </sheetView>
  </sheetViews>
  <sheetFormatPr defaultRowHeight="15.75" x14ac:dyDescent="0.25"/>
  <cols>
    <col min="1" max="1" width="12.5703125" style="118" bestFit="1" customWidth="1"/>
    <col min="2" max="3" width="9.7109375" style="53" customWidth="1"/>
    <col min="4" max="6" width="8.85546875" style="53"/>
    <col min="7" max="7" width="15.5703125" style="53" bestFit="1" customWidth="1"/>
    <col min="8" max="8" width="11.7109375" style="53" bestFit="1" customWidth="1"/>
    <col min="9" max="9" width="14.7109375" style="53" bestFit="1" customWidth="1"/>
    <col min="10" max="10" width="14.28515625" style="53" bestFit="1" customWidth="1"/>
    <col min="11" max="14" width="8.85546875" style="53"/>
    <col min="15" max="28" width="15.140625" style="53" customWidth="1"/>
    <col min="29" max="29" width="8.85546875" style="53"/>
    <col min="31" max="32" width="19.85546875" customWidth="1"/>
    <col min="33" max="33" width="19.140625" customWidth="1"/>
    <col min="34" max="34" width="16.7109375" customWidth="1"/>
    <col min="35" max="35" width="23.5703125" bestFit="1" customWidth="1"/>
    <col min="36" max="36" width="13.85546875" bestFit="1" customWidth="1"/>
  </cols>
  <sheetData>
    <row r="1" spans="1:69" s="72" customFormat="1" x14ac:dyDescent="0.25">
      <c r="A1" s="116" t="s">
        <v>13</v>
      </c>
      <c r="B1" s="70" t="s">
        <v>14</v>
      </c>
      <c r="C1" s="70" t="s">
        <v>15</v>
      </c>
      <c r="D1" s="70" t="s">
        <v>0</v>
      </c>
      <c r="E1" s="70" t="s">
        <v>1</v>
      </c>
      <c r="F1" s="70" t="s">
        <v>2</v>
      </c>
      <c r="G1" s="70" t="s">
        <v>4</v>
      </c>
      <c r="H1" s="70" t="s">
        <v>10</v>
      </c>
      <c r="I1" s="70" t="s">
        <v>8</v>
      </c>
      <c r="J1" s="70" t="s">
        <v>9</v>
      </c>
      <c r="K1" s="58" t="s">
        <v>5</v>
      </c>
      <c r="L1" s="59" t="s">
        <v>6</v>
      </c>
      <c r="M1" s="59" t="s">
        <v>7</v>
      </c>
      <c r="N1" s="59" t="s">
        <v>11</v>
      </c>
      <c r="O1" s="59" t="s">
        <v>12</v>
      </c>
      <c r="P1" s="59" t="s">
        <v>71</v>
      </c>
      <c r="Q1" s="59" t="s">
        <v>72</v>
      </c>
      <c r="R1" s="59" t="s">
        <v>73</v>
      </c>
      <c r="S1" s="59" t="s">
        <v>74</v>
      </c>
      <c r="T1" s="59" t="s">
        <v>75</v>
      </c>
      <c r="U1" s="59" t="s">
        <v>76</v>
      </c>
      <c r="V1" s="59" t="s">
        <v>77</v>
      </c>
      <c r="W1" s="59" t="s">
        <v>78</v>
      </c>
      <c r="X1" s="59" t="s">
        <v>79</v>
      </c>
      <c r="Y1" s="59" t="s">
        <v>80</v>
      </c>
      <c r="Z1" s="59" t="s">
        <v>81</v>
      </c>
      <c r="AA1" s="59" t="s">
        <v>104</v>
      </c>
      <c r="AB1" s="59" t="s">
        <v>105</v>
      </c>
      <c r="AC1" s="70"/>
    </row>
    <row r="2" spans="1:69" s="72" customFormat="1" x14ac:dyDescent="0.25">
      <c r="A2" s="117">
        <v>40917</v>
      </c>
      <c r="B2" s="60">
        <v>1</v>
      </c>
      <c r="C2" s="60">
        <f t="shared" ref="C2:C6" si="0">YEAR(A2)</f>
        <v>2012</v>
      </c>
      <c r="D2" s="98"/>
      <c r="E2" s="98"/>
      <c r="F2" s="98" t="s">
        <v>110</v>
      </c>
      <c r="G2" s="98"/>
      <c r="H2" s="98"/>
      <c r="I2" s="98"/>
      <c r="J2" s="98"/>
      <c r="K2" s="98"/>
      <c r="L2" s="98"/>
      <c r="M2" s="98"/>
      <c r="N2" s="98">
        <v>-99.99</v>
      </c>
      <c r="O2" s="98"/>
      <c r="P2" s="98"/>
      <c r="Q2" s="98"/>
      <c r="R2" s="98"/>
      <c r="S2" s="98"/>
      <c r="T2" s="98"/>
      <c r="U2" s="98"/>
      <c r="V2" s="59"/>
      <c r="W2" s="59"/>
      <c r="X2" s="59"/>
      <c r="Y2" s="59"/>
      <c r="Z2" s="98"/>
      <c r="AA2" s="98"/>
      <c r="AB2" s="59"/>
      <c r="AC2" s="70"/>
    </row>
    <row r="3" spans="1:69" s="72" customFormat="1" x14ac:dyDescent="0.25">
      <c r="A3" s="117">
        <v>40945</v>
      </c>
      <c r="B3" s="60">
        <v>2</v>
      </c>
      <c r="C3" s="60">
        <f t="shared" si="0"/>
        <v>2012</v>
      </c>
      <c r="D3" s="98">
        <v>2</v>
      </c>
      <c r="E3" s="98">
        <v>9.1</v>
      </c>
      <c r="F3" s="98">
        <v>26</v>
      </c>
      <c r="G3" s="98">
        <v>60</v>
      </c>
      <c r="H3" s="98">
        <v>1.4E-2</v>
      </c>
      <c r="I3" s="98">
        <v>0.04</v>
      </c>
      <c r="J3" s="98">
        <v>5.3999999999999999E-2</v>
      </c>
      <c r="K3" s="98">
        <v>8.6</v>
      </c>
      <c r="L3" s="98">
        <v>77</v>
      </c>
      <c r="M3" s="98">
        <v>155</v>
      </c>
      <c r="N3" s="98">
        <v>55</v>
      </c>
      <c r="O3" s="98">
        <v>1600</v>
      </c>
      <c r="P3" s="98">
        <v>60</v>
      </c>
      <c r="Q3" s="98">
        <v>28</v>
      </c>
      <c r="R3" s="98">
        <v>20</v>
      </c>
      <c r="S3" s="98">
        <v>174</v>
      </c>
      <c r="T3" s="98">
        <v>6</v>
      </c>
      <c r="U3" s="98">
        <v>152</v>
      </c>
      <c r="V3" s="59"/>
      <c r="W3" s="59"/>
      <c r="X3" s="59"/>
      <c r="Y3" s="59"/>
      <c r="Z3" s="98">
        <v>2</v>
      </c>
      <c r="AA3" s="98">
        <v>232</v>
      </c>
      <c r="AB3" s="59"/>
      <c r="AC3" s="70"/>
    </row>
    <row r="4" spans="1:69" s="72" customFormat="1" x14ac:dyDescent="0.25">
      <c r="A4" s="117">
        <v>40973</v>
      </c>
      <c r="B4" s="60">
        <v>3</v>
      </c>
      <c r="C4" s="60">
        <f t="shared" si="0"/>
        <v>2012</v>
      </c>
      <c r="D4" s="98">
        <v>2</v>
      </c>
      <c r="E4" s="98">
        <v>8.6</v>
      </c>
      <c r="F4" s="98">
        <v>27</v>
      </c>
      <c r="G4" s="98">
        <v>26</v>
      </c>
      <c r="H4" s="98">
        <v>2.1999999999999999E-2</v>
      </c>
      <c r="I4" s="98">
        <v>4.9000000000000002E-2</v>
      </c>
      <c r="J4" s="98">
        <v>4.8000000000000001E-2</v>
      </c>
      <c r="K4" s="98">
        <v>8.6</v>
      </c>
      <c r="L4" s="98">
        <v>60</v>
      </c>
      <c r="M4" s="98">
        <v>111</v>
      </c>
      <c r="N4" s="98">
        <v>41</v>
      </c>
      <c r="O4" s="98">
        <v>7.8</v>
      </c>
      <c r="P4" s="98">
        <v>72</v>
      </c>
      <c r="Q4" s="98">
        <v>20</v>
      </c>
      <c r="R4" s="98"/>
      <c r="S4" s="98">
        <v>146</v>
      </c>
      <c r="T4" s="98">
        <v>2</v>
      </c>
      <c r="U4" s="98">
        <v>116</v>
      </c>
      <c r="V4" s="59"/>
      <c r="W4" s="59"/>
      <c r="X4" s="59"/>
      <c r="Y4" s="59"/>
      <c r="Z4" s="98">
        <v>4.5</v>
      </c>
      <c r="AA4" s="98">
        <v>171</v>
      </c>
      <c r="AB4" s="59"/>
      <c r="AC4" s="70"/>
    </row>
    <row r="5" spans="1:69" s="72" customFormat="1" x14ac:dyDescent="0.25">
      <c r="A5" s="117">
        <v>41001</v>
      </c>
      <c r="B5" s="60">
        <v>4</v>
      </c>
      <c r="C5" s="60">
        <f t="shared" si="0"/>
        <v>2012</v>
      </c>
      <c r="D5" s="98">
        <v>1</v>
      </c>
      <c r="E5" s="98">
        <v>7.9</v>
      </c>
      <c r="F5" s="98">
        <v>29</v>
      </c>
      <c r="G5" s="98">
        <v>71</v>
      </c>
      <c r="H5" s="98">
        <v>3.3000000000000002E-2</v>
      </c>
      <c r="I5" s="98">
        <v>0.04</v>
      </c>
      <c r="J5" s="98">
        <v>1E-3</v>
      </c>
      <c r="K5" s="98">
        <v>8.5</v>
      </c>
      <c r="L5" s="98">
        <v>61</v>
      </c>
      <c r="M5" s="98">
        <v>252</v>
      </c>
      <c r="N5" s="98">
        <v>65</v>
      </c>
      <c r="O5" s="98">
        <v>920</v>
      </c>
      <c r="P5" s="98">
        <v>88</v>
      </c>
      <c r="Q5" s="98">
        <v>44</v>
      </c>
      <c r="R5" s="98">
        <v>24</v>
      </c>
      <c r="S5" s="98">
        <v>395</v>
      </c>
      <c r="T5" s="98">
        <v>0.5</v>
      </c>
      <c r="U5" s="98">
        <v>180</v>
      </c>
      <c r="V5" s="59"/>
      <c r="W5" s="59"/>
      <c r="X5" s="59"/>
      <c r="Y5" s="59"/>
      <c r="Z5" s="98">
        <v>1.8</v>
      </c>
      <c r="AA5" s="98">
        <v>313</v>
      </c>
      <c r="AB5" s="59"/>
      <c r="AC5" s="70"/>
    </row>
    <row r="6" spans="1:69" s="72" customFormat="1" x14ac:dyDescent="0.25">
      <c r="A6" s="117">
        <v>41057</v>
      </c>
      <c r="B6" s="60">
        <v>5</v>
      </c>
      <c r="C6" s="60">
        <f t="shared" si="0"/>
        <v>2012</v>
      </c>
      <c r="D6" s="98">
        <v>2</v>
      </c>
      <c r="E6" s="98">
        <v>6.2</v>
      </c>
      <c r="F6" s="98">
        <v>35.200000000000003</v>
      </c>
      <c r="G6" s="98">
        <v>52</v>
      </c>
      <c r="H6" s="98">
        <v>4.3999999999999997E-2</v>
      </c>
      <c r="I6" s="98">
        <v>4.2000000000000003E-2</v>
      </c>
      <c r="J6" s="98">
        <v>0.11799999999999999</v>
      </c>
      <c r="K6" s="98">
        <v>8.1</v>
      </c>
      <c r="L6" s="98">
        <v>326</v>
      </c>
      <c r="M6" s="98">
        <v>994</v>
      </c>
      <c r="N6" s="98">
        <v>18.2</v>
      </c>
      <c r="O6" s="98">
        <v>920</v>
      </c>
      <c r="P6" s="98">
        <v>84</v>
      </c>
      <c r="Q6" s="98">
        <v>88</v>
      </c>
      <c r="R6" s="98">
        <v>86</v>
      </c>
      <c r="S6" s="98">
        <v>285</v>
      </c>
      <c r="T6" s="98">
        <v>3</v>
      </c>
      <c r="U6" s="98">
        <v>128</v>
      </c>
      <c r="V6" s="59"/>
      <c r="W6" s="59"/>
      <c r="X6" s="59"/>
      <c r="Y6" s="59"/>
      <c r="Z6" s="98">
        <v>1.8</v>
      </c>
      <c r="AA6" s="98">
        <v>1320</v>
      </c>
      <c r="AB6" s="59"/>
      <c r="AC6" s="70"/>
    </row>
    <row r="7" spans="1:69" s="72" customFormat="1" x14ac:dyDescent="0.25">
      <c r="A7" s="117">
        <v>41085</v>
      </c>
      <c r="B7" s="60">
        <v>6</v>
      </c>
      <c r="C7" s="60">
        <f t="shared" ref="C7:C13" si="1">YEAR(A6)</f>
        <v>2012</v>
      </c>
      <c r="D7" s="98">
        <v>3</v>
      </c>
      <c r="E7" s="98">
        <v>7.8</v>
      </c>
      <c r="F7" s="98">
        <v>29.3</v>
      </c>
      <c r="G7" s="98">
        <v>37</v>
      </c>
      <c r="H7" s="98">
        <v>0.1</v>
      </c>
      <c r="I7" s="98">
        <v>8.5000000000000006E-2</v>
      </c>
      <c r="J7" s="98">
        <v>4.9000000000000002E-2</v>
      </c>
      <c r="K7" s="98">
        <v>8.4</v>
      </c>
      <c r="L7" s="98">
        <v>63</v>
      </c>
      <c r="M7" s="98">
        <v>187</v>
      </c>
      <c r="N7" s="98">
        <v>52</v>
      </c>
      <c r="O7" s="98">
        <v>63</v>
      </c>
      <c r="P7" s="98">
        <v>76</v>
      </c>
      <c r="Q7" s="98">
        <v>24</v>
      </c>
      <c r="R7" s="98">
        <v>20</v>
      </c>
      <c r="S7" s="98">
        <v>205</v>
      </c>
      <c r="T7" s="98">
        <v>0.5</v>
      </c>
      <c r="U7" s="98">
        <v>80</v>
      </c>
      <c r="V7" s="59"/>
      <c r="W7" s="59"/>
      <c r="X7" s="59"/>
      <c r="Y7" s="59"/>
      <c r="Z7" s="98">
        <v>7.8</v>
      </c>
      <c r="AA7" s="98">
        <v>250</v>
      </c>
      <c r="AB7" s="59"/>
      <c r="AC7" s="70"/>
    </row>
    <row r="8" spans="1:69" s="72" customFormat="1" x14ac:dyDescent="0.25">
      <c r="A8" s="117">
        <v>41113</v>
      </c>
      <c r="B8" s="60">
        <v>7</v>
      </c>
      <c r="C8" s="60">
        <f t="shared" si="1"/>
        <v>2012</v>
      </c>
      <c r="D8" s="98">
        <v>3</v>
      </c>
      <c r="E8" s="98">
        <v>8.5</v>
      </c>
      <c r="F8" s="98">
        <v>30.5</v>
      </c>
      <c r="G8" s="98">
        <v>41</v>
      </c>
      <c r="H8" s="98">
        <v>0.02</v>
      </c>
      <c r="I8" s="98">
        <v>3.4000000000000002E-2</v>
      </c>
      <c r="J8" s="98">
        <v>7.0000000000000007E-2</v>
      </c>
      <c r="K8" s="98">
        <v>9.3000000000000007</v>
      </c>
      <c r="L8" s="98">
        <v>31</v>
      </c>
      <c r="M8" s="98">
        <v>136</v>
      </c>
      <c r="N8" s="98">
        <v>17</v>
      </c>
      <c r="O8" s="98">
        <v>1600</v>
      </c>
      <c r="P8" s="98">
        <v>88</v>
      </c>
      <c r="Q8" s="98">
        <v>36</v>
      </c>
      <c r="R8" s="98">
        <v>2</v>
      </c>
      <c r="S8" s="98">
        <v>259</v>
      </c>
      <c r="T8" s="98">
        <v>0.5</v>
      </c>
      <c r="U8" s="98">
        <v>124</v>
      </c>
      <c r="V8" s="59"/>
      <c r="W8" s="59"/>
      <c r="X8" s="59"/>
      <c r="Y8" s="59"/>
      <c r="Z8" s="98">
        <v>2</v>
      </c>
      <c r="AA8" s="98">
        <v>167</v>
      </c>
      <c r="AB8" s="59"/>
      <c r="AC8" s="70"/>
    </row>
    <row r="9" spans="1:69" s="72" customFormat="1" x14ac:dyDescent="0.25">
      <c r="A9" s="117">
        <v>41141</v>
      </c>
      <c r="B9" s="60">
        <v>8</v>
      </c>
      <c r="C9" s="60">
        <f t="shared" si="1"/>
        <v>2012</v>
      </c>
      <c r="D9" s="98">
        <v>1</v>
      </c>
      <c r="E9" s="98">
        <v>7.6</v>
      </c>
      <c r="F9" s="98">
        <v>27.8</v>
      </c>
      <c r="G9" s="98">
        <v>37</v>
      </c>
      <c r="H9" s="98">
        <v>0.13500000000000001</v>
      </c>
      <c r="I9" s="98">
        <v>8.8999999999999996E-2</v>
      </c>
      <c r="J9" s="98">
        <v>1.2E-2</v>
      </c>
      <c r="K9" s="98">
        <v>8.1999999999999993</v>
      </c>
      <c r="L9" s="98">
        <v>48</v>
      </c>
      <c r="M9" s="98">
        <v>144</v>
      </c>
      <c r="N9" s="98">
        <v>26</v>
      </c>
      <c r="O9" s="98">
        <v>33</v>
      </c>
      <c r="P9" s="98">
        <v>88</v>
      </c>
      <c r="Q9" s="98">
        <v>28</v>
      </c>
      <c r="R9" s="98">
        <v>20</v>
      </c>
      <c r="S9" s="98">
        <v>241</v>
      </c>
      <c r="T9" s="98">
        <v>0.5</v>
      </c>
      <c r="U9" s="98">
        <v>97</v>
      </c>
      <c r="V9" s="59"/>
      <c r="W9" s="59"/>
      <c r="X9" s="59"/>
      <c r="Y9" s="59"/>
      <c r="Z9" s="98">
        <v>7.8</v>
      </c>
      <c r="AA9" s="98">
        <v>192</v>
      </c>
      <c r="AB9" s="59"/>
      <c r="AC9" s="70"/>
    </row>
    <row r="10" spans="1:69" s="72" customFormat="1" x14ac:dyDescent="0.25">
      <c r="A10" s="117">
        <v>41169</v>
      </c>
      <c r="B10" s="60">
        <v>9</v>
      </c>
      <c r="C10" s="60">
        <f t="shared" si="1"/>
        <v>2012</v>
      </c>
      <c r="D10" s="98">
        <v>2</v>
      </c>
      <c r="E10" s="98">
        <v>6.7</v>
      </c>
      <c r="F10" s="98">
        <v>30.6</v>
      </c>
      <c r="G10" s="98">
        <v>26</v>
      </c>
      <c r="H10" s="98">
        <v>1E-3</v>
      </c>
      <c r="I10" s="98">
        <v>4.2000000000000003E-2</v>
      </c>
      <c r="J10" s="98">
        <v>7.9000000000000001E-2</v>
      </c>
      <c r="K10" s="98">
        <v>9.3000000000000007</v>
      </c>
      <c r="L10" s="98">
        <v>13</v>
      </c>
      <c r="M10" s="98">
        <v>157</v>
      </c>
      <c r="N10" s="98">
        <v>20</v>
      </c>
      <c r="O10" s="98">
        <v>540</v>
      </c>
      <c r="P10" s="98">
        <v>60</v>
      </c>
      <c r="Q10" s="98">
        <v>24</v>
      </c>
      <c r="R10" s="98">
        <v>12</v>
      </c>
      <c r="S10" s="98">
        <v>230</v>
      </c>
      <c r="T10" s="98">
        <v>0.5</v>
      </c>
      <c r="U10" s="98">
        <v>52</v>
      </c>
      <c r="V10" s="59"/>
      <c r="W10" s="59"/>
      <c r="X10" s="59"/>
      <c r="Y10" s="59"/>
      <c r="Z10" s="98">
        <v>240</v>
      </c>
      <c r="AA10" s="98">
        <v>170</v>
      </c>
      <c r="AB10" s="59"/>
      <c r="AC10" s="70"/>
    </row>
    <row r="11" spans="1:69" s="72" customFormat="1" x14ac:dyDescent="0.25">
      <c r="A11" s="117">
        <v>41197</v>
      </c>
      <c r="B11" s="60">
        <v>10</v>
      </c>
      <c r="C11" s="60">
        <f t="shared" si="1"/>
        <v>2012</v>
      </c>
      <c r="D11" s="98">
        <v>2</v>
      </c>
      <c r="E11" s="98">
        <v>9.3000000000000007</v>
      </c>
      <c r="F11" s="98">
        <v>30.5</v>
      </c>
      <c r="G11" s="98">
        <v>19</v>
      </c>
      <c r="H11" s="98">
        <v>1E-3</v>
      </c>
      <c r="I11" s="98">
        <v>0.09</v>
      </c>
      <c r="J11" s="98">
        <v>7.4999999999999997E-2</v>
      </c>
      <c r="K11" s="98">
        <v>8.9</v>
      </c>
      <c r="L11" s="98">
        <v>12</v>
      </c>
      <c r="M11" s="98">
        <v>221</v>
      </c>
      <c r="N11" s="98">
        <v>9</v>
      </c>
      <c r="O11" s="98">
        <v>4.5</v>
      </c>
      <c r="P11" s="98">
        <v>68</v>
      </c>
      <c r="Q11" s="98">
        <v>48</v>
      </c>
      <c r="R11" s="98">
        <v>15</v>
      </c>
      <c r="S11" s="98">
        <v>158</v>
      </c>
      <c r="T11" s="98">
        <v>0.5</v>
      </c>
      <c r="U11" s="98">
        <v>100</v>
      </c>
      <c r="V11" s="59"/>
      <c r="W11" s="59"/>
      <c r="X11" s="59"/>
      <c r="Y11" s="59"/>
      <c r="Z11" s="98">
        <v>1.8</v>
      </c>
      <c r="AA11" s="98">
        <v>233</v>
      </c>
      <c r="AB11" s="59"/>
      <c r="AC11" s="70"/>
    </row>
    <row r="12" spans="1:69" s="72" customFormat="1" x14ac:dyDescent="0.25">
      <c r="A12" s="117">
        <v>41225</v>
      </c>
      <c r="B12" s="60">
        <v>11</v>
      </c>
      <c r="C12" s="60">
        <f t="shared" si="1"/>
        <v>2012</v>
      </c>
      <c r="D12" s="98">
        <v>2</v>
      </c>
      <c r="E12" s="98">
        <v>8.1999999999999993</v>
      </c>
      <c r="F12" s="98">
        <v>29.3</v>
      </c>
      <c r="G12" s="98">
        <v>30</v>
      </c>
      <c r="H12" s="98">
        <v>2.3E-2</v>
      </c>
      <c r="I12" s="98">
        <v>7.1999999999999995E-2</v>
      </c>
      <c r="J12" s="98">
        <v>8.5000000000000006E-2</v>
      </c>
      <c r="K12" s="98">
        <v>8.6</v>
      </c>
      <c r="L12" s="98">
        <v>26</v>
      </c>
      <c r="M12" s="98">
        <v>107</v>
      </c>
      <c r="N12" s="98">
        <v>17</v>
      </c>
      <c r="O12" s="98" t="s">
        <v>110</v>
      </c>
      <c r="P12" s="98">
        <v>84</v>
      </c>
      <c r="Q12" s="98">
        <v>28</v>
      </c>
      <c r="R12" s="98">
        <v>4</v>
      </c>
      <c r="S12" s="98">
        <v>250</v>
      </c>
      <c r="T12" s="98">
        <v>0.5</v>
      </c>
      <c r="U12" s="98">
        <v>136</v>
      </c>
      <c r="V12" s="59"/>
      <c r="W12" s="59"/>
      <c r="X12" s="59"/>
      <c r="Y12" s="59"/>
      <c r="Z12" s="98" t="s">
        <v>110</v>
      </c>
      <c r="AA12" s="98">
        <v>133</v>
      </c>
      <c r="AB12" s="59"/>
      <c r="AC12" s="70"/>
    </row>
    <row r="13" spans="1:69" s="72" customFormat="1" x14ac:dyDescent="0.25">
      <c r="A13" s="117">
        <v>41255</v>
      </c>
      <c r="B13" s="60">
        <v>12</v>
      </c>
      <c r="C13" s="60">
        <f t="shared" si="1"/>
        <v>2012</v>
      </c>
      <c r="D13" s="98">
        <v>1</v>
      </c>
      <c r="E13" s="98">
        <v>8.5</v>
      </c>
      <c r="F13" s="98">
        <v>28.5</v>
      </c>
      <c r="G13" s="98">
        <v>22</v>
      </c>
      <c r="H13" s="98">
        <v>2.5000000000000001E-2</v>
      </c>
      <c r="I13" s="98">
        <v>2.7E-2</v>
      </c>
      <c r="J13" s="98">
        <v>3.2000000000000001E-2</v>
      </c>
      <c r="K13" s="98">
        <v>8.9</v>
      </c>
      <c r="L13" s="98">
        <v>24</v>
      </c>
      <c r="M13" s="98">
        <v>148</v>
      </c>
      <c r="N13" s="98">
        <v>19</v>
      </c>
      <c r="O13" s="98" t="s">
        <v>110</v>
      </c>
      <c r="P13" s="98">
        <v>104</v>
      </c>
      <c r="Q13" s="98">
        <v>36</v>
      </c>
      <c r="R13" s="98">
        <v>4</v>
      </c>
      <c r="S13" s="98">
        <v>168</v>
      </c>
      <c r="T13" s="98">
        <v>0.5</v>
      </c>
      <c r="U13" s="98">
        <v>48</v>
      </c>
      <c r="V13" s="59"/>
      <c r="W13" s="59"/>
      <c r="X13" s="59"/>
      <c r="Y13" s="59"/>
      <c r="Z13" s="98" t="s">
        <v>110</v>
      </c>
      <c r="AA13" s="98">
        <v>172</v>
      </c>
      <c r="AB13" s="59"/>
      <c r="AC13" s="70"/>
    </row>
    <row r="14" spans="1:69" x14ac:dyDescent="0.25">
      <c r="A14" s="117">
        <v>41283</v>
      </c>
      <c r="B14" s="60">
        <v>1</v>
      </c>
      <c r="C14" s="60">
        <f t="shared" ref="C14:C61" si="2">YEAR(A14)</f>
        <v>2013</v>
      </c>
      <c r="D14" s="36">
        <v>2</v>
      </c>
      <c r="E14" s="38">
        <v>8</v>
      </c>
      <c r="F14" s="47">
        <v>26.48</v>
      </c>
      <c r="G14" s="36">
        <v>19</v>
      </c>
      <c r="H14" s="48">
        <v>9.0999999999999998E-2</v>
      </c>
      <c r="I14" s="39">
        <v>2.9000000000000001E-2</v>
      </c>
      <c r="J14" s="39">
        <v>3.1E-2</v>
      </c>
      <c r="K14" s="38">
        <v>8.4</v>
      </c>
      <c r="L14" s="36">
        <v>37</v>
      </c>
      <c r="M14" s="36">
        <v>131</v>
      </c>
      <c r="N14" s="36">
        <v>58</v>
      </c>
      <c r="O14" s="34">
        <v>296</v>
      </c>
      <c r="P14" s="36">
        <v>60</v>
      </c>
      <c r="Q14" s="36">
        <v>28</v>
      </c>
      <c r="R14" s="36">
        <v>2</v>
      </c>
      <c r="S14" s="36">
        <v>123</v>
      </c>
      <c r="T14" s="38">
        <v>0.5</v>
      </c>
      <c r="U14" s="36">
        <v>64</v>
      </c>
      <c r="V14" s="37">
        <v>40</v>
      </c>
      <c r="W14" s="49">
        <v>24189</v>
      </c>
      <c r="X14" s="36"/>
      <c r="Y14" s="36"/>
      <c r="Z14" s="34">
        <v>50</v>
      </c>
      <c r="AA14" s="34"/>
      <c r="AB14" s="34"/>
      <c r="AC14" s="36"/>
      <c r="AE14" t="s">
        <v>15</v>
      </c>
      <c r="AF14" t="s">
        <v>21</v>
      </c>
      <c r="AG14" t="s">
        <v>16</v>
      </c>
      <c r="AH14" t="s">
        <v>18</v>
      </c>
      <c r="AI14" t="s">
        <v>17</v>
      </c>
      <c r="AJ14" t="s">
        <v>19</v>
      </c>
      <c r="AK14" t="s">
        <v>20</v>
      </c>
      <c r="BK14" t="s">
        <v>14</v>
      </c>
      <c r="BL14" t="s">
        <v>21</v>
      </c>
      <c r="BM14" t="s">
        <v>16</v>
      </c>
      <c r="BN14" t="s">
        <v>18</v>
      </c>
      <c r="BO14" t="s">
        <v>17</v>
      </c>
      <c r="BP14" t="s">
        <v>19</v>
      </c>
      <c r="BQ14" t="s">
        <v>20</v>
      </c>
    </row>
    <row r="15" spans="1:69" x14ac:dyDescent="0.25">
      <c r="A15" s="117">
        <v>41311</v>
      </c>
      <c r="B15" s="60">
        <v>2</v>
      </c>
      <c r="C15" s="60">
        <f t="shared" si="2"/>
        <v>2013</v>
      </c>
      <c r="D15" s="36">
        <v>2</v>
      </c>
      <c r="E15" s="38">
        <v>8.8000000000000007</v>
      </c>
      <c r="F15" s="47">
        <v>25.92</v>
      </c>
      <c r="G15" s="36">
        <v>19</v>
      </c>
      <c r="H15" s="48">
        <v>2.7E-2</v>
      </c>
      <c r="I15" s="39">
        <v>4.2000000000000003E-2</v>
      </c>
      <c r="J15" s="39">
        <v>8.7999999999999995E-2</v>
      </c>
      <c r="K15" s="38">
        <v>8.6999999999999993</v>
      </c>
      <c r="L15" s="36">
        <v>76</v>
      </c>
      <c r="M15" s="36">
        <v>135</v>
      </c>
      <c r="N15" s="36">
        <v>72</v>
      </c>
      <c r="O15" s="34">
        <v>658</v>
      </c>
      <c r="P15" s="36">
        <v>72</v>
      </c>
      <c r="Q15" s="36">
        <v>32</v>
      </c>
      <c r="R15" s="36">
        <v>16</v>
      </c>
      <c r="S15" s="36">
        <v>157</v>
      </c>
      <c r="T15" s="38">
        <v>3</v>
      </c>
      <c r="U15" s="36">
        <v>80</v>
      </c>
      <c r="V15" s="37">
        <v>20</v>
      </c>
      <c r="W15" s="49">
        <v>19181</v>
      </c>
      <c r="X15" s="36"/>
      <c r="Y15" s="36"/>
      <c r="Z15" s="34">
        <v>52</v>
      </c>
      <c r="AA15" s="34"/>
      <c r="AB15" s="34"/>
      <c r="AC15" s="36"/>
      <c r="AE15" s="3">
        <v>1999</v>
      </c>
      <c r="AF15">
        <f>COUNT(#REF!)</f>
        <v>0</v>
      </c>
      <c r="AG15" t="e">
        <f>MAX(#REF!)</f>
        <v>#REF!</v>
      </c>
      <c r="AH15" t="e">
        <f>PERCENTILE(#REF!,75%)</f>
        <v>#REF!</v>
      </c>
      <c r="AI15" t="e">
        <f>MEDIAN(#REF!)</f>
        <v>#REF!</v>
      </c>
      <c r="AJ15" t="e">
        <f>PERCENTILE(#REF!,25%)</f>
        <v>#REF!</v>
      </c>
      <c r="AK15" t="e">
        <f>MIN(#REF!)</f>
        <v>#REF!</v>
      </c>
      <c r="BK15">
        <v>1</v>
      </c>
      <c r="BL15">
        <f>COUNT(#REF!,#REF!,#REF!,#REF!,$D$62,$D$74,$D$86,$D$98,$D$110,$D$122,$D$134,$D$146,$D$158,$D$170)</f>
        <v>0</v>
      </c>
      <c r="BM15" t="e">
        <f>MAX(#REF!,#REF!,#REF!,#REF!,$D$62,$D$74,$D$86,$D$98,$D$110,$D$122,$D$134,$D$146,$D$158,$D$170)</f>
        <v>#REF!</v>
      </c>
      <c r="BN15" t="e">
        <f>PERCENTILE((#REF!,#REF!,#REF!,#REF!,$D$62,$D$74,$D$86,$D$98,$D$110,$D$122,$D$134,$D$146,$D$158,$D$170),75%)</f>
        <v>#REF!</v>
      </c>
      <c r="BO15" t="e">
        <f>MEDIAN(#REF!,#REF!,#REF!,#REF!,$D$62,$D$74,$D$86,$D$98,$D$110,$D$122,$D$134,$D$146,$D$158,$D$170)</f>
        <v>#REF!</v>
      </c>
      <c r="BP15" t="e">
        <f>PERCENTILE((#REF!,#REF!,#REF!,#REF!,$D$62,$D$74,$D$86,$D$98,$D$110,$D$122,$D$134,$D$146,$D$158,$D$170),25%)</f>
        <v>#REF!</v>
      </c>
      <c r="BQ15" t="e">
        <f>MIN(#REF!,#REF!,#REF!,#REF!,$D$62,$D$74,$D$86,$D$98,$D$110,$D$122,$D$134,$D$146,$D$158,$D$170)</f>
        <v>#REF!</v>
      </c>
    </row>
    <row r="16" spans="1:69" x14ac:dyDescent="0.25">
      <c r="A16" s="117">
        <v>41339</v>
      </c>
      <c r="B16" s="60">
        <v>3</v>
      </c>
      <c r="C16" s="60">
        <f t="shared" si="2"/>
        <v>2013</v>
      </c>
      <c r="D16" s="36">
        <v>2</v>
      </c>
      <c r="E16" s="38">
        <v>7.8</v>
      </c>
      <c r="F16" s="47">
        <v>26.9</v>
      </c>
      <c r="G16" s="36">
        <v>23</v>
      </c>
      <c r="H16" s="48">
        <v>2.5999999999999999E-2</v>
      </c>
      <c r="I16" s="39">
        <v>3.2000000000000001E-2</v>
      </c>
      <c r="J16" s="39">
        <v>1.2E-2</v>
      </c>
      <c r="K16" s="38">
        <v>7.2</v>
      </c>
      <c r="L16" s="36">
        <v>60</v>
      </c>
      <c r="M16" s="36">
        <v>121</v>
      </c>
      <c r="N16" s="36">
        <v>56</v>
      </c>
      <c r="O16" s="34">
        <v>116</v>
      </c>
      <c r="P16" s="36">
        <v>68</v>
      </c>
      <c r="Q16" s="36">
        <v>20</v>
      </c>
      <c r="R16" s="36">
        <v>12</v>
      </c>
      <c r="S16" s="36">
        <v>183</v>
      </c>
      <c r="T16" s="38">
        <v>2</v>
      </c>
      <c r="U16" s="36">
        <v>56</v>
      </c>
      <c r="V16" s="37">
        <v>30</v>
      </c>
      <c r="W16" s="49">
        <v>44960</v>
      </c>
      <c r="X16" s="36"/>
      <c r="Y16" s="36"/>
      <c r="Z16" s="34">
        <v>24</v>
      </c>
      <c r="AA16" s="34"/>
      <c r="AB16" s="34"/>
      <c r="AC16" s="36"/>
      <c r="AE16" s="3">
        <v>2000</v>
      </c>
      <c r="AF16">
        <f>COUNT(#REF!)</f>
        <v>0</v>
      </c>
      <c r="AG16" t="e">
        <f>MAX(#REF!)</f>
        <v>#REF!</v>
      </c>
      <c r="AH16" t="e">
        <f>PERCENTILE(#REF!,75%)</f>
        <v>#REF!</v>
      </c>
      <c r="AI16" t="e">
        <f>MEDIAN(#REF!)</f>
        <v>#REF!</v>
      </c>
      <c r="AJ16" t="e">
        <f>PERCENTILE(#REF!,25%)</f>
        <v>#REF!</v>
      </c>
      <c r="AK16" t="e">
        <f>MIN(#REF!)</f>
        <v>#REF!</v>
      </c>
      <c r="BK16">
        <v>2</v>
      </c>
      <c r="BL16">
        <f>COUNT(#REF!,#REF!,#REF!,#REF!,$D$63,$D$75,$D$87,$D$99,$D$111,$D$123,$D$135,$D$147,$D$159,$D$171)</f>
        <v>0</v>
      </c>
      <c r="BM16" t="e">
        <f>MAX(#REF!,#REF!,#REF!,#REF!,$D$63,$D$75,$D$87,$D$99,$D$111,$D$123,$D$135,$D$147,$D$159,$D$171)</f>
        <v>#REF!</v>
      </c>
      <c r="BN16" t="e">
        <f>PERCENTILE((#REF!,#REF!,#REF!,#REF!,$D$63,$D$75,$D$87,$D$99,$D$111,$D$123,$D$135,$D$147,$D$159,$D$171),75%)</f>
        <v>#REF!</v>
      </c>
      <c r="BO16" t="e">
        <f>MEDIAN(#REF!,#REF!,#REF!,#REF!,$D$63,$D$75,$D$87,$D$99,$D$111,$D$123,$D$135,$D$147,$D$159,$D$171)</f>
        <v>#REF!</v>
      </c>
      <c r="BP16" t="e">
        <f>PERCENTILE((#REF!,#REF!,#REF!,#REF!,$D$63,$D$75,$D$87,$D$99,$D$111,$D$123,$D$135,$D$147,$D$159,$D$171),25%)</f>
        <v>#REF!</v>
      </c>
      <c r="BQ16" t="e">
        <f>MIN(#REF!,#REF!,#REF!,#REF!,$D$63,$D$75,$D$87,$D$99,$D$111,$D$123,$D$135,$D$147,$D$159,$D$171)</f>
        <v>#REF!</v>
      </c>
    </row>
    <row r="17" spans="1:69" x14ac:dyDescent="0.25">
      <c r="A17" s="117">
        <v>41367</v>
      </c>
      <c r="B17" s="60">
        <v>4</v>
      </c>
      <c r="C17" s="60">
        <f t="shared" si="2"/>
        <v>2013</v>
      </c>
      <c r="D17" s="36">
        <v>2</v>
      </c>
      <c r="E17" s="38">
        <v>8.9</v>
      </c>
      <c r="F17" s="47">
        <v>29.81</v>
      </c>
      <c r="G17" s="36">
        <v>19</v>
      </c>
      <c r="H17" s="48">
        <v>1.7999999999999999E-2</v>
      </c>
      <c r="I17" s="39">
        <v>0.01</v>
      </c>
      <c r="J17" s="39">
        <v>2.5000000000000001E-2</v>
      </c>
      <c r="K17" s="38">
        <v>9.1</v>
      </c>
      <c r="L17" s="36">
        <v>31</v>
      </c>
      <c r="M17" s="36">
        <v>120</v>
      </c>
      <c r="N17" s="36">
        <v>19</v>
      </c>
      <c r="O17" s="34">
        <v>21</v>
      </c>
      <c r="P17" s="36">
        <v>88</v>
      </c>
      <c r="Q17" s="36">
        <v>24</v>
      </c>
      <c r="R17" s="36">
        <v>14</v>
      </c>
      <c r="S17" s="36">
        <v>166</v>
      </c>
      <c r="T17" s="38">
        <v>1</v>
      </c>
      <c r="U17" s="36">
        <v>72</v>
      </c>
      <c r="V17" s="37">
        <v>60</v>
      </c>
      <c r="W17" s="49">
        <v>29826</v>
      </c>
      <c r="X17" s="36"/>
      <c r="Y17" s="36"/>
      <c r="Z17" s="34">
        <v>2</v>
      </c>
      <c r="AA17" s="34"/>
      <c r="AB17" s="34"/>
      <c r="AC17" s="36"/>
      <c r="AE17" s="3">
        <v>2001</v>
      </c>
      <c r="AF17" s="2">
        <f>COUNT(#REF!)</f>
        <v>0</v>
      </c>
      <c r="AG17" s="2" t="e">
        <f>MAX(#REF!)</f>
        <v>#REF!</v>
      </c>
      <c r="AH17" s="2" t="e">
        <f>PERCENTILE(#REF!,75%)</f>
        <v>#REF!</v>
      </c>
      <c r="AI17" s="2" t="e">
        <f>MEDIAN(#REF!)</f>
        <v>#REF!</v>
      </c>
      <c r="AJ17" s="2" t="e">
        <f>PERCENTILE(#REF!,25%)</f>
        <v>#REF!</v>
      </c>
      <c r="AK17" s="2" t="e">
        <f>MIN(#REF!)</f>
        <v>#REF!</v>
      </c>
      <c r="BK17">
        <v>3</v>
      </c>
      <c r="BL17">
        <f>COUNT(#REF!,#REF!,#REF!,#REF!,$D$64,$D$76,$D$88,$D$100,$D$112,$D$124,$D$136,$D$148,$D$160,$D$172)</f>
        <v>0</v>
      </c>
      <c r="BM17" t="e">
        <f>MAX(#REF!,#REF!,#REF!,#REF!,$D$64,$D$76,$D$88,$D$100,$D$112,$D$124,$D$136,$D$148,$D$160,$D$172)</f>
        <v>#REF!</v>
      </c>
      <c r="BN17" t="e">
        <f>PERCENTILE((#REF!,#REF!,#REF!,#REF!,$D$64,$D$76,$D$88,$D$100,$D$112,$D$124,$D$136,$D$148,$D$160,$D$172),75%)</f>
        <v>#REF!</v>
      </c>
      <c r="BO17" t="e">
        <f>MEDIAN(#REF!,#REF!,#REF!,#REF!,$D$64,$D$76,$D$88,$D$100,$D$112,$D$124,$D$136,$D$148,$D$160,$D$172)</f>
        <v>#REF!</v>
      </c>
      <c r="BP17" t="e">
        <f>PERCENTILE((#REF!,#REF!,#REF!,#REF!,$D$64,$D$76,$D$88,$D$100,$D$112,$D$124,$D$136,$D$148,$D$160,$D$172),25%)</f>
        <v>#REF!</v>
      </c>
      <c r="BQ17" t="e">
        <f>MIN(#REF!,#REF!,#REF!,#REF!,$D$64,$D$76,$D$88,$D$100,$D$112,$D$124,$D$136,$D$148,$D$160,$D$172)</f>
        <v>#REF!</v>
      </c>
    </row>
    <row r="18" spans="1:69" x14ac:dyDescent="0.25">
      <c r="A18" s="117">
        <v>41395</v>
      </c>
      <c r="B18" s="60">
        <v>5</v>
      </c>
      <c r="C18" s="60">
        <f t="shared" si="2"/>
        <v>2013</v>
      </c>
      <c r="D18" s="36">
        <v>2</v>
      </c>
      <c r="E18" s="38">
        <v>8.4</v>
      </c>
      <c r="F18" s="47">
        <v>30.3</v>
      </c>
      <c r="G18" s="36">
        <v>27</v>
      </c>
      <c r="H18" s="48">
        <v>1.2E-2</v>
      </c>
      <c r="I18" s="39">
        <v>2.8000000000000001E-2</v>
      </c>
      <c r="J18" s="39">
        <v>2.9000000000000001E-2</v>
      </c>
      <c r="K18" s="38">
        <v>8.9</v>
      </c>
      <c r="L18" s="36">
        <v>13</v>
      </c>
      <c r="M18" s="36">
        <v>130</v>
      </c>
      <c r="N18" s="36">
        <v>14</v>
      </c>
      <c r="O18" s="34">
        <v>12</v>
      </c>
      <c r="P18" s="36">
        <v>104</v>
      </c>
      <c r="Q18" s="36">
        <v>52</v>
      </c>
      <c r="R18" s="36">
        <v>16</v>
      </c>
      <c r="S18" s="36">
        <v>248</v>
      </c>
      <c r="T18" s="38">
        <v>1</v>
      </c>
      <c r="U18" s="36">
        <v>112</v>
      </c>
      <c r="V18" s="37">
        <v>60</v>
      </c>
      <c r="W18" s="49">
        <v>22718</v>
      </c>
      <c r="X18" s="36"/>
      <c r="Y18" s="36"/>
      <c r="Z18" s="34">
        <v>2</v>
      </c>
      <c r="AA18" s="34"/>
      <c r="AB18" s="34"/>
      <c r="AC18" s="36"/>
      <c r="AE18" s="3">
        <v>2002</v>
      </c>
      <c r="AF18" s="2">
        <f>COUNT(#REF!)</f>
        <v>0</v>
      </c>
      <c r="AG18" s="2" t="e">
        <f>MAX(#REF!)</f>
        <v>#REF!</v>
      </c>
      <c r="AH18" s="2" t="e">
        <f>PERCENTILE(#REF!,75%)</f>
        <v>#REF!</v>
      </c>
      <c r="AI18" s="2" t="e">
        <f>MEDIAN(#REF!)</f>
        <v>#REF!</v>
      </c>
      <c r="AJ18" s="2" t="e">
        <f>PERCENTILE(#REF!,25%)</f>
        <v>#REF!</v>
      </c>
      <c r="AK18" s="2" t="e">
        <f>MIN(#REF!)</f>
        <v>#REF!</v>
      </c>
      <c r="BK18">
        <v>4</v>
      </c>
      <c r="BL18">
        <f>COUNT(#REF!,#REF!,#REF!,#REF!,$D$65,$D$77,$D$89,$D$101,$D$113,$D$125,$D$137,$D$149,$D$161,$D$173)</f>
        <v>0</v>
      </c>
      <c r="BM18" t="e">
        <f>MAX(#REF!,#REF!,#REF!,#REF!,$D$65,$D$77,$D$89,$D$101,$D$113,$D$125,$D$137,$D$149,$D$161,$D$173)</f>
        <v>#REF!</v>
      </c>
      <c r="BN18" t="e">
        <f>PERCENTILE((#REF!,#REF!,#REF!,#REF!,$D$65,$D$77,$D$89,$D$101,$D$113,$D$125,$D$137,$D$149,$D$161,$D$173),75%)</f>
        <v>#REF!</v>
      </c>
      <c r="BO18" t="e">
        <f>MEDIAN(#REF!,#REF!,#REF!,#REF!,$D$65,$D$77,$D$89,$D$101,$D$113,$D$125,$D$137,$D$149,$D$161,$D$173)</f>
        <v>#REF!</v>
      </c>
      <c r="BP18" t="e">
        <f>PERCENTILE((#REF!,#REF!,#REF!,#REF!,$D$65,$D$77,$D$89,$D$101,$D$113,$D$125,$D$137,$D$149,$D$161,$D$173),25%)</f>
        <v>#REF!</v>
      </c>
      <c r="BQ18" t="e">
        <f>MIN(#REF!,#REF!,#REF!,#REF!,$D$65,$D$77,$D$89,$D$101,$D$113,$D$125,$D$137,$D$149,$D$161,$D$173)</f>
        <v>#REF!</v>
      </c>
    </row>
    <row r="19" spans="1:69" x14ac:dyDescent="0.25">
      <c r="A19" s="117">
        <v>41451</v>
      </c>
      <c r="B19" s="60">
        <v>6</v>
      </c>
      <c r="C19" s="60">
        <f t="shared" si="2"/>
        <v>2013</v>
      </c>
      <c r="D19" s="36">
        <v>1</v>
      </c>
      <c r="E19" s="38">
        <v>8.4</v>
      </c>
      <c r="F19" s="47">
        <v>31.66</v>
      </c>
      <c r="G19" s="36">
        <v>31</v>
      </c>
      <c r="H19" s="48">
        <v>0.02</v>
      </c>
      <c r="I19" s="39">
        <v>2.7E-2</v>
      </c>
      <c r="J19" s="39">
        <v>4.2000000000000003E-2</v>
      </c>
      <c r="K19" s="38">
        <v>9.1</v>
      </c>
      <c r="L19" s="36">
        <v>21</v>
      </c>
      <c r="M19" s="36">
        <v>135</v>
      </c>
      <c r="N19" s="36">
        <v>6</v>
      </c>
      <c r="O19" s="34">
        <v>11</v>
      </c>
      <c r="P19" s="36">
        <v>116</v>
      </c>
      <c r="Q19" s="36">
        <v>44</v>
      </c>
      <c r="R19" s="36">
        <v>20</v>
      </c>
      <c r="S19" s="36">
        <v>259</v>
      </c>
      <c r="T19" s="38">
        <v>3</v>
      </c>
      <c r="U19" s="36">
        <v>100</v>
      </c>
      <c r="V19" s="37">
        <v>80</v>
      </c>
      <c r="W19" s="49">
        <v>22266</v>
      </c>
      <c r="X19" s="36"/>
      <c r="Y19" s="36"/>
      <c r="Z19" s="34">
        <v>2</v>
      </c>
      <c r="AA19" s="34"/>
      <c r="AB19" s="34"/>
      <c r="AC19" s="36"/>
      <c r="AE19" s="3">
        <v>2003</v>
      </c>
      <c r="AF19" s="2">
        <f>COUNT($D$62:$D$73)</f>
        <v>0</v>
      </c>
      <c r="AG19" s="2">
        <f>MAX($D$62:$D$73)</f>
        <v>0</v>
      </c>
      <c r="AH19" s="2" t="e">
        <f>PERCENTILE($D$62:$D$73,75%)</f>
        <v>#NUM!</v>
      </c>
      <c r="AI19" s="2" t="e">
        <f>MEDIAN($D$62:$D$73)</f>
        <v>#NUM!</v>
      </c>
      <c r="AJ19" s="2" t="e">
        <f>PERCENTILE($D$62:$D$73,25%)</f>
        <v>#NUM!</v>
      </c>
      <c r="AK19" s="2">
        <f>MIN($D$62:$D$73)</f>
        <v>0</v>
      </c>
      <c r="BK19">
        <v>5</v>
      </c>
      <c r="BL19">
        <f>COUNT(#REF!,#REF!,#REF!,#REF!,$D$66,$D$78,$D$90,$D$102,$D$114,$D$126,$D$138,$D$150,$D$162,$D$174)</f>
        <v>0</v>
      </c>
      <c r="BM19" t="e">
        <f>MAX(#REF!,#REF!,#REF!,#REF!,$D$66,$D$78,$D$90,$D$102,$D$114,$D$126,$D$138,$D$150,$D$162,$D$174)</f>
        <v>#REF!</v>
      </c>
      <c r="BN19" t="e">
        <f>PERCENTILE((#REF!,#REF!,#REF!,#REF!,$D$66,$D$78,$D$90,$D$102,$D$114,$D$126,$D$138,$D$150,$D$162,$D$174),75%)</f>
        <v>#REF!</v>
      </c>
      <c r="BO19" t="e">
        <f>MEDIAN(#REF!,#REF!,#REF!,#REF!,$D$66,$D$78,$D$90,$D$102,$D$114,$D$126,$D$138,$D$150,$D$162,$D$174)</f>
        <v>#REF!</v>
      </c>
      <c r="BP19" t="e">
        <f>PERCENTILE((#REF!,#REF!,#REF!,#REF!,$D$66,$D$78,$D$90,$D$102,$D$114,$D$126,$D$138,$D$150,$D$162,$D$174),25%)</f>
        <v>#REF!</v>
      </c>
      <c r="BQ19" t="e">
        <f>MIN(#REF!,#REF!,#REF!,#REF!,$D$66,$D$78,$D$90,$D$102,$D$114,$D$126,$D$138,$D$150,$D$162,$D$174)</f>
        <v>#REF!</v>
      </c>
    </row>
    <row r="20" spans="1:69" x14ac:dyDescent="0.25">
      <c r="A20" s="117">
        <v>41479</v>
      </c>
      <c r="B20" s="60">
        <v>7</v>
      </c>
      <c r="C20" s="60">
        <f t="shared" si="2"/>
        <v>2013</v>
      </c>
      <c r="D20" s="36">
        <v>3</v>
      </c>
      <c r="E20" s="38">
        <v>8.6999999999999993</v>
      </c>
      <c r="F20" s="47">
        <v>29.5</v>
      </c>
      <c r="G20" s="36">
        <v>16</v>
      </c>
      <c r="H20" s="48">
        <v>2E-3</v>
      </c>
      <c r="I20" s="39">
        <v>1.0999999999999999E-2</v>
      </c>
      <c r="J20" s="39">
        <v>2E-3</v>
      </c>
      <c r="K20" s="38">
        <v>9.1</v>
      </c>
      <c r="L20" s="36">
        <v>100</v>
      </c>
      <c r="M20" s="36">
        <v>81</v>
      </c>
      <c r="N20" s="36">
        <v>54</v>
      </c>
      <c r="O20" s="34">
        <v>32</v>
      </c>
      <c r="P20" s="36">
        <v>72</v>
      </c>
      <c r="Q20" s="36">
        <v>32</v>
      </c>
      <c r="R20" s="36">
        <v>31</v>
      </c>
      <c r="S20" s="36">
        <v>171</v>
      </c>
      <c r="T20" s="38">
        <v>1</v>
      </c>
      <c r="U20" s="36">
        <v>76</v>
      </c>
      <c r="V20" s="37">
        <v>40</v>
      </c>
      <c r="W20" s="49">
        <v>33276</v>
      </c>
      <c r="X20" s="36"/>
      <c r="Y20" s="36"/>
      <c r="Z20" s="34">
        <v>14</v>
      </c>
      <c r="AA20" s="34"/>
      <c r="AB20" s="34"/>
      <c r="AC20" s="36"/>
      <c r="AE20" s="3">
        <v>2004</v>
      </c>
      <c r="AF20" s="2">
        <f>COUNT($D$74:$D$85)</f>
        <v>0</v>
      </c>
      <c r="AG20" s="2">
        <f>MAX($D$74:$D$85)</f>
        <v>0</v>
      </c>
      <c r="AH20" s="2" t="e">
        <f>PERCENTILE($D$74:$D$85,75%)</f>
        <v>#NUM!</v>
      </c>
      <c r="AI20" s="2" t="e">
        <f>MEDIAN($D$74:$D$85)</f>
        <v>#NUM!</v>
      </c>
      <c r="AJ20" s="2" t="e">
        <f>PERCENTILE($D$74:$D$85,25%)</f>
        <v>#NUM!</v>
      </c>
      <c r="AK20" s="2">
        <f>MIN($D$74:$D$85)</f>
        <v>0</v>
      </c>
      <c r="BK20">
        <v>6</v>
      </c>
      <c r="BL20">
        <f>COUNT(#REF!,#REF!,#REF!,#REF!,$D$67,$D$79,$D$91,$D$103,$D$115,$D$127,$D$139,$D$151,$D$163,$D$175)</f>
        <v>0</v>
      </c>
      <c r="BM20" t="e">
        <f>MAX(#REF!,#REF!,#REF!,#REF!,$D$67,$D$79,$D$91,$D$103,$D$115,$D$127,$D$139,$D$151,$D$163,$D$175)</f>
        <v>#REF!</v>
      </c>
      <c r="BN20" t="e">
        <f>PERCENTILE((#REF!,#REF!,#REF!,#REF!,$D$67,$D$79,$D$91,$D$103,$D$115,$D$127,$D$139,$D$151,$D$163,$D$175),75%)</f>
        <v>#REF!</v>
      </c>
      <c r="BO20" t="e">
        <f>MEDIAN(#REF!,#REF!,#REF!,#REF!,$D$67,$D$79,$D$91,$D$103,$D$115,$D$127,$D$139,$D$151,$D$163,$D$175)</f>
        <v>#REF!</v>
      </c>
      <c r="BP20" t="e">
        <f>PERCENTILE((#REF!,#REF!,#REF!,#REF!,$D$67,$D$79,$D$91,$D$103,$D$115,$D$127,$D$139,$D$151,$D$163,$D$175),25%)</f>
        <v>#REF!</v>
      </c>
      <c r="BQ20" t="e">
        <f>MIN(#REF!,#REF!,#REF!,#REF!,$D$67,$D$79,$D$91,$D$103,$D$115,$D$127,$D$139,$D$151,$D$163,$D$175)</f>
        <v>#REF!</v>
      </c>
    </row>
    <row r="21" spans="1:69" x14ac:dyDescent="0.25">
      <c r="A21" s="117">
        <v>41507</v>
      </c>
      <c r="B21" s="60">
        <v>8</v>
      </c>
      <c r="C21" s="60">
        <f t="shared" si="2"/>
        <v>2013</v>
      </c>
      <c r="D21" s="36">
        <v>2</v>
      </c>
      <c r="E21" s="38">
        <v>8.8000000000000007</v>
      </c>
      <c r="F21" s="47">
        <v>29.5</v>
      </c>
      <c r="G21" s="36">
        <v>12</v>
      </c>
      <c r="H21" s="48">
        <v>0.05</v>
      </c>
      <c r="I21" s="39">
        <v>8.0000000000000002E-3</v>
      </c>
      <c r="J21" s="39">
        <v>2.5000000000000001E-2</v>
      </c>
      <c r="K21" s="38">
        <v>9.3000000000000007</v>
      </c>
      <c r="L21" s="36">
        <v>28</v>
      </c>
      <c r="M21" s="36">
        <v>132</v>
      </c>
      <c r="N21" s="36">
        <v>16</v>
      </c>
      <c r="O21" s="34">
        <v>116</v>
      </c>
      <c r="P21" s="36">
        <v>64</v>
      </c>
      <c r="Q21" s="36">
        <v>28</v>
      </c>
      <c r="R21" s="36">
        <v>35</v>
      </c>
      <c r="S21" s="36">
        <v>156</v>
      </c>
      <c r="T21" s="38">
        <v>0.5</v>
      </c>
      <c r="U21" s="36">
        <v>68</v>
      </c>
      <c r="V21" s="37">
        <v>60</v>
      </c>
      <c r="W21" s="49">
        <v>16574</v>
      </c>
      <c r="X21" s="36"/>
      <c r="Y21" s="36"/>
      <c r="Z21" s="34">
        <v>53</v>
      </c>
      <c r="AA21" s="34"/>
      <c r="AB21" s="34"/>
      <c r="AC21" s="36"/>
      <c r="AE21" s="3">
        <v>2005</v>
      </c>
      <c r="AF21" s="2">
        <f>COUNT($D$86:$D$97)</f>
        <v>0</v>
      </c>
      <c r="AG21" s="2">
        <f>MAX($D$86:$D$97)</f>
        <v>0</v>
      </c>
      <c r="AH21" s="2" t="e">
        <f>PERCENTILE($D$86:$D$97,75%)</f>
        <v>#NUM!</v>
      </c>
      <c r="AI21" s="2" t="e">
        <f>MEDIAN($D$86:$D$97)</f>
        <v>#NUM!</v>
      </c>
      <c r="AJ21" s="2" t="e">
        <f>PERCENTILE($D$86:$D$97,25%)</f>
        <v>#NUM!</v>
      </c>
      <c r="AK21" s="2">
        <f>MIN($D$86:$D$97)</f>
        <v>0</v>
      </c>
      <c r="BK21">
        <v>7</v>
      </c>
      <c r="BL21">
        <f>COUNT(#REF!,#REF!,#REF!,#REF!,$D$68,$D$80,$D$92,$D$104,$D$116,$D$128,$D$140,$D$152,$D$164,$D$176)</f>
        <v>0</v>
      </c>
      <c r="BM21" t="e">
        <f>MAX(#REF!,#REF!,#REF!,#REF!,$D$68,$D$80,$D$92,$D$104,$D$116,$D$128,$D$140,$D$152,$D$164,$D$176)</f>
        <v>#REF!</v>
      </c>
      <c r="BN21" t="e">
        <f>PERCENTILE((#REF!,#REF!,#REF!,#REF!,$D$68,$D$80,$D$92,$D$104,$D$116,$D$128,$D$140,$D$152,$D$164,$D$176),75%)</f>
        <v>#REF!</v>
      </c>
      <c r="BO21" t="e">
        <f>MEDIAN(#REF!,#REF!,#REF!,#REF!,$D$68,$D$80,$D$92,$D$104,$D$116,$D$128,$D$140,$D$152,$D$164,$D$176)</f>
        <v>#REF!</v>
      </c>
      <c r="BP21" t="e">
        <f>PERCENTILE((#REF!,#REF!,#REF!,#REF!,$D$68,$D$80,$D$92,$D$104,$D$116,$D$128,$D$140,$D$152,$D$164,$D$176),25%)</f>
        <v>#REF!</v>
      </c>
      <c r="BQ21" t="e">
        <f>MIN(#REF!,#REF!,#REF!,#REF!,$D$68,$D$80,$D$92,$D$104,$D$116,$D$128,$D$140,$D$152,$D$164,$D$176)</f>
        <v>#REF!</v>
      </c>
    </row>
    <row r="22" spans="1:69" x14ac:dyDescent="0.25">
      <c r="A22" s="117">
        <v>41535</v>
      </c>
      <c r="B22" s="60">
        <v>9</v>
      </c>
      <c r="C22" s="60">
        <f t="shared" si="2"/>
        <v>2013</v>
      </c>
      <c r="D22" s="36">
        <v>3</v>
      </c>
      <c r="E22" s="38">
        <v>9.6</v>
      </c>
      <c r="F22" s="47">
        <v>30.86</v>
      </c>
      <c r="G22" s="36">
        <v>16</v>
      </c>
      <c r="H22" s="48">
        <v>0.03</v>
      </c>
      <c r="I22" s="39">
        <v>3.6999999999999998E-2</v>
      </c>
      <c r="J22" s="39">
        <v>3.1E-2</v>
      </c>
      <c r="K22" s="38">
        <v>8.5</v>
      </c>
      <c r="L22" s="36">
        <v>14</v>
      </c>
      <c r="M22" s="36">
        <v>93</v>
      </c>
      <c r="N22" s="36">
        <v>13</v>
      </c>
      <c r="O22" s="34">
        <v>188</v>
      </c>
      <c r="P22" s="36">
        <v>60</v>
      </c>
      <c r="Q22" s="36">
        <v>40</v>
      </c>
      <c r="R22" s="36">
        <v>24</v>
      </c>
      <c r="S22" s="36">
        <v>191</v>
      </c>
      <c r="T22" s="38">
        <v>0.5</v>
      </c>
      <c r="U22" s="36">
        <v>56</v>
      </c>
      <c r="V22" s="37">
        <v>100</v>
      </c>
      <c r="W22" s="49">
        <v>27126</v>
      </c>
      <c r="X22" s="36"/>
      <c r="Y22" s="36"/>
      <c r="Z22" s="34">
        <v>39</v>
      </c>
      <c r="AA22" s="34"/>
      <c r="AB22" s="34"/>
      <c r="AC22" s="36"/>
      <c r="AE22" s="3">
        <v>2006</v>
      </c>
      <c r="AF22" s="2">
        <f>COUNT($D$98:$D$109)</f>
        <v>0</v>
      </c>
      <c r="AG22" s="2">
        <f>MAX($D$98:$D$109)</f>
        <v>0</v>
      </c>
      <c r="AH22" s="2" t="e">
        <f>PERCENTILE($D$98:$D$109,75%)</f>
        <v>#NUM!</v>
      </c>
      <c r="AI22" s="2" t="e">
        <f>MEDIAN($D$98:$D$109)</f>
        <v>#NUM!</v>
      </c>
      <c r="AJ22" s="2" t="e">
        <f>PERCENTILE($D$98:$D$109,25%)</f>
        <v>#NUM!</v>
      </c>
      <c r="AK22" s="2">
        <f>MIN($D$98:$D$109)</f>
        <v>0</v>
      </c>
      <c r="BK22">
        <v>8</v>
      </c>
      <c r="BL22">
        <f>COUNT(#REF!,#REF!,#REF!,#REF!,$D$69,$D$81,$D$93,$D$105,$D$117,$D$129,$D$141,$D$153,$D$165,$D$177)</f>
        <v>0</v>
      </c>
      <c r="BM22" t="e">
        <f>MAX(#REF!,#REF!,#REF!,#REF!,$D$69,$D$81,$D$93,$D$105,$D$117,$D$129,$D$141,$D$153,$D$165,$D$177)</f>
        <v>#REF!</v>
      </c>
      <c r="BN22" t="e">
        <f>PERCENTILE((#REF!,#REF!,#REF!,#REF!,$D$69,$D$81,$D$93,$D$105,$D$117,$D$129,$D$141,$D$153,$D$165,$D$177),75%)</f>
        <v>#REF!</v>
      </c>
      <c r="BO22" t="e">
        <f>MEDIAN(#REF!,#REF!,#REF!,#REF!,$D$69,$D$81,$D$93,$D$105,$D$117,$D$129,$D$141,$D$153,$D$165,$D$177)</f>
        <v>#REF!</v>
      </c>
      <c r="BP22" t="e">
        <f>PERCENTILE((#REF!,#REF!,#REF!,#REF!,$D$69,$D$81,$D$93,$D$105,$D$117,$D$129,$D$141,$D$153,$D$165,$D$177),25%)</f>
        <v>#REF!</v>
      </c>
      <c r="BQ22" t="e">
        <f>MIN(#REF!,#REF!,#REF!,#REF!,$D$69,$D$81,$D$93,$D$105,$D$117,$D$129,$D$141,$D$153,$D$165,$D$177)</f>
        <v>#REF!</v>
      </c>
    </row>
    <row r="23" spans="1:69" x14ac:dyDescent="0.25">
      <c r="A23" s="117">
        <v>41563</v>
      </c>
      <c r="B23" s="60">
        <v>10</v>
      </c>
      <c r="C23" s="60">
        <f t="shared" si="2"/>
        <v>2013</v>
      </c>
      <c r="D23" s="36">
        <v>2</v>
      </c>
      <c r="E23" s="38">
        <v>8.8000000000000007</v>
      </c>
      <c r="F23" s="47">
        <v>28.6</v>
      </c>
      <c r="G23" s="36">
        <v>12</v>
      </c>
      <c r="H23" s="48">
        <v>2.3E-2</v>
      </c>
      <c r="I23" s="39">
        <v>0.02</v>
      </c>
      <c r="J23" s="39">
        <v>4.1000000000000002E-2</v>
      </c>
      <c r="K23" s="38">
        <v>8.6999999999999993</v>
      </c>
      <c r="L23" s="36">
        <v>7</v>
      </c>
      <c r="M23" s="36">
        <v>95</v>
      </c>
      <c r="N23" s="36">
        <v>12</v>
      </c>
      <c r="O23" s="34">
        <v>71</v>
      </c>
      <c r="P23" s="36">
        <v>52</v>
      </c>
      <c r="Q23" s="36">
        <v>24</v>
      </c>
      <c r="R23" s="50" t="s">
        <v>70</v>
      </c>
      <c r="S23" s="36">
        <v>114</v>
      </c>
      <c r="T23" s="38">
        <v>0.5</v>
      </c>
      <c r="U23" s="36">
        <v>40</v>
      </c>
      <c r="V23" s="37">
        <v>120</v>
      </c>
      <c r="W23" s="49">
        <v>16557</v>
      </c>
      <c r="X23" s="36"/>
      <c r="Y23" s="36"/>
      <c r="Z23" s="34">
        <v>16</v>
      </c>
      <c r="AA23" s="34"/>
      <c r="AB23" s="34"/>
      <c r="AC23" s="36"/>
      <c r="AE23" s="3">
        <v>2007</v>
      </c>
      <c r="AF23" s="2">
        <f>COUNT($D$110:$D$121)</f>
        <v>0</v>
      </c>
      <c r="AG23" s="2">
        <f>MAX($D$110:$D$121)</f>
        <v>0</v>
      </c>
      <c r="AH23" s="2" t="e">
        <f>PERCENTILE($D$110:$D$121,75%)</f>
        <v>#NUM!</v>
      </c>
      <c r="AI23" s="2" t="e">
        <f>MEDIAN($D$110:$D$121)</f>
        <v>#NUM!</v>
      </c>
      <c r="AJ23" s="2" t="e">
        <f>PERCENTILE($D$110:$D$121,25%)</f>
        <v>#NUM!</v>
      </c>
      <c r="AK23" s="2">
        <f>MIN($D$110:$D$121)</f>
        <v>0</v>
      </c>
      <c r="BK23">
        <v>9</v>
      </c>
      <c r="BL23">
        <f>COUNT(#REF!,#REF!,#REF!,#REF!,$D$70,$D$82,$D$94,$D$106,$D$118,$D$130,$D$142,$D$154,$D$166,$D$178)</f>
        <v>0</v>
      </c>
      <c r="BM23" t="e">
        <f>MAX(#REF!,#REF!,#REF!,#REF!,$D$70,$D$82,$D$94,$D$106,$D$118,$D$130,$D$142,$D$154,$D$166,$D$178)</f>
        <v>#REF!</v>
      </c>
      <c r="BN23" t="e">
        <f>PERCENTILE((#REF!,#REF!,#REF!,#REF!,$D$70,$D$82,$D$94,$D$106,$D$118,$D$130,$D$142,$D$154,$D$166,$D$178),75%)</f>
        <v>#REF!</v>
      </c>
      <c r="BO23" t="e">
        <f>MEDIAN(#REF!,#REF!,#REF!,#REF!,$D$70,$D$82,$D$94,$D$106,$D$118,$D$130,$D$142,$D$154,$D$166,$D$178)</f>
        <v>#REF!</v>
      </c>
      <c r="BP23" t="e">
        <f>PERCENTILE((#REF!,#REF!,#REF!,#REF!,$D$70,$D$82,$D$94,$D$106,$D$118,$D$130,$D$142,$D$154,$D$166,$D$178),25%)</f>
        <v>#REF!</v>
      </c>
      <c r="BQ23" t="e">
        <f>MIN(#REF!,#REF!,#REF!,#REF!,$D$70,$D$82,$D$94,$D$106,$D$118,$D$130,$D$142,$D$154,$D$166,$D$178)</f>
        <v>#REF!</v>
      </c>
    </row>
    <row r="24" spans="1:69" x14ac:dyDescent="0.25">
      <c r="A24" s="117">
        <v>41591</v>
      </c>
      <c r="B24" s="60">
        <v>11</v>
      </c>
      <c r="C24" s="60">
        <f t="shared" si="2"/>
        <v>2013</v>
      </c>
      <c r="D24" s="36">
        <v>2</v>
      </c>
      <c r="E24" s="38">
        <v>8</v>
      </c>
      <c r="F24" s="47">
        <v>28</v>
      </c>
      <c r="G24" s="36">
        <v>12</v>
      </c>
      <c r="H24" s="48">
        <v>3.0000000000000001E-3</v>
      </c>
      <c r="I24" s="39">
        <v>2.4E-2</v>
      </c>
      <c r="J24" s="39">
        <v>2.5000000000000001E-2</v>
      </c>
      <c r="K24" s="38">
        <v>8.1999999999999993</v>
      </c>
      <c r="L24" s="36">
        <v>10</v>
      </c>
      <c r="M24" s="36">
        <v>76</v>
      </c>
      <c r="N24" s="36">
        <v>8</v>
      </c>
      <c r="O24" s="34">
        <v>83</v>
      </c>
      <c r="P24" s="36">
        <v>52</v>
      </c>
      <c r="Q24" s="36">
        <v>20</v>
      </c>
      <c r="R24" s="50" t="s">
        <v>70</v>
      </c>
      <c r="S24" s="36">
        <v>132</v>
      </c>
      <c r="T24" s="38">
        <v>2</v>
      </c>
      <c r="U24" s="36">
        <v>48</v>
      </c>
      <c r="V24" s="37">
        <v>100</v>
      </c>
      <c r="W24" s="49">
        <v>46425</v>
      </c>
      <c r="X24" s="36"/>
      <c r="Y24" s="36"/>
      <c r="Z24" s="34">
        <v>5</v>
      </c>
      <c r="AA24" s="34"/>
      <c r="AB24" s="34"/>
      <c r="AC24" s="36"/>
      <c r="AE24" s="3">
        <v>2008</v>
      </c>
      <c r="AF24" s="2">
        <f>COUNT($D$122:$D$133)</f>
        <v>0</v>
      </c>
      <c r="AG24" s="2">
        <f>MAX($D$122:$D$133)</f>
        <v>0</v>
      </c>
      <c r="AH24" s="2" t="e">
        <f>PERCENTILE($D$122:$D$133,75%)</f>
        <v>#NUM!</v>
      </c>
      <c r="AI24" s="2" t="e">
        <f>MEDIAN($D$122:$D$133)</f>
        <v>#NUM!</v>
      </c>
      <c r="AJ24" s="2" t="e">
        <f>PERCENTILE($D$122:$D$133,25%)</f>
        <v>#NUM!</v>
      </c>
      <c r="AK24" s="2">
        <f>MIN($D$122:$D$133)</f>
        <v>0</v>
      </c>
      <c r="BK24">
        <v>10</v>
      </c>
      <c r="BL24">
        <f>COUNT(#REF!,#REF!,#REF!,#REF!,$D$71,$D$83,$D$95,$D$107,$D$119,$D$131,$D$143,$D$155,$D$167,$D$179)</f>
        <v>0</v>
      </c>
      <c r="BM24" t="e">
        <f>MAX(#REF!,#REF!,#REF!,#REF!,$D$71,$D$83,$D$95,$D$107,$D$119,$D$131,$D$143,$D$155,$D$167,$D$179)</f>
        <v>#REF!</v>
      </c>
      <c r="BN24" t="e">
        <f>PERCENTILE((#REF!,#REF!,#REF!,#REF!,$D$71,$D$83,$D$95,$D$107,$D$119,$D$131,$D$143,$D$155,$D$167,$D$179),75%)</f>
        <v>#REF!</v>
      </c>
      <c r="BO24" t="e">
        <f>MEDIAN(#REF!,#REF!,#REF!,#REF!,$D$71,$D$83,$D$95,$D$107,$D$119,$D$131,$D$143,$D$155,$D$167,$D$179)</f>
        <v>#REF!</v>
      </c>
      <c r="BP24" t="e">
        <f>PERCENTILE((#REF!,#REF!,#REF!,#REF!,$D$71,$D$83,$D$95,$D$107,$D$119,$D$131,$D$143,$D$155,$D$167,$D$179),25%)</f>
        <v>#REF!</v>
      </c>
      <c r="BQ24" t="e">
        <f>MIN(#REF!,#REF!,#REF!,#REF!,$D$71,$D$83,$D$95,$D$107,$D$119,$D$131,$D$143,$D$155,$D$167,$D$179)</f>
        <v>#REF!</v>
      </c>
    </row>
    <row r="25" spans="1:69" x14ac:dyDescent="0.25">
      <c r="A25" s="117">
        <v>41619</v>
      </c>
      <c r="B25" s="60">
        <v>12</v>
      </c>
      <c r="C25" s="60">
        <f t="shared" si="2"/>
        <v>2013</v>
      </c>
      <c r="D25" s="36">
        <v>2</v>
      </c>
      <c r="E25" s="38">
        <v>8.1999999999999993</v>
      </c>
      <c r="F25" s="47">
        <v>26</v>
      </c>
      <c r="G25" s="36">
        <v>8</v>
      </c>
      <c r="H25" s="48">
        <v>3.7999999999999999E-2</v>
      </c>
      <c r="I25" s="39">
        <v>2.8000000000000001E-2</v>
      </c>
      <c r="J25" s="39">
        <v>6.5000000000000002E-2</v>
      </c>
      <c r="K25" s="38">
        <v>7.5</v>
      </c>
      <c r="L25" s="36">
        <v>41</v>
      </c>
      <c r="M25" s="36">
        <v>119</v>
      </c>
      <c r="N25" s="36">
        <v>35</v>
      </c>
      <c r="O25" s="34">
        <v>73</v>
      </c>
      <c r="P25" s="36">
        <v>44</v>
      </c>
      <c r="Q25" s="36">
        <v>16</v>
      </c>
      <c r="R25" s="51" t="s">
        <v>70</v>
      </c>
      <c r="S25" s="36">
        <v>113</v>
      </c>
      <c r="T25" s="38">
        <v>3</v>
      </c>
      <c r="U25" s="36">
        <v>40</v>
      </c>
      <c r="V25" s="37">
        <v>60</v>
      </c>
      <c r="W25" s="49">
        <v>43290</v>
      </c>
      <c r="X25" s="36"/>
      <c r="Y25" s="36"/>
      <c r="Z25" s="34">
        <v>7</v>
      </c>
      <c r="AA25" s="34"/>
      <c r="AB25" s="34"/>
      <c r="AC25" s="36"/>
      <c r="AE25" s="3">
        <v>2009</v>
      </c>
      <c r="AF25" s="2">
        <f>COUNT($D$134:$D$145)</f>
        <v>0</v>
      </c>
      <c r="AG25" s="2">
        <f>MAX($D$134:$D$145)</f>
        <v>0</v>
      </c>
      <c r="AH25" s="2" t="e">
        <f>PERCENTILE($D$134:$D$145,75%)</f>
        <v>#NUM!</v>
      </c>
      <c r="AI25" s="2" t="e">
        <f>MEDIAN($D$134:$D$145)</f>
        <v>#NUM!</v>
      </c>
      <c r="AJ25" s="2" t="e">
        <f>PERCENTILE($D$134:$D$145,25%)</f>
        <v>#NUM!</v>
      </c>
      <c r="AK25" s="2">
        <f>MIN($D$134:$D$145)</f>
        <v>0</v>
      </c>
      <c r="BK25">
        <v>11</v>
      </c>
      <c r="BL25">
        <f>COUNT(#REF!,#REF!,#REF!,#REF!,$D$72,$D$84,$D$96,$D$108,$D$120,$D$132,$D$144,$D$156,$D$168,$D$180)</f>
        <v>0</v>
      </c>
      <c r="BM25" t="e">
        <f>MAX(#REF!,#REF!,#REF!,#REF!,$D$72,$D$84,$D$96,$D$108,$D$120,$D$132,$D$144,$D$156,$D$168,$D$180)</f>
        <v>#REF!</v>
      </c>
      <c r="BN25" t="e">
        <f>PERCENTILE((#REF!,#REF!,#REF!,#REF!,$D$72,$D$84,$D$96,$D$108,$D$120,$D$132,$D$144,$D$156,$D$168,$D$180),75%)</f>
        <v>#REF!</v>
      </c>
      <c r="BO25" t="e">
        <f>MEDIAN(#REF!,#REF!,#REF!,#REF!,$D$72,$D$84,$D$96,$D$108,$D$120,$D$132,$D$144,$D$156,$D$168,$D$180)</f>
        <v>#REF!</v>
      </c>
      <c r="BP25" t="e">
        <f>PERCENTILE((#REF!,#REF!,#REF!,#REF!,$D$72,$D$84,$D$96,$D$108,$D$120,$D$132,$D$144,$D$156,$D$168,$D$180),25%)</f>
        <v>#REF!</v>
      </c>
      <c r="BQ25" t="e">
        <f>MIN(#REF!,#REF!,#REF!,#REF!,$D$72,$D$84,$D$96,$D$108,$D$120,$D$132,$D$144,$D$156,$D$168,$D$180)</f>
        <v>#REF!</v>
      </c>
    </row>
    <row r="26" spans="1:69" x14ac:dyDescent="0.25">
      <c r="A26" s="117">
        <v>41647</v>
      </c>
      <c r="B26" s="60">
        <v>1</v>
      </c>
      <c r="C26" s="60">
        <f t="shared" si="2"/>
        <v>2014</v>
      </c>
      <c r="D26" s="36">
        <v>2</v>
      </c>
      <c r="E26" s="38">
        <v>7.9</v>
      </c>
      <c r="F26" s="38">
        <v>23</v>
      </c>
      <c r="G26" s="36">
        <v>20</v>
      </c>
      <c r="H26" s="48" t="s">
        <v>70</v>
      </c>
      <c r="I26" s="39" t="s">
        <v>70</v>
      </c>
      <c r="J26" s="52" t="s">
        <v>70</v>
      </c>
      <c r="K26" s="38">
        <v>8</v>
      </c>
      <c r="L26" s="36" t="s">
        <v>70</v>
      </c>
      <c r="M26" s="44" t="s">
        <v>70</v>
      </c>
      <c r="N26" s="36">
        <v>20</v>
      </c>
      <c r="O26" s="35">
        <v>64</v>
      </c>
      <c r="P26" s="36">
        <v>52</v>
      </c>
      <c r="Q26" s="36">
        <v>28</v>
      </c>
      <c r="R26" s="36">
        <v>48</v>
      </c>
      <c r="S26" s="36">
        <v>118</v>
      </c>
      <c r="T26" s="38">
        <v>0.5</v>
      </c>
      <c r="U26" s="36">
        <v>44</v>
      </c>
      <c r="V26" s="37">
        <v>80</v>
      </c>
      <c r="W26" s="45">
        <v>21932</v>
      </c>
      <c r="Z26" s="35">
        <v>3</v>
      </c>
      <c r="AE26" s="3">
        <v>2010</v>
      </c>
      <c r="AF26" s="2">
        <f>COUNT($D$146:$D$157)</f>
        <v>0</v>
      </c>
      <c r="AG26" s="2">
        <f>MAX($D$146:$D$157)</f>
        <v>0</v>
      </c>
      <c r="AH26" s="2" t="e">
        <f>PERCENTILE($D$146:$D$157,75%)</f>
        <v>#NUM!</v>
      </c>
      <c r="AI26" s="2" t="e">
        <f>MEDIAN($D$146:$D$157)</f>
        <v>#NUM!</v>
      </c>
      <c r="AJ26" s="2" t="e">
        <f>PERCENTILE($D$146:$D$157,25%)</f>
        <v>#NUM!</v>
      </c>
      <c r="AK26" s="2">
        <f>MIN($D$146:$D$157)</f>
        <v>0</v>
      </c>
      <c r="BK26">
        <v>12</v>
      </c>
      <c r="BL26">
        <f>COUNT(#REF!,#REF!,#REF!,#REF!,$D$73,$D$85,$D$97,$D$109,$D$121,$D$133,$D$145,$D$157,$D$169,$D$181)</f>
        <v>0</v>
      </c>
      <c r="BM26" t="e">
        <f>MAX(#REF!,#REF!,#REF!,#REF!,$D$73,$D$85,$D$97,$D$109,$D$121,$D$133,$D$145,$D$157,$D$169,$D$181)</f>
        <v>#REF!</v>
      </c>
      <c r="BN26" t="e">
        <f>PERCENTILE((#REF!,#REF!,#REF!,#REF!,$D$73,$D$85,$D$97,$D$109,$D$121,$D$133,$D$145,$D$157,$D$169,$D$181),75%)</f>
        <v>#REF!</v>
      </c>
      <c r="BO26" t="e">
        <f>MEDIAN(#REF!,#REF!,#REF!,#REF!,$D$73,$D$85,$D$97,$D$109,$D$121,$D$133,$D$145,$D$157,$D$169,$D$181)</f>
        <v>#REF!</v>
      </c>
      <c r="BP26" t="e">
        <f>PERCENTILE((#REF!,#REF!,#REF!,#REF!,$D$73,$D$85,$D$97,$D$109,$D$121,$D$133,$D$145,$D$157,$D$169,$D$181),25%)</f>
        <v>#REF!</v>
      </c>
      <c r="BQ26" t="e">
        <f>MIN(#REF!,#REF!,#REF!,#REF!,$D$73,$D$85,$D$97,$D$109,$D$121,$D$133,$D$145,$D$157,$D$169,$D$181)</f>
        <v>#REF!</v>
      </c>
    </row>
    <row r="27" spans="1:69" x14ac:dyDescent="0.25">
      <c r="A27" s="117">
        <v>41675</v>
      </c>
      <c r="B27" s="60">
        <v>2</v>
      </c>
      <c r="C27" s="60">
        <f t="shared" si="2"/>
        <v>2014</v>
      </c>
      <c r="D27" s="36">
        <v>2</v>
      </c>
      <c r="E27" s="38">
        <v>9.6</v>
      </c>
      <c r="F27" s="38">
        <v>29</v>
      </c>
      <c r="G27" s="36">
        <v>24</v>
      </c>
      <c r="H27" s="48">
        <v>0.311</v>
      </c>
      <c r="I27" s="39">
        <v>7.4999999999999997E-2</v>
      </c>
      <c r="J27" s="52" t="s">
        <v>70</v>
      </c>
      <c r="K27" s="38">
        <v>8.3000000000000007</v>
      </c>
      <c r="L27" s="36">
        <v>24</v>
      </c>
      <c r="M27" s="44" t="s">
        <v>70</v>
      </c>
      <c r="N27" s="36">
        <v>30</v>
      </c>
      <c r="O27" s="35">
        <v>33</v>
      </c>
      <c r="P27" s="36" t="s">
        <v>70</v>
      </c>
      <c r="Q27" s="36" t="s">
        <v>70</v>
      </c>
      <c r="R27" s="36" t="s">
        <v>70</v>
      </c>
      <c r="S27" s="36" t="s">
        <v>70</v>
      </c>
      <c r="T27" s="38">
        <v>0.5</v>
      </c>
      <c r="U27" s="36" t="s">
        <v>70</v>
      </c>
      <c r="V27" s="37">
        <v>30</v>
      </c>
      <c r="W27" s="45">
        <v>15281</v>
      </c>
      <c r="Z27" s="35">
        <v>3</v>
      </c>
      <c r="AE27" s="3">
        <v>2011</v>
      </c>
      <c r="AF27" s="2">
        <f>COUNT($D$158:$D$169)</f>
        <v>0</v>
      </c>
      <c r="AG27" s="2">
        <f>MAX($D$158:$D$169)</f>
        <v>0</v>
      </c>
      <c r="AH27" s="2" t="e">
        <f>PERCENTILE($D$158:$D$169,75%)</f>
        <v>#NUM!</v>
      </c>
      <c r="AI27" s="2" t="e">
        <f>MEDIAN($D$158:$D$169)</f>
        <v>#NUM!</v>
      </c>
      <c r="AJ27" s="2" t="e">
        <f>PERCENTILE($D$158:$D$169,25%)</f>
        <v>#NUM!</v>
      </c>
      <c r="AK27" s="2">
        <f>MIN($D$158:$D$169)</f>
        <v>0</v>
      </c>
    </row>
    <row r="28" spans="1:69" x14ac:dyDescent="0.25">
      <c r="A28" s="117">
        <v>41703</v>
      </c>
      <c r="B28" s="60">
        <v>3</v>
      </c>
      <c r="C28" s="60">
        <f t="shared" si="2"/>
        <v>2014</v>
      </c>
      <c r="D28" s="36">
        <v>2</v>
      </c>
      <c r="E28" s="38">
        <v>8.5</v>
      </c>
      <c r="F28" s="38">
        <v>25</v>
      </c>
      <c r="G28" s="36">
        <v>24</v>
      </c>
      <c r="H28" s="48">
        <v>7.4999999999999997E-2</v>
      </c>
      <c r="I28" s="39">
        <v>8.9999999999999993E-3</v>
      </c>
      <c r="J28" s="52" t="s">
        <v>70</v>
      </c>
      <c r="K28" s="38">
        <v>8.4</v>
      </c>
      <c r="L28" s="36">
        <v>40</v>
      </c>
      <c r="M28" s="44" t="s">
        <v>70</v>
      </c>
      <c r="N28" s="36">
        <v>22</v>
      </c>
      <c r="O28" s="35">
        <v>35</v>
      </c>
      <c r="P28" s="36" t="s">
        <v>70</v>
      </c>
      <c r="Q28" s="36" t="s">
        <v>70</v>
      </c>
      <c r="R28" s="36" t="s">
        <v>70</v>
      </c>
      <c r="S28" s="36" t="s">
        <v>70</v>
      </c>
      <c r="T28" s="38">
        <v>1</v>
      </c>
      <c r="U28" s="36" t="s">
        <v>70</v>
      </c>
      <c r="V28" s="37">
        <v>60</v>
      </c>
      <c r="W28" s="45">
        <v>22730</v>
      </c>
      <c r="Z28" s="35">
        <v>2</v>
      </c>
      <c r="AE28" s="3">
        <v>2012</v>
      </c>
      <c r="AF28" s="2">
        <f>COUNT($D$170:$D$181)</f>
        <v>0</v>
      </c>
      <c r="AG28" s="2">
        <f>MAX($D$170:$D$181)</f>
        <v>0</v>
      </c>
      <c r="AH28" s="2" t="e">
        <f>PERCENTILE($D$170:$D$181,75%)</f>
        <v>#NUM!</v>
      </c>
      <c r="AI28" s="2" t="e">
        <f>MEDIAN($D$170:$D$181)</f>
        <v>#NUM!</v>
      </c>
      <c r="AJ28" s="2" t="e">
        <f>PERCENTILE($D$170:$D$181,25%)</f>
        <v>#NUM!</v>
      </c>
      <c r="AK28" s="2">
        <f>MIN($D$170:$D$181)</f>
        <v>0</v>
      </c>
    </row>
    <row r="29" spans="1:69" x14ac:dyDescent="0.25">
      <c r="A29" s="117">
        <v>41731</v>
      </c>
      <c r="B29" s="60">
        <v>4</v>
      </c>
      <c r="C29" s="60">
        <f t="shared" si="2"/>
        <v>2014</v>
      </c>
      <c r="D29" s="36">
        <v>2</v>
      </c>
      <c r="E29" s="38">
        <v>8</v>
      </c>
      <c r="F29" s="38">
        <v>30</v>
      </c>
      <c r="G29" s="36">
        <v>40</v>
      </c>
      <c r="H29" s="48">
        <v>0.29599999999999999</v>
      </c>
      <c r="I29" s="39">
        <v>1.2E-2</v>
      </c>
      <c r="J29" s="39">
        <v>9.9000000000000005E-2</v>
      </c>
      <c r="K29" s="38">
        <v>8.9</v>
      </c>
      <c r="L29" s="36">
        <v>76</v>
      </c>
      <c r="M29" s="36">
        <v>131</v>
      </c>
      <c r="N29" s="36">
        <v>46</v>
      </c>
      <c r="O29" s="35">
        <v>35</v>
      </c>
      <c r="P29" s="36">
        <v>100</v>
      </c>
      <c r="Q29" s="36">
        <v>28</v>
      </c>
      <c r="R29" s="36" t="s">
        <v>70</v>
      </c>
      <c r="S29" s="36">
        <v>226</v>
      </c>
      <c r="T29" s="38">
        <v>2</v>
      </c>
      <c r="U29" s="36">
        <v>72</v>
      </c>
      <c r="V29" s="37">
        <v>60</v>
      </c>
      <c r="W29" s="45">
        <v>33590</v>
      </c>
      <c r="Z29" s="35">
        <v>2</v>
      </c>
      <c r="AE29" s="1"/>
      <c r="AF29" s="1"/>
      <c r="AG29" s="2"/>
      <c r="AH29" s="2"/>
      <c r="AI29" s="2"/>
    </row>
    <row r="30" spans="1:69" x14ac:dyDescent="0.25">
      <c r="A30" s="117">
        <v>41787</v>
      </c>
      <c r="B30" s="60">
        <v>5</v>
      </c>
      <c r="C30" s="60">
        <f t="shared" si="2"/>
        <v>2014</v>
      </c>
      <c r="D30" s="36">
        <v>2</v>
      </c>
      <c r="E30" s="38">
        <v>8.4</v>
      </c>
      <c r="F30" s="38">
        <v>30.2</v>
      </c>
      <c r="G30" s="36">
        <v>45</v>
      </c>
      <c r="H30" s="48">
        <v>0.156</v>
      </c>
      <c r="I30" s="39">
        <v>2.8000000000000001E-2</v>
      </c>
      <c r="J30" s="52" t="s">
        <v>70</v>
      </c>
      <c r="K30" s="38">
        <v>8.5</v>
      </c>
      <c r="L30" s="36">
        <v>33</v>
      </c>
      <c r="M30" s="44" t="s">
        <v>70</v>
      </c>
      <c r="N30" s="36">
        <v>30</v>
      </c>
      <c r="O30" s="35">
        <v>24</v>
      </c>
      <c r="P30" s="36" t="s">
        <v>70</v>
      </c>
      <c r="Q30" s="36" t="s">
        <v>70</v>
      </c>
      <c r="R30" s="36" t="s">
        <v>70</v>
      </c>
      <c r="S30" s="36" t="s">
        <v>70</v>
      </c>
      <c r="T30" s="38">
        <v>3</v>
      </c>
      <c r="U30" s="36" t="s">
        <v>70</v>
      </c>
      <c r="V30" s="37">
        <v>65</v>
      </c>
      <c r="W30" s="45">
        <v>20573</v>
      </c>
      <c r="Z30" s="35">
        <v>2</v>
      </c>
      <c r="AE30" s="1"/>
      <c r="AF30" s="1"/>
      <c r="AG30" s="2"/>
      <c r="AH30" s="2"/>
      <c r="AI30" s="2"/>
    </row>
    <row r="31" spans="1:69" x14ac:dyDescent="0.25">
      <c r="A31" s="117">
        <v>41815</v>
      </c>
      <c r="B31" s="60">
        <v>6</v>
      </c>
      <c r="C31" s="60">
        <f t="shared" si="2"/>
        <v>2014</v>
      </c>
      <c r="D31" s="36">
        <v>4</v>
      </c>
      <c r="E31" s="38">
        <v>8.1</v>
      </c>
      <c r="F31" s="38">
        <v>36.1</v>
      </c>
      <c r="G31" s="36">
        <v>45</v>
      </c>
      <c r="H31" s="48">
        <v>5.3999999999999999E-2</v>
      </c>
      <c r="I31" s="39">
        <v>5.3999999999999999E-2</v>
      </c>
      <c r="J31" s="52" t="s">
        <v>70</v>
      </c>
      <c r="K31" s="38">
        <v>9.5</v>
      </c>
      <c r="L31" s="36">
        <v>20</v>
      </c>
      <c r="M31" s="44" t="s">
        <v>70</v>
      </c>
      <c r="N31" s="36">
        <v>11</v>
      </c>
      <c r="O31" s="35">
        <v>22</v>
      </c>
      <c r="P31" s="36" t="s">
        <v>70</v>
      </c>
      <c r="Q31" s="36" t="s">
        <v>70</v>
      </c>
      <c r="R31" s="36" t="s">
        <v>70</v>
      </c>
      <c r="S31" s="36" t="s">
        <v>70</v>
      </c>
      <c r="T31" s="38">
        <v>0.5</v>
      </c>
      <c r="U31" s="36" t="s">
        <v>70</v>
      </c>
      <c r="V31" s="37">
        <v>80</v>
      </c>
      <c r="W31" s="45">
        <v>110961</v>
      </c>
      <c r="Z31" s="35">
        <v>2</v>
      </c>
      <c r="AE31" t="s">
        <v>15</v>
      </c>
      <c r="AF31" t="s">
        <v>22</v>
      </c>
      <c r="AG31" t="s">
        <v>23</v>
      </c>
      <c r="AH31" t="s">
        <v>24</v>
      </c>
      <c r="AI31" t="s">
        <v>25</v>
      </c>
      <c r="AJ31" t="s">
        <v>26</v>
      </c>
      <c r="AK31" t="s">
        <v>27</v>
      </c>
      <c r="BK31" t="s">
        <v>14</v>
      </c>
      <c r="BL31" t="s">
        <v>22</v>
      </c>
      <c r="BM31" t="s">
        <v>23</v>
      </c>
      <c r="BN31" t="s">
        <v>24</v>
      </c>
      <c r="BO31" t="s">
        <v>25</v>
      </c>
      <c r="BP31" t="s">
        <v>26</v>
      </c>
      <c r="BQ31" t="s">
        <v>27</v>
      </c>
    </row>
    <row r="32" spans="1:69" x14ac:dyDescent="0.25">
      <c r="A32" s="117">
        <v>41843</v>
      </c>
      <c r="B32" s="60">
        <v>7</v>
      </c>
      <c r="C32" s="60">
        <f t="shared" si="2"/>
        <v>2014</v>
      </c>
      <c r="D32" s="50" t="s">
        <v>70</v>
      </c>
      <c r="E32" s="38">
        <v>7.4</v>
      </c>
      <c r="F32" s="38">
        <v>29</v>
      </c>
      <c r="G32" s="36">
        <v>119</v>
      </c>
      <c r="H32" s="48" t="s">
        <v>70</v>
      </c>
      <c r="I32" s="39" t="s">
        <v>70</v>
      </c>
      <c r="J32" s="52" t="s">
        <v>70</v>
      </c>
      <c r="K32" s="38">
        <v>8.1</v>
      </c>
      <c r="L32" s="36" t="s">
        <v>70</v>
      </c>
      <c r="M32" s="44" t="s">
        <v>70</v>
      </c>
      <c r="N32" s="36" t="s">
        <v>70</v>
      </c>
      <c r="O32" s="34" t="s">
        <v>103</v>
      </c>
      <c r="P32" s="36" t="s">
        <v>70</v>
      </c>
      <c r="Q32" s="36" t="s">
        <v>70</v>
      </c>
      <c r="R32" s="36" t="s">
        <v>70</v>
      </c>
      <c r="S32" s="36" t="s">
        <v>70</v>
      </c>
      <c r="T32" s="38" t="s">
        <v>70</v>
      </c>
      <c r="U32" s="36" t="s">
        <v>70</v>
      </c>
      <c r="V32" s="37">
        <v>60</v>
      </c>
      <c r="W32" s="45">
        <v>41814</v>
      </c>
      <c r="Z32" s="34" t="s">
        <v>103</v>
      </c>
      <c r="AE32" s="3">
        <v>1999</v>
      </c>
      <c r="AF32">
        <f>COUNT(#REF!)</f>
        <v>0</v>
      </c>
      <c r="AG32" s="4" t="e">
        <f>MAX(#REF!)</f>
        <v>#REF!</v>
      </c>
      <c r="AH32" t="e">
        <f>PERCENTILE(#REF!,75%)</f>
        <v>#REF!</v>
      </c>
      <c r="AI32" s="4" t="e">
        <f>MEDIAN(#REF!)</f>
        <v>#REF!</v>
      </c>
      <c r="AJ32" t="e">
        <f>PERCENTILE(#REF!,25%)</f>
        <v>#REF!</v>
      </c>
      <c r="AK32" s="4" t="e">
        <f>MIN(#REF!)</f>
        <v>#REF!</v>
      </c>
      <c r="BK32">
        <v>1</v>
      </c>
      <c r="BL32">
        <f>COUNT(#REF!,#REF!,#REF!,#REF!,$E$62,$E$74,$E$86,$E$98,$E$110,$E$122,$E$134,$E$146,$E$158,$E$170)</f>
        <v>0</v>
      </c>
      <c r="BM32" s="4" t="e">
        <f>MAX(#REF!,#REF!,#REF!,#REF!,$E$62,$E$74,$E$86,$E$98,$E$110,$E$122,$E$134,$E$146,$E$158,$E$170)</f>
        <v>#REF!</v>
      </c>
      <c r="BN32" t="e">
        <f>PERCENTILE((#REF!,#REF!,#REF!,#REF!,$E$62,$E$74,$E$86,$E$98,$E$110,$E$122,$E$134,$E$146,$E$158,$E$170),75%)</f>
        <v>#REF!</v>
      </c>
      <c r="BO32" s="4" t="e">
        <f>MEDIAN(#REF!,#REF!,#REF!,#REF!,$E$62,$E$74,$E$86,$E$98,$E$110,$E$122,$E$134,$E$146,$E$158,$E$170)</f>
        <v>#REF!</v>
      </c>
      <c r="BP32" t="e">
        <f>PERCENTILE((#REF!,#REF!,#REF!,#REF!,$E$62,$E$74,$E$86,$E$98,$E$110,$E$122,$E$134,$E$146,$E$158,$E$170),25%)</f>
        <v>#REF!</v>
      </c>
      <c r="BQ32" s="4" t="e">
        <f>MIN(#REF!,#REF!,#REF!,#REF!,$E$62,$E$74,$E$86,$E$98,$E$110,$E$122,$E$134,$E$146,$E$158,$E$170)</f>
        <v>#REF!</v>
      </c>
    </row>
    <row r="33" spans="1:69" x14ac:dyDescent="0.25">
      <c r="A33" s="117">
        <v>41871</v>
      </c>
      <c r="B33" s="60">
        <v>8</v>
      </c>
      <c r="C33" s="60">
        <f t="shared" si="2"/>
        <v>2014</v>
      </c>
      <c r="D33" s="50" t="s">
        <v>70</v>
      </c>
      <c r="E33" s="38" t="s">
        <v>70</v>
      </c>
      <c r="F33" s="38" t="s">
        <v>70</v>
      </c>
      <c r="G33" s="36" t="s">
        <v>70</v>
      </c>
      <c r="H33" s="48" t="s">
        <v>70</v>
      </c>
      <c r="I33" s="39" t="s">
        <v>70</v>
      </c>
      <c r="J33" s="52" t="s">
        <v>70</v>
      </c>
      <c r="K33" s="38" t="s">
        <v>70</v>
      </c>
      <c r="L33" s="36" t="s">
        <v>70</v>
      </c>
      <c r="M33" s="44" t="s">
        <v>70</v>
      </c>
      <c r="N33" s="36" t="s">
        <v>70</v>
      </c>
      <c r="O33" s="34" t="s">
        <v>103</v>
      </c>
      <c r="P33" s="36" t="s">
        <v>70</v>
      </c>
      <c r="Q33" s="36" t="s">
        <v>70</v>
      </c>
      <c r="R33" s="36" t="s">
        <v>70</v>
      </c>
      <c r="S33" s="36" t="s">
        <v>70</v>
      </c>
      <c r="T33" s="38" t="s">
        <v>70</v>
      </c>
      <c r="U33" s="36" t="s">
        <v>70</v>
      </c>
      <c r="V33" s="37" t="s">
        <v>70</v>
      </c>
      <c r="W33" s="49" t="s">
        <v>70</v>
      </c>
      <c r="Z33" s="34" t="s">
        <v>103</v>
      </c>
      <c r="AE33" s="3">
        <v>2000</v>
      </c>
      <c r="AF33">
        <f>COUNT(#REF!)</f>
        <v>0</v>
      </c>
      <c r="AG33" s="4" t="e">
        <f>MAX(#REF!)</f>
        <v>#REF!</v>
      </c>
      <c r="AH33" t="e">
        <f>PERCENTILE(#REF!,75%)</f>
        <v>#REF!</v>
      </c>
      <c r="AI33" s="4" t="e">
        <f>MEDIAN(#REF!)</f>
        <v>#REF!</v>
      </c>
      <c r="AJ33" t="e">
        <f>PERCENTILE(#REF!,25%)</f>
        <v>#REF!</v>
      </c>
      <c r="AK33" s="4" t="e">
        <f>MIN(#REF!)</f>
        <v>#REF!</v>
      </c>
      <c r="BK33">
        <v>2</v>
      </c>
      <c r="BL33">
        <f>COUNT(#REF!,#REF!,#REF!,#REF!,$E$63,$E$75,$E$87,$E$99,$E$111,$E$123,$E$135,$E$147,$E$159,$E$171)</f>
        <v>0</v>
      </c>
      <c r="BM33" s="4" t="e">
        <f>MAX(#REF!,#REF!,#REF!,#REF!,$E$63,$E$75,$E$87,$E$99,$E$111,$E$123,$E$135,$E$147,$E$159,$E$171)</f>
        <v>#REF!</v>
      </c>
      <c r="BN33" t="e">
        <f>PERCENTILE((#REF!,#REF!,#REF!,#REF!,$E$63,$E$75,$E$87,$E$99,$E$111,$E$123,$E$135,$E$147,$E$159,$E$171),75%)</f>
        <v>#REF!</v>
      </c>
      <c r="BO33" s="4" t="e">
        <f>MEDIAN(#REF!,#REF!,#REF!,#REF!,$E$63,$E$75,$E$87,$E$99,$E$111,$E$123,$E$135,$E$147,$E$159,$E$171)</f>
        <v>#REF!</v>
      </c>
      <c r="BP33" t="e">
        <f>PERCENTILE((#REF!,#REF!,#REF!,#REF!,$E$63,$E$75,$E$87,$E$99,$E$111,$E$123,$E$135,$E$147,$E$159,$E$171),25%)</f>
        <v>#REF!</v>
      </c>
      <c r="BQ33" s="4" t="e">
        <f>MIN(#REF!,#REF!,#REF!,#REF!,$E$63,$E$75,$E$87,$E$99,$E$111,$E$123,$E$135,$E$147,$E$159,$E$171)</f>
        <v>#REF!</v>
      </c>
    </row>
    <row r="34" spans="1:69" x14ac:dyDescent="0.25">
      <c r="A34" s="117">
        <v>41899</v>
      </c>
      <c r="B34" s="60">
        <v>9</v>
      </c>
      <c r="C34" s="60">
        <f t="shared" si="2"/>
        <v>2014</v>
      </c>
      <c r="D34" s="50" t="s">
        <v>70</v>
      </c>
      <c r="E34" s="38">
        <v>8.1</v>
      </c>
      <c r="F34" s="38">
        <v>30.4</v>
      </c>
      <c r="G34" s="36">
        <v>56</v>
      </c>
      <c r="H34" s="48" t="s">
        <v>70</v>
      </c>
      <c r="I34" s="39" t="s">
        <v>70</v>
      </c>
      <c r="J34" s="52" t="s">
        <v>70</v>
      </c>
      <c r="K34" s="38">
        <v>7.8</v>
      </c>
      <c r="L34" s="36" t="s">
        <v>70</v>
      </c>
      <c r="M34" s="44" t="s">
        <v>70</v>
      </c>
      <c r="N34" s="36" t="s">
        <v>70</v>
      </c>
      <c r="O34" s="34" t="s">
        <v>103</v>
      </c>
      <c r="P34" s="36" t="s">
        <v>70</v>
      </c>
      <c r="Q34" s="36" t="s">
        <v>70</v>
      </c>
      <c r="R34" s="36" t="s">
        <v>70</v>
      </c>
      <c r="S34" s="36" t="s">
        <v>70</v>
      </c>
      <c r="T34" s="38" t="s">
        <v>70</v>
      </c>
      <c r="U34" s="36" t="s">
        <v>70</v>
      </c>
      <c r="V34" s="37">
        <v>80</v>
      </c>
      <c r="W34" s="45">
        <v>34181</v>
      </c>
      <c r="Z34" s="34" t="s">
        <v>103</v>
      </c>
      <c r="AE34" s="3">
        <v>2001</v>
      </c>
      <c r="AF34" s="2">
        <f>COUNT(#REF!)</f>
        <v>0</v>
      </c>
      <c r="AG34" s="4" t="e">
        <f>MAX(#REF!)</f>
        <v>#REF!</v>
      </c>
      <c r="AH34" s="2" t="e">
        <f>PERCENTILE(#REF!,75%)</f>
        <v>#REF!</v>
      </c>
      <c r="AI34" s="4" t="e">
        <f>MEDIAN(#REF!)</f>
        <v>#REF!</v>
      </c>
      <c r="AJ34" s="2" t="e">
        <f>PERCENTILE(#REF!,25%)</f>
        <v>#REF!</v>
      </c>
      <c r="AK34" s="4" t="e">
        <f>MIN(#REF!)</f>
        <v>#REF!</v>
      </c>
      <c r="BK34">
        <v>3</v>
      </c>
      <c r="BL34">
        <f>COUNT(#REF!,#REF!,#REF!,#REF!,$E$64,$E$76,$E$88,$E$100,$E$112,$E$124,$E$136,$E$148,$E$160,$E$172)</f>
        <v>0</v>
      </c>
      <c r="BM34" s="4" t="e">
        <f>MAX(#REF!,#REF!,#REF!,#REF!,$E$64,$E$76,$E$88,$E$100,$E$112,$E$124,$E$136,$E$148,$E$160,$E$172)</f>
        <v>#REF!</v>
      </c>
      <c r="BN34" t="e">
        <f>PERCENTILE((#REF!,#REF!,#REF!,#REF!,$E$64,$E$76,$E$88,$E$100,$E$112,$E$124,$E$136,$E$148,$E$160,$E$172),75%)</f>
        <v>#REF!</v>
      </c>
      <c r="BO34" s="4" t="e">
        <f>MEDIAN(#REF!,#REF!,#REF!,#REF!,$E$64,$E$76,$E$88,$E$100,$E$112,$E$124,$E$136,$E$148,$E$160,$E$172)</f>
        <v>#REF!</v>
      </c>
      <c r="BP34" t="e">
        <f>PERCENTILE((#REF!,#REF!,#REF!,#REF!,$E$64,$E$76,$E$88,$E$100,$E$112,$E$124,$E$136,$E$148,$E$160,$E$172),25%)</f>
        <v>#REF!</v>
      </c>
      <c r="BQ34" s="4" t="e">
        <f>MIN(#REF!,#REF!,#REF!,#REF!,$E$64,$E$76,$E$88,$E$100,$E$112,$E$124,$E$136,$E$148,$E$160,$E$172)</f>
        <v>#REF!</v>
      </c>
    </row>
    <row r="35" spans="1:69" x14ac:dyDescent="0.25">
      <c r="A35" s="117">
        <v>41927</v>
      </c>
      <c r="B35" s="60">
        <v>10</v>
      </c>
      <c r="C35" s="60">
        <f t="shared" si="2"/>
        <v>2014</v>
      </c>
      <c r="D35" s="50" t="s">
        <v>70</v>
      </c>
      <c r="E35" s="38">
        <v>7.4</v>
      </c>
      <c r="F35" s="38">
        <v>28.8</v>
      </c>
      <c r="G35" s="36">
        <v>81</v>
      </c>
      <c r="H35" s="48" t="s">
        <v>70</v>
      </c>
      <c r="I35" s="39" t="s">
        <v>70</v>
      </c>
      <c r="J35" s="52" t="s">
        <v>70</v>
      </c>
      <c r="K35" s="38">
        <v>7.3</v>
      </c>
      <c r="L35" s="36" t="s">
        <v>70</v>
      </c>
      <c r="M35" s="44" t="s">
        <v>70</v>
      </c>
      <c r="N35" s="36" t="s">
        <v>70</v>
      </c>
      <c r="O35" s="34" t="s">
        <v>103</v>
      </c>
      <c r="P35" s="36" t="s">
        <v>70</v>
      </c>
      <c r="Q35" s="36" t="s">
        <v>70</v>
      </c>
      <c r="R35" s="36" t="s">
        <v>70</v>
      </c>
      <c r="S35" s="36" t="s">
        <v>70</v>
      </c>
      <c r="T35" s="38" t="s">
        <v>70</v>
      </c>
      <c r="U35" s="36" t="s">
        <v>70</v>
      </c>
      <c r="V35" s="37">
        <v>80</v>
      </c>
      <c r="W35" s="45">
        <v>12763</v>
      </c>
      <c r="Z35" s="34" t="s">
        <v>103</v>
      </c>
      <c r="AE35" s="3">
        <v>2002</v>
      </c>
      <c r="AF35" s="2">
        <f>COUNT(#REF!)</f>
        <v>0</v>
      </c>
      <c r="AG35" s="4" t="e">
        <f>MAX(#REF!)</f>
        <v>#REF!</v>
      </c>
      <c r="AH35" s="2" t="e">
        <f>PERCENTILE(#REF!,75%)</f>
        <v>#REF!</v>
      </c>
      <c r="AI35" s="4" t="e">
        <f>MEDIAN(#REF!)</f>
        <v>#REF!</v>
      </c>
      <c r="AJ35" s="2" t="e">
        <f>PERCENTILE(#REF!,25%)</f>
        <v>#REF!</v>
      </c>
      <c r="AK35" s="4" t="e">
        <f>MIN(#REF!)</f>
        <v>#REF!</v>
      </c>
      <c r="BK35">
        <v>4</v>
      </c>
      <c r="BL35">
        <f>COUNT(#REF!,#REF!,#REF!,#REF!,$E$65,$E$77,$E$89,$E$101,$E$113,$E$125,$E$137,$E$149,$E$161,$E$173)</f>
        <v>0</v>
      </c>
      <c r="BM35" s="4" t="e">
        <f>MAX(#REF!,#REF!,#REF!,#REF!,$E$65,$E$77,$E$89,$E$101,$E$113,$E$125,$E$137,$E$149,$E$161,$E$173)</f>
        <v>#REF!</v>
      </c>
      <c r="BN35" t="e">
        <f>PERCENTILE((#REF!,#REF!,#REF!,#REF!,$E$65,$E$77,$E$89,$E$101,$E$113,$E$125,$E$137,$E$149,$E$161,$E$173),75%)</f>
        <v>#REF!</v>
      </c>
      <c r="BO35" s="4" t="e">
        <f>MEDIAN(#REF!,#REF!,#REF!,#REF!,$E$65,$E$77,$E$89,$E$101,$E$113,$E$125,$E$137,$E$149,$E$161,$E$173)</f>
        <v>#REF!</v>
      </c>
      <c r="BP35" t="e">
        <f>PERCENTILE((#REF!,#REF!,#REF!,#REF!,$E$65,$E$77,$E$89,$E$101,$E$113,$E$125,$E$137,$E$149,$E$161,$E$173),25%)</f>
        <v>#REF!</v>
      </c>
      <c r="BQ35" s="4" t="e">
        <f>MIN(#REF!,#REF!,#REF!,#REF!,$E$65,$E$77,$E$89,$E$101,$E$113,$E$125,$E$137,$E$149,$E$161,$E$173)</f>
        <v>#REF!</v>
      </c>
    </row>
    <row r="36" spans="1:69" x14ac:dyDescent="0.25">
      <c r="A36" s="117">
        <v>41955</v>
      </c>
      <c r="B36" s="60">
        <v>11</v>
      </c>
      <c r="C36" s="60">
        <f t="shared" si="2"/>
        <v>2014</v>
      </c>
      <c r="D36" s="50" t="s">
        <v>70</v>
      </c>
      <c r="E36" s="38">
        <v>8.4499999999999993</v>
      </c>
      <c r="F36" s="38">
        <v>27.6</v>
      </c>
      <c r="G36" s="36">
        <v>78</v>
      </c>
      <c r="H36" s="48" t="s">
        <v>70</v>
      </c>
      <c r="I36" s="39" t="s">
        <v>70</v>
      </c>
      <c r="J36" s="52" t="s">
        <v>70</v>
      </c>
      <c r="K36" s="38">
        <v>7.6</v>
      </c>
      <c r="L36" s="36" t="s">
        <v>70</v>
      </c>
      <c r="M36" s="44" t="s">
        <v>70</v>
      </c>
      <c r="N36" s="36" t="s">
        <v>70</v>
      </c>
      <c r="O36" s="34" t="s">
        <v>103</v>
      </c>
      <c r="P36" s="36" t="s">
        <v>70</v>
      </c>
      <c r="Q36" s="36" t="s">
        <v>70</v>
      </c>
      <c r="R36" s="36" t="s">
        <v>70</v>
      </c>
      <c r="S36" s="36" t="s">
        <v>70</v>
      </c>
      <c r="T36" s="38" t="s">
        <v>70</v>
      </c>
      <c r="U36" s="36" t="s">
        <v>70</v>
      </c>
      <c r="V36" s="37">
        <v>100</v>
      </c>
      <c r="W36" s="45">
        <v>3593</v>
      </c>
      <c r="Z36" s="34" t="s">
        <v>103</v>
      </c>
      <c r="AE36" s="3">
        <v>2003</v>
      </c>
      <c r="AF36" s="2">
        <f>COUNT($E$62:$E$73)</f>
        <v>0</v>
      </c>
      <c r="AG36" s="4">
        <f>MAX($E$62:$E$73)</f>
        <v>0</v>
      </c>
      <c r="AH36" s="2" t="e">
        <f>PERCENTILE($E$62:$E$73,75%)</f>
        <v>#NUM!</v>
      </c>
      <c r="AI36" s="4" t="e">
        <f>MEDIAN($E$62:$E$73)</f>
        <v>#NUM!</v>
      </c>
      <c r="AJ36" s="2" t="e">
        <f>PERCENTILE($E$62:$E$73,25%)</f>
        <v>#NUM!</v>
      </c>
      <c r="AK36" s="4">
        <f>MIN($E$62:$E$73)</f>
        <v>0</v>
      </c>
      <c r="BK36">
        <v>5</v>
      </c>
      <c r="BL36">
        <f>COUNT(#REF!,#REF!,#REF!,#REF!,$E$66,$E$78,$E$90,$E$102,$E$114,$E$126,$E$138,$E$150,$E$162,$E$174)</f>
        <v>0</v>
      </c>
      <c r="BM36" s="4" t="e">
        <f>MAX(#REF!,#REF!,#REF!,#REF!,$E$66,$E$78,$E$90,$E$102,$E$114,$E$126,$E$138,$E$150,$E$162,$E$174)</f>
        <v>#REF!</v>
      </c>
      <c r="BN36" t="e">
        <f>PERCENTILE((#REF!,#REF!,#REF!,#REF!,$E$66,$E$78,$E$90,$E$102,$E$114,$E$126,$E$138,$E$150,$E$162,$E$174),75%)</f>
        <v>#REF!</v>
      </c>
      <c r="BO36" s="4" t="e">
        <f>MEDIAN(#REF!,#REF!,#REF!,#REF!,$E$66,$E$78,$E$90,$E$102,$E$114,$E$126,$E$138,$E$150,$E$162,$E$174)</f>
        <v>#REF!</v>
      </c>
      <c r="BP36" t="e">
        <f>PERCENTILE((#REF!,#REF!,#REF!,#REF!,$E$66,$E$78,$E$90,$E$102,$E$114,$E$126,$E$138,$E$150,$E$162,$E$174),25%)</f>
        <v>#REF!</v>
      </c>
      <c r="BQ36" s="4" t="e">
        <f>MIN(#REF!,#REF!,#REF!,#REF!,$E$66,$E$78,$E$90,$E$102,$E$114,$E$126,$E$138,$E$150,$E$162,$E$174)</f>
        <v>#REF!</v>
      </c>
    </row>
    <row r="37" spans="1:69" x14ac:dyDescent="0.25">
      <c r="A37" s="117">
        <v>41983</v>
      </c>
      <c r="B37" s="60">
        <v>12</v>
      </c>
      <c r="C37" s="60">
        <f t="shared" si="2"/>
        <v>2014</v>
      </c>
      <c r="D37" s="50" t="s">
        <v>70</v>
      </c>
      <c r="E37" s="38">
        <v>7.4</v>
      </c>
      <c r="F37" s="38">
        <v>27.5</v>
      </c>
      <c r="G37" s="36">
        <v>123</v>
      </c>
      <c r="H37" s="48" t="s">
        <v>70</v>
      </c>
      <c r="I37" s="39" t="s">
        <v>70</v>
      </c>
      <c r="J37" s="52" t="s">
        <v>70</v>
      </c>
      <c r="K37" s="38">
        <v>7.8</v>
      </c>
      <c r="L37" s="36" t="s">
        <v>70</v>
      </c>
      <c r="M37" s="44" t="s">
        <v>70</v>
      </c>
      <c r="N37" s="36" t="s">
        <v>70</v>
      </c>
      <c r="O37" s="34" t="s">
        <v>103</v>
      </c>
      <c r="P37" s="36" t="s">
        <v>70</v>
      </c>
      <c r="Q37" s="36" t="s">
        <v>70</v>
      </c>
      <c r="R37" s="36" t="s">
        <v>70</v>
      </c>
      <c r="S37" s="36" t="s">
        <v>70</v>
      </c>
      <c r="T37" s="38" t="s">
        <v>70</v>
      </c>
      <c r="U37" s="36" t="s">
        <v>70</v>
      </c>
      <c r="V37" s="37">
        <v>80</v>
      </c>
      <c r="W37" s="45">
        <v>4794</v>
      </c>
      <c r="Z37" s="34" t="s">
        <v>103</v>
      </c>
      <c r="AE37" s="3">
        <v>2004</v>
      </c>
      <c r="AF37" s="2">
        <f>COUNT($E$74:$E$85)</f>
        <v>0</v>
      </c>
      <c r="AG37" s="4">
        <f>MAX($E$74:$E$85)</f>
        <v>0</v>
      </c>
      <c r="AH37" s="2" t="e">
        <f>PERCENTILE($E$74:$E$85,75%)</f>
        <v>#NUM!</v>
      </c>
      <c r="AI37" s="4" t="e">
        <f>MEDIAN($E$74:$E$85)</f>
        <v>#NUM!</v>
      </c>
      <c r="AJ37" s="2" t="e">
        <f>PERCENTILE($E$74:$E$85,25%)</f>
        <v>#NUM!</v>
      </c>
      <c r="AK37" s="4">
        <f>MIN($E$74:$E$85)</f>
        <v>0</v>
      </c>
      <c r="BK37">
        <v>6</v>
      </c>
      <c r="BL37">
        <f>COUNT(#REF!,#REF!,#REF!,#REF!,$E$67,$E$79,$E$91,$E$103,$E$115,$E$127,$E$139,$E$151,$E$163,$E$175)</f>
        <v>0</v>
      </c>
      <c r="BM37" s="4" t="e">
        <f>MAX(#REF!,#REF!,#REF!,#REF!,$E$67,$E$79,$E$91,$E$103,$E$115,$E$127,$E$139,$E$151,$E$163,$E$175)</f>
        <v>#REF!</v>
      </c>
      <c r="BN37" t="e">
        <f>PERCENTILE((#REF!,#REF!,#REF!,#REF!,$E$67,$E$79,$E$91,$E$103,$E$115,$E$127,$E$139,$E$151,$E$163,$E$175),75%)</f>
        <v>#REF!</v>
      </c>
      <c r="BO37" s="4" t="e">
        <f>MEDIAN(#REF!,#REF!,#REF!,#REF!,$E$67,$E$79,$E$91,$E$103,$E$115,$E$127,$E$139,$E$151,$E$163,$E$175)</f>
        <v>#REF!</v>
      </c>
      <c r="BP37" t="e">
        <f>PERCENTILE((#REF!,#REF!,#REF!,#REF!,$E$67,$E$79,$E$91,$E$103,$E$115,$E$127,$E$139,$E$151,$E$163,$E$175),25%)</f>
        <v>#REF!</v>
      </c>
      <c r="BQ37" s="4" t="e">
        <f>MIN(#REF!,#REF!,#REF!,#REF!,$E$67,$E$79,$E$91,$E$103,$E$115,$E$127,$E$139,$E$151,$E$163,$E$175)</f>
        <v>#REF!</v>
      </c>
    </row>
    <row r="38" spans="1:69" x14ac:dyDescent="0.25">
      <c r="A38" s="117">
        <v>42011</v>
      </c>
      <c r="B38" s="60">
        <v>1</v>
      </c>
      <c r="C38" s="60">
        <f t="shared" si="2"/>
        <v>2015</v>
      </c>
      <c r="D38" s="40" t="s">
        <v>70</v>
      </c>
      <c r="E38" s="38">
        <v>8.6999999999999993</v>
      </c>
      <c r="F38" s="38">
        <v>25.5</v>
      </c>
      <c r="G38" s="36">
        <v>182</v>
      </c>
      <c r="H38" s="41">
        <v>0.16700000000000001</v>
      </c>
      <c r="I38" s="41">
        <v>0.10199999999999999</v>
      </c>
      <c r="J38" s="40" t="s">
        <v>70</v>
      </c>
      <c r="K38" s="38">
        <v>8.4</v>
      </c>
      <c r="L38" s="40" t="s">
        <v>70</v>
      </c>
      <c r="M38" s="40" t="s">
        <v>70</v>
      </c>
      <c r="N38" s="40" t="s">
        <v>70</v>
      </c>
      <c r="P38" s="40" t="s">
        <v>70</v>
      </c>
      <c r="Q38" s="40" t="s">
        <v>70</v>
      </c>
      <c r="R38" s="36"/>
      <c r="S38" s="40" t="s">
        <v>70</v>
      </c>
      <c r="T38" s="40" t="s">
        <v>70</v>
      </c>
      <c r="U38" s="40" t="s">
        <v>70</v>
      </c>
      <c r="V38" s="37">
        <v>40</v>
      </c>
      <c r="W38" s="45">
        <v>12106</v>
      </c>
      <c r="X38" s="36">
        <v>52</v>
      </c>
      <c r="Y38" s="36">
        <v>476</v>
      </c>
      <c r="AE38" s="3">
        <v>2005</v>
      </c>
      <c r="AF38" s="2">
        <f>COUNT($E$86:$E$97)</f>
        <v>0</v>
      </c>
      <c r="AG38" s="4">
        <f>MAX($E$86:$E$97)</f>
        <v>0</v>
      </c>
      <c r="AH38" s="2" t="e">
        <f>PERCENTILE($E$86:$E$97,75%)</f>
        <v>#NUM!</v>
      </c>
      <c r="AI38" s="4" t="e">
        <f>MEDIAN($E$86:$E$97)</f>
        <v>#NUM!</v>
      </c>
      <c r="AJ38" s="2" t="e">
        <f>PERCENTILE($E$86:$E$97,25%)</f>
        <v>#NUM!</v>
      </c>
      <c r="AK38" s="4">
        <f>MIN($E$86:$E$97)</f>
        <v>0</v>
      </c>
      <c r="BK38">
        <v>7</v>
      </c>
      <c r="BL38">
        <f>COUNT(#REF!,#REF!,#REF!,#REF!,$E$68,$E$80,$E$92,$E$104,$E$116,$E$128,$E$140,$E$152,$E$164,$E$176)</f>
        <v>0</v>
      </c>
      <c r="BM38" s="4" t="e">
        <f>MAX(#REF!,#REF!,#REF!,#REF!,$E$68,$E$80,$E$92,$E$104,$E$116,$E$128,$E$140,$E$152,$E$164,$E$176)</f>
        <v>#REF!</v>
      </c>
      <c r="BN38" t="e">
        <f>PERCENTILE((#REF!,#REF!,#REF!,#REF!,$E$68,$E$80,$E$92,$E$104,$E$116,$E$128,$E$140,$E$152,$E$164,$E$176),75%)</f>
        <v>#REF!</v>
      </c>
      <c r="BO38" s="4" t="e">
        <f>MEDIAN(#REF!,#REF!,#REF!,#REF!,$E$68,$E$80,$E$92,$E$104,$E$116,$E$128,$E$140,$E$152,$E$164,$E$176)</f>
        <v>#REF!</v>
      </c>
      <c r="BP38" t="e">
        <f>PERCENTILE((#REF!,#REF!,#REF!,#REF!,$E$68,$E$80,$E$92,$E$104,$E$116,$E$128,$E$140,$E$152,$E$164,$E$176),25%)</f>
        <v>#REF!</v>
      </c>
      <c r="BQ38" s="4" t="e">
        <f>MIN(#REF!,#REF!,#REF!,#REF!,$E$68,$E$80,$E$92,$E$104,$E$116,$E$128,$E$140,$E$152,$E$164,$E$176)</f>
        <v>#REF!</v>
      </c>
    </row>
    <row r="39" spans="1:69" x14ac:dyDescent="0.25">
      <c r="A39" s="117">
        <v>42039</v>
      </c>
      <c r="B39" s="60">
        <v>2</v>
      </c>
      <c r="C39" s="60">
        <f t="shared" si="2"/>
        <v>2015</v>
      </c>
      <c r="D39" s="40" t="s">
        <v>70</v>
      </c>
      <c r="E39" s="38">
        <v>8.6</v>
      </c>
      <c r="F39" s="38">
        <v>25</v>
      </c>
      <c r="G39" s="36">
        <v>141</v>
      </c>
      <c r="H39" s="41" t="s">
        <v>70</v>
      </c>
      <c r="I39" s="41" t="s">
        <v>70</v>
      </c>
      <c r="J39" s="40" t="s">
        <v>70</v>
      </c>
      <c r="K39" s="38">
        <v>8.4</v>
      </c>
      <c r="L39" s="40" t="s">
        <v>70</v>
      </c>
      <c r="M39" s="40" t="s">
        <v>70</v>
      </c>
      <c r="N39" s="40" t="s">
        <v>70</v>
      </c>
      <c r="P39" s="40" t="s">
        <v>70</v>
      </c>
      <c r="Q39" s="40" t="s">
        <v>70</v>
      </c>
      <c r="R39" s="40" t="s">
        <v>3</v>
      </c>
      <c r="S39" s="40" t="s">
        <v>70</v>
      </c>
      <c r="T39" s="40" t="s">
        <v>70</v>
      </c>
      <c r="U39" s="40" t="s">
        <v>70</v>
      </c>
      <c r="V39" s="37">
        <v>20</v>
      </c>
      <c r="W39" s="45">
        <v>953</v>
      </c>
      <c r="X39" s="36">
        <v>26</v>
      </c>
      <c r="Y39" s="36">
        <v>286</v>
      </c>
      <c r="AE39" s="3">
        <v>2006</v>
      </c>
      <c r="AF39" s="2">
        <f>COUNT($E$98:$E$109)</f>
        <v>0</v>
      </c>
      <c r="AG39" s="4">
        <f>MAX($E$98:$E$109)</f>
        <v>0</v>
      </c>
      <c r="AH39" s="2" t="e">
        <f>PERCENTILE($E$98:$E$109,75%)</f>
        <v>#NUM!</v>
      </c>
      <c r="AI39" s="4" t="e">
        <f>MEDIAN($E$98:$E$109)</f>
        <v>#NUM!</v>
      </c>
      <c r="AJ39" s="2" t="e">
        <f>PERCENTILE($E$98:$E$109,25%)</f>
        <v>#NUM!</v>
      </c>
      <c r="AK39" s="4">
        <f>MIN($E$98:$E$109)</f>
        <v>0</v>
      </c>
      <c r="BK39">
        <v>8</v>
      </c>
      <c r="BL39">
        <f>COUNT(#REF!,#REF!,#REF!,#REF!,$E$69,$E$81,$E$93,$E$105,$E$117,$E$129,$E$141,$E$153,$E$165,$E$177)</f>
        <v>0</v>
      </c>
      <c r="BM39" s="4" t="e">
        <f>MAX(#REF!,#REF!,#REF!,#REF!,$E$69,$E$81,$E$93,$E$105,$E$117,$E$129,$E$141,$E$153,$E$165,$E$177)</f>
        <v>#REF!</v>
      </c>
      <c r="BN39" t="e">
        <f>PERCENTILE((#REF!,#REF!,#REF!,#REF!,$E$69,$E$81,$E$93,$E$105,$E$117,$E$129,$E$141,$E$153,$E$165,$E$177),75%)</f>
        <v>#REF!</v>
      </c>
      <c r="BO39" s="4" t="e">
        <f>MEDIAN(#REF!,#REF!,#REF!,#REF!,$E$69,$E$81,$E$93,$E$105,$E$117,$E$129,$E$141,$E$153,$E$165,$E$177)</f>
        <v>#REF!</v>
      </c>
      <c r="BP39" t="e">
        <f>PERCENTILE((#REF!,#REF!,#REF!,#REF!,$E$69,$E$81,$E$93,$E$105,$E$117,$E$129,$E$141,$E$153,$E$165,$E$177),25%)</f>
        <v>#REF!</v>
      </c>
      <c r="BQ39" s="4" t="e">
        <f>MIN(#REF!,#REF!,#REF!,#REF!,$E$69,$E$81,$E$93,$E$105,$E$117,$E$129,$E$141,$E$153,$E$165,$E$177)</f>
        <v>#REF!</v>
      </c>
    </row>
    <row r="40" spans="1:69" x14ac:dyDescent="0.25">
      <c r="A40" s="117">
        <v>42067</v>
      </c>
      <c r="B40" s="60">
        <v>3</v>
      </c>
      <c r="C40" s="60">
        <f t="shared" si="2"/>
        <v>2015</v>
      </c>
      <c r="D40" s="40" t="s">
        <v>70</v>
      </c>
      <c r="E40" s="38">
        <v>8.8000000000000007</v>
      </c>
      <c r="F40" s="38">
        <v>26.9</v>
      </c>
      <c r="G40" s="36">
        <v>82</v>
      </c>
      <c r="H40" s="41" t="s">
        <v>70</v>
      </c>
      <c r="I40" s="41" t="s">
        <v>70</v>
      </c>
      <c r="J40" s="40" t="s">
        <v>70</v>
      </c>
      <c r="K40" s="38">
        <v>8.3000000000000007</v>
      </c>
      <c r="L40" s="40" t="s">
        <v>70</v>
      </c>
      <c r="M40" s="40" t="s">
        <v>70</v>
      </c>
      <c r="N40" s="40" t="s">
        <v>70</v>
      </c>
      <c r="P40" s="40" t="s">
        <v>70</v>
      </c>
      <c r="Q40" s="40" t="s">
        <v>70</v>
      </c>
      <c r="R40" s="40" t="s">
        <v>3</v>
      </c>
      <c r="S40" s="40" t="s">
        <v>70</v>
      </c>
      <c r="T40" s="40" t="s">
        <v>70</v>
      </c>
      <c r="U40" s="40" t="s">
        <v>70</v>
      </c>
      <c r="V40" s="37">
        <v>20</v>
      </c>
      <c r="W40" s="45">
        <v>9483</v>
      </c>
      <c r="X40" s="36">
        <v>84</v>
      </c>
      <c r="Y40" s="36">
        <v>1284</v>
      </c>
      <c r="AE40" s="3">
        <v>2007</v>
      </c>
      <c r="AF40" s="2">
        <f>COUNT($E$110:$E$121)</f>
        <v>0</v>
      </c>
      <c r="AG40" s="4">
        <f>MAX($E$110:$E$121)</f>
        <v>0</v>
      </c>
      <c r="AH40" s="2" t="e">
        <f>PERCENTILE($E$110:$E$121,75%)</f>
        <v>#NUM!</v>
      </c>
      <c r="AI40" s="4" t="e">
        <f>MEDIAN($E$110:$E$121)</f>
        <v>#NUM!</v>
      </c>
      <c r="AJ40" s="2" t="e">
        <f>PERCENTILE($E$110:$E$121,25%)</f>
        <v>#NUM!</v>
      </c>
      <c r="AK40" s="4">
        <f>MIN($E$110:$E$121)</f>
        <v>0</v>
      </c>
      <c r="BK40">
        <v>9</v>
      </c>
      <c r="BL40">
        <f>COUNT(#REF!,#REF!,#REF!,#REF!,$E$70,$E$82,$E$94,$E$106,$E$118,$E$130,$E$142,$E$154,$E$166,$E$178)</f>
        <v>0</v>
      </c>
      <c r="BM40" s="4" t="e">
        <f>MAX(#REF!,#REF!,#REF!,#REF!,$E$70,$E$82,$E$94,$E$106,$E$118,$E$130,$E$142,$E$154,$E$166,$E$178)</f>
        <v>#REF!</v>
      </c>
      <c r="BN40" t="e">
        <f>PERCENTILE((#REF!,#REF!,#REF!,#REF!,$E$70,$E$82,$E$94,$E$106,$E$118,$E$130,$E$142,$E$154,$E$166,$E$178),75%)</f>
        <v>#REF!</v>
      </c>
      <c r="BO40" s="4" t="e">
        <f>MEDIAN(#REF!,#REF!,#REF!,#REF!,$E$70,$E$82,$E$94,$E$106,$E$118,$E$130,$E$142,$E$154,$E$166,$E$178)</f>
        <v>#REF!</v>
      </c>
      <c r="BP40" t="e">
        <f>PERCENTILE((#REF!,#REF!,#REF!,#REF!,$E$70,$E$82,$E$94,$E$106,$E$118,$E$130,$E$142,$E$154,$E$166,$E$178),25%)</f>
        <v>#REF!</v>
      </c>
      <c r="BQ40" s="4" t="e">
        <f>MIN(#REF!,#REF!,#REF!,#REF!,$E$70,$E$82,$E$94,$E$106,$E$118,$E$130,$E$142,$E$154,$E$166,$E$178)</f>
        <v>#REF!</v>
      </c>
    </row>
    <row r="41" spans="1:69" x14ac:dyDescent="0.25">
      <c r="A41" s="117">
        <v>42095</v>
      </c>
      <c r="B41" s="60">
        <v>4</v>
      </c>
      <c r="C41" s="60">
        <f t="shared" si="2"/>
        <v>2015</v>
      </c>
      <c r="D41" s="40" t="s">
        <v>70</v>
      </c>
      <c r="E41" s="38">
        <v>8.4</v>
      </c>
      <c r="F41" s="38">
        <v>28.7</v>
      </c>
      <c r="G41" s="36">
        <v>126</v>
      </c>
      <c r="H41" s="39">
        <v>0.46899999999999997</v>
      </c>
      <c r="I41" s="39">
        <v>0.15</v>
      </c>
      <c r="J41" s="40" t="s">
        <v>70</v>
      </c>
      <c r="K41" s="38">
        <v>7.9</v>
      </c>
      <c r="L41" s="40" t="s">
        <v>70</v>
      </c>
      <c r="M41" s="40" t="s">
        <v>70</v>
      </c>
      <c r="N41" s="40" t="s">
        <v>70</v>
      </c>
      <c r="P41" s="40" t="s">
        <v>70</v>
      </c>
      <c r="Q41" s="40" t="s">
        <v>70</v>
      </c>
      <c r="R41" s="40" t="s">
        <v>3</v>
      </c>
      <c r="S41" s="40" t="s">
        <v>70</v>
      </c>
      <c r="T41" s="40" t="s">
        <v>70</v>
      </c>
      <c r="U41" s="40" t="s">
        <v>70</v>
      </c>
      <c r="V41" s="37">
        <v>40</v>
      </c>
      <c r="W41" s="45">
        <v>6557</v>
      </c>
      <c r="X41" s="36">
        <v>39</v>
      </c>
      <c r="Y41" s="36">
        <v>333</v>
      </c>
      <c r="AE41" s="3">
        <v>2008</v>
      </c>
      <c r="AF41" s="2">
        <f>COUNT($E$122:$E$133)</f>
        <v>0</v>
      </c>
      <c r="AG41" s="4">
        <f>MAX($E$122:$E$133)</f>
        <v>0</v>
      </c>
      <c r="AH41" s="2" t="e">
        <f>PERCENTILE($E$122:$E$133,75%)</f>
        <v>#NUM!</v>
      </c>
      <c r="AI41" s="4" t="e">
        <f>MEDIAN($E$122:$E$133)</f>
        <v>#NUM!</v>
      </c>
      <c r="AJ41" s="2" t="e">
        <f>PERCENTILE($E$122:$E$133,25%)</f>
        <v>#NUM!</v>
      </c>
      <c r="AK41" s="4">
        <f>MIN($E$122:$E$133)</f>
        <v>0</v>
      </c>
      <c r="BK41">
        <v>10</v>
      </c>
      <c r="BL41">
        <f>COUNT(#REF!,#REF!,#REF!,#REF!,$E$71,$E$83,$E$95,$E$107,$E$119,$E$131,$E$143,$E$155,$E$167,$E$179)</f>
        <v>0</v>
      </c>
      <c r="BM41" s="4" t="e">
        <f>MAX(#REF!,#REF!,#REF!,#REF!,$E$71,$E$83,$E$95,$E$107,$E$119,$E$131,$E$143,$E$155,$E$167,$E$179)</f>
        <v>#REF!</v>
      </c>
      <c r="BN41" t="e">
        <f>PERCENTILE((#REF!,#REF!,#REF!,#REF!,$E$71,$E$83,$E$95,$E$107,$E$119,$E$131,$E$143,$E$155,$E$167,$E$179),75%)</f>
        <v>#REF!</v>
      </c>
      <c r="BO41" s="4" t="e">
        <f>MEDIAN(#REF!,#REF!,#REF!,#REF!,$E$71,$E$83,$E$95,$E$107,$E$119,$E$131,$E$143,$E$155,$E$167,$E$179)</f>
        <v>#REF!</v>
      </c>
      <c r="BP41" t="e">
        <f>PERCENTILE((#REF!,#REF!,#REF!,#REF!,$E$71,$E$83,$E$95,$E$107,$E$119,$E$131,$E$143,$E$155,$E$167,$E$179),25%)</f>
        <v>#REF!</v>
      </c>
      <c r="BQ41" s="4" t="e">
        <f>MIN(#REF!,#REF!,#REF!,#REF!,$E$71,$E$83,$E$95,$E$107,$E$119,$E$131,$E$143,$E$155,$E$167,$E$179)</f>
        <v>#REF!</v>
      </c>
    </row>
    <row r="42" spans="1:69" x14ac:dyDescent="0.25">
      <c r="A42" s="117">
        <v>42151</v>
      </c>
      <c r="B42" s="60">
        <v>5</v>
      </c>
      <c r="C42" s="60">
        <f t="shared" si="2"/>
        <v>2015</v>
      </c>
      <c r="D42" s="40" t="s">
        <v>70</v>
      </c>
      <c r="E42" s="38">
        <v>9</v>
      </c>
      <c r="F42" s="38">
        <v>31</v>
      </c>
      <c r="G42" s="36">
        <v>145</v>
      </c>
      <c r="H42" s="41" t="s">
        <v>70</v>
      </c>
      <c r="I42" s="41" t="s">
        <v>70</v>
      </c>
      <c r="J42" s="40" t="s">
        <v>70</v>
      </c>
      <c r="K42" s="38">
        <v>7.8</v>
      </c>
      <c r="L42" s="40" t="s">
        <v>70</v>
      </c>
      <c r="M42" s="40" t="s">
        <v>70</v>
      </c>
      <c r="N42" s="40" t="s">
        <v>70</v>
      </c>
      <c r="P42" s="40" t="s">
        <v>70</v>
      </c>
      <c r="Q42" s="40" t="s">
        <v>70</v>
      </c>
      <c r="R42" s="40" t="s">
        <v>3</v>
      </c>
      <c r="S42" s="40" t="s">
        <v>70</v>
      </c>
      <c r="T42" s="40" t="s">
        <v>70</v>
      </c>
      <c r="U42" s="40" t="s">
        <v>70</v>
      </c>
      <c r="V42" s="37">
        <v>80</v>
      </c>
      <c r="W42" s="45">
        <v>4116</v>
      </c>
      <c r="X42" s="36">
        <v>73</v>
      </c>
      <c r="Y42" s="36">
        <v>238</v>
      </c>
      <c r="AE42" s="3">
        <v>2009</v>
      </c>
      <c r="AF42" s="2">
        <f>COUNT($E$134:$E$145)</f>
        <v>0</v>
      </c>
      <c r="AG42" s="4">
        <f>MAX($E$134:$E$145)</f>
        <v>0</v>
      </c>
      <c r="AH42" s="2" t="e">
        <f>PERCENTILE($E$134:$E$145,75%)</f>
        <v>#NUM!</v>
      </c>
      <c r="AI42" s="4" t="e">
        <f>MEDIAN($E$134:$E$145)</f>
        <v>#NUM!</v>
      </c>
      <c r="AJ42" s="2" t="e">
        <f>PERCENTILE($E$134:$E$145,25%)</f>
        <v>#NUM!</v>
      </c>
      <c r="AK42" s="4">
        <f>MIN($E$134:$E$145)</f>
        <v>0</v>
      </c>
      <c r="BK42">
        <v>11</v>
      </c>
      <c r="BL42">
        <f>COUNT(#REF!,#REF!,#REF!,#REF!,$E$72,$E$84,$E$96,$E$108,$E$120,$E$132,$E$144,$E$156,$E$168,$E$180)</f>
        <v>0</v>
      </c>
      <c r="BM42" s="4" t="e">
        <f>MAX(#REF!,#REF!,#REF!,#REF!,$E$72,$E$84,$E$96,$E$108,$E$120,$E$132,$E$144,$E$156,$E$168,$E$180)</f>
        <v>#REF!</v>
      </c>
      <c r="BN42" t="e">
        <f>PERCENTILE((#REF!,#REF!,#REF!,#REF!,$E$72,$E$84,$E$96,$E$108,$E$120,$E$132,$E$144,$E$156,$E$168,$E$180),75%)</f>
        <v>#REF!</v>
      </c>
      <c r="BO42" s="4" t="e">
        <f>MEDIAN(#REF!,#REF!,#REF!,#REF!,$E$72,$E$84,$E$96,$E$108,$E$120,$E$132,$E$144,$E$156,$E$168,$E$180)</f>
        <v>#REF!</v>
      </c>
      <c r="BP42" t="e">
        <f>PERCENTILE((#REF!,#REF!,#REF!,#REF!,$E$72,$E$84,$E$96,$E$108,$E$120,$E$132,$E$144,$E$156,$E$168,$E$180),25%)</f>
        <v>#REF!</v>
      </c>
      <c r="BQ42" s="4" t="e">
        <f>MIN(#REF!,#REF!,#REF!,#REF!,$E$72,$E$84,$E$96,$E$108,$E$120,$E$132,$E$144,$E$156,$E$168,$E$180)</f>
        <v>#REF!</v>
      </c>
    </row>
    <row r="43" spans="1:69" x14ac:dyDescent="0.25">
      <c r="A43" s="117">
        <v>42179</v>
      </c>
      <c r="B43" s="60">
        <v>6</v>
      </c>
      <c r="C43" s="60">
        <f t="shared" si="2"/>
        <v>2015</v>
      </c>
      <c r="D43" s="40" t="s">
        <v>70</v>
      </c>
      <c r="E43" s="38">
        <v>7.9</v>
      </c>
      <c r="F43" s="38">
        <v>31</v>
      </c>
      <c r="G43" s="36">
        <v>279</v>
      </c>
      <c r="H43" s="41" t="s">
        <v>70</v>
      </c>
      <c r="I43" s="41" t="s">
        <v>70</v>
      </c>
      <c r="J43" s="40" t="s">
        <v>70</v>
      </c>
      <c r="K43" s="38">
        <v>8.6999999999999993</v>
      </c>
      <c r="L43" s="40" t="s">
        <v>70</v>
      </c>
      <c r="M43" s="40" t="s">
        <v>70</v>
      </c>
      <c r="N43" s="40" t="s">
        <v>70</v>
      </c>
      <c r="P43" s="40" t="s">
        <v>70</v>
      </c>
      <c r="Q43" s="40" t="s">
        <v>70</v>
      </c>
      <c r="R43" s="40" t="s">
        <v>3</v>
      </c>
      <c r="S43" s="40" t="s">
        <v>70</v>
      </c>
      <c r="T43" s="40" t="s">
        <v>70</v>
      </c>
      <c r="U43" s="40" t="s">
        <v>70</v>
      </c>
      <c r="V43" s="37">
        <v>60</v>
      </c>
      <c r="W43" s="45">
        <v>18592</v>
      </c>
      <c r="X43" s="36">
        <v>29</v>
      </c>
      <c r="Y43" s="36">
        <v>286</v>
      </c>
      <c r="AE43" s="3">
        <v>2010</v>
      </c>
      <c r="AF43" s="2">
        <f>COUNT($E$146:$E$157)</f>
        <v>0</v>
      </c>
      <c r="AG43" s="4">
        <f>MAX($E$146:$E$157)</f>
        <v>0</v>
      </c>
      <c r="AH43" s="2" t="e">
        <f>PERCENTILE($E$146:$E$157,75%)</f>
        <v>#NUM!</v>
      </c>
      <c r="AI43" s="4" t="e">
        <f>MEDIAN($E$146:$E$157)</f>
        <v>#NUM!</v>
      </c>
      <c r="AJ43" s="2" t="e">
        <f>PERCENTILE($E$146:$E$157,25%)</f>
        <v>#NUM!</v>
      </c>
      <c r="AK43" s="4">
        <f>MIN($E$146:$E$157)</f>
        <v>0</v>
      </c>
      <c r="BK43">
        <v>12</v>
      </c>
      <c r="BL43">
        <f>COUNT(#REF!,#REF!,#REF!,#REF!,$E$73,$E$85,$E$97,$E$109,$E$121,$E$133,$E$145,$E$157,$E$169,$E$181)</f>
        <v>0</v>
      </c>
      <c r="BM43" s="4" t="e">
        <f>MAX(#REF!,#REF!,#REF!,#REF!,$E$73,$E$85,$E$97,$E$109,$E$121,$E$133,$E$145,$E$157,$E$169,$E$181)</f>
        <v>#REF!</v>
      </c>
      <c r="BN43" t="e">
        <f>PERCENTILE((#REF!,#REF!,#REF!,#REF!,$E$73,$E$85,$E$97,$E$109,$E$121,$E$133,$E$145,$E$157,$E$169,$E$181),75%)</f>
        <v>#REF!</v>
      </c>
      <c r="BO43" s="4" t="e">
        <f>MEDIAN(#REF!,#REF!,#REF!,#REF!,$E$73,$E$85,$E$97,$E$109,$E$121,$E$133,$E$145,$E$157,$E$169,$E$181)</f>
        <v>#REF!</v>
      </c>
      <c r="BP43" t="e">
        <f>PERCENTILE((#REF!,#REF!,#REF!,#REF!,$E$73,$E$85,$E$97,$E$109,$E$121,$E$133,$E$145,$E$157,$E$169,$E$181),25%)</f>
        <v>#REF!</v>
      </c>
      <c r="BQ43" s="4" t="e">
        <f>MIN(#REF!,#REF!,#REF!,#REF!,$E$73,$E$85,$E$97,$E$109,$E$121,$E$133,$E$145,$E$157,$E$169,$E$181)</f>
        <v>#REF!</v>
      </c>
    </row>
    <row r="44" spans="1:69" x14ac:dyDescent="0.25">
      <c r="A44" s="117">
        <v>42207</v>
      </c>
      <c r="B44" s="60">
        <v>7</v>
      </c>
      <c r="C44" s="60">
        <f t="shared" si="2"/>
        <v>2015</v>
      </c>
      <c r="D44" s="53">
        <v>7</v>
      </c>
      <c r="E44" s="38">
        <v>10.6</v>
      </c>
      <c r="F44" s="38">
        <v>28.2</v>
      </c>
      <c r="G44" s="36">
        <v>175</v>
      </c>
      <c r="H44" s="41">
        <v>0.52</v>
      </c>
      <c r="I44" s="41">
        <v>8.9999999999999993E-3</v>
      </c>
      <c r="J44" s="40" t="s">
        <v>70</v>
      </c>
      <c r="K44" s="38">
        <v>8.6</v>
      </c>
      <c r="L44" s="40" t="s">
        <v>70</v>
      </c>
      <c r="M44" s="40" t="s">
        <v>70</v>
      </c>
      <c r="N44" s="40" t="s">
        <v>70</v>
      </c>
      <c r="P44" s="40" t="s">
        <v>70</v>
      </c>
      <c r="Q44" s="40" t="s">
        <v>70</v>
      </c>
      <c r="R44" s="40" t="s">
        <v>3</v>
      </c>
      <c r="S44" s="40" t="s">
        <v>70</v>
      </c>
      <c r="T44" s="40" t="s">
        <v>70</v>
      </c>
      <c r="U44" s="40" t="s">
        <v>70</v>
      </c>
      <c r="V44" s="37">
        <v>30</v>
      </c>
      <c r="W44" s="45">
        <v>21307</v>
      </c>
      <c r="X44" s="36">
        <v>29</v>
      </c>
      <c r="Y44" s="36">
        <v>286</v>
      </c>
      <c r="AE44" s="3">
        <v>2011</v>
      </c>
      <c r="AF44" s="2">
        <f>COUNT($E$158:$E$169)</f>
        <v>0</v>
      </c>
      <c r="AG44" s="4">
        <f>MAX($E$158:$E$169)</f>
        <v>0</v>
      </c>
      <c r="AH44" s="2" t="e">
        <f>PERCENTILE($E$158:$E$169,75%)</f>
        <v>#NUM!</v>
      </c>
      <c r="AI44" s="4" t="e">
        <f>MEDIAN($E$158:$E$169)</f>
        <v>#NUM!</v>
      </c>
      <c r="AJ44" s="2" t="e">
        <f>PERCENTILE($E$158:$E$169,25%)</f>
        <v>#NUM!</v>
      </c>
      <c r="AK44" s="4">
        <f>MIN($E$158:$E$169)</f>
        <v>0</v>
      </c>
    </row>
    <row r="45" spans="1:69" x14ac:dyDescent="0.25">
      <c r="A45" s="117">
        <v>42235</v>
      </c>
      <c r="B45" s="60">
        <v>8</v>
      </c>
      <c r="C45" s="60">
        <f t="shared" si="2"/>
        <v>2015</v>
      </c>
      <c r="D45" s="40" t="s">
        <v>70</v>
      </c>
      <c r="E45" s="56">
        <v>9.1</v>
      </c>
      <c r="F45" s="56">
        <v>28</v>
      </c>
      <c r="G45" s="40">
        <v>208</v>
      </c>
      <c r="H45" s="41" t="s">
        <v>70</v>
      </c>
      <c r="I45" s="41" t="s">
        <v>70</v>
      </c>
      <c r="J45" s="40" t="s">
        <v>70</v>
      </c>
      <c r="K45" s="56">
        <v>8.3000000000000007</v>
      </c>
      <c r="L45" s="40" t="s">
        <v>70</v>
      </c>
      <c r="M45" s="40" t="s">
        <v>70</v>
      </c>
      <c r="N45" s="40" t="s">
        <v>70</v>
      </c>
      <c r="P45" s="40" t="s">
        <v>70</v>
      </c>
      <c r="Q45" s="40" t="s">
        <v>70</v>
      </c>
      <c r="R45" s="40" t="s">
        <v>3</v>
      </c>
      <c r="S45" s="40" t="s">
        <v>70</v>
      </c>
      <c r="T45" s="40" t="s">
        <v>70</v>
      </c>
      <c r="U45" s="40" t="s">
        <v>70</v>
      </c>
      <c r="V45" s="80">
        <v>80</v>
      </c>
      <c r="W45" s="49">
        <v>15318</v>
      </c>
      <c r="X45" s="36">
        <v>26</v>
      </c>
      <c r="Y45" s="36">
        <v>334</v>
      </c>
      <c r="AE45" s="3">
        <v>2012</v>
      </c>
      <c r="AF45" s="2">
        <f>COUNT($E$170:$E$181)</f>
        <v>0</v>
      </c>
      <c r="AG45" s="4">
        <f>MAX($E$170:$E$181)</f>
        <v>0</v>
      </c>
      <c r="AH45" s="2" t="e">
        <f>PERCENTILE($E$170:$E$181,75%)</f>
        <v>#NUM!</v>
      </c>
      <c r="AI45" s="4" t="e">
        <f>MEDIAN($E$170:$E$181)</f>
        <v>#NUM!</v>
      </c>
      <c r="AJ45" s="2" t="e">
        <f>PERCENTILE($E$170:$E$181,25%)</f>
        <v>#NUM!</v>
      </c>
      <c r="AK45" s="4">
        <f>MIN($E$170:$E$181)</f>
        <v>0</v>
      </c>
    </row>
    <row r="46" spans="1:69" x14ac:dyDescent="0.25">
      <c r="A46" s="117">
        <v>42263</v>
      </c>
      <c r="B46" s="60">
        <v>9</v>
      </c>
      <c r="C46" s="60">
        <f t="shared" si="2"/>
        <v>2015</v>
      </c>
      <c r="D46" s="40" t="s">
        <v>70</v>
      </c>
      <c r="E46" s="38">
        <v>8.6</v>
      </c>
      <c r="F46" s="38">
        <v>31</v>
      </c>
      <c r="G46" s="36">
        <v>158</v>
      </c>
      <c r="H46" s="41" t="s">
        <v>70</v>
      </c>
      <c r="I46" s="41" t="s">
        <v>70</v>
      </c>
      <c r="J46" s="40" t="s">
        <v>70</v>
      </c>
      <c r="K46" s="38">
        <v>8.8000000000000007</v>
      </c>
      <c r="L46" s="40" t="s">
        <v>70</v>
      </c>
      <c r="M46" s="40" t="s">
        <v>70</v>
      </c>
      <c r="N46" s="40" t="s">
        <v>70</v>
      </c>
      <c r="P46" s="40" t="s">
        <v>70</v>
      </c>
      <c r="Q46" s="40" t="s">
        <v>70</v>
      </c>
      <c r="R46" s="40" t="s">
        <v>3</v>
      </c>
      <c r="S46" s="40" t="s">
        <v>70</v>
      </c>
      <c r="T46" s="40" t="s">
        <v>70</v>
      </c>
      <c r="U46" s="40" t="s">
        <v>70</v>
      </c>
      <c r="V46" s="37">
        <v>50</v>
      </c>
      <c r="W46" s="45">
        <v>20696</v>
      </c>
      <c r="X46" s="36">
        <v>52</v>
      </c>
      <c r="Y46" s="36">
        <v>191</v>
      </c>
      <c r="AE46" s="1"/>
      <c r="AF46" s="1"/>
      <c r="AG46" s="2"/>
      <c r="AH46" s="2"/>
      <c r="AI46" s="2"/>
    </row>
    <row r="47" spans="1:69" x14ac:dyDescent="0.25">
      <c r="A47" s="117">
        <v>42291</v>
      </c>
      <c r="B47" s="60">
        <v>10</v>
      </c>
      <c r="C47" s="60">
        <f t="shared" si="2"/>
        <v>2015</v>
      </c>
      <c r="D47" s="42">
        <v>4</v>
      </c>
      <c r="E47" s="38">
        <v>7</v>
      </c>
      <c r="F47" s="38">
        <v>29.5</v>
      </c>
      <c r="G47" s="36">
        <v>86</v>
      </c>
      <c r="H47" s="41" t="s">
        <v>70</v>
      </c>
      <c r="I47" s="41" t="s">
        <v>70</v>
      </c>
      <c r="J47" s="40" t="s">
        <v>70</v>
      </c>
      <c r="K47" s="38">
        <v>7.9</v>
      </c>
      <c r="L47" s="40">
        <v>47</v>
      </c>
      <c r="M47" s="40">
        <v>249</v>
      </c>
      <c r="N47" s="40">
        <v>28</v>
      </c>
      <c r="P47" s="40">
        <v>16</v>
      </c>
      <c r="Q47" s="40">
        <v>28</v>
      </c>
      <c r="R47" s="40" t="s">
        <v>3</v>
      </c>
      <c r="S47" s="40">
        <v>387</v>
      </c>
      <c r="T47" s="40">
        <v>1</v>
      </c>
      <c r="U47" s="40">
        <v>100</v>
      </c>
      <c r="V47" s="37">
        <v>40</v>
      </c>
      <c r="W47" s="45">
        <v>2278</v>
      </c>
      <c r="X47" s="36">
        <v>37</v>
      </c>
      <c r="Y47" s="36">
        <v>572</v>
      </c>
    </row>
    <row r="48" spans="1:69" x14ac:dyDescent="0.25">
      <c r="A48" s="117">
        <v>42319</v>
      </c>
      <c r="B48" s="60">
        <v>11</v>
      </c>
      <c r="C48" s="60">
        <f t="shared" si="2"/>
        <v>2015</v>
      </c>
      <c r="D48" s="42">
        <v>1</v>
      </c>
      <c r="E48" s="38">
        <v>7.1</v>
      </c>
      <c r="F48" s="38">
        <v>26</v>
      </c>
      <c r="G48" s="36">
        <v>165</v>
      </c>
      <c r="H48" s="41">
        <v>0.47</v>
      </c>
      <c r="I48" s="41">
        <v>0.107</v>
      </c>
      <c r="J48" s="40" t="s">
        <v>70</v>
      </c>
      <c r="K48" s="38">
        <v>7.7</v>
      </c>
      <c r="L48" s="40">
        <v>647</v>
      </c>
      <c r="M48" s="40">
        <v>789</v>
      </c>
      <c r="N48" s="40">
        <v>461</v>
      </c>
      <c r="P48" s="40">
        <v>12</v>
      </c>
      <c r="Q48" s="40">
        <v>80</v>
      </c>
      <c r="R48" s="40" t="s">
        <v>3</v>
      </c>
      <c r="S48" s="40">
        <v>750</v>
      </c>
      <c r="T48" s="40">
        <v>2</v>
      </c>
      <c r="U48" s="40">
        <v>128</v>
      </c>
      <c r="V48" s="37">
        <v>60</v>
      </c>
      <c r="W48" s="45">
        <v>11859</v>
      </c>
      <c r="X48" s="36">
        <v>95</v>
      </c>
      <c r="Y48" s="36">
        <v>334</v>
      </c>
      <c r="AE48" t="s">
        <v>15</v>
      </c>
      <c r="AF48" t="s">
        <v>28</v>
      </c>
      <c r="AG48" t="s">
        <v>29</v>
      </c>
      <c r="AH48" t="s">
        <v>30</v>
      </c>
      <c r="AI48" t="s">
        <v>31</v>
      </c>
      <c r="AJ48" t="s">
        <v>32</v>
      </c>
      <c r="AK48" t="s">
        <v>33</v>
      </c>
      <c r="BK48" t="s">
        <v>14</v>
      </c>
      <c r="BL48" t="s">
        <v>28</v>
      </c>
      <c r="BM48" t="s">
        <v>29</v>
      </c>
      <c r="BN48" t="s">
        <v>30</v>
      </c>
      <c r="BO48" t="s">
        <v>31</v>
      </c>
      <c r="BP48" t="s">
        <v>32</v>
      </c>
      <c r="BQ48" t="s">
        <v>33</v>
      </c>
    </row>
    <row r="49" spans="1:69" x14ac:dyDescent="0.25">
      <c r="A49" s="117">
        <v>42347</v>
      </c>
      <c r="B49" s="60">
        <v>12</v>
      </c>
      <c r="C49" s="60">
        <f t="shared" si="2"/>
        <v>2015</v>
      </c>
      <c r="D49" s="42">
        <v>3</v>
      </c>
      <c r="E49" s="38">
        <v>8</v>
      </c>
      <c r="F49" s="38">
        <v>28</v>
      </c>
      <c r="G49" s="36">
        <v>193</v>
      </c>
      <c r="H49" s="41">
        <v>0.31</v>
      </c>
      <c r="I49" s="41">
        <v>5.5E-2</v>
      </c>
      <c r="J49" s="40" t="s">
        <v>70</v>
      </c>
      <c r="K49" s="38">
        <v>8.5</v>
      </c>
      <c r="L49" s="40">
        <v>70</v>
      </c>
      <c r="M49" s="40">
        <v>140</v>
      </c>
      <c r="N49" s="40">
        <v>74</v>
      </c>
      <c r="P49" s="40">
        <v>8</v>
      </c>
      <c r="Q49" s="40">
        <v>24</v>
      </c>
      <c r="R49" s="40" t="s">
        <v>3</v>
      </c>
      <c r="S49" s="40">
        <v>227</v>
      </c>
      <c r="T49" s="56">
        <v>0.5</v>
      </c>
      <c r="U49" s="40">
        <v>80</v>
      </c>
      <c r="V49" s="37">
        <v>30</v>
      </c>
      <c r="W49" s="45">
        <v>4108</v>
      </c>
      <c r="X49" s="36">
        <v>266</v>
      </c>
      <c r="Y49" s="36">
        <v>239</v>
      </c>
      <c r="AE49" s="3">
        <v>1999</v>
      </c>
      <c r="AF49">
        <f>COUNT(#REF!)</f>
        <v>0</v>
      </c>
      <c r="AG49" s="4" t="e">
        <f>MAX(#REF!)</f>
        <v>#REF!</v>
      </c>
      <c r="AH49" t="e">
        <f>PERCENTILE(#REF!,75%)</f>
        <v>#REF!</v>
      </c>
      <c r="AI49" s="4" t="e">
        <f>MEDIAN(#REF!)</f>
        <v>#REF!</v>
      </c>
      <c r="AJ49" t="e">
        <f>PERCENTILE(#REF!,25%)</f>
        <v>#REF!</v>
      </c>
      <c r="AK49" s="4" t="e">
        <f>MIN(#REF!)</f>
        <v>#REF!</v>
      </c>
      <c r="BK49">
        <v>1</v>
      </c>
      <c r="BL49">
        <f>COUNT(#REF!,#REF!,#REF!,#REF!,$G$62,$G$74,$G$86,$G$98,$G$110,$G$122,$G$134,$G$146,$G$158,$G$170)</f>
        <v>0</v>
      </c>
      <c r="BM49" s="5" t="e">
        <f>MAX(#REF!,#REF!,#REF!,#REF!,$G$62,$G$74,$G$86,$G$98,$G$110,$G$122,$G$134,$G$146,$G$158,$G$170)</f>
        <v>#REF!</v>
      </c>
      <c r="BN49" t="e">
        <f>PERCENTILE((#REF!,#REF!,#REF!,#REF!,$G$62,$G$74,$G$86,$G$98,$G$110,$G$122,$G$134,$G$146,$G$158,$G$170),75%)</f>
        <v>#REF!</v>
      </c>
      <c r="BO49" s="5" t="e">
        <f>MEDIAN(#REF!,#REF!,#REF!,#REF!,$G$62,$G$74,$G$86,$G$98,$G$110,$G$122,$G$134,$G$146,$G$158,$G$170)</f>
        <v>#REF!</v>
      </c>
      <c r="BP49" t="e">
        <f>PERCENTILE((#REF!,#REF!,#REF!,#REF!,$G$62,$G$74,$G$86,$G$98,$G$110,$G$122,$G$134,$G$146,$G$158,$G$170),25%)</f>
        <v>#REF!</v>
      </c>
      <c r="BQ49" s="5" t="e">
        <f>MIN(#REF!,#REF!,#REF!,#REF!,$G$62,$G$74,$G$86,$G$98,$G$110,$G$122,$G$134,$G$146,$G$158,$G$170)</f>
        <v>#REF!</v>
      </c>
    </row>
    <row r="50" spans="1:69" x14ac:dyDescent="0.25">
      <c r="A50" s="117">
        <v>42375</v>
      </c>
      <c r="B50" s="60">
        <v>1</v>
      </c>
      <c r="C50" s="60">
        <f t="shared" si="2"/>
        <v>2016</v>
      </c>
      <c r="D50" s="36">
        <v>1</v>
      </c>
      <c r="E50" s="38">
        <v>7.6</v>
      </c>
      <c r="F50" s="38">
        <v>28</v>
      </c>
      <c r="G50" s="49">
        <v>190</v>
      </c>
      <c r="H50" s="39" t="s">
        <v>70</v>
      </c>
      <c r="I50" s="39" t="s">
        <v>70</v>
      </c>
      <c r="J50" s="52" t="s">
        <v>70</v>
      </c>
      <c r="K50" s="38">
        <v>8</v>
      </c>
      <c r="L50" s="40">
        <v>79</v>
      </c>
      <c r="M50" s="54">
        <v>129</v>
      </c>
      <c r="N50" s="36">
        <v>41</v>
      </c>
      <c r="O50" s="54">
        <v>3499.9999999999995</v>
      </c>
      <c r="P50" s="43">
        <v>16</v>
      </c>
      <c r="Q50" s="36">
        <v>28</v>
      </c>
      <c r="R50" s="44" t="s">
        <v>70</v>
      </c>
      <c r="S50" s="49">
        <v>720</v>
      </c>
      <c r="T50" s="38">
        <v>0.5</v>
      </c>
      <c r="U50" s="36">
        <v>84</v>
      </c>
      <c r="V50" s="37">
        <v>40</v>
      </c>
      <c r="W50" s="45">
        <v>6436</v>
      </c>
      <c r="X50" s="36">
        <v>179</v>
      </c>
      <c r="Y50" s="36">
        <v>619</v>
      </c>
      <c r="Z50" s="35">
        <v>40</v>
      </c>
      <c r="AA50" s="54">
        <v>208</v>
      </c>
      <c r="AB50" s="53">
        <v>84.35</v>
      </c>
      <c r="AE50" s="3">
        <v>2000</v>
      </c>
      <c r="AF50">
        <f>COUNT(#REF!)</f>
        <v>0</v>
      </c>
      <c r="AG50" s="4" t="e">
        <f>MAX(#REF!)</f>
        <v>#REF!</v>
      </c>
      <c r="AH50" t="e">
        <f>PERCENTILE(#REF!,75%)</f>
        <v>#REF!</v>
      </c>
      <c r="AI50" s="4" t="e">
        <f>MEDIAN(#REF!)</f>
        <v>#REF!</v>
      </c>
      <c r="AJ50" t="e">
        <f>PERCENTILE(#REF!,25%)</f>
        <v>#REF!</v>
      </c>
      <c r="AK50" s="4" t="e">
        <f>MIN(#REF!)</f>
        <v>#REF!</v>
      </c>
      <c r="BK50">
        <v>2</v>
      </c>
      <c r="BL50">
        <f>COUNT(#REF!,#REF!,#REF!,#REF!,$G$63,$G$75,$G$87,$G$99,$G$111,$G$123,$G$135,$G$147,$G$159,$G$171)</f>
        <v>0</v>
      </c>
      <c r="BM50" s="5" t="e">
        <f>MAX(#REF!,#REF!,#REF!,#REF!,$G$63,$G$75,$G$87,$G$99,$G$111,$G$123,$G$135,$G$147,$G$159,$G$171)</f>
        <v>#REF!</v>
      </c>
      <c r="BN50" t="e">
        <f>PERCENTILE((#REF!,#REF!,#REF!,#REF!,$G$63,$G$75,$G$87,$G$99,$G$111,$G$123,$G$135,$G$147,$G$159,$G$171),75%)</f>
        <v>#REF!</v>
      </c>
      <c r="BO50" s="5" t="e">
        <f>MEDIAN(#REF!,#REF!,#REF!,#REF!,$G$63,$G$75,$G$87,$G$99,$G$111,$G$123,$G$135,$G$147,$G$159,$G$171)</f>
        <v>#REF!</v>
      </c>
      <c r="BP50" t="e">
        <f>PERCENTILE((#REF!,#REF!,#REF!,#REF!,$G$63,$G$75,$G$87,$G$99,$G$111,$G$123,$G$135,$G$147,$G$159,$G$171),25%)</f>
        <v>#REF!</v>
      </c>
      <c r="BQ50" s="5" t="e">
        <f>MIN(#REF!,#REF!,#REF!,#REF!,$G$63,$G$75,$G$87,$G$99,$G$111,$G$123,$G$135,$G$147,$G$159,$G$171)</f>
        <v>#REF!</v>
      </c>
    </row>
    <row r="51" spans="1:69" x14ac:dyDescent="0.25">
      <c r="A51" s="117">
        <v>42403</v>
      </c>
      <c r="B51" s="60">
        <v>2</v>
      </c>
      <c r="C51" s="60">
        <f t="shared" si="2"/>
        <v>2016</v>
      </c>
      <c r="D51" s="36">
        <v>2</v>
      </c>
      <c r="E51" s="38">
        <v>8.3000000000000007</v>
      </c>
      <c r="F51" s="38">
        <v>27</v>
      </c>
      <c r="G51" s="49">
        <v>119</v>
      </c>
      <c r="H51" s="55">
        <v>0.28299999999999997</v>
      </c>
      <c r="I51" s="39">
        <v>5.6000000000000001E-2</v>
      </c>
      <c r="J51" s="52">
        <v>2.4E-2</v>
      </c>
      <c r="K51" s="38">
        <v>8.1</v>
      </c>
      <c r="L51" s="36">
        <v>96</v>
      </c>
      <c r="M51" s="54">
        <v>318</v>
      </c>
      <c r="N51" s="36">
        <v>109</v>
      </c>
      <c r="O51" s="54">
        <v>401</v>
      </c>
      <c r="P51" s="43">
        <v>96</v>
      </c>
      <c r="Q51" s="40">
        <v>32</v>
      </c>
      <c r="R51" s="44" t="s">
        <v>70</v>
      </c>
      <c r="S51" s="54">
        <v>516</v>
      </c>
      <c r="T51" s="38">
        <v>1</v>
      </c>
      <c r="U51" s="40">
        <v>128</v>
      </c>
      <c r="V51" s="37">
        <v>20</v>
      </c>
      <c r="W51" s="45">
        <v>8503</v>
      </c>
      <c r="X51" s="36">
        <v>55</v>
      </c>
      <c r="Y51" s="36">
        <v>191</v>
      </c>
      <c r="Z51" s="35">
        <v>13</v>
      </c>
      <c r="AA51" s="54">
        <v>414</v>
      </c>
      <c r="AB51" s="53">
        <v>97.8</v>
      </c>
      <c r="AE51" s="3">
        <v>2001</v>
      </c>
      <c r="AF51" s="2">
        <f>COUNT(#REF!)</f>
        <v>0</v>
      </c>
      <c r="AG51" s="4" t="e">
        <f>MAX(#REF!)</f>
        <v>#REF!</v>
      </c>
      <c r="AH51" s="2" t="e">
        <f>PERCENTILE(#REF!,75%)</f>
        <v>#REF!</v>
      </c>
      <c r="AI51" s="4" t="e">
        <f>MEDIAN(#REF!)</f>
        <v>#REF!</v>
      </c>
      <c r="AJ51" s="2" t="e">
        <f>PERCENTILE(#REF!,25%)</f>
        <v>#REF!</v>
      </c>
      <c r="AK51" s="4" t="e">
        <f>MIN(#REF!)</f>
        <v>#REF!</v>
      </c>
      <c r="BK51">
        <v>3</v>
      </c>
      <c r="BL51">
        <f>COUNT(#REF!,#REF!,#REF!,#REF!,$G$64,$G$76,$G$88,$G$100,$G$112,$G$124,$G$136,$G$148,$G$160,$G$172)</f>
        <v>0</v>
      </c>
      <c r="BM51" s="5" t="e">
        <f>MAX(#REF!,#REF!,#REF!,#REF!,$G$64,$G$76,$G$88,$G$100,$G$112,$G$124,$G$136,$G$148,$G$160,$G$172)</f>
        <v>#REF!</v>
      </c>
      <c r="BN51" t="e">
        <f>PERCENTILE((#REF!,#REF!,#REF!,#REF!,$G$64,$G$76,$G$88,$G$100,$G$112,$G$124,$G$136,$G$148,$G$160,$G$172),75%)</f>
        <v>#REF!</v>
      </c>
      <c r="BO51" s="5" t="e">
        <f>MEDIAN(#REF!,#REF!,#REF!,#REF!,$G$64,$G$76,$G$88,$G$100,$G$112,$G$124,$G$136,$G$148,$G$160,$G$172)</f>
        <v>#REF!</v>
      </c>
      <c r="BP51" t="e">
        <f>PERCENTILE((#REF!,#REF!,#REF!,#REF!,$G$64,$G$76,$G$88,$G$100,$G$112,$G$124,$G$136,$G$148,$G$160,$G$172),25%)</f>
        <v>#REF!</v>
      </c>
      <c r="BQ51" s="5" t="e">
        <f>MIN(#REF!,#REF!,#REF!,#REF!,$G$64,$G$76,$G$88,$G$100,$G$112,$G$124,$G$136,$G$148,$G$160,$G$172)</f>
        <v>#REF!</v>
      </c>
    </row>
    <row r="52" spans="1:69" x14ac:dyDescent="0.25">
      <c r="A52" s="117">
        <v>42431</v>
      </c>
      <c r="B52" s="60">
        <v>3</v>
      </c>
      <c r="C52" s="60">
        <f t="shared" si="2"/>
        <v>2016</v>
      </c>
      <c r="D52" s="36">
        <v>1</v>
      </c>
      <c r="E52" s="38">
        <v>8.5</v>
      </c>
      <c r="F52" s="38">
        <v>25</v>
      </c>
      <c r="G52" s="49">
        <v>160</v>
      </c>
      <c r="H52" s="55">
        <v>4.0000000000000001E-3</v>
      </c>
      <c r="I52" s="39">
        <v>7.0000000000000001E-3</v>
      </c>
      <c r="J52" s="52">
        <v>0.01</v>
      </c>
      <c r="K52" s="38">
        <v>7.8</v>
      </c>
      <c r="L52" s="36">
        <v>86</v>
      </c>
      <c r="M52" s="54">
        <v>392</v>
      </c>
      <c r="N52" s="36">
        <v>43</v>
      </c>
      <c r="O52" s="54">
        <v>301</v>
      </c>
      <c r="P52" s="43">
        <v>20</v>
      </c>
      <c r="Q52" s="40">
        <v>72</v>
      </c>
      <c r="R52" s="44" t="s">
        <v>70</v>
      </c>
      <c r="S52" s="54">
        <v>713</v>
      </c>
      <c r="T52" s="38">
        <v>5</v>
      </c>
      <c r="U52" s="40">
        <v>112</v>
      </c>
      <c r="V52" s="37">
        <v>20</v>
      </c>
      <c r="W52" s="45">
        <v>40833</v>
      </c>
      <c r="X52" s="36">
        <v>142</v>
      </c>
      <c r="Y52" s="36">
        <v>333</v>
      </c>
      <c r="Z52" s="35">
        <v>7</v>
      </c>
      <c r="AA52" s="54">
        <v>478</v>
      </c>
      <c r="AB52" s="53">
        <v>68.61</v>
      </c>
      <c r="AE52" s="3">
        <v>2002</v>
      </c>
      <c r="AF52" s="2">
        <f>COUNT(#REF!)</f>
        <v>0</v>
      </c>
      <c r="AG52" s="4" t="e">
        <f>MAX(#REF!)</f>
        <v>#REF!</v>
      </c>
      <c r="AH52" s="2" t="e">
        <f>PERCENTILE(#REF!,75%)</f>
        <v>#REF!</v>
      </c>
      <c r="AI52" s="4" t="e">
        <f>MEDIAN(#REF!)</f>
        <v>#REF!</v>
      </c>
      <c r="AJ52" s="2" t="e">
        <f>PERCENTILE(#REF!,25%)</f>
        <v>#REF!</v>
      </c>
      <c r="AK52" s="4" t="e">
        <f>MIN(#REF!)</f>
        <v>#REF!</v>
      </c>
      <c r="BK52">
        <v>4</v>
      </c>
      <c r="BL52">
        <f>COUNT(#REF!,#REF!,#REF!,#REF!,$G$65,$G$77,$G$89,$G$101,$G$113,$G$125,$G$137,$G$149,$G$161,$G$173)</f>
        <v>0</v>
      </c>
      <c r="BM52" s="5" t="e">
        <f>MAX(#REF!,#REF!,#REF!,#REF!,$G$65,$G$77,$G$89,$G$101,$G$113,$G$125,$G$137,$G$149,$G$161,$G$173)</f>
        <v>#REF!</v>
      </c>
      <c r="BN52" t="e">
        <f>PERCENTILE((#REF!,#REF!,#REF!,#REF!,$G$65,$G$77,$G$89,$G$101,$G$113,$G$125,$G$137,$G$149,$G$161,$G$173),75%)</f>
        <v>#REF!</v>
      </c>
      <c r="BO52" s="5" t="e">
        <f>MEDIAN(#REF!,#REF!,#REF!,#REF!,$G$65,$G$77,$G$89,$G$101,$G$113,$G$125,$G$137,$G$149,$G$161,$G$173)</f>
        <v>#REF!</v>
      </c>
      <c r="BP52" t="e">
        <f>PERCENTILE((#REF!,#REF!,#REF!,#REF!,$G$65,$G$77,$G$89,$G$101,$G$113,$G$125,$G$137,$G$149,$G$161,$G$173),25%)</f>
        <v>#REF!</v>
      </c>
      <c r="BQ52" s="5" t="e">
        <f>MIN(#REF!,#REF!,#REF!,#REF!,$G$65,$G$77,$G$89,$G$101,$G$113,$G$125,$G$137,$G$149,$G$161,$G$173)</f>
        <v>#REF!</v>
      </c>
    </row>
    <row r="53" spans="1:69" x14ac:dyDescent="0.25">
      <c r="A53" s="117">
        <v>42487</v>
      </c>
      <c r="B53" s="60">
        <v>4</v>
      </c>
      <c r="C53" s="60">
        <f t="shared" si="2"/>
        <v>2016</v>
      </c>
      <c r="D53" s="36">
        <v>1</v>
      </c>
      <c r="E53" s="38">
        <v>8.5</v>
      </c>
      <c r="F53" s="38">
        <v>30</v>
      </c>
      <c r="G53" s="49">
        <v>123</v>
      </c>
      <c r="H53" s="39">
        <v>9.6000000000000002E-2</v>
      </c>
      <c r="I53" s="39">
        <v>3.1E-2</v>
      </c>
      <c r="J53" s="39">
        <v>6.8000000000000005E-2</v>
      </c>
      <c r="K53" s="38">
        <v>8.6999999999999993</v>
      </c>
      <c r="L53" s="36">
        <v>62</v>
      </c>
      <c r="M53" s="49">
        <v>277</v>
      </c>
      <c r="N53" s="36">
        <v>43</v>
      </c>
      <c r="O53" s="54">
        <v>110</v>
      </c>
      <c r="P53" s="43">
        <v>32</v>
      </c>
      <c r="Q53" s="36">
        <v>40</v>
      </c>
      <c r="R53" s="36">
        <v>20</v>
      </c>
      <c r="S53" s="49">
        <v>542</v>
      </c>
      <c r="T53" s="38">
        <v>0.5</v>
      </c>
      <c r="U53" s="36">
        <v>160</v>
      </c>
      <c r="V53" s="37">
        <v>40</v>
      </c>
      <c r="W53" s="45">
        <v>21522</v>
      </c>
      <c r="X53" s="36">
        <v>73</v>
      </c>
      <c r="Y53" s="36">
        <v>239</v>
      </c>
      <c r="Z53" s="35">
        <v>4</v>
      </c>
      <c r="AA53" s="49">
        <v>339</v>
      </c>
      <c r="AB53" s="53">
        <v>57.33</v>
      </c>
      <c r="AE53" s="3">
        <v>2003</v>
      </c>
      <c r="AF53" s="2">
        <f>COUNT($G$62:$G$73)</f>
        <v>0</v>
      </c>
      <c r="AG53" s="4">
        <f>MAX($G$62:$G$73)</f>
        <v>0</v>
      </c>
      <c r="AH53" s="2" t="e">
        <f>PERCENTILE($G$62:$G$73,75%)</f>
        <v>#NUM!</v>
      </c>
      <c r="AI53" s="4" t="e">
        <f>MEDIAN($G$62:$G$73)</f>
        <v>#NUM!</v>
      </c>
      <c r="AJ53" s="2" t="e">
        <f>PERCENTILE($G$62:$G$73,25%)</f>
        <v>#NUM!</v>
      </c>
      <c r="AK53" s="4">
        <f>MIN($G$62:$G$73)</f>
        <v>0</v>
      </c>
      <c r="BK53">
        <v>5</v>
      </c>
      <c r="BL53">
        <f>COUNT(#REF!,#REF!,#REF!,#REF!,$G$66,$G$78,$G$90,$G$102,$G$114,$G$126,$G$138,$G$150,$G$162,$G$174)</f>
        <v>0</v>
      </c>
      <c r="BM53" s="5" t="e">
        <f>MAX(#REF!,#REF!,#REF!,#REF!,$G$66,$G$78,$G$90,$G$102,$G$114,$G$126,$G$138,$G$150,$G$162,$G$174)</f>
        <v>#REF!</v>
      </c>
      <c r="BN53" t="e">
        <f>PERCENTILE((#REF!,#REF!,#REF!,#REF!,$G$66,$G$78,$G$90,$G$102,$G$114,$G$126,$G$138,$G$150,$G$162,$G$174),75%)</f>
        <v>#REF!</v>
      </c>
      <c r="BO53" s="5" t="e">
        <f>MEDIAN(#REF!,#REF!,#REF!,#REF!,$G$66,$G$78,$G$90,$G$102,$G$114,$G$126,$G$138,$G$150,$G$162,$G$174)</f>
        <v>#REF!</v>
      </c>
      <c r="BP53" t="e">
        <f>PERCENTILE((#REF!,#REF!,#REF!,#REF!,$G$66,$G$78,$G$90,$G$102,$G$114,$G$126,$G$138,$G$150,$G$162,$G$174),25%)</f>
        <v>#REF!</v>
      </c>
      <c r="BQ53" s="5" t="e">
        <f>MIN(#REF!,#REF!,#REF!,#REF!,$G$66,$G$78,$G$90,$G$102,$G$114,$G$126,$G$138,$G$150,$G$162,$G$174)</f>
        <v>#REF!</v>
      </c>
    </row>
    <row r="54" spans="1:69" x14ac:dyDescent="0.25">
      <c r="A54" s="117">
        <v>42515</v>
      </c>
      <c r="B54" s="60">
        <v>5</v>
      </c>
      <c r="C54" s="60">
        <f t="shared" si="2"/>
        <v>2016</v>
      </c>
      <c r="D54" s="36">
        <v>4</v>
      </c>
      <c r="E54" s="38">
        <v>10</v>
      </c>
      <c r="F54" s="38">
        <v>30.5</v>
      </c>
      <c r="G54" s="49">
        <v>149</v>
      </c>
      <c r="H54" s="55">
        <v>4.0000000000000001E-3</v>
      </c>
      <c r="I54" s="39">
        <v>4.0000000000000001E-3</v>
      </c>
      <c r="J54" s="52">
        <v>5.6000000000000001E-2</v>
      </c>
      <c r="K54" s="38">
        <v>9.4</v>
      </c>
      <c r="L54" s="36">
        <v>30</v>
      </c>
      <c r="M54" s="54">
        <v>518</v>
      </c>
      <c r="N54" s="36">
        <v>23</v>
      </c>
      <c r="O54" s="54">
        <v>51</v>
      </c>
      <c r="P54" s="43">
        <v>28</v>
      </c>
      <c r="Q54" s="40">
        <v>76</v>
      </c>
      <c r="R54" s="36">
        <v>23</v>
      </c>
      <c r="S54" s="54">
        <v>654</v>
      </c>
      <c r="T54" s="38">
        <v>0.5</v>
      </c>
      <c r="U54" s="40">
        <v>164</v>
      </c>
      <c r="V54" s="37">
        <v>60</v>
      </c>
      <c r="W54" s="45">
        <v>15744</v>
      </c>
      <c r="X54" s="36">
        <v>454</v>
      </c>
      <c r="Y54" s="36">
        <v>334</v>
      </c>
      <c r="Z54" s="35">
        <v>3</v>
      </c>
      <c r="AA54" s="54">
        <v>548</v>
      </c>
      <c r="AB54" s="53">
        <v>182.44</v>
      </c>
      <c r="AE54" s="3">
        <v>2004</v>
      </c>
      <c r="AF54" s="2">
        <f>COUNT($G$74:$G$85)</f>
        <v>0</v>
      </c>
      <c r="AG54" s="4">
        <f>MAX($G$74:$G$85)</f>
        <v>0</v>
      </c>
      <c r="AH54" s="2" t="e">
        <f>PERCENTILE($G$74:$G$85,75%)</f>
        <v>#NUM!</v>
      </c>
      <c r="AI54" s="4" t="e">
        <f>MEDIAN($G$74:$G$85)</f>
        <v>#NUM!</v>
      </c>
      <c r="AJ54" s="2" t="e">
        <f>PERCENTILE($G$74:$G$85,25%)</f>
        <v>#NUM!</v>
      </c>
      <c r="AK54" s="4">
        <f>MIN($G$74:$G$85)</f>
        <v>0</v>
      </c>
      <c r="BK54">
        <v>6</v>
      </c>
      <c r="BL54">
        <f>COUNT(#REF!,#REF!,#REF!,#REF!,$G$67,$G$79,$G$91,$G$103,$G$115,$G$127,$G$139,$G$151,$G$163,$G$175)</f>
        <v>0</v>
      </c>
      <c r="BM54" s="5" t="e">
        <f>MAX(#REF!,#REF!,#REF!,#REF!,$G$67,$G$79,$G$91,$G$103,$G$115,$G$127,$G$139,$G$151,$G$163,$G$175)</f>
        <v>#REF!</v>
      </c>
      <c r="BN54" t="e">
        <f>PERCENTILE((#REF!,#REF!,#REF!,#REF!,$G$67,$G$79,$G$91,$G$103,$G$115,$G$127,$G$139,$G$151,$G$163,$G$175),75%)</f>
        <v>#REF!</v>
      </c>
      <c r="BO54" s="5" t="e">
        <f>MEDIAN(#REF!,#REF!,#REF!,#REF!,$G$67,$G$79,$G$91,$G$103,$G$115,$G$127,$G$139,$G$151,$G$163,$G$175)</f>
        <v>#REF!</v>
      </c>
      <c r="BP54" t="e">
        <f>PERCENTILE((#REF!,#REF!,#REF!,#REF!,$G$67,$G$79,$G$91,$G$103,$G$115,$G$127,$G$139,$G$151,$G$163,$G$175),25%)</f>
        <v>#REF!</v>
      </c>
      <c r="BQ54" s="5" t="e">
        <f>MIN(#REF!,#REF!,#REF!,#REF!,$G$67,$G$79,$G$91,$G$103,$G$115,$G$127,$G$139,$G$151,$G$163,$G$175)</f>
        <v>#REF!</v>
      </c>
    </row>
    <row r="55" spans="1:69" x14ac:dyDescent="0.25">
      <c r="A55" s="117">
        <v>42543</v>
      </c>
      <c r="B55" s="60">
        <v>6</v>
      </c>
      <c r="C55" s="60">
        <f t="shared" si="2"/>
        <v>2016</v>
      </c>
      <c r="D55" s="36">
        <v>4</v>
      </c>
      <c r="E55" s="38">
        <v>9.1</v>
      </c>
      <c r="F55" s="38">
        <v>31</v>
      </c>
      <c r="G55" s="49">
        <v>200</v>
      </c>
      <c r="H55" s="55">
        <v>0.79800000000000004</v>
      </c>
      <c r="I55" s="39">
        <v>0.12</v>
      </c>
      <c r="J55" s="52">
        <v>3.1E-2</v>
      </c>
      <c r="K55" s="38">
        <v>9.4</v>
      </c>
      <c r="L55" s="36">
        <v>35</v>
      </c>
      <c r="M55" s="54">
        <v>794</v>
      </c>
      <c r="N55" s="36" t="s">
        <v>70</v>
      </c>
      <c r="O55" s="54">
        <v>26</v>
      </c>
      <c r="P55" s="43">
        <v>12</v>
      </c>
      <c r="Q55" s="40">
        <v>56</v>
      </c>
      <c r="R55" s="36">
        <v>31</v>
      </c>
      <c r="S55" s="54">
        <v>647</v>
      </c>
      <c r="T55" s="38">
        <v>4</v>
      </c>
      <c r="U55" s="40">
        <v>360</v>
      </c>
      <c r="V55" s="37">
        <v>60</v>
      </c>
      <c r="W55" s="45">
        <v>131827</v>
      </c>
      <c r="X55" s="36">
        <v>224</v>
      </c>
      <c r="Y55" s="36">
        <v>96</v>
      </c>
      <c r="Z55" s="35">
        <v>3</v>
      </c>
      <c r="AA55" s="54">
        <v>829</v>
      </c>
      <c r="AB55" s="53">
        <v>97.02</v>
      </c>
      <c r="AE55" s="3">
        <v>2005</v>
      </c>
      <c r="AF55" s="2">
        <f>COUNT($G$86:$G$97)</f>
        <v>0</v>
      </c>
      <c r="AG55" s="4">
        <f>MAX($G$86:$G$97)</f>
        <v>0</v>
      </c>
      <c r="AH55" s="2" t="e">
        <f>PERCENTILE($G$86:$G$97,75%)</f>
        <v>#NUM!</v>
      </c>
      <c r="AI55" s="4" t="e">
        <f>MEDIAN($G$86:$G$97)</f>
        <v>#NUM!</v>
      </c>
      <c r="AJ55" s="2" t="e">
        <f>PERCENTILE($G$86:$G$97,25%)</f>
        <v>#NUM!</v>
      </c>
      <c r="AK55" s="4">
        <f>MIN($G$86:$G$97)</f>
        <v>0</v>
      </c>
      <c r="BK55">
        <v>7</v>
      </c>
      <c r="BL55">
        <f>COUNT(#REF!,#REF!,#REF!,#REF!,$G$68,$G$80,$G$92,$G$104,$G$116,$G$128,$G$140,$G$152,$G$164,$G$176)</f>
        <v>0</v>
      </c>
      <c r="BM55" s="5" t="e">
        <f>MAX(#REF!,#REF!,#REF!,#REF!,$G$68,$G$80,$G$92,$G$104,$G$116,$G$128,$G$140,$G$152,$G$164,$G$176)</f>
        <v>#REF!</v>
      </c>
      <c r="BN55" t="e">
        <f>PERCENTILE((#REF!,#REF!,#REF!,#REF!,$G$68,$G$80,$G$92,$G$104,$G$116,$G$128,$G$140,$G$152,$G$164,$G$176),75%)</f>
        <v>#REF!</v>
      </c>
      <c r="BO55" s="5" t="e">
        <f>MEDIAN(#REF!,#REF!,#REF!,#REF!,$G$68,$G$80,$G$92,$G$104,$G$116,$G$128,$G$140,$G$152,$G$164,$G$176)</f>
        <v>#REF!</v>
      </c>
      <c r="BP55" t="e">
        <f>PERCENTILE((#REF!,#REF!,#REF!,#REF!,$G$68,$G$80,$G$92,$G$104,$G$116,$G$128,$G$140,$G$152,$G$164,$G$176),25%)</f>
        <v>#REF!</v>
      </c>
      <c r="BQ55" s="5" t="e">
        <f>MIN(#REF!,#REF!,#REF!,#REF!,$G$68,$G$80,$G$92,$G$104,$G$116,$G$128,$G$140,$G$152,$G$164,$G$176)</f>
        <v>#REF!</v>
      </c>
    </row>
    <row r="56" spans="1:69" x14ac:dyDescent="0.25">
      <c r="A56" s="117">
        <v>42571</v>
      </c>
      <c r="B56" s="60">
        <v>7</v>
      </c>
      <c r="C56" s="60">
        <f t="shared" si="2"/>
        <v>2016</v>
      </c>
      <c r="D56" s="42">
        <v>3</v>
      </c>
      <c r="E56" s="38">
        <v>9.4</v>
      </c>
      <c r="F56" s="38">
        <v>31</v>
      </c>
      <c r="G56" s="49">
        <v>127</v>
      </c>
      <c r="H56" s="41">
        <v>3.7999999999999999E-2</v>
      </c>
      <c r="I56" s="41">
        <v>1E-3</v>
      </c>
      <c r="J56" s="52">
        <v>1E-3</v>
      </c>
      <c r="K56" s="38">
        <v>9.6</v>
      </c>
      <c r="L56" s="36" t="s">
        <v>70</v>
      </c>
      <c r="M56" s="49" t="s">
        <v>70</v>
      </c>
      <c r="N56" s="40">
        <v>10</v>
      </c>
      <c r="O56" s="49">
        <v>38</v>
      </c>
      <c r="P56" s="43">
        <v>24</v>
      </c>
      <c r="Q56" s="40">
        <v>32</v>
      </c>
      <c r="R56" s="36">
        <v>31</v>
      </c>
      <c r="S56" s="54">
        <v>509</v>
      </c>
      <c r="T56" s="56">
        <v>0.5</v>
      </c>
      <c r="U56" s="40">
        <v>52</v>
      </c>
      <c r="V56" s="37">
        <v>80</v>
      </c>
      <c r="W56" s="45">
        <v>23655</v>
      </c>
      <c r="X56" s="36">
        <v>33</v>
      </c>
      <c r="Y56" s="36">
        <v>286</v>
      </c>
      <c r="Z56" s="34">
        <v>2</v>
      </c>
      <c r="AA56" s="49">
        <v>305</v>
      </c>
      <c r="AB56" s="53">
        <v>66.98</v>
      </c>
      <c r="AE56" s="3">
        <v>2006</v>
      </c>
      <c r="AF56" s="2">
        <f>COUNT($G$98:$G$109)</f>
        <v>0</v>
      </c>
      <c r="AG56" s="4">
        <f>MAX($G$98:$G$109)</f>
        <v>0</v>
      </c>
      <c r="AH56" s="2" t="e">
        <f>PERCENTILE($G$98:$G$109,75%)</f>
        <v>#NUM!</v>
      </c>
      <c r="AI56" s="4" t="e">
        <f>MEDIAN($G$98:$G$109)</f>
        <v>#NUM!</v>
      </c>
      <c r="AJ56" s="2" t="e">
        <f>PERCENTILE($G$98:$G$109,25%)</f>
        <v>#NUM!</v>
      </c>
      <c r="AK56" s="4">
        <f>MIN($G$98:$G$109)</f>
        <v>0</v>
      </c>
      <c r="BK56">
        <v>8</v>
      </c>
      <c r="BL56">
        <f>COUNT(#REF!,#REF!,#REF!,#REF!,$G$69,$G$81,$G$93,$G$105,$G$117,$G$129,$G$141,$G$153,$G$165,$G$177)</f>
        <v>0</v>
      </c>
      <c r="BM56" s="5" t="e">
        <f>MAX(#REF!,#REF!,#REF!,#REF!,$G$69,$G$81,$G$93,$G$105,$G$117,$G$129,$G$141,$G$153,$G$165,$G$177)</f>
        <v>#REF!</v>
      </c>
      <c r="BN56" t="e">
        <f>PERCENTILE((#REF!,#REF!,#REF!,#REF!,$G$69,$G$81,$G$93,$G$105,$G$117,$G$129,$G$141,$G$153,$G$165,$G$177),75%)</f>
        <v>#REF!</v>
      </c>
      <c r="BO56" s="5" t="e">
        <f>MEDIAN(#REF!,#REF!,#REF!,#REF!,$G$69,$G$81,$G$93,$G$105,$G$117,$G$129,$G$141,$G$153,$G$165,$G$177)</f>
        <v>#REF!</v>
      </c>
      <c r="BP56" t="e">
        <f>PERCENTILE((#REF!,#REF!,#REF!,#REF!,$G$69,$G$81,$G$93,$G$105,$G$117,$G$129,$G$141,$G$153,$G$165,$G$177),25%)</f>
        <v>#REF!</v>
      </c>
      <c r="BQ56" s="5" t="e">
        <f>MIN(#REF!,#REF!,#REF!,#REF!,$G$69,$G$81,$G$93,$G$105,$G$117,$G$129,$G$141,$G$153,$G$165,$G$177)</f>
        <v>#REF!</v>
      </c>
    </row>
    <row r="57" spans="1:69" x14ac:dyDescent="0.25">
      <c r="A57" s="117">
        <v>42599</v>
      </c>
      <c r="B57" s="60">
        <v>8</v>
      </c>
      <c r="C57" s="60">
        <f t="shared" si="2"/>
        <v>2016</v>
      </c>
      <c r="D57" s="42">
        <v>3</v>
      </c>
      <c r="E57" s="56">
        <v>6.7</v>
      </c>
      <c r="F57" s="56">
        <v>29</v>
      </c>
      <c r="G57" s="54">
        <v>242</v>
      </c>
      <c r="H57" s="55">
        <v>4.1000000000000002E-2</v>
      </c>
      <c r="I57" s="41">
        <v>1E-3</v>
      </c>
      <c r="J57" s="52">
        <v>0.25600000000000001</v>
      </c>
      <c r="K57" s="56">
        <v>8.9</v>
      </c>
      <c r="L57" s="40">
        <v>48</v>
      </c>
      <c r="M57" s="54">
        <v>585</v>
      </c>
      <c r="N57" s="36" t="s">
        <v>70</v>
      </c>
      <c r="O57" s="49">
        <v>99</v>
      </c>
      <c r="P57" s="43">
        <v>12</v>
      </c>
      <c r="Q57" s="40">
        <v>36</v>
      </c>
      <c r="R57" s="36">
        <v>27</v>
      </c>
      <c r="S57" s="54">
        <v>958</v>
      </c>
      <c r="T57" s="56">
        <v>3</v>
      </c>
      <c r="U57" s="40">
        <v>100</v>
      </c>
      <c r="V57" s="80">
        <v>60</v>
      </c>
      <c r="W57" s="45">
        <v>65199</v>
      </c>
      <c r="X57" s="36">
        <v>42</v>
      </c>
      <c r="Y57" s="36">
        <v>286</v>
      </c>
      <c r="Z57" s="34">
        <v>2</v>
      </c>
      <c r="AA57" s="54">
        <v>633</v>
      </c>
      <c r="AB57" s="53">
        <v>95.47</v>
      </c>
      <c r="AE57" s="3">
        <v>2007</v>
      </c>
      <c r="AF57" s="2">
        <f>COUNT($G$110:$G$121)</f>
        <v>0</v>
      </c>
      <c r="AG57" s="4">
        <f>MAX($G$110:$G$121)</f>
        <v>0</v>
      </c>
      <c r="AH57" s="2" t="e">
        <f>PERCENTILE($G$110:$G$121,75%)</f>
        <v>#NUM!</v>
      </c>
      <c r="AI57" s="4" t="e">
        <f>MEDIAN($G$110:$G$121)</f>
        <v>#NUM!</v>
      </c>
      <c r="AJ57" s="2" t="e">
        <f>PERCENTILE($G$110:$G$121,25%)</f>
        <v>#NUM!</v>
      </c>
      <c r="AK57" s="4">
        <f>MIN($G$110:$G$121)</f>
        <v>0</v>
      </c>
      <c r="BK57">
        <v>9</v>
      </c>
      <c r="BL57">
        <f>COUNT(#REF!,#REF!,#REF!,#REF!,$G$70,$G$82,$G$94,$G$106,$G$118,$G$130,$G$142,$G$154,$G$166,$G$178)</f>
        <v>0</v>
      </c>
      <c r="BM57" s="5" t="e">
        <f>MAX(#REF!,#REF!,#REF!,#REF!,$G$70,$G$82,$G$94,$G$106,$G$118,$G$130,$G$142,$G$154,$G$166,$G$178)</f>
        <v>#REF!</v>
      </c>
      <c r="BN57" t="e">
        <f>PERCENTILE((#REF!,#REF!,#REF!,#REF!,$G$70,$G$82,$G$94,$G$106,$G$118,$G$130,$G$142,$G$154,$G$166,$G$178),75%)</f>
        <v>#REF!</v>
      </c>
      <c r="BO57" s="5" t="e">
        <f>MEDIAN(#REF!,#REF!,#REF!,#REF!,$G$70,$G$82,$G$94,$G$106,$G$118,$G$130,$G$142,$G$154,$G$166,$G$178)</f>
        <v>#REF!</v>
      </c>
      <c r="BP57" t="e">
        <f>PERCENTILE((#REF!,#REF!,#REF!,#REF!,$G$70,$G$82,$G$94,$G$106,$G$118,$G$130,$G$142,$G$154,$G$166,$G$178),25%)</f>
        <v>#REF!</v>
      </c>
      <c r="BQ57" s="5" t="e">
        <f>MIN(#REF!,#REF!,#REF!,#REF!,$G$70,$G$82,$G$94,$G$106,$G$118,$G$130,$G$142,$G$154,$G$166,$G$178)</f>
        <v>#REF!</v>
      </c>
    </row>
    <row r="58" spans="1:69" x14ac:dyDescent="0.25">
      <c r="A58" s="117">
        <v>42627</v>
      </c>
      <c r="B58" s="60">
        <v>9</v>
      </c>
      <c r="C58" s="60">
        <f t="shared" si="2"/>
        <v>2016</v>
      </c>
      <c r="D58" s="42">
        <v>2</v>
      </c>
      <c r="E58" s="38">
        <v>9.4</v>
      </c>
      <c r="F58" s="38">
        <v>27</v>
      </c>
      <c r="G58" s="49">
        <v>200</v>
      </c>
      <c r="H58" s="55">
        <v>3.1E-2</v>
      </c>
      <c r="I58" s="41">
        <v>7.0000000000000001E-3</v>
      </c>
      <c r="J58" s="52">
        <v>1.2999999999999999E-2</v>
      </c>
      <c r="K58" s="38">
        <v>9.4</v>
      </c>
      <c r="L58" s="40">
        <v>20</v>
      </c>
      <c r="M58" s="54">
        <v>468</v>
      </c>
      <c r="N58" s="36" t="s">
        <v>70</v>
      </c>
      <c r="O58" s="49">
        <v>194</v>
      </c>
      <c r="P58" s="43">
        <v>8</v>
      </c>
      <c r="Q58" s="40">
        <v>44</v>
      </c>
      <c r="R58" s="36">
        <v>32</v>
      </c>
      <c r="S58" s="36" t="s">
        <v>70</v>
      </c>
      <c r="T58" s="56">
        <v>0.05</v>
      </c>
      <c r="U58" s="40">
        <v>112</v>
      </c>
      <c r="V58" s="37">
        <v>60</v>
      </c>
      <c r="W58" s="45">
        <v>4110</v>
      </c>
      <c r="X58" s="36">
        <v>23</v>
      </c>
      <c r="Y58" s="36">
        <v>133</v>
      </c>
      <c r="Z58" s="34">
        <v>2</v>
      </c>
      <c r="AA58" s="54">
        <v>488</v>
      </c>
      <c r="AB58" s="46">
        <v>115.87</v>
      </c>
      <c r="AE58" s="3">
        <v>2008</v>
      </c>
      <c r="AF58" s="2">
        <f>COUNT($G$122:$G$133)</f>
        <v>0</v>
      </c>
      <c r="AG58" s="4">
        <f>MAX($G$122:$G$133)</f>
        <v>0</v>
      </c>
      <c r="AH58" s="2" t="e">
        <f>PERCENTILE($G$122:$G$133,75%)</f>
        <v>#NUM!</v>
      </c>
      <c r="AI58" s="4" t="e">
        <f>MEDIAN($G$122:$G$133)</f>
        <v>#NUM!</v>
      </c>
      <c r="AJ58" s="2" t="e">
        <f>PERCENTILE($G$122:$G$133,25%)</f>
        <v>#NUM!</v>
      </c>
      <c r="AK58" s="4">
        <f>MIN($G$122:$G$133)</f>
        <v>0</v>
      </c>
      <c r="BK58">
        <v>10</v>
      </c>
      <c r="BL58">
        <f>COUNT(#REF!,#REF!,#REF!,#REF!,$G$71,$G$83,$G$95,$G$107,$G$119,$G$131,$G$143,$G$155,$G$167,$G$179)</f>
        <v>0</v>
      </c>
      <c r="BM58" s="5" t="e">
        <f>MAX(#REF!,#REF!,#REF!,#REF!,$G$71,$G$83,$G$95,$G$107,$G$119,$G$131,$G$143,$G$155,$G$167,$G$179)</f>
        <v>#REF!</v>
      </c>
      <c r="BN58" t="e">
        <f>PERCENTILE((#REF!,#REF!,#REF!,#REF!,$G$71,$G$83,$G$95,$G$107,$G$119,$G$131,$G$143,$G$155,$G$167,$G$179),75%)</f>
        <v>#REF!</v>
      </c>
      <c r="BO58" s="5" t="e">
        <f>MEDIAN(#REF!,#REF!,#REF!,#REF!,$G$71,$G$83,$G$95,$G$107,$G$119,$G$131,$G$143,$G$155,$G$167,$G$179)</f>
        <v>#REF!</v>
      </c>
      <c r="BP58" t="e">
        <f>PERCENTILE((#REF!,#REF!,#REF!,#REF!,$G$71,$G$83,$G$95,$G$107,$G$119,$G$131,$G$143,$G$155,$G$167,$G$179),25%)</f>
        <v>#REF!</v>
      </c>
      <c r="BQ58" s="5" t="e">
        <f>MIN(#REF!,#REF!,#REF!,#REF!,$G$71,$G$83,$G$95,$G$107,$G$119,$G$131,$G$143,$G$155,$G$167,$G$179)</f>
        <v>#REF!</v>
      </c>
    </row>
    <row r="59" spans="1:69" x14ac:dyDescent="0.25">
      <c r="A59" s="117">
        <v>42655</v>
      </c>
      <c r="B59" s="60">
        <v>10</v>
      </c>
      <c r="C59" s="60">
        <f t="shared" si="2"/>
        <v>2016</v>
      </c>
      <c r="D59" s="42">
        <v>1</v>
      </c>
      <c r="E59" s="38">
        <v>9.3000000000000007</v>
      </c>
      <c r="F59" s="38">
        <v>27</v>
      </c>
      <c r="G59" s="49">
        <v>172</v>
      </c>
      <c r="H59" s="55">
        <v>3.5999999999999997E-2</v>
      </c>
      <c r="I59" s="41">
        <v>2.1000000000000001E-2</v>
      </c>
      <c r="J59" s="52">
        <v>0.1</v>
      </c>
      <c r="K59" s="38">
        <v>9</v>
      </c>
      <c r="L59" s="40">
        <v>24</v>
      </c>
      <c r="M59" s="54">
        <v>415</v>
      </c>
      <c r="N59" s="36" t="s">
        <v>70</v>
      </c>
      <c r="O59" s="49">
        <v>76</v>
      </c>
      <c r="P59" s="40">
        <v>8</v>
      </c>
      <c r="Q59" s="40">
        <v>28</v>
      </c>
      <c r="R59" s="36">
        <v>16</v>
      </c>
      <c r="S59" s="36" t="s">
        <v>70</v>
      </c>
      <c r="T59" s="56">
        <v>0.5</v>
      </c>
      <c r="U59" s="40">
        <v>100</v>
      </c>
      <c r="V59" s="37">
        <v>30</v>
      </c>
      <c r="W59" s="45">
        <v>17314</v>
      </c>
      <c r="X59" s="36">
        <v>76</v>
      </c>
      <c r="Y59" s="36">
        <v>571</v>
      </c>
      <c r="Z59" s="34">
        <v>2</v>
      </c>
      <c r="AA59" s="54">
        <v>439</v>
      </c>
      <c r="AB59" s="46">
        <v>181.39</v>
      </c>
      <c r="AE59" s="3">
        <v>2009</v>
      </c>
      <c r="AF59" s="2">
        <f>COUNT($G$134:$G$145)</f>
        <v>0</v>
      </c>
      <c r="AG59" s="4">
        <f>MAX($G$134:$G$145)</f>
        <v>0</v>
      </c>
      <c r="AH59" s="2" t="e">
        <f>PERCENTILE($G$134:$G$145,75%)</f>
        <v>#NUM!</v>
      </c>
      <c r="AI59" s="4" t="e">
        <f>MEDIAN($G$134:$G$145)</f>
        <v>#NUM!</v>
      </c>
      <c r="AJ59" s="2" t="e">
        <f>PERCENTILE($G$134:$G$145,25%)</f>
        <v>#NUM!</v>
      </c>
      <c r="AK59" s="4">
        <f>MIN($G$134:$G$145)</f>
        <v>0</v>
      </c>
      <c r="BK59">
        <v>11</v>
      </c>
      <c r="BL59">
        <f>COUNT(#REF!,#REF!,#REF!,#REF!,$G$72,$G$84,$G$96,$G$108,$G$120,$G$132,$G$144,$G$156,$G$168,$G$180)</f>
        <v>0</v>
      </c>
      <c r="BM59" s="5" t="e">
        <f>MAX(#REF!,#REF!,#REF!,#REF!,$G$72,$G$84,$G$96,$G$108,$G$120,$G$132,$G$144,$G$156,$G$168,$G$180)</f>
        <v>#REF!</v>
      </c>
      <c r="BN59" t="e">
        <f>PERCENTILE((#REF!,#REF!,#REF!,#REF!,$G$72,$G$84,$G$96,$G$108,$G$120,$G$132,$G$144,$G$156,$G$168,$G$180),75%)</f>
        <v>#REF!</v>
      </c>
      <c r="BO59" s="5" t="e">
        <f>MEDIAN(#REF!,#REF!,#REF!,#REF!,$G$72,$G$84,$G$96,$G$108,$G$120,$G$132,$G$144,$G$156,$G$168,$G$180)</f>
        <v>#REF!</v>
      </c>
      <c r="BP59" t="e">
        <f>PERCENTILE((#REF!,#REF!,#REF!,#REF!,$G$72,$G$84,$G$96,$G$108,$G$120,$G$132,$G$144,$G$156,$G$168,$G$180),25%)</f>
        <v>#REF!</v>
      </c>
      <c r="BQ59" s="5" t="e">
        <f>MIN(#REF!,#REF!,#REF!,#REF!,$G$72,$G$84,$G$96,$G$108,$G$120,$G$132,$G$144,$G$156,$G$168,$G$180)</f>
        <v>#REF!</v>
      </c>
    </row>
    <row r="60" spans="1:69" x14ac:dyDescent="0.25">
      <c r="A60" s="117">
        <v>42683</v>
      </c>
      <c r="B60" s="60">
        <v>11</v>
      </c>
      <c r="C60" s="60">
        <f t="shared" si="2"/>
        <v>2016</v>
      </c>
      <c r="D60" s="43">
        <v>1</v>
      </c>
      <c r="E60" s="38">
        <v>6.6</v>
      </c>
      <c r="F60" s="38">
        <v>26.5</v>
      </c>
      <c r="G60" s="49">
        <v>66</v>
      </c>
      <c r="H60" s="41">
        <v>0.314</v>
      </c>
      <c r="I60" s="41">
        <v>0.222</v>
      </c>
      <c r="J60" s="52">
        <v>4.9000000000000002E-2</v>
      </c>
      <c r="K60" s="57" t="s">
        <v>70</v>
      </c>
      <c r="L60" s="40">
        <v>33</v>
      </c>
      <c r="M60" s="54">
        <v>227</v>
      </c>
      <c r="N60" s="36" t="s">
        <v>70</v>
      </c>
      <c r="O60" s="49">
        <v>110</v>
      </c>
      <c r="P60" s="43">
        <v>8</v>
      </c>
      <c r="Q60" s="40">
        <v>16</v>
      </c>
      <c r="R60" s="36">
        <v>20</v>
      </c>
      <c r="S60" s="36" t="s">
        <v>70</v>
      </c>
      <c r="T60" s="56">
        <v>2</v>
      </c>
      <c r="U60" s="40">
        <v>52</v>
      </c>
      <c r="V60" s="37">
        <v>20</v>
      </c>
      <c r="W60" s="45">
        <v>7752</v>
      </c>
      <c r="X60" s="36">
        <v>49</v>
      </c>
      <c r="Y60" s="36">
        <v>477</v>
      </c>
      <c r="Z60" s="34">
        <v>4</v>
      </c>
      <c r="AA60" s="54">
        <v>260</v>
      </c>
      <c r="AB60" s="46">
        <v>66</v>
      </c>
      <c r="AE60" s="3">
        <v>2010</v>
      </c>
      <c r="AF60" s="2">
        <f>COUNT($G$146:$G$157)</f>
        <v>0</v>
      </c>
      <c r="AG60" s="4">
        <f>MAX($G$146:$G$157)</f>
        <v>0</v>
      </c>
      <c r="AH60" s="2" t="e">
        <f>PERCENTILE($G$146:$G$157,75%)</f>
        <v>#NUM!</v>
      </c>
      <c r="AI60" s="4" t="e">
        <f>MEDIAN($G$146:$G$157)</f>
        <v>#NUM!</v>
      </c>
      <c r="AJ60" s="2" t="e">
        <f>PERCENTILE($G$146:$G$157,25%)</f>
        <v>#NUM!</v>
      </c>
      <c r="AK60" s="4">
        <f>MIN($G$146:$G$157)</f>
        <v>0</v>
      </c>
      <c r="BK60">
        <v>12</v>
      </c>
      <c r="BL60">
        <f>COUNT(#REF!,#REF!,#REF!,#REF!,$G$73,$G$85,$G$97,$G$109,$G$121,$G$133,$G$145,$G$157,$G$169,$G$181)</f>
        <v>0</v>
      </c>
      <c r="BM60" s="5" t="e">
        <f>MAX(#REF!,#REF!,#REF!,#REF!,$G$73,$G$85,$G$97,$G$109,$G$121,$G$133,$G$145,$G$157,$G$169,$G$181)</f>
        <v>#REF!</v>
      </c>
      <c r="BN60" t="e">
        <f>PERCENTILE((#REF!,#REF!,#REF!,#REF!,$G$73,$G$85,$G$97,$G$109,$G$121,$G$133,$G$145,$G$157,$G$169,$G$181),75%)</f>
        <v>#REF!</v>
      </c>
      <c r="BO60" s="5" t="e">
        <f>MEDIAN(#REF!,#REF!,#REF!,#REF!,$G$73,$G$85,$G$97,$G$109,$G$121,$G$133,$G$145,$G$157,$G$169,$G$181)</f>
        <v>#REF!</v>
      </c>
      <c r="BP60" t="e">
        <f>PERCENTILE((#REF!,#REF!,#REF!,#REF!,$G$73,$G$85,$G$97,$G$109,$G$121,$G$133,$G$145,$G$157,$G$169,$G$181),25%)</f>
        <v>#REF!</v>
      </c>
      <c r="BQ60" s="5" t="e">
        <f>MIN(#REF!,#REF!,#REF!,#REF!,$G$73,$G$85,$G$97,$G$109,$G$121,$G$133,$G$145,$G$157,$G$169,$G$181)</f>
        <v>#REF!</v>
      </c>
    </row>
    <row r="61" spans="1:69" x14ac:dyDescent="0.25">
      <c r="A61" s="117">
        <v>42711</v>
      </c>
      <c r="B61" s="60">
        <v>12</v>
      </c>
      <c r="C61" s="60">
        <f t="shared" si="2"/>
        <v>2016</v>
      </c>
      <c r="D61" s="42">
        <v>1</v>
      </c>
      <c r="E61" s="38">
        <v>7.6</v>
      </c>
      <c r="F61" s="38">
        <v>27</v>
      </c>
      <c r="G61" s="49">
        <v>55</v>
      </c>
      <c r="H61" s="41">
        <v>0.248</v>
      </c>
      <c r="I61" s="41">
        <v>0.113</v>
      </c>
      <c r="J61" s="52">
        <v>5.0000000000000001E-4</v>
      </c>
      <c r="K61" s="38">
        <v>8.4</v>
      </c>
      <c r="L61" s="40">
        <v>29</v>
      </c>
      <c r="M61" s="54">
        <v>196</v>
      </c>
      <c r="N61" s="36" t="s">
        <v>70</v>
      </c>
      <c r="O61" s="49">
        <v>57</v>
      </c>
      <c r="P61" s="40">
        <v>8</v>
      </c>
      <c r="Q61" s="40">
        <v>20</v>
      </c>
      <c r="R61" s="36">
        <v>20</v>
      </c>
      <c r="S61" s="36" t="s">
        <v>70</v>
      </c>
      <c r="T61" s="56">
        <v>0.5</v>
      </c>
      <c r="U61" s="40">
        <v>52</v>
      </c>
      <c r="V61" s="37">
        <v>20</v>
      </c>
      <c r="W61" s="45">
        <v>7510</v>
      </c>
      <c r="X61" s="36">
        <v>49</v>
      </c>
      <c r="Y61" s="36">
        <v>238</v>
      </c>
      <c r="Z61" s="34">
        <v>4</v>
      </c>
      <c r="AA61" s="54">
        <v>225</v>
      </c>
      <c r="AB61" s="46">
        <v>81.05</v>
      </c>
      <c r="AE61" s="3">
        <v>2011</v>
      </c>
      <c r="AF61" s="2">
        <f>COUNT($G$158:$G$169)</f>
        <v>0</v>
      </c>
      <c r="AG61" s="4">
        <f>MAX($G$158:$G$169)</f>
        <v>0</v>
      </c>
      <c r="AH61" s="2" t="e">
        <f>PERCENTILE($G$158:$G$169,75%)</f>
        <v>#NUM!</v>
      </c>
      <c r="AI61" s="4" t="e">
        <f>MEDIAN($G$158:$G$169)</f>
        <v>#NUM!</v>
      </c>
      <c r="AJ61" s="2" t="e">
        <f>PERCENTILE($G$158:$G$169,25%)</f>
        <v>#NUM!</v>
      </c>
      <c r="AK61" s="4">
        <f>MIN($G$158:$G$169)</f>
        <v>0</v>
      </c>
    </row>
    <row r="62" spans="1:69" x14ac:dyDescent="0.25">
      <c r="A62" s="117"/>
      <c r="B62" s="60"/>
      <c r="C62" s="60"/>
      <c r="D62" s="61"/>
      <c r="E62" s="62"/>
      <c r="F62" s="62"/>
      <c r="G62" s="63"/>
      <c r="H62" s="64"/>
      <c r="I62" s="64"/>
      <c r="J62" s="64"/>
      <c r="K62" s="62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E62" s="3">
        <v>2012</v>
      </c>
      <c r="AF62" s="2">
        <f>COUNT($G$170:$G$181)</f>
        <v>0</v>
      </c>
      <c r="AG62" s="4">
        <f>MAX($G$170:$G$181)</f>
        <v>0</v>
      </c>
      <c r="AH62" s="2" t="e">
        <f>PERCENTILE($G$170:$G$181,75%)</f>
        <v>#NUM!</v>
      </c>
      <c r="AI62" s="4" t="e">
        <f>MEDIAN($G$170:$G$181)</f>
        <v>#NUM!</v>
      </c>
      <c r="AJ62" s="2" t="e">
        <f>PERCENTILE($G$170:$G$181,25%)</f>
        <v>#NUM!</v>
      </c>
      <c r="AK62" s="4">
        <f>MIN($G$170:$G$181)</f>
        <v>0</v>
      </c>
    </row>
    <row r="63" spans="1:69" x14ac:dyDescent="0.25">
      <c r="A63" s="117"/>
      <c r="B63" s="60"/>
      <c r="C63" s="60"/>
      <c r="D63" s="61"/>
      <c r="E63" s="62"/>
      <c r="F63" s="62"/>
      <c r="G63" s="63"/>
      <c r="H63" s="64"/>
      <c r="I63" s="64"/>
      <c r="J63" s="64"/>
      <c r="K63" s="62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E63" s="1"/>
      <c r="AF63" s="1"/>
      <c r="AG63" s="2"/>
      <c r="AH63" s="2"/>
      <c r="AI63" s="2"/>
    </row>
    <row r="64" spans="1:69" x14ac:dyDescent="0.25">
      <c r="A64" s="117"/>
      <c r="B64" s="60"/>
      <c r="C64" s="60"/>
      <c r="D64" s="61"/>
      <c r="E64" s="62"/>
      <c r="F64" s="62"/>
      <c r="G64" s="63"/>
      <c r="H64" s="64"/>
      <c r="I64" s="64"/>
      <c r="J64" s="64"/>
      <c r="K64" s="62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</row>
    <row r="65" spans="1:69" x14ac:dyDescent="0.25">
      <c r="A65" s="117"/>
      <c r="B65" s="60"/>
      <c r="C65" s="60"/>
      <c r="D65" s="61"/>
      <c r="E65" s="62"/>
      <c r="F65" s="62"/>
      <c r="G65" s="63"/>
      <c r="H65" s="64"/>
      <c r="I65" s="64"/>
      <c r="J65" s="64"/>
      <c r="K65" s="62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E65" t="s">
        <v>15</v>
      </c>
      <c r="AF65" t="s">
        <v>34</v>
      </c>
      <c r="AG65" t="s">
        <v>35</v>
      </c>
      <c r="AH65" t="s">
        <v>36</v>
      </c>
      <c r="AI65" t="s">
        <v>37</v>
      </c>
      <c r="AJ65" t="s">
        <v>38</v>
      </c>
      <c r="AK65" t="s">
        <v>39</v>
      </c>
      <c r="BK65" t="s">
        <v>14</v>
      </c>
      <c r="BL65" t="s">
        <v>34</v>
      </c>
      <c r="BM65" t="s">
        <v>35</v>
      </c>
      <c r="BN65" t="s">
        <v>36</v>
      </c>
      <c r="BO65" t="s">
        <v>37</v>
      </c>
      <c r="BP65" t="s">
        <v>38</v>
      </c>
      <c r="BQ65" t="s">
        <v>39</v>
      </c>
    </row>
    <row r="66" spans="1:69" x14ac:dyDescent="0.25">
      <c r="A66" s="117"/>
      <c r="B66" s="60"/>
      <c r="C66" s="60"/>
      <c r="D66" s="61"/>
      <c r="E66" s="62"/>
      <c r="F66" s="62"/>
      <c r="G66" s="63"/>
      <c r="H66" s="64"/>
      <c r="I66" s="64"/>
      <c r="J66" s="64"/>
      <c r="K66" s="62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E66" s="3">
        <v>1999</v>
      </c>
      <c r="AF66">
        <f>COUNT(#REF!)</f>
        <v>0</v>
      </c>
      <c r="AG66" s="4" t="e">
        <f>MAX(#REF!)</f>
        <v>#REF!</v>
      </c>
      <c r="AH66" t="e">
        <f>PERCENTILE(#REF!,75%)</f>
        <v>#REF!</v>
      </c>
      <c r="AI66" s="4" t="e">
        <f>MEDIAN(#REF!)</f>
        <v>#REF!</v>
      </c>
      <c r="AJ66" t="e">
        <f>PERCENTILE(#REF!,25%)</f>
        <v>#REF!</v>
      </c>
      <c r="AK66" s="4" t="e">
        <f>MIN(#REF!)</f>
        <v>#REF!</v>
      </c>
      <c r="BK66">
        <v>1</v>
      </c>
      <c r="BL66">
        <f>COUNT(#REF!,#REF!,#REF!,#REF!,$H$62,$H$74,$H$86,$H$98,$H$110,$H$122,$H$134,$H$146,$H$158,$H$170)</f>
        <v>0</v>
      </c>
      <c r="BM66" s="6" t="e">
        <f>MAX(#REF!,#REF!,#REF!,#REF!,$H$62,$H$74,$H$86,$H$98,$H$110,$H$122,$H$134,$H$146,$H$158,$H$170)</f>
        <v>#REF!</v>
      </c>
      <c r="BN66" t="e">
        <f>PERCENTILE((#REF!,#REF!,#REF!,#REF!,$H$62,$H$74,$H$86,$H$98,$H$110,$H$122,$H$134,$H$146,$H$158,$H$170),75%)</f>
        <v>#REF!</v>
      </c>
      <c r="BO66" s="6" t="e">
        <f>MEDIAN(#REF!,#REF!,#REF!,#REF!,$H$62,$H$74,$H$86,$H$98,$H$110,$H$122,$H$134,$H$146,$H$158,$H$170)</f>
        <v>#REF!</v>
      </c>
      <c r="BP66" t="e">
        <f>PERCENTILE((#REF!,#REF!,#REF!,#REF!,$H$62,$H$74,$H$86,$H$98,$H$110,$H$122,$H$134,$H$146,$H$158,$H$170),25%)</f>
        <v>#REF!</v>
      </c>
      <c r="BQ66" s="6" t="e">
        <f>MIN(#REF!,#REF!,#REF!,#REF!,$H$62,$H$74,$H$86,$H$98,$H$110,$H$122,$H$134,$H$146,$H$158,$H$170)</f>
        <v>#REF!</v>
      </c>
    </row>
    <row r="67" spans="1:69" x14ac:dyDescent="0.25">
      <c r="A67" s="117"/>
      <c r="B67" s="60"/>
      <c r="C67" s="60"/>
      <c r="D67" s="61"/>
      <c r="E67" s="62"/>
      <c r="F67" s="62"/>
      <c r="G67" s="63"/>
      <c r="H67" s="64"/>
      <c r="I67" s="64"/>
      <c r="J67" s="64"/>
      <c r="K67" s="62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E67" s="3">
        <v>2000</v>
      </c>
      <c r="AF67">
        <f>COUNT(#REF!)</f>
        <v>0</v>
      </c>
      <c r="AG67" s="4" t="e">
        <f>MAX(#REF!)</f>
        <v>#REF!</v>
      </c>
      <c r="AH67" t="e">
        <f>PERCENTILE(#REF!,75%)</f>
        <v>#REF!</v>
      </c>
      <c r="AI67" s="4" t="e">
        <f>MEDIAN(#REF!)</f>
        <v>#REF!</v>
      </c>
      <c r="AJ67" t="e">
        <f>PERCENTILE(#REF!,25%)</f>
        <v>#REF!</v>
      </c>
      <c r="AK67" s="4" t="e">
        <f>MIN(#REF!)</f>
        <v>#REF!</v>
      </c>
      <c r="BK67">
        <v>2</v>
      </c>
      <c r="BL67">
        <f>COUNT(#REF!,#REF!,#REF!,#REF!,$H$63,$H$75,$H$87,$H$99,$H$111,$H$123,$H$135,$H$147,$H$159,$H$171)</f>
        <v>0</v>
      </c>
      <c r="BM67" s="6" t="e">
        <f>MAX(#REF!,#REF!,#REF!,#REF!,$H$63,$H$75,$H$87,$H$99,$H$111,$H$123,$H$135,$H$147,$H$159,$H$171)</f>
        <v>#REF!</v>
      </c>
      <c r="BN67" t="e">
        <f>PERCENTILE((#REF!,#REF!,#REF!,#REF!,$H$63,$H$75,$H$87,$H$99,$H$111,$H$123,$H$135,$H$147,$H$159,$H$171),75%)</f>
        <v>#REF!</v>
      </c>
      <c r="BO67" s="6" t="e">
        <f>MEDIAN(#REF!,#REF!,#REF!,#REF!,$H$63,$H$75,$H$87,$H$99,$H$111,$H$123,$H$135,$H$147,$H$159,$H$171)</f>
        <v>#REF!</v>
      </c>
      <c r="BP67" t="e">
        <f>PERCENTILE((#REF!,#REF!,#REF!,#REF!,$H$63,$H$75,$H$87,$H$99,$H$111,$H$123,$H$135,$H$147,$H$159,$H$171),25%)</f>
        <v>#REF!</v>
      </c>
      <c r="BQ67" s="6" t="e">
        <f>MIN(#REF!,#REF!,#REF!,#REF!,$H$63,$H$75,$H$87,$H$99,$H$111,$H$123,$H$135,$H$147,$H$159,$H$171)</f>
        <v>#REF!</v>
      </c>
    </row>
    <row r="68" spans="1:69" x14ac:dyDescent="0.25">
      <c r="A68" s="117"/>
      <c r="B68" s="60"/>
      <c r="C68" s="60"/>
      <c r="D68" s="61"/>
      <c r="E68" s="62"/>
      <c r="F68" s="62"/>
      <c r="G68" s="63"/>
      <c r="H68" s="64"/>
      <c r="I68" s="64"/>
      <c r="J68" s="64"/>
      <c r="K68" s="62"/>
      <c r="L68" s="63"/>
      <c r="M68" s="63"/>
      <c r="N68" s="66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E68" s="3">
        <v>2001</v>
      </c>
      <c r="AF68" s="2">
        <f>COUNT(#REF!)</f>
        <v>0</v>
      </c>
      <c r="AG68" s="4" t="e">
        <f>MAX(#REF!)</f>
        <v>#REF!</v>
      </c>
      <c r="AH68" s="2" t="e">
        <f>PERCENTILE(#REF!,75%)</f>
        <v>#REF!</v>
      </c>
      <c r="AI68" s="4" t="e">
        <f>MEDIAN(#REF!)</f>
        <v>#REF!</v>
      </c>
      <c r="AJ68" s="2" t="e">
        <f>PERCENTILE(#REF!,25%)</f>
        <v>#REF!</v>
      </c>
      <c r="AK68" s="4" t="e">
        <f>MIN(#REF!)</f>
        <v>#REF!</v>
      </c>
      <c r="BK68">
        <v>3</v>
      </c>
      <c r="BL68">
        <f>COUNT(#REF!,#REF!,#REF!,#REF!,$H$64,$H$76,$H$88,$H$100,$H$112,$H$124,$H$136,$H$148,$H$160,$H$172)</f>
        <v>0</v>
      </c>
      <c r="BM68" s="6" t="e">
        <f>MAX(#REF!,#REF!,#REF!,#REF!,$H$64,$H$76,$H$88,$H$100,$H$112,$H$124,$H$136,$H$148,$H$160,$H$172)</f>
        <v>#REF!</v>
      </c>
      <c r="BN68" t="e">
        <f>PERCENTILE((#REF!,#REF!,#REF!,#REF!,$H$64,$H$76,$H$88,$H$100,$H$112,$H$124,$H$136,$H$148,$H$160,$H$172),75%)</f>
        <v>#REF!</v>
      </c>
      <c r="BO68" s="6" t="e">
        <f>MEDIAN(#REF!,#REF!,#REF!,#REF!,$H$64,$H$76,$H$88,$H$100,$H$112,$H$124,$H$136,$H$148,$H$160,$H$172)</f>
        <v>#REF!</v>
      </c>
      <c r="BP68" t="e">
        <f>PERCENTILE((#REF!,#REF!,#REF!,#REF!,$H$64,$H$76,$H$88,$H$100,$H$112,$H$124,$H$136,$H$148,$H$160,$H$172),25%)</f>
        <v>#REF!</v>
      </c>
      <c r="BQ68" s="6" t="e">
        <f>MIN(#REF!,#REF!,#REF!,#REF!,$H$64,$H$76,$H$88,$H$100,$H$112,$H$124,$H$136,$H$148,$H$160,$H$172)</f>
        <v>#REF!</v>
      </c>
    </row>
    <row r="69" spans="1:69" x14ac:dyDescent="0.25">
      <c r="A69" s="117"/>
      <c r="B69" s="60"/>
      <c r="C69" s="60"/>
      <c r="D69" s="61"/>
      <c r="E69" s="62"/>
      <c r="F69" s="62"/>
      <c r="G69" s="63"/>
      <c r="H69" s="64"/>
      <c r="I69" s="64"/>
      <c r="J69" s="64"/>
      <c r="K69" s="62"/>
      <c r="L69" s="63"/>
      <c r="M69" s="63"/>
      <c r="N69" s="66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E69" s="3">
        <v>2002</v>
      </c>
      <c r="AF69" s="2">
        <f>COUNT(#REF!)</f>
        <v>0</v>
      </c>
      <c r="AG69" s="4" t="e">
        <f>MAX(#REF!)</f>
        <v>#REF!</v>
      </c>
      <c r="AH69" s="2" t="e">
        <f>PERCENTILE(#REF!,75%)</f>
        <v>#REF!</v>
      </c>
      <c r="AI69" s="4" t="e">
        <f>MEDIAN(#REF!)</f>
        <v>#REF!</v>
      </c>
      <c r="AJ69" s="2" t="e">
        <f>PERCENTILE(#REF!,25%)</f>
        <v>#REF!</v>
      </c>
      <c r="AK69" s="4" t="e">
        <f>MIN(#REF!)</f>
        <v>#REF!</v>
      </c>
      <c r="BK69">
        <v>4</v>
      </c>
      <c r="BL69">
        <f>COUNT(#REF!,#REF!,#REF!,#REF!,$H$65,$H$77,$H$89,$H$101,$H$113,$H$125,$H$137,$H$149,$H$161,$H$173)</f>
        <v>0</v>
      </c>
      <c r="BM69" s="6" t="e">
        <f>MAX(#REF!,#REF!,#REF!,#REF!,$H$65,$H$77,$H$89,$H$101,$H$113,$H$125,$H$137,$H$149,$H$161,$H$173)</f>
        <v>#REF!</v>
      </c>
      <c r="BN69" t="e">
        <f>PERCENTILE((#REF!,#REF!,#REF!,#REF!,$H$65,$H$77,$H$89,$H$101,$H$113,$H$125,$H$137,$H$149,$H$161,$H$173),75%)</f>
        <v>#REF!</v>
      </c>
      <c r="BO69" s="6" t="e">
        <f>MEDIAN(#REF!,#REF!,#REF!,#REF!,$H$65,$H$77,$H$89,$H$101,$H$113,$H$125,$H$137,$H$149,$H$161,$H$173)</f>
        <v>#REF!</v>
      </c>
      <c r="BP69" t="e">
        <f>PERCENTILE((#REF!,#REF!,#REF!,#REF!,$H$65,$H$77,$H$89,$H$101,$H$113,$H$125,$H$137,$H$149,$H$161,$H$173),25%)</f>
        <v>#REF!</v>
      </c>
      <c r="BQ69" s="6" t="e">
        <f>MIN(#REF!,#REF!,#REF!,#REF!,$H$65,$H$77,$H$89,$H$101,$H$113,$H$125,$H$137,$H$149,$H$161,$H$173)</f>
        <v>#REF!</v>
      </c>
    </row>
    <row r="70" spans="1:69" x14ac:dyDescent="0.25">
      <c r="A70" s="117"/>
      <c r="B70" s="60"/>
      <c r="C70" s="60"/>
      <c r="D70" s="61"/>
      <c r="E70" s="62"/>
      <c r="F70" s="62"/>
      <c r="G70" s="63"/>
      <c r="H70" s="64"/>
      <c r="I70" s="64"/>
      <c r="J70" s="64"/>
      <c r="K70" s="62"/>
      <c r="L70" s="63"/>
      <c r="M70" s="63"/>
      <c r="N70" s="66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E70" s="3">
        <v>2003</v>
      </c>
      <c r="AF70" s="2">
        <f>COUNT($H$62:$H$73)</f>
        <v>0</v>
      </c>
      <c r="AG70" s="4">
        <f>MAX($H$62:$H$73)</f>
        <v>0</v>
      </c>
      <c r="AH70" s="2" t="e">
        <f>PERCENTILE($H$62:$H$73,75%)</f>
        <v>#NUM!</v>
      </c>
      <c r="AI70" s="4" t="e">
        <f>MEDIAN($H$62:$H$73)</f>
        <v>#NUM!</v>
      </c>
      <c r="AJ70" s="2" t="e">
        <f>PERCENTILE($H$62:$H$73,25%)</f>
        <v>#NUM!</v>
      </c>
      <c r="AK70" s="4">
        <f>MIN($H$62:$H$73)</f>
        <v>0</v>
      </c>
      <c r="BK70">
        <v>5</v>
      </c>
      <c r="BL70">
        <f>COUNT(#REF!,#REF!,#REF!,#REF!,$H$66,$H$78,$H$90,$H$102,$H$114,$H$126,$H$138,$H$150,$H$162,$H$174)</f>
        <v>0</v>
      </c>
      <c r="BM70" s="6" t="e">
        <f>MAX(#REF!,#REF!,#REF!,#REF!,$H$66,$H$78,$H$90,$H$102,$H$114,$H$126,$H$138,$H$150,$H$162,$H$174)</f>
        <v>#REF!</v>
      </c>
      <c r="BN70" t="e">
        <f>PERCENTILE((#REF!,#REF!,#REF!,#REF!,$H$66,$H$78,$H$90,$H$102,$H$114,$H$126,$H$138,$H$150,$H$162,$H$174),75%)</f>
        <v>#REF!</v>
      </c>
      <c r="BO70" s="6" t="e">
        <f>MEDIAN(#REF!,#REF!,#REF!,#REF!,$H$66,$H$78,$H$90,$H$102,$H$114,$H$126,$H$138,$H$150,$H$162,$H$174)</f>
        <v>#REF!</v>
      </c>
      <c r="BP70" t="e">
        <f>PERCENTILE((#REF!,#REF!,#REF!,#REF!,$H$66,$H$78,$H$90,$H$102,$H$114,$H$126,$H$138,$H$150,$H$162,$H$174),25%)</f>
        <v>#REF!</v>
      </c>
      <c r="BQ70" s="6" t="e">
        <f>MIN(#REF!,#REF!,#REF!,#REF!,$H$66,$H$78,$H$90,$H$102,$H$114,$H$126,$H$138,$H$150,$H$162,$H$174)</f>
        <v>#REF!</v>
      </c>
    </row>
    <row r="71" spans="1:69" x14ac:dyDescent="0.25">
      <c r="A71" s="117"/>
      <c r="B71" s="60"/>
      <c r="C71" s="60"/>
      <c r="D71" s="61"/>
      <c r="E71" s="62"/>
      <c r="F71" s="62"/>
      <c r="G71" s="63"/>
      <c r="H71" s="64"/>
      <c r="I71" s="64"/>
      <c r="J71" s="64"/>
      <c r="K71" s="62"/>
      <c r="L71" s="63"/>
      <c r="M71" s="63"/>
      <c r="N71" s="66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E71" s="3">
        <v>2004</v>
      </c>
      <c r="AF71" s="2">
        <f>COUNT($H$74:$H$85)</f>
        <v>0</v>
      </c>
      <c r="AG71" s="4">
        <f>MAX($H$74:$H$85)</f>
        <v>0</v>
      </c>
      <c r="AH71" s="2" t="e">
        <f>PERCENTILE($H$74:$H$85,75%)</f>
        <v>#NUM!</v>
      </c>
      <c r="AI71" s="4" t="e">
        <f>MEDIAN($H$74:$H$85)</f>
        <v>#NUM!</v>
      </c>
      <c r="AJ71" s="2" t="e">
        <f>PERCENTILE($H$74:$H$85,25%)</f>
        <v>#NUM!</v>
      </c>
      <c r="AK71" s="4">
        <f>MIN($H$74:$H$85)</f>
        <v>0</v>
      </c>
      <c r="BK71">
        <v>6</v>
      </c>
      <c r="BL71">
        <f>COUNT(#REF!,#REF!,#REF!,#REF!,$H$67,$H$79,$H$91,$H$103,$H$115,$H$127,$H$139,$H$151,$H$163,$H$175)</f>
        <v>0</v>
      </c>
      <c r="BM71" s="6" t="e">
        <f>MAX(#REF!,#REF!,#REF!,#REF!,$H$67,$H$79,$H$91,$H$103,$H$115,$H$127,$H$139,$H$151,$H$163,$H$175)</f>
        <v>#REF!</v>
      </c>
      <c r="BN71" t="e">
        <f>PERCENTILE((#REF!,#REF!,#REF!,#REF!,$H$67,$H$79,$H$91,$H$103,$H$115,$H$127,$H$139,$H$151,$H$163,$H$175),75%)</f>
        <v>#REF!</v>
      </c>
      <c r="BO71" s="6" t="e">
        <f>MEDIAN(#REF!,#REF!,#REF!,#REF!,$H$67,$H$79,$H$91,$H$103,$H$115,$H$127,$H$139,$H$151,$H$163,$H$175)</f>
        <v>#REF!</v>
      </c>
      <c r="BP71" t="e">
        <f>PERCENTILE((#REF!,#REF!,#REF!,#REF!,$H$67,$H$79,$H$91,$H$103,$H$115,$H$127,$H$139,$H$151,$H$163,$H$175),25%)</f>
        <v>#REF!</v>
      </c>
      <c r="BQ71" s="6" t="e">
        <f>MIN(#REF!,#REF!,#REF!,#REF!,$H$67,$H$79,$H$91,$H$103,$H$115,$H$127,$H$139,$H$151,$H$163,$H$175)</f>
        <v>#REF!</v>
      </c>
    </row>
    <row r="72" spans="1:69" x14ac:dyDescent="0.25">
      <c r="A72" s="117"/>
      <c r="B72" s="60"/>
      <c r="C72" s="60"/>
      <c r="D72" s="61"/>
      <c r="E72" s="62"/>
      <c r="F72" s="62"/>
      <c r="G72" s="63"/>
      <c r="H72" s="64"/>
      <c r="I72" s="64"/>
      <c r="J72" s="64"/>
      <c r="K72" s="62"/>
      <c r="L72" s="63"/>
      <c r="M72" s="63"/>
      <c r="N72" s="66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E72" s="3">
        <v>2005</v>
      </c>
      <c r="AF72" s="2">
        <f>COUNT($H$86:$H$97)</f>
        <v>0</v>
      </c>
      <c r="AG72" s="4">
        <f>MAX($H$86:$H$97)</f>
        <v>0</v>
      </c>
      <c r="AH72" s="2" t="e">
        <f>PERCENTILE($H$86:$H$97,75%)</f>
        <v>#NUM!</v>
      </c>
      <c r="AI72" s="4" t="e">
        <f>MEDIAN($H$86:$H$97)</f>
        <v>#NUM!</v>
      </c>
      <c r="AJ72" s="2" t="e">
        <f>PERCENTILE($H$86:$H$97,25%)</f>
        <v>#NUM!</v>
      </c>
      <c r="AK72" s="4">
        <f>MIN($H$86:$H$97)</f>
        <v>0</v>
      </c>
      <c r="BK72">
        <v>7</v>
      </c>
      <c r="BL72">
        <f>COUNT(#REF!,#REF!,#REF!,#REF!,$H$68,$H$80,$H$92,$H$104,$H$116,$H$128,$H$140,$H$152,$H$164,$H$176)</f>
        <v>0</v>
      </c>
      <c r="BM72" s="6" t="e">
        <f>MAX(#REF!,#REF!,#REF!,#REF!,$H$68,$H$80,$H$92,$H$104,$H$116,$H$128,$H$140,$H$152,$H$164,$H$176)</f>
        <v>#REF!</v>
      </c>
      <c r="BN72" t="e">
        <f>PERCENTILE((#REF!,#REF!,#REF!,#REF!,$H$68,$H$80,$H$92,$H$104,$H$116,$H$128,$H$140,$H$152,$H$164,$H$176),75%)</f>
        <v>#REF!</v>
      </c>
      <c r="BO72" s="6" t="e">
        <f>MEDIAN(#REF!,#REF!,#REF!,#REF!,$H$68,$H$80,$H$92,$H$104,$H$116,$H$128,$H$140,$H$152,$H$164,$H$176)</f>
        <v>#REF!</v>
      </c>
      <c r="BP72" t="e">
        <f>PERCENTILE((#REF!,#REF!,#REF!,#REF!,$H$68,$H$80,$H$92,$H$104,$H$116,$H$128,$H$140,$H$152,$H$164,$H$176),25%)</f>
        <v>#REF!</v>
      </c>
      <c r="BQ72" s="6" t="e">
        <f>MIN(#REF!,#REF!,#REF!,#REF!,$H$68,$H$80,$H$92,$H$104,$H$116,$H$128,$H$140,$H$152,$H$164,$H$176)</f>
        <v>#REF!</v>
      </c>
    </row>
    <row r="73" spans="1:69" x14ac:dyDescent="0.25">
      <c r="A73" s="117"/>
      <c r="B73" s="60"/>
      <c r="C73" s="60"/>
      <c r="D73" s="61"/>
      <c r="E73" s="62"/>
      <c r="F73" s="62"/>
      <c r="G73" s="63"/>
      <c r="H73" s="64"/>
      <c r="I73" s="64"/>
      <c r="J73" s="64"/>
      <c r="K73" s="62"/>
      <c r="L73" s="63"/>
      <c r="M73" s="63"/>
      <c r="N73" s="66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E73" s="3">
        <v>2006</v>
      </c>
      <c r="AF73" s="2">
        <f>COUNT($H$98:$H$109)</f>
        <v>0</v>
      </c>
      <c r="AG73" s="4">
        <f>MAX($H$98:$H$109)</f>
        <v>0</v>
      </c>
      <c r="AH73" s="2" t="e">
        <f>PERCENTILE($H$98:$H$109,75%)</f>
        <v>#NUM!</v>
      </c>
      <c r="AI73" s="4" t="e">
        <f>MEDIAN($H$98:$H$109)</f>
        <v>#NUM!</v>
      </c>
      <c r="AJ73" s="2" t="e">
        <f>PERCENTILE($H$98:$H$109,25%)</f>
        <v>#NUM!</v>
      </c>
      <c r="AK73" s="4">
        <f>MIN($H$98:$H$109)</f>
        <v>0</v>
      </c>
      <c r="BK73">
        <v>8</v>
      </c>
      <c r="BL73">
        <f>COUNT(#REF!,#REF!,#REF!,#REF!,$H$69,$H$81,$H$93,$H$105,$H$117,$H$129,$H$141,$H$153,$H$165,$H$177)</f>
        <v>0</v>
      </c>
      <c r="BM73" s="6" t="e">
        <f>MAX(#REF!,#REF!,#REF!,#REF!,$H$69,$H$81,$H$93,$H$105,$H$117,$H$129,$H$141,$H$153,$H$165,$H$177)</f>
        <v>#REF!</v>
      </c>
      <c r="BN73" t="e">
        <f>PERCENTILE((#REF!,#REF!,#REF!,#REF!,$H$69,$H$81,$H$93,$H$105,$H$117,$H$129,$H$141,$H$153,$H$165,$H$177),75%)</f>
        <v>#REF!</v>
      </c>
      <c r="BO73" s="6" t="e">
        <f>MEDIAN(#REF!,#REF!,#REF!,#REF!,$H$69,$H$81,$H$93,$H$105,$H$117,$H$129,$H$141,$H$153,$H$165,$H$177)</f>
        <v>#REF!</v>
      </c>
      <c r="BP73" t="e">
        <f>PERCENTILE((#REF!,#REF!,#REF!,#REF!,$H$69,$H$81,$H$93,$H$105,$H$117,$H$129,$H$141,$H$153,$H$165,$H$177),25%)</f>
        <v>#REF!</v>
      </c>
      <c r="BQ73" s="6" t="e">
        <f>MIN(#REF!,#REF!,#REF!,#REF!,$H$69,$H$81,$H$93,$H$105,$H$117,$H$129,$H$141,$H$153,$H$165,$H$177)</f>
        <v>#REF!</v>
      </c>
    </row>
    <row r="74" spans="1:69" x14ac:dyDescent="0.25">
      <c r="A74" s="117"/>
      <c r="B74" s="60"/>
      <c r="C74" s="60"/>
      <c r="D74" s="61"/>
      <c r="E74" s="62"/>
      <c r="F74" s="62"/>
      <c r="G74" s="63"/>
      <c r="H74" s="64"/>
      <c r="I74" s="64"/>
      <c r="J74" s="64"/>
      <c r="K74" s="62"/>
      <c r="L74" s="63"/>
      <c r="M74" s="63"/>
      <c r="N74" s="66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E74" s="3">
        <v>2007</v>
      </c>
      <c r="AF74" s="2">
        <f>COUNT($H$110:$H$121)</f>
        <v>0</v>
      </c>
      <c r="AG74" s="4">
        <f>MAX($H$110:$H$121)</f>
        <v>0</v>
      </c>
      <c r="AH74" s="2" t="e">
        <f>PERCENTILE($H$110:$H$121,75%)</f>
        <v>#NUM!</v>
      </c>
      <c r="AI74" s="4" t="e">
        <f>MEDIAN($H$110:$H$121)</f>
        <v>#NUM!</v>
      </c>
      <c r="AJ74" s="2" t="e">
        <f>PERCENTILE($H$110:$H$121,25%)</f>
        <v>#NUM!</v>
      </c>
      <c r="AK74" s="4">
        <f>MIN($H$110:$H$121)</f>
        <v>0</v>
      </c>
      <c r="BK74">
        <v>9</v>
      </c>
      <c r="BL74">
        <f>COUNT(#REF!,#REF!,#REF!,#REF!,$H$70,$H$82,$H$94,$H$106,$H$118,$H$130,$H$142,$H$154,$H$166,$H$178)</f>
        <v>0</v>
      </c>
      <c r="BM74" s="6" t="e">
        <f>MAX(#REF!,#REF!,#REF!,#REF!,$H$70,$H$82,$H$94,$H$106,$H$118,$H$130,$H$142,$H$154,$H$166,$H$178)</f>
        <v>#REF!</v>
      </c>
      <c r="BN74" t="e">
        <f>PERCENTILE((#REF!,#REF!,#REF!,#REF!,$H$70,$H$82,$H$94,$H$106,$H$118,$H$130,$H$142,$H$154,$H$166,$H$178),75%)</f>
        <v>#REF!</v>
      </c>
      <c r="BO74" s="6" t="e">
        <f>MEDIAN(#REF!,#REF!,#REF!,#REF!,$H$70,$H$82,$H$94,$H$106,$H$118,$H$130,$H$142,$H$154,$H$166,$H$178)</f>
        <v>#REF!</v>
      </c>
      <c r="BP74" t="e">
        <f>PERCENTILE((#REF!,#REF!,#REF!,#REF!,$H$70,$H$82,$H$94,$H$106,$H$118,$H$130,$H$142,$H$154,$H$166,$H$178),25%)</f>
        <v>#REF!</v>
      </c>
      <c r="BQ74" s="6" t="e">
        <f>MIN(#REF!,#REF!,#REF!,#REF!,$H$70,$H$82,$H$94,$H$106,$H$118,$H$130,$H$142,$H$154,$H$166,$H$178)</f>
        <v>#REF!</v>
      </c>
    </row>
    <row r="75" spans="1:69" x14ac:dyDescent="0.25">
      <c r="A75" s="117"/>
      <c r="B75" s="60"/>
      <c r="C75" s="60"/>
      <c r="D75" s="61"/>
      <c r="E75" s="62"/>
      <c r="F75" s="62"/>
      <c r="G75" s="63"/>
      <c r="H75" s="64"/>
      <c r="I75" s="64"/>
      <c r="J75" s="64"/>
      <c r="K75" s="62"/>
      <c r="L75" s="63"/>
      <c r="M75" s="63"/>
      <c r="N75" s="66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E75" s="3">
        <v>2008</v>
      </c>
      <c r="AF75" s="2">
        <f>COUNT($H$122:$H$133)</f>
        <v>0</v>
      </c>
      <c r="AG75" s="4">
        <f>MAX($H$122:$H$133)</f>
        <v>0</v>
      </c>
      <c r="AH75" s="2" t="e">
        <f>PERCENTILE($H$122:$H$133,75%)</f>
        <v>#NUM!</v>
      </c>
      <c r="AI75" s="4" t="e">
        <f>MEDIAN($H$122:$H$133)</f>
        <v>#NUM!</v>
      </c>
      <c r="AJ75" s="2" t="e">
        <f>PERCENTILE($H$122:$H$133,25%)</f>
        <v>#NUM!</v>
      </c>
      <c r="AK75" s="4">
        <f>MIN($H$122:$H$133)</f>
        <v>0</v>
      </c>
      <c r="BK75">
        <v>10</v>
      </c>
      <c r="BL75">
        <f>COUNT(#REF!,#REF!,#REF!,#REF!,$H$71,$H$83,$H$95,$H$107,$H$119,$H$131,$H$143,$H$155,$H$167,$H$179)</f>
        <v>0</v>
      </c>
      <c r="BM75" s="6" t="e">
        <f>MAX(#REF!,#REF!,#REF!,#REF!,$H$71,$H$83,$H$95,$H$107,$H$119,$H$131,$H$143,$H$155,$H$167,$H$179)</f>
        <v>#REF!</v>
      </c>
      <c r="BN75" t="e">
        <f>PERCENTILE((#REF!,#REF!,#REF!,#REF!,$H$71,$H$83,$H$95,$H$107,$H$119,$H$131,$H$143,$H$155,$H$167,$H$179),75%)</f>
        <v>#REF!</v>
      </c>
      <c r="BO75" s="6" t="e">
        <f>MEDIAN(#REF!,#REF!,#REF!,#REF!,$H$71,$H$83,$H$95,$H$107,$H$119,$H$131,$H$143,$H$155,$H$167,$H$179)</f>
        <v>#REF!</v>
      </c>
      <c r="BP75" t="e">
        <f>PERCENTILE((#REF!,#REF!,#REF!,#REF!,$H$71,$H$83,$H$95,$H$107,$H$119,$H$131,$H$143,$H$155,$H$167,$H$179),25%)</f>
        <v>#REF!</v>
      </c>
      <c r="BQ75" s="6" t="e">
        <f>MIN(#REF!,#REF!,#REF!,#REF!,$H$71,$H$83,$H$95,$H$107,$H$119,$H$131,$H$143,$H$155,$H$167,$H$179)</f>
        <v>#REF!</v>
      </c>
    </row>
    <row r="76" spans="1:69" x14ac:dyDescent="0.25">
      <c r="A76" s="117"/>
      <c r="B76" s="60"/>
      <c r="C76" s="60"/>
      <c r="D76" s="61"/>
      <c r="E76" s="62"/>
      <c r="F76" s="62"/>
      <c r="G76" s="63"/>
      <c r="H76" s="64"/>
      <c r="I76" s="64"/>
      <c r="J76" s="64"/>
      <c r="K76" s="62"/>
      <c r="L76" s="63"/>
      <c r="M76" s="63"/>
      <c r="N76" s="66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E76" s="3">
        <v>2009</v>
      </c>
      <c r="AF76" s="2">
        <f>COUNT($H$134:$H$145)</f>
        <v>0</v>
      </c>
      <c r="AG76" s="4">
        <f>MAX($H$134:$H$145)</f>
        <v>0</v>
      </c>
      <c r="AH76" s="2" t="e">
        <f>PERCENTILE($H$134:$H$145,75%)</f>
        <v>#NUM!</v>
      </c>
      <c r="AI76" s="4" t="e">
        <f>MEDIAN($H$134:$H$145)</f>
        <v>#NUM!</v>
      </c>
      <c r="AJ76" s="2" t="e">
        <f>PERCENTILE($H$134:$H$145,25%)</f>
        <v>#NUM!</v>
      </c>
      <c r="AK76" s="4">
        <f>MIN($H$134:$H$145)</f>
        <v>0</v>
      </c>
      <c r="BK76">
        <v>11</v>
      </c>
      <c r="BL76">
        <f>COUNT(#REF!,#REF!,#REF!,#REF!,$H$72,$H$84,$H$96,$H$108,$H$120,$H$132,$H$144,$H$156,$H$168,$H$180)</f>
        <v>0</v>
      </c>
      <c r="BM76" s="6" t="e">
        <f>MAX(#REF!,#REF!,#REF!,#REF!,$H$72,$H$84,$H$96,$H$108,$H$120,$H$132,$H$144,$H$156,$H$168,$H$180)</f>
        <v>#REF!</v>
      </c>
      <c r="BN76" t="e">
        <f>PERCENTILE((#REF!,#REF!,#REF!,#REF!,$H$72,$H$84,$H$96,$H$108,$H$120,$H$132,$H$144,$H$156,$H$168,$H$180),75%)</f>
        <v>#REF!</v>
      </c>
      <c r="BO76" s="6" t="e">
        <f>MEDIAN(#REF!,#REF!,#REF!,#REF!,$H$72,$H$84,$H$96,$H$108,$H$120,$H$132,$H$144,$H$156,$H$168,$H$180)</f>
        <v>#REF!</v>
      </c>
      <c r="BP76" t="e">
        <f>PERCENTILE((#REF!,#REF!,#REF!,#REF!,$H$72,$H$84,$H$96,$H$108,$H$120,$H$132,$H$144,$H$156,$H$168,$H$180),25%)</f>
        <v>#REF!</v>
      </c>
      <c r="BQ76" s="6" t="e">
        <f>MIN(#REF!,#REF!,#REF!,#REF!,$H$72,$H$84,$H$96,$H$108,$H$120,$H$132,$H$144,$H$156,$H$168,$H$180)</f>
        <v>#REF!</v>
      </c>
    </row>
    <row r="77" spans="1:69" x14ac:dyDescent="0.25">
      <c r="A77" s="117"/>
      <c r="B77" s="60"/>
      <c r="C77" s="60"/>
      <c r="D77" s="61"/>
      <c r="E77" s="62"/>
      <c r="F77" s="62"/>
      <c r="G77" s="63"/>
      <c r="H77" s="64"/>
      <c r="I77" s="64"/>
      <c r="J77" s="64"/>
      <c r="K77" s="62"/>
      <c r="L77" s="63"/>
      <c r="M77" s="63"/>
      <c r="N77" s="66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E77" s="3">
        <v>2010</v>
      </c>
      <c r="AF77" s="2">
        <f>COUNT($H$146:$H$157)</f>
        <v>0</v>
      </c>
      <c r="AG77" s="4">
        <f>MAX($H$146:$H$157)</f>
        <v>0</v>
      </c>
      <c r="AH77" s="2" t="e">
        <f>PERCENTILE($H$146:$H$157,75%)</f>
        <v>#NUM!</v>
      </c>
      <c r="AI77" s="4" t="e">
        <f>MEDIAN($H$146:$H$157)</f>
        <v>#NUM!</v>
      </c>
      <c r="AJ77" s="2" t="e">
        <f>PERCENTILE($H$146:$H$157,25%)</f>
        <v>#NUM!</v>
      </c>
      <c r="AK77" s="4">
        <f>MIN($H$146:$H$157)</f>
        <v>0</v>
      </c>
      <c r="BK77">
        <v>12</v>
      </c>
      <c r="BL77">
        <f>COUNT(#REF!,#REF!,#REF!,#REF!,$H$73,$H$85,$H$97,$H$109,$H$121,$H$133,$H$145,$H$157,$H$169,$H$181)</f>
        <v>0</v>
      </c>
      <c r="BM77" s="6" t="e">
        <f>MAX(#REF!,#REF!,#REF!,#REF!,$H$73,$H$85,$H$97,$H$109,$H$121,$H$133,$H$145,$H$157,$H$169,$H$181)</f>
        <v>#REF!</v>
      </c>
      <c r="BN77" t="e">
        <f>PERCENTILE((#REF!,#REF!,#REF!,#REF!,$H$73,$H$85,$H$97,$H$109,$H$121,$H$133,$H$145,$H$157,$H$169,$H$181),75%)</f>
        <v>#REF!</v>
      </c>
      <c r="BO77" s="6" t="e">
        <f>MEDIAN(#REF!,#REF!,#REF!,#REF!,$H$73,$H$85,$H$97,$H$109,$H$121,$H$133,$H$145,$H$157,$H$169,$H$181)</f>
        <v>#REF!</v>
      </c>
      <c r="BP77" t="e">
        <f>PERCENTILE((#REF!,#REF!,#REF!,#REF!,$H$73,$H$85,$H$97,$H$109,$H$121,$H$133,$H$145,$H$157,$H$169,$H$181),25%)</f>
        <v>#REF!</v>
      </c>
      <c r="BQ77" s="6" t="e">
        <f>MIN(#REF!,#REF!,#REF!,#REF!,$H$73,$H$85,$H$97,$H$109,$H$121,$H$133,$H$145,$H$157,$H$169,$H$181)</f>
        <v>#REF!</v>
      </c>
    </row>
    <row r="78" spans="1:69" x14ac:dyDescent="0.25">
      <c r="A78" s="117"/>
      <c r="B78" s="60"/>
      <c r="C78" s="60"/>
      <c r="D78" s="61"/>
      <c r="E78" s="62"/>
      <c r="F78" s="62"/>
      <c r="G78" s="63"/>
      <c r="H78" s="64"/>
      <c r="I78" s="64"/>
      <c r="J78" s="64"/>
      <c r="K78" s="62"/>
      <c r="L78" s="63"/>
      <c r="M78" s="63"/>
      <c r="N78" s="66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E78" s="3">
        <v>2011</v>
      </c>
      <c r="AF78" s="2">
        <f>COUNT($H$158:$H$169)</f>
        <v>0</v>
      </c>
      <c r="AG78" s="4">
        <f>MAX($H$158:$H$169)</f>
        <v>0</v>
      </c>
      <c r="AH78" s="2" t="e">
        <f>PERCENTILE($H$158:$H$169,75%)</f>
        <v>#NUM!</v>
      </c>
      <c r="AI78" s="4" t="e">
        <f>MEDIAN($H$158:$H$169)</f>
        <v>#NUM!</v>
      </c>
      <c r="AJ78" s="2" t="e">
        <f>PERCENTILE($H$158:$H$169,25%)</f>
        <v>#NUM!</v>
      </c>
      <c r="AK78" s="4">
        <f>MIN($H$158:$H$169)</f>
        <v>0</v>
      </c>
    </row>
    <row r="79" spans="1:69" x14ac:dyDescent="0.25">
      <c r="A79" s="117"/>
      <c r="B79" s="60"/>
      <c r="C79" s="60"/>
      <c r="D79" s="61"/>
      <c r="E79" s="62"/>
      <c r="F79" s="62"/>
      <c r="G79" s="63"/>
      <c r="H79" s="64"/>
      <c r="I79" s="64"/>
      <c r="J79" s="64"/>
      <c r="K79" s="62"/>
      <c r="L79" s="63"/>
      <c r="M79" s="63"/>
      <c r="N79" s="66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E79" s="3">
        <v>2012</v>
      </c>
      <c r="AF79" s="2">
        <f>COUNT($H$170:$H$181)</f>
        <v>0</v>
      </c>
      <c r="AG79" s="4">
        <f>MAX($H$170:$H$181)</f>
        <v>0</v>
      </c>
      <c r="AH79" s="2" t="e">
        <f>PERCENTILE($H$170:$H$181,75%)</f>
        <v>#NUM!</v>
      </c>
      <c r="AI79" s="4" t="e">
        <f>MEDIAN($H$170:$H$181)</f>
        <v>#NUM!</v>
      </c>
      <c r="AJ79" s="2" t="e">
        <f>PERCENTILE($H$170:$H$181,25%)</f>
        <v>#NUM!</v>
      </c>
      <c r="AK79" s="4">
        <f>MIN($H$170:$H$181)</f>
        <v>0</v>
      </c>
    </row>
    <row r="80" spans="1:69" x14ac:dyDescent="0.25">
      <c r="A80" s="117"/>
      <c r="B80" s="60"/>
      <c r="C80" s="60"/>
      <c r="D80" s="61"/>
      <c r="E80" s="62"/>
      <c r="F80" s="62"/>
      <c r="G80" s="63"/>
      <c r="H80" s="64"/>
      <c r="I80" s="64"/>
      <c r="J80" s="64"/>
      <c r="K80" s="62"/>
      <c r="L80" s="63"/>
      <c r="M80" s="63"/>
      <c r="N80" s="66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E80" s="1"/>
      <c r="AF80" s="1"/>
      <c r="AG80" s="2"/>
      <c r="AH80" s="2"/>
      <c r="AI80" s="2"/>
    </row>
    <row r="81" spans="1:69" x14ac:dyDescent="0.25">
      <c r="A81" s="117"/>
      <c r="B81" s="60"/>
      <c r="C81" s="60"/>
      <c r="D81" s="61"/>
      <c r="E81" s="62"/>
      <c r="F81" s="62"/>
      <c r="G81" s="63"/>
      <c r="H81" s="64"/>
      <c r="I81" s="64"/>
      <c r="J81" s="64"/>
      <c r="K81" s="62"/>
      <c r="L81" s="63"/>
      <c r="M81" s="63"/>
      <c r="N81" s="66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</row>
    <row r="82" spans="1:69" x14ac:dyDescent="0.25">
      <c r="A82" s="117"/>
      <c r="B82" s="60"/>
      <c r="C82" s="60"/>
      <c r="D82" s="61"/>
      <c r="E82" s="62"/>
      <c r="F82" s="62"/>
      <c r="G82" s="63"/>
      <c r="H82" s="64"/>
      <c r="I82" s="64"/>
      <c r="J82" s="64"/>
      <c r="K82" s="62"/>
      <c r="L82" s="63"/>
      <c r="M82" s="63"/>
      <c r="N82" s="66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E82" t="s">
        <v>15</v>
      </c>
      <c r="AF82" t="s">
        <v>40</v>
      </c>
      <c r="AG82" t="s">
        <v>41</v>
      </c>
      <c r="AH82" t="s">
        <v>42</v>
      </c>
      <c r="AI82" t="s">
        <v>43</v>
      </c>
      <c r="AJ82" t="s">
        <v>44</v>
      </c>
      <c r="AK82" t="s">
        <v>45</v>
      </c>
      <c r="BK82" t="s">
        <v>14</v>
      </c>
      <c r="BL82" t="s">
        <v>40</v>
      </c>
      <c r="BM82" t="s">
        <v>41</v>
      </c>
      <c r="BN82" t="s">
        <v>42</v>
      </c>
      <c r="BO82" t="s">
        <v>43</v>
      </c>
      <c r="BP82" t="s">
        <v>44</v>
      </c>
      <c r="BQ82" t="s">
        <v>45</v>
      </c>
    </row>
    <row r="83" spans="1:69" x14ac:dyDescent="0.25">
      <c r="A83" s="117"/>
      <c r="B83" s="60"/>
      <c r="C83" s="60"/>
      <c r="D83" s="61"/>
      <c r="E83" s="62"/>
      <c r="F83" s="62"/>
      <c r="G83" s="63"/>
      <c r="H83" s="64"/>
      <c r="I83" s="64"/>
      <c r="J83" s="64"/>
      <c r="K83" s="62"/>
      <c r="L83" s="63"/>
      <c r="M83" s="63"/>
      <c r="N83" s="66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E83" s="3">
        <v>1999</v>
      </c>
      <c r="AF83">
        <f>COUNT(#REF!)</f>
        <v>0</v>
      </c>
      <c r="AG83" s="4" t="e">
        <f>MAX(#REF!)</f>
        <v>#REF!</v>
      </c>
      <c r="AH83" t="e">
        <f>PERCENTILE(#REF!,75%)</f>
        <v>#REF!</v>
      </c>
      <c r="AI83" s="4" t="e">
        <f>MEDIAN(#REF!)</f>
        <v>#REF!</v>
      </c>
      <c r="AJ83" t="e">
        <f>PERCENTILE(#REF!,25%)</f>
        <v>#REF!</v>
      </c>
      <c r="AK83" s="4" t="e">
        <f>MIN(#REF!)</f>
        <v>#REF!</v>
      </c>
      <c r="BK83">
        <v>1</v>
      </c>
      <c r="BL83">
        <f>COUNT(#REF!,#REF!,#REF!,#REF!,$I$62,$I$74,$I$86,$I$98,$I$110,$I$122,$I$134,$I$146,$I$158,$I$170)</f>
        <v>0</v>
      </c>
      <c r="BM83" s="6" t="e">
        <f>MAX(#REF!,#REF!,#REF!,#REF!,$I$62,$I$74,$I$86,$I$98,$I$110,$I$122,$I$134,$I$146,$I$158,$I$170)</f>
        <v>#REF!</v>
      </c>
      <c r="BN83" t="e">
        <f>PERCENTILE((#REF!,#REF!,#REF!,#REF!,$I$62,$I$74,$I$86,$I$98,$I$110,$I$122,$I$134,$I$146,$I$158,$I$170),75%)</f>
        <v>#REF!</v>
      </c>
      <c r="BO83" s="6" t="e">
        <f>MEDIAN(#REF!,#REF!,#REF!,#REF!,$I$62,$I$74,$I$86,$I$98,$I$110,$I$122,$I$134,$I$146,$I$158,$I$170)</f>
        <v>#REF!</v>
      </c>
      <c r="BP83" t="e">
        <f>PERCENTILE((#REF!,#REF!,#REF!,#REF!,$I$62,$I$74,$I$86,$I$98,$I$110,$I$122,$I$134,$I$146,$I$158,$I$170),25%)</f>
        <v>#REF!</v>
      </c>
      <c r="BQ83" s="6" t="e">
        <f>MIN(#REF!,#REF!,#REF!,#REF!,$I$62,$I$74,$I$86,$I$98,$I$110,$I$122,$I$134,$I$146,$I$158,$I$170)</f>
        <v>#REF!</v>
      </c>
    </row>
    <row r="84" spans="1:69" x14ac:dyDescent="0.25">
      <c r="A84" s="117"/>
      <c r="B84" s="60"/>
      <c r="C84" s="60"/>
      <c r="D84" s="61"/>
      <c r="E84" s="62"/>
      <c r="F84" s="62"/>
      <c r="G84" s="63"/>
      <c r="H84" s="64"/>
      <c r="I84" s="64"/>
      <c r="J84" s="64"/>
      <c r="K84" s="62"/>
      <c r="L84" s="63"/>
      <c r="M84" s="63"/>
      <c r="N84" s="66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E84" s="3">
        <v>2000</v>
      </c>
      <c r="AF84">
        <f>COUNT(#REF!)</f>
        <v>0</v>
      </c>
      <c r="AG84" s="4" t="e">
        <f>MAX(#REF!)</f>
        <v>#REF!</v>
      </c>
      <c r="AH84" t="e">
        <f>PERCENTILE(#REF!,75%)</f>
        <v>#REF!</v>
      </c>
      <c r="AI84" s="4" t="e">
        <f>MEDIAN(#REF!)</f>
        <v>#REF!</v>
      </c>
      <c r="AJ84" t="e">
        <f>PERCENTILE(#REF!,25%)</f>
        <v>#REF!</v>
      </c>
      <c r="AK84" s="4" t="e">
        <f>MIN(#REF!)</f>
        <v>#REF!</v>
      </c>
      <c r="BK84">
        <v>2</v>
      </c>
      <c r="BL84">
        <f>COUNT(#REF!,#REF!,#REF!,#REF!,$I$63,$I$75,$I$87,$I$99,$I$111,$I$123,$I$135,$I$147,$I$159,$I$171)</f>
        <v>0</v>
      </c>
      <c r="BM84" s="6" t="e">
        <f>MAX(#REF!,#REF!,#REF!,#REF!,$I$63,$I$75,$I$87,$I$99,$I$111,$I$123,$I$135,$I$147,$I$159,$I$171)</f>
        <v>#REF!</v>
      </c>
      <c r="BN84" t="e">
        <f>PERCENTILE((#REF!,#REF!,#REF!,#REF!,$I$63,$I$75,$I$87,$I$99,$I$111,$I$123,$I$135,$I$147,$I$159,$I$171),75%)</f>
        <v>#REF!</v>
      </c>
      <c r="BO84" s="6" t="e">
        <f>MEDIAN(#REF!,#REF!,#REF!,#REF!,$I$63,$I$75,$I$87,$I$99,$I$111,$I$123,$I$135,$I$147,$I$159,$I$171)</f>
        <v>#REF!</v>
      </c>
      <c r="BP84" t="e">
        <f>PERCENTILE((#REF!,#REF!,#REF!,#REF!,$I$63,$I$75,$I$87,$I$99,$I$111,$I$123,$I$135,$I$147,$I$159,$I$171),25%)</f>
        <v>#REF!</v>
      </c>
      <c r="BQ84" s="6" t="e">
        <f>MIN(#REF!,#REF!,#REF!,#REF!,$I$63,$I$75,$I$87,$I$99,$I$111,$I$123,$I$135,$I$147,$I$159,$I$171)</f>
        <v>#REF!</v>
      </c>
    </row>
    <row r="85" spans="1:69" x14ac:dyDescent="0.25">
      <c r="A85" s="117"/>
      <c r="B85" s="60"/>
      <c r="C85" s="60"/>
      <c r="D85" s="61"/>
      <c r="E85" s="62"/>
      <c r="F85" s="62"/>
      <c r="G85" s="63"/>
      <c r="H85" s="64"/>
      <c r="I85" s="64"/>
      <c r="J85" s="64"/>
      <c r="K85" s="62"/>
      <c r="L85" s="63"/>
      <c r="M85" s="63"/>
      <c r="N85" s="66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E85" s="3">
        <v>2001</v>
      </c>
      <c r="AF85" s="2">
        <f>COUNT(#REF!)</f>
        <v>0</v>
      </c>
      <c r="AG85" s="4" t="e">
        <f>MAX(#REF!)</f>
        <v>#REF!</v>
      </c>
      <c r="AH85" s="2" t="e">
        <f>PERCENTILE(#REF!,75%)</f>
        <v>#REF!</v>
      </c>
      <c r="AI85" s="4" t="e">
        <f>MEDIAN(#REF!)</f>
        <v>#REF!</v>
      </c>
      <c r="AJ85" s="2" t="e">
        <f>PERCENTILE(#REF!,25%)</f>
        <v>#REF!</v>
      </c>
      <c r="AK85" s="4" t="e">
        <f>MIN(#REF!)</f>
        <v>#REF!</v>
      </c>
      <c r="BK85">
        <v>3</v>
      </c>
      <c r="BL85">
        <f>COUNT(#REF!,#REF!,#REF!,#REF!,$I$64,$I$76,$I$88,$I$100,$I$112,$I$124,$I$136,$I$148,$I$160,$I$172)</f>
        <v>0</v>
      </c>
      <c r="BM85" s="6" t="e">
        <f>MAX(#REF!,#REF!,#REF!,#REF!,$I$64,$I$76,$I$88,$I$100,$I$112,$I$124,$I$136,$I$148,$I$160,$I$172)</f>
        <v>#REF!</v>
      </c>
      <c r="BN85" t="e">
        <f>PERCENTILE((#REF!,#REF!,#REF!,#REF!,$I$64,$I$76,$I$88,$I$100,$I$112,$I$124,$I$136,$I$148,$I$160,$I$172),75%)</f>
        <v>#REF!</v>
      </c>
      <c r="BO85" s="6" t="e">
        <f>MEDIAN(#REF!,#REF!,#REF!,#REF!,$I$64,$I$76,$I$88,$I$100,$I$112,$I$124,$I$136,$I$148,$I$160,$I$172)</f>
        <v>#REF!</v>
      </c>
      <c r="BP85" t="e">
        <f>PERCENTILE((#REF!,#REF!,#REF!,#REF!,$I$64,$I$76,$I$88,$I$100,$I$112,$I$124,$I$136,$I$148,$I$160,$I$172),25%)</f>
        <v>#REF!</v>
      </c>
      <c r="BQ85" s="6" t="e">
        <f>MIN(#REF!,#REF!,#REF!,#REF!,$I$64,$I$76,$I$88,$I$100,$I$112,$I$124,$I$136,$I$148,$I$160,$I$172)</f>
        <v>#REF!</v>
      </c>
    </row>
    <row r="86" spans="1:69" x14ac:dyDescent="0.25">
      <c r="A86" s="117"/>
      <c r="B86" s="60"/>
      <c r="C86" s="60"/>
      <c r="D86" s="61"/>
      <c r="E86" s="62"/>
      <c r="F86" s="62"/>
      <c r="G86" s="63"/>
      <c r="H86" s="64"/>
      <c r="I86" s="64"/>
      <c r="J86" s="64"/>
      <c r="K86" s="62"/>
      <c r="L86" s="63"/>
      <c r="M86" s="63"/>
      <c r="N86" s="66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E86" s="3">
        <v>2002</v>
      </c>
      <c r="AF86" s="2">
        <f>COUNT(#REF!)</f>
        <v>0</v>
      </c>
      <c r="AG86" s="4" t="e">
        <f>MAX(#REF!)</f>
        <v>#REF!</v>
      </c>
      <c r="AH86" s="2" t="e">
        <f>PERCENTILE(#REF!,75%)</f>
        <v>#REF!</v>
      </c>
      <c r="AI86" s="4" t="e">
        <f>MEDIAN(#REF!)</f>
        <v>#REF!</v>
      </c>
      <c r="AJ86" s="2" t="e">
        <f>PERCENTILE(#REF!,25%)</f>
        <v>#REF!</v>
      </c>
      <c r="AK86" s="4" t="e">
        <f>MIN(#REF!)</f>
        <v>#REF!</v>
      </c>
      <c r="BK86">
        <v>4</v>
      </c>
      <c r="BL86">
        <f>COUNT(#REF!,#REF!,#REF!,#REF!,$I$65,$I$77,$I$89,$I$101,$I$113,$I$125,$I$137,$I$149,$I$161,$I$173)</f>
        <v>0</v>
      </c>
      <c r="BM86" s="6" t="e">
        <f>MAX(#REF!,#REF!,#REF!,#REF!,$I$65,$I$77,$I$89,$I$101,$I$113,$I$125,$I$137,$I$149,$I$161,$I$173)</f>
        <v>#REF!</v>
      </c>
      <c r="BN86" t="e">
        <f>PERCENTILE((#REF!,#REF!,#REF!,#REF!,$I$65,$I$77,$I$89,$I$101,$I$113,$I$125,$I$137,$I$149,$I$161,$I$173),75%)</f>
        <v>#REF!</v>
      </c>
      <c r="BO86" s="6" t="e">
        <f>MEDIAN(#REF!,#REF!,#REF!,#REF!,$I$65,$I$77,$I$89,$I$101,$I$113,$I$125,$I$137,$I$149,$I$161,$I$173)</f>
        <v>#REF!</v>
      </c>
      <c r="BP86" t="e">
        <f>PERCENTILE((#REF!,#REF!,#REF!,#REF!,$I$65,$I$77,$I$89,$I$101,$I$113,$I$125,$I$137,$I$149,$I$161,$I$173),25%)</f>
        <v>#REF!</v>
      </c>
      <c r="BQ86" s="6" t="e">
        <f>MIN(#REF!,#REF!,#REF!,#REF!,$I$65,$I$77,$I$89,$I$101,$I$113,$I$125,$I$137,$I$149,$I$161,$I$173)</f>
        <v>#REF!</v>
      </c>
    </row>
    <row r="87" spans="1:69" x14ac:dyDescent="0.25">
      <c r="A87" s="117"/>
      <c r="B87" s="60"/>
      <c r="C87" s="60"/>
      <c r="D87" s="61"/>
      <c r="E87" s="62"/>
      <c r="F87" s="62"/>
      <c r="G87" s="63"/>
      <c r="H87" s="64"/>
      <c r="I87" s="64"/>
      <c r="J87" s="64"/>
      <c r="K87" s="62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E87" s="3">
        <v>2003</v>
      </c>
      <c r="AF87" s="2">
        <f>COUNT($I$62:$I$73)</f>
        <v>0</v>
      </c>
      <c r="AG87" s="4">
        <f>MAX($I$62:$I$73)</f>
        <v>0</v>
      </c>
      <c r="AH87" s="2" t="e">
        <f>PERCENTILE($I$62:$I$73,75%)</f>
        <v>#NUM!</v>
      </c>
      <c r="AI87" s="4" t="e">
        <f>MEDIAN($I$62:$I$73)</f>
        <v>#NUM!</v>
      </c>
      <c r="AJ87" s="2" t="e">
        <f>PERCENTILE($I$62:$I$73,25%)</f>
        <v>#NUM!</v>
      </c>
      <c r="AK87" s="4">
        <f>MIN($I$62:$I$73)</f>
        <v>0</v>
      </c>
      <c r="BK87">
        <v>5</v>
      </c>
      <c r="BL87">
        <f>COUNT(#REF!,#REF!,#REF!,#REF!,$I$66,$I$78,$I$90,$I$102,$I$114,$I$126,$I$138,$I$150,$I$162,$I$174)</f>
        <v>0</v>
      </c>
      <c r="BM87" s="6" t="e">
        <f>MAX(#REF!,#REF!,#REF!,#REF!,$I$66,$I$78,$I$90,$I$102,$I$114,$I$126,$I$138,$I$150,$I$162,$I$174)</f>
        <v>#REF!</v>
      </c>
      <c r="BN87" t="e">
        <f>PERCENTILE((#REF!,#REF!,#REF!,#REF!,$I$66,$I$78,$I$90,$I$102,$I$114,$I$126,$I$138,$I$150,$I$162,$I$174),75%)</f>
        <v>#REF!</v>
      </c>
      <c r="BO87" s="6" t="e">
        <f>MEDIAN(#REF!,#REF!,#REF!,#REF!,$I$66,$I$78,$I$90,$I$102,$I$114,$I$126,$I$138,$I$150,$I$162,$I$174)</f>
        <v>#REF!</v>
      </c>
      <c r="BP87" t="e">
        <f>PERCENTILE((#REF!,#REF!,#REF!,#REF!,$I$66,$I$78,$I$90,$I$102,$I$114,$I$126,$I$138,$I$150,$I$162,$I$174),25%)</f>
        <v>#REF!</v>
      </c>
      <c r="BQ87" s="6" t="e">
        <f>MIN(#REF!,#REF!,#REF!,#REF!,$I$66,$I$78,$I$90,$I$102,$I$114,$I$126,$I$138,$I$150,$I$162,$I$174)</f>
        <v>#REF!</v>
      </c>
    </row>
    <row r="88" spans="1:69" x14ac:dyDescent="0.25">
      <c r="A88" s="117"/>
      <c r="B88" s="60"/>
      <c r="C88" s="60"/>
      <c r="D88" s="61"/>
      <c r="E88" s="62"/>
      <c r="F88" s="62"/>
      <c r="G88" s="63"/>
      <c r="H88" s="64"/>
      <c r="I88" s="64"/>
      <c r="J88" s="64"/>
      <c r="K88" s="62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E88" s="3">
        <v>2004</v>
      </c>
      <c r="AF88" s="2">
        <f>COUNT($I$74:$I$85)</f>
        <v>0</v>
      </c>
      <c r="AG88" s="4">
        <f>MAX($I$74:$I$85)</f>
        <v>0</v>
      </c>
      <c r="AH88" s="2" t="e">
        <f>PERCENTILE($I$74:$I$85,75%)</f>
        <v>#NUM!</v>
      </c>
      <c r="AI88" s="4" t="e">
        <f>MEDIAN($I$74:$I$85)</f>
        <v>#NUM!</v>
      </c>
      <c r="AJ88" s="2" t="e">
        <f>PERCENTILE($I$74:$I$85,25%)</f>
        <v>#NUM!</v>
      </c>
      <c r="AK88" s="4">
        <f>MIN($I$74:$I$85)</f>
        <v>0</v>
      </c>
      <c r="BK88">
        <v>6</v>
      </c>
      <c r="BL88">
        <f>COUNT(#REF!,#REF!,#REF!,#REF!,$I$67,$I$79,$I$91,$I$103,$I$115,$I$127,$I$139,$I$151,$I$163,$I$175)</f>
        <v>0</v>
      </c>
      <c r="BM88" s="6" t="e">
        <f>MAX(#REF!,#REF!,#REF!,#REF!,$I$67,$I$79,$I$91,$I$103,$I$115,$I$127,$I$139,$I$151,$I$163,$I$175)</f>
        <v>#REF!</v>
      </c>
      <c r="BN88" t="e">
        <f>PERCENTILE((#REF!,#REF!,#REF!,#REF!,$I$67,$I$79,$I$91,$I$103,$I$115,$I$127,$I$139,$I$151,$I$163,$I$175),75%)</f>
        <v>#REF!</v>
      </c>
      <c r="BO88" s="6" t="e">
        <f>MEDIAN(#REF!,#REF!,#REF!,#REF!,$I$67,$I$79,$I$91,$I$103,$I$115,$I$127,$I$139,$I$151,$I$163,$I$175)</f>
        <v>#REF!</v>
      </c>
      <c r="BP88" t="e">
        <f>PERCENTILE((#REF!,#REF!,#REF!,#REF!,$I$67,$I$79,$I$91,$I$103,$I$115,$I$127,$I$139,$I$151,$I$163,$I$175),25%)</f>
        <v>#REF!</v>
      </c>
      <c r="BQ88" s="6" t="e">
        <f>MIN(#REF!,#REF!,#REF!,#REF!,$I$67,$I$79,$I$91,$I$103,$I$115,$I$127,$I$139,$I$151,$I$163,$I$175)</f>
        <v>#REF!</v>
      </c>
    </row>
    <row r="89" spans="1:69" x14ac:dyDescent="0.25">
      <c r="A89" s="117"/>
      <c r="B89" s="60"/>
      <c r="C89" s="60"/>
      <c r="D89" s="61"/>
      <c r="E89" s="62"/>
      <c r="F89" s="62"/>
      <c r="G89" s="63"/>
      <c r="H89" s="64"/>
      <c r="I89" s="64"/>
      <c r="J89" s="64"/>
      <c r="K89" s="62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E89" s="3">
        <v>2005</v>
      </c>
      <c r="AF89" s="2">
        <f>COUNT($I$86:$I$97)</f>
        <v>0</v>
      </c>
      <c r="AG89" s="4">
        <f>MAX($I$86:$I$97)</f>
        <v>0</v>
      </c>
      <c r="AH89" s="2" t="e">
        <f>PERCENTILE($I$86:$I$97,75%)</f>
        <v>#NUM!</v>
      </c>
      <c r="AI89" s="4" t="e">
        <f>MEDIAN($I$86:$I$97)</f>
        <v>#NUM!</v>
      </c>
      <c r="AJ89" s="2" t="e">
        <f>PERCENTILE($I$86:$I$97,25%)</f>
        <v>#NUM!</v>
      </c>
      <c r="AK89" s="4">
        <f>MIN($I$86:$I$97)</f>
        <v>0</v>
      </c>
      <c r="BK89">
        <v>7</v>
      </c>
      <c r="BL89">
        <f>COUNT(#REF!,#REF!,#REF!,#REF!,$I$68,$I$80,$I$92,$I$104,$I$116,$I$128,$I$140,$I$152,$I$164,$I$176)</f>
        <v>0</v>
      </c>
      <c r="BM89" s="6" t="e">
        <f>MAX(#REF!,#REF!,#REF!,#REF!,$I$68,$I$80,$I$92,$I$104,$I$116,$I$128,$I$140,$I$152,$I$164,$I$176)</f>
        <v>#REF!</v>
      </c>
      <c r="BN89" t="e">
        <f>PERCENTILE((#REF!,#REF!,#REF!,#REF!,$I$68,$I$80,$I$92,$I$104,$I$116,$I$128,$I$140,$I$152,$I$164,$I$176),75%)</f>
        <v>#REF!</v>
      </c>
      <c r="BO89" s="6" t="e">
        <f>MEDIAN(#REF!,#REF!,#REF!,#REF!,$I$68,$I$80,$I$92,$I$104,$I$116,$I$128,$I$140,$I$152,$I$164,$I$176)</f>
        <v>#REF!</v>
      </c>
      <c r="BP89" t="e">
        <f>PERCENTILE((#REF!,#REF!,#REF!,#REF!,$I$68,$I$80,$I$92,$I$104,$I$116,$I$128,$I$140,$I$152,$I$164,$I$176),25%)</f>
        <v>#REF!</v>
      </c>
      <c r="BQ89" s="6" t="e">
        <f>MIN(#REF!,#REF!,#REF!,#REF!,$I$68,$I$80,$I$92,$I$104,$I$116,$I$128,$I$140,$I$152,$I$164,$I$176)</f>
        <v>#REF!</v>
      </c>
    </row>
    <row r="90" spans="1:69" x14ac:dyDescent="0.25">
      <c r="A90" s="117"/>
      <c r="B90" s="60"/>
      <c r="C90" s="60"/>
      <c r="D90" s="61"/>
      <c r="E90" s="62"/>
      <c r="F90" s="62"/>
      <c r="G90" s="63"/>
      <c r="H90" s="64"/>
      <c r="I90" s="64"/>
      <c r="J90" s="64"/>
      <c r="K90" s="62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E90" s="3">
        <v>2006</v>
      </c>
      <c r="AF90" s="2">
        <f>COUNT($I$98:$I$109)</f>
        <v>0</v>
      </c>
      <c r="AG90" s="4">
        <f>MAX($I$98:$I$109)</f>
        <v>0</v>
      </c>
      <c r="AH90" s="2" t="e">
        <f>PERCENTILE($I$98:$I$109,75%)</f>
        <v>#NUM!</v>
      </c>
      <c r="AI90" s="4" t="e">
        <f>MEDIAN($I$98:$I$109)</f>
        <v>#NUM!</v>
      </c>
      <c r="AJ90" s="2" t="e">
        <f>PERCENTILE($I$98:$I$109,25%)</f>
        <v>#NUM!</v>
      </c>
      <c r="AK90" s="4">
        <f>MIN($I$98:$I$109)</f>
        <v>0</v>
      </c>
      <c r="BK90">
        <v>8</v>
      </c>
      <c r="BL90">
        <f>COUNT(#REF!,#REF!,#REF!,#REF!,$I$69,$I$81,$I$93,$I$105,$I$117,$I$129,$I$141,$I$153,$I$165,$I$177)</f>
        <v>0</v>
      </c>
      <c r="BM90" s="6" t="e">
        <f>MAX(#REF!,#REF!,#REF!,#REF!,$I$69,$I$81,$I$93,$I$105,$I$117,$I$129,$I$141,$I$153,$I$165,$I$177)</f>
        <v>#REF!</v>
      </c>
      <c r="BN90" t="e">
        <f>PERCENTILE((#REF!,#REF!,#REF!,#REF!,$I$69,$I$81,$I$93,$I$105,$I$117,$I$129,$I$141,$I$153,$I$165,$I$177),75%)</f>
        <v>#REF!</v>
      </c>
      <c r="BO90" s="6" t="e">
        <f>MEDIAN(#REF!,#REF!,#REF!,#REF!,$I$69,$I$81,$I$93,$I$105,$I$117,$I$129,$I$141,$I$153,$I$165,$I$177)</f>
        <v>#REF!</v>
      </c>
      <c r="BP90" t="e">
        <f>PERCENTILE((#REF!,#REF!,#REF!,#REF!,$I$69,$I$81,$I$93,$I$105,$I$117,$I$129,$I$141,$I$153,$I$165,$I$177),25%)</f>
        <v>#REF!</v>
      </c>
      <c r="BQ90" s="6" t="e">
        <f>MIN(#REF!,#REF!,#REF!,#REF!,$I$69,$I$81,$I$93,$I$105,$I$117,$I$129,$I$141,$I$153,$I$165,$I$177)</f>
        <v>#REF!</v>
      </c>
    </row>
    <row r="91" spans="1:69" x14ac:dyDescent="0.25">
      <c r="A91" s="117"/>
      <c r="B91" s="60"/>
      <c r="C91" s="60"/>
      <c r="D91" s="61"/>
      <c r="E91" s="62"/>
      <c r="F91" s="62"/>
      <c r="G91" s="63"/>
      <c r="H91" s="64"/>
      <c r="I91" s="64"/>
      <c r="J91" s="64"/>
      <c r="K91" s="62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E91" s="3">
        <v>2007</v>
      </c>
      <c r="AF91" s="2">
        <f>COUNT($I$110:$I$121)</f>
        <v>0</v>
      </c>
      <c r="AG91" s="4">
        <f>MAX($I$110:$I$121)</f>
        <v>0</v>
      </c>
      <c r="AH91" s="2" t="e">
        <f>PERCENTILE($I$110:$I$121,75%)</f>
        <v>#NUM!</v>
      </c>
      <c r="AI91" s="4" t="e">
        <f>MEDIAN($I$110:$I$121)</f>
        <v>#NUM!</v>
      </c>
      <c r="AJ91" s="2" t="e">
        <f>PERCENTILE($I$110:$I$121,25%)</f>
        <v>#NUM!</v>
      </c>
      <c r="AK91" s="4">
        <f>MIN($I$110:$I$121)</f>
        <v>0</v>
      </c>
      <c r="BK91">
        <v>9</v>
      </c>
      <c r="BL91">
        <f>COUNT(#REF!,#REF!,#REF!,#REF!,$I$70,$I$82,$I$94,$I$106,$I$118,$I$130,$I$142,$I$154,$I$166,$I$178)</f>
        <v>0</v>
      </c>
      <c r="BM91" s="6" t="e">
        <f>MAX(#REF!,#REF!,#REF!,#REF!,$I$70,$I$82,$I$94,$I$106,$I$118,$I$130,$I$142,$I$154,$I$166,$I$178)</f>
        <v>#REF!</v>
      </c>
      <c r="BN91" t="e">
        <f>PERCENTILE((#REF!,#REF!,#REF!,#REF!,$I$70,$I$82,$I$94,$I$106,$I$118,$I$130,$I$142,$I$154,$I$166,$I$178),75%)</f>
        <v>#REF!</v>
      </c>
      <c r="BO91" s="6" t="e">
        <f>MEDIAN(#REF!,#REF!,#REF!,#REF!,$I$70,$I$82,$I$94,$I$106,$I$118,$I$130,$I$142,$I$154,$I$166,$I$178)</f>
        <v>#REF!</v>
      </c>
      <c r="BP91" t="e">
        <f>PERCENTILE((#REF!,#REF!,#REF!,#REF!,$I$70,$I$82,$I$94,$I$106,$I$118,$I$130,$I$142,$I$154,$I$166,$I$178),25%)</f>
        <v>#REF!</v>
      </c>
      <c r="BQ91" s="6" t="e">
        <f>MIN(#REF!,#REF!,#REF!,#REF!,$I$70,$I$82,$I$94,$I$106,$I$118,$I$130,$I$142,$I$154,$I$166,$I$178)</f>
        <v>#REF!</v>
      </c>
    </row>
    <row r="92" spans="1:69" x14ac:dyDescent="0.25">
      <c r="A92" s="117"/>
      <c r="B92" s="60"/>
      <c r="C92" s="60"/>
      <c r="D92" s="61"/>
      <c r="E92" s="62"/>
      <c r="F92" s="62"/>
      <c r="G92" s="63"/>
      <c r="H92" s="64"/>
      <c r="I92" s="64"/>
      <c r="J92" s="64"/>
      <c r="K92" s="62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E92" s="3">
        <v>2008</v>
      </c>
      <c r="AF92" s="2">
        <f>COUNT($I$122:$I$133)</f>
        <v>0</v>
      </c>
      <c r="AG92" s="4">
        <f>MAX($I$122:$I$133)</f>
        <v>0</v>
      </c>
      <c r="AH92" s="2" t="e">
        <f>PERCENTILE($I$122:$I$133,75%)</f>
        <v>#NUM!</v>
      </c>
      <c r="AI92" s="4" t="e">
        <f>MEDIAN($I$122:$I$133)</f>
        <v>#NUM!</v>
      </c>
      <c r="AJ92" s="2" t="e">
        <f>PERCENTILE($I$122:$I$133,25%)</f>
        <v>#NUM!</v>
      </c>
      <c r="AK92" s="4">
        <f>MIN($I$122:$I$133)</f>
        <v>0</v>
      </c>
      <c r="BK92">
        <v>10</v>
      </c>
      <c r="BL92">
        <f>COUNT(#REF!,#REF!,#REF!,#REF!,$I$71,$I$83,$I$95,$I$107,$I$119,$I$131,$I$143,$I$155,$I$167,$I$179)</f>
        <v>0</v>
      </c>
      <c r="BM92" s="6" t="e">
        <f>MAX(#REF!,#REF!,#REF!,#REF!,$I$71,$I$83,$I$95,$I$107,$I$119,$I$131,$I$143,$I$155,$I$167,$I$179)</f>
        <v>#REF!</v>
      </c>
      <c r="BN92" t="e">
        <f>PERCENTILE((#REF!,#REF!,#REF!,#REF!,$I$71,$I$83,$I$95,$I$107,$I$119,$I$131,$I$143,$I$155,$I$167,$I$179),75%)</f>
        <v>#REF!</v>
      </c>
      <c r="BO92" s="6" t="e">
        <f>MEDIAN(#REF!,#REF!,#REF!,#REF!,$I$71,$I$83,$I$95,$I$107,$I$119,$I$131,$I$143,$I$155,$I$167,$I$179)</f>
        <v>#REF!</v>
      </c>
      <c r="BP92" t="e">
        <f>PERCENTILE((#REF!,#REF!,#REF!,#REF!,$I$71,$I$83,$I$95,$I$107,$I$119,$I$131,$I$143,$I$155,$I$167,$I$179),25%)</f>
        <v>#REF!</v>
      </c>
      <c r="BQ92" s="6" t="e">
        <f>MIN(#REF!,#REF!,#REF!,#REF!,$I$71,$I$83,$I$95,$I$107,$I$119,$I$131,$I$143,$I$155,$I$167,$I$179)</f>
        <v>#REF!</v>
      </c>
    </row>
    <row r="93" spans="1:69" x14ac:dyDescent="0.25">
      <c r="A93" s="117"/>
      <c r="B93" s="60"/>
      <c r="C93" s="60"/>
      <c r="D93" s="61"/>
      <c r="E93" s="62"/>
      <c r="F93" s="62"/>
      <c r="G93" s="63"/>
      <c r="H93" s="64"/>
      <c r="I93" s="64"/>
      <c r="J93" s="64"/>
      <c r="K93" s="62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E93" s="3">
        <v>2009</v>
      </c>
      <c r="AF93" s="2">
        <f>COUNT($I$134:$I$145)</f>
        <v>0</v>
      </c>
      <c r="AG93" s="4">
        <f>MAX($I$134:$I$145)</f>
        <v>0</v>
      </c>
      <c r="AH93" s="2" t="e">
        <f>PERCENTILE($I$134:$I$145,75%)</f>
        <v>#NUM!</v>
      </c>
      <c r="AI93" s="4" t="e">
        <f>MEDIAN($I$134:$I$145)</f>
        <v>#NUM!</v>
      </c>
      <c r="AJ93" s="2" t="e">
        <f>PERCENTILE($I$134:$I$145,25%)</f>
        <v>#NUM!</v>
      </c>
      <c r="AK93" s="4">
        <f>MIN($I$134:$I$145)</f>
        <v>0</v>
      </c>
      <c r="BK93">
        <v>11</v>
      </c>
      <c r="BL93">
        <f>COUNT(#REF!,#REF!,#REF!,#REF!,$I$72,$I$84,$I$96,$I$108,$I$120,$I$132,$I$144,$I$156,$I$168,$I$180)</f>
        <v>0</v>
      </c>
      <c r="BM93" s="6" t="e">
        <f>MAX(#REF!,#REF!,#REF!,#REF!,$I$72,$I$84,$I$96,$I$108,$I$120,$I$132,$I$144,$I$156,$I$168,$I$180)</f>
        <v>#REF!</v>
      </c>
      <c r="BN93" t="e">
        <f>PERCENTILE((#REF!,#REF!,#REF!,#REF!,$I$72,$I$84,$I$96,$I$108,$I$120,$I$132,$I$144,$I$156,$I$168,$I$180),75%)</f>
        <v>#REF!</v>
      </c>
      <c r="BO93" s="6" t="e">
        <f>MEDIAN(#REF!,#REF!,#REF!,#REF!,$I$72,$I$84,$I$96,$I$108,$I$120,$I$132,$I$144,$I$156,$I$168,$I$180)</f>
        <v>#REF!</v>
      </c>
      <c r="BP93" t="e">
        <f>PERCENTILE((#REF!,#REF!,#REF!,#REF!,$I$72,$I$84,$I$96,$I$108,$I$120,$I$132,$I$144,$I$156,$I$168,$I$180),25%)</f>
        <v>#REF!</v>
      </c>
      <c r="BQ93" s="6" t="e">
        <f>MIN(#REF!,#REF!,#REF!,#REF!,$I$72,$I$84,$I$96,$I$108,$I$120,$I$132,$I$144,$I$156,$I$168,$I$180)</f>
        <v>#REF!</v>
      </c>
    </row>
    <row r="94" spans="1:69" x14ac:dyDescent="0.25">
      <c r="A94" s="117"/>
      <c r="B94" s="60"/>
      <c r="C94" s="60"/>
      <c r="D94" s="61"/>
      <c r="E94" s="62"/>
      <c r="F94" s="62"/>
      <c r="G94" s="63"/>
      <c r="H94" s="64"/>
      <c r="I94" s="64"/>
      <c r="J94" s="64"/>
      <c r="K94" s="62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E94" s="3">
        <v>2010</v>
      </c>
      <c r="AF94" s="2">
        <f>COUNT($I$146:$I$157)</f>
        <v>0</v>
      </c>
      <c r="AG94" s="4">
        <f>MAX($I$146:$I$157)</f>
        <v>0</v>
      </c>
      <c r="AH94" s="2" t="e">
        <f>PERCENTILE($I$146:$I$157,75%)</f>
        <v>#NUM!</v>
      </c>
      <c r="AI94" s="4" t="e">
        <f>MEDIAN($I$146:$I$157)</f>
        <v>#NUM!</v>
      </c>
      <c r="AJ94" s="2" t="e">
        <f>PERCENTILE($I$146:$I$157,25%)</f>
        <v>#NUM!</v>
      </c>
      <c r="AK94" s="4">
        <f>MIN($I$146:$I$157)</f>
        <v>0</v>
      </c>
      <c r="BK94">
        <v>12</v>
      </c>
      <c r="BL94">
        <f>COUNT(#REF!,#REF!,#REF!,#REF!,$I$73,$I$85,$I$97,$I$109,$I$121,$I$133,$I$145,$I$157,$I$169,$I$181)</f>
        <v>0</v>
      </c>
      <c r="BM94" s="6" t="e">
        <f>MAX(#REF!,#REF!,#REF!,#REF!,$I$73,$I$85,$I$97,$I$109,$I$121,$I$133,$I$145,$I$157,$I$169,$I$181)</f>
        <v>#REF!</v>
      </c>
      <c r="BN94" t="e">
        <f>PERCENTILE((#REF!,#REF!,#REF!,#REF!,$I$73,$I$85,$I$97,$I$109,$I$121,$I$133,$I$145,$I$157,$I$169,$I$181),75%)</f>
        <v>#REF!</v>
      </c>
      <c r="BO94" s="6" t="e">
        <f>MEDIAN(#REF!,#REF!,#REF!,#REF!,$I$73,$I$85,$I$97,$I$109,$I$121,$I$133,$I$145,$I$157,$I$169,$I$181)</f>
        <v>#REF!</v>
      </c>
      <c r="BP94" t="e">
        <f>PERCENTILE((#REF!,#REF!,#REF!,#REF!,$I$73,$I$85,$I$97,$I$109,$I$121,$I$133,$I$145,$I$157,$I$169,$I$181),25%)</f>
        <v>#REF!</v>
      </c>
      <c r="BQ94" s="6" t="e">
        <f>MIN(#REF!,#REF!,#REF!,#REF!,$I$73,$I$85,$I$97,$I$109,$I$121,$I$133,$I$145,$I$157,$I$169,$I$181)</f>
        <v>#REF!</v>
      </c>
    </row>
    <row r="95" spans="1:69" x14ac:dyDescent="0.25">
      <c r="A95" s="117"/>
      <c r="B95" s="60"/>
      <c r="C95" s="60"/>
      <c r="D95" s="61"/>
      <c r="E95" s="62"/>
      <c r="F95" s="62"/>
      <c r="G95" s="63"/>
      <c r="H95" s="64"/>
      <c r="I95" s="64"/>
      <c r="J95" s="64"/>
      <c r="K95" s="62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E95" s="3">
        <v>2011</v>
      </c>
      <c r="AF95" s="2">
        <f>COUNT($I$158:$I$169)</f>
        <v>0</v>
      </c>
      <c r="AG95" s="4">
        <f>MAX($I$158:$I$169)</f>
        <v>0</v>
      </c>
      <c r="AH95" s="2" t="e">
        <f>PERCENTILE($I$158:$I$169,75%)</f>
        <v>#NUM!</v>
      </c>
      <c r="AI95" s="4" t="e">
        <f>MEDIAN($I$158:$I$169)</f>
        <v>#NUM!</v>
      </c>
      <c r="AJ95" s="2" t="e">
        <f>PERCENTILE($I$158:$I$169,25%)</f>
        <v>#NUM!</v>
      </c>
      <c r="AK95" s="4">
        <f>MIN($I$158:$I$169)</f>
        <v>0</v>
      </c>
    </row>
    <row r="96" spans="1:69" x14ac:dyDescent="0.25">
      <c r="A96" s="117"/>
      <c r="B96" s="60"/>
      <c r="C96" s="60"/>
      <c r="D96" s="61"/>
      <c r="E96" s="62"/>
      <c r="F96" s="62"/>
      <c r="G96" s="63"/>
      <c r="H96" s="64"/>
      <c r="I96" s="64"/>
      <c r="J96" s="64"/>
      <c r="K96" s="62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E96" s="3">
        <v>2012</v>
      </c>
      <c r="AF96" s="2">
        <f>COUNT($I$170:$I$181)</f>
        <v>0</v>
      </c>
      <c r="AG96" s="4">
        <f>MAX($I$170:$I$181)</f>
        <v>0</v>
      </c>
      <c r="AH96" s="2" t="e">
        <f>PERCENTILE($I$170:$I$181,75%)</f>
        <v>#NUM!</v>
      </c>
      <c r="AI96" s="4" t="e">
        <f>MEDIAN($I$170:$I$181)</f>
        <v>#NUM!</v>
      </c>
      <c r="AJ96" s="2" t="e">
        <f>PERCENTILE($I$170:$I$181,25%)</f>
        <v>#NUM!</v>
      </c>
      <c r="AK96" s="4">
        <f>MIN($I$170:$I$181)</f>
        <v>0</v>
      </c>
    </row>
    <row r="97" spans="1:69" x14ac:dyDescent="0.25">
      <c r="A97" s="117"/>
      <c r="B97" s="60"/>
      <c r="C97" s="60"/>
      <c r="D97" s="61"/>
      <c r="E97" s="62"/>
      <c r="F97" s="62"/>
      <c r="G97" s="63"/>
      <c r="H97" s="64"/>
      <c r="I97" s="64"/>
      <c r="J97" s="64"/>
      <c r="K97" s="62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E97" s="1"/>
      <c r="AF97" s="1"/>
      <c r="AG97" s="2"/>
      <c r="AH97" s="2"/>
      <c r="AI97" s="2"/>
    </row>
    <row r="98" spans="1:69" x14ac:dyDescent="0.25">
      <c r="A98" s="117"/>
      <c r="B98" s="60"/>
      <c r="C98" s="60"/>
      <c r="D98" s="61"/>
      <c r="E98" s="62"/>
      <c r="F98" s="62"/>
      <c r="G98" s="63"/>
      <c r="H98" s="64"/>
      <c r="I98" s="64"/>
      <c r="J98" s="64"/>
      <c r="K98" s="62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</row>
    <row r="99" spans="1:69" x14ac:dyDescent="0.25">
      <c r="A99" s="117"/>
      <c r="B99" s="60"/>
      <c r="C99" s="60"/>
      <c r="D99" s="61"/>
      <c r="E99" s="62"/>
      <c r="F99" s="62"/>
      <c r="G99" s="63"/>
      <c r="H99" s="64"/>
      <c r="I99" s="64"/>
      <c r="J99" s="64"/>
      <c r="K99" s="62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E99" t="s">
        <v>15</v>
      </c>
      <c r="AF99" t="s">
        <v>46</v>
      </c>
      <c r="AG99" t="s">
        <v>47</v>
      </c>
      <c r="AH99" t="s">
        <v>48</v>
      </c>
      <c r="AI99" t="s">
        <v>49</v>
      </c>
      <c r="AJ99" t="s">
        <v>50</v>
      </c>
      <c r="AK99" t="s">
        <v>51</v>
      </c>
      <c r="BK99" t="s">
        <v>14</v>
      </c>
      <c r="BL99" t="s">
        <v>46</v>
      </c>
      <c r="BM99" t="s">
        <v>47</v>
      </c>
      <c r="BN99" t="s">
        <v>48</v>
      </c>
      <c r="BO99" t="s">
        <v>49</v>
      </c>
      <c r="BP99" t="s">
        <v>50</v>
      </c>
      <c r="BQ99" t="s">
        <v>51</v>
      </c>
    </row>
    <row r="100" spans="1:69" x14ac:dyDescent="0.25">
      <c r="A100" s="117"/>
      <c r="B100" s="60"/>
      <c r="C100" s="60"/>
      <c r="D100" s="61"/>
      <c r="E100" s="62"/>
      <c r="F100" s="62"/>
      <c r="G100" s="63"/>
      <c r="H100" s="64"/>
      <c r="I100" s="64"/>
      <c r="J100" s="64"/>
      <c r="K100" s="62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E100" s="3">
        <v>1999</v>
      </c>
      <c r="AF100">
        <f>COUNT(#REF!)</f>
        <v>0</v>
      </c>
      <c r="AG100" s="4" t="e">
        <f>MAX(#REF!)</f>
        <v>#REF!</v>
      </c>
      <c r="AH100" t="e">
        <f>PERCENTILE(#REF!,75%)</f>
        <v>#REF!</v>
      </c>
      <c r="AI100" s="4" t="e">
        <f>MEDIAN(#REF!)</f>
        <v>#REF!</v>
      </c>
      <c r="AJ100" t="e">
        <f>PERCENTILE(#REF!,25%)</f>
        <v>#REF!</v>
      </c>
      <c r="AK100" s="4" t="e">
        <f>MIN(#REF!)</f>
        <v>#REF!</v>
      </c>
      <c r="BK100">
        <v>1</v>
      </c>
      <c r="BL100">
        <f>COUNT(#REF!,#REF!,#REF!,#REF!,$J$62,$J$74,$J$86,$J$98,$J$110,$J$122,$J$134,$J$146,$J$158,$J$170)</f>
        <v>0</v>
      </c>
      <c r="BM100" s="6" t="e">
        <f>MAX(#REF!,#REF!,#REF!,#REF!,$J$62,$J$74,$J$86,$J$98,$J$110,$J$122,$J$134,$J$146,$J$158,$J$170)</f>
        <v>#REF!</v>
      </c>
      <c r="BN100" t="e">
        <f>PERCENTILE((#REF!,#REF!,#REF!,#REF!,$J$62,$J$74,$J$86,$J$98,$J$110,$J$122,$J$134,$J$146,$J$158,$J$170),75%)</f>
        <v>#REF!</v>
      </c>
      <c r="BO100" s="6" t="e">
        <f>MEDIAN(#REF!,#REF!,#REF!,#REF!,$J$62,$J$74,$J$86,$J$98,$J$110,$J$122,$J$134,$J$146,$J$158,$J$170)</f>
        <v>#REF!</v>
      </c>
      <c r="BP100" t="e">
        <f>PERCENTILE((#REF!,#REF!,#REF!,#REF!,$J$62,$J$74,$J$86,$J$98,$J$110,$J$122,$J$134,$J$146,$J$158,$J$170),25%)</f>
        <v>#REF!</v>
      </c>
      <c r="BQ100" s="6" t="e">
        <f>MIN(#REF!,#REF!,#REF!,#REF!,$J$62,$J$74,$J$86,$J$98,$J$110,$J$122,$J$134,$J$146,$J$158,$J$170)</f>
        <v>#REF!</v>
      </c>
    </row>
    <row r="101" spans="1:69" x14ac:dyDescent="0.25">
      <c r="A101" s="117"/>
      <c r="B101" s="60"/>
      <c r="C101" s="60"/>
      <c r="D101" s="61"/>
      <c r="E101" s="62"/>
      <c r="F101" s="62"/>
      <c r="G101" s="63"/>
      <c r="H101" s="64"/>
      <c r="I101" s="64"/>
      <c r="J101" s="64"/>
      <c r="K101" s="62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E101" s="3">
        <v>2000</v>
      </c>
      <c r="AF101">
        <f>COUNT(#REF!)</f>
        <v>0</v>
      </c>
      <c r="AG101" s="4" t="e">
        <f>MAX(#REF!)</f>
        <v>#REF!</v>
      </c>
      <c r="AH101" t="e">
        <f>PERCENTILE(#REF!,75%)</f>
        <v>#REF!</v>
      </c>
      <c r="AI101" s="4" t="e">
        <f>MEDIAN(#REF!)</f>
        <v>#REF!</v>
      </c>
      <c r="AJ101" t="e">
        <f>PERCENTILE(#REF!,25%)</f>
        <v>#REF!</v>
      </c>
      <c r="AK101" s="4" t="e">
        <f>MIN(#REF!)</f>
        <v>#REF!</v>
      </c>
      <c r="BK101">
        <v>2</v>
      </c>
      <c r="BL101">
        <f>COUNT(#REF!,#REF!,#REF!,#REF!,$J$63,$J$75,$J$87,$J$99,$J$111,$J$123,$J$135,$J$147,$J$159,$J$171)</f>
        <v>0</v>
      </c>
      <c r="BM101" s="6" t="e">
        <f>MAX(#REF!,#REF!,#REF!,#REF!,$J$63,$J$75,$J$87,$J$99,$J$111,$J$123,$J$135,$J$147,$J$159,$J$171)</f>
        <v>#REF!</v>
      </c>
      <c r="BN101" t="e">
        <f>PERCENTILE((#REF!,#REF!,#REF!,#REF!,$J$63,$J$75,$J$87,$J$99,$J$111,$J$123,$J$135,$J$147,$J$159,$J$171),75%)</f>
        <v>#REF!</v>
      </c>
      <c r="BO101" s="6" t="e">
        <f>MEDIAN(#REF!,#REF!,#REF!,#REF!,$J$63,$J$75,$J$87,$J$99,$J$111,$J$123,$J$135,$J$147,$J$159,$J$171)</f>
        <v>#REF!</v>
      </c>
      <c r="BP101" t="e">
        <f>PERCENTILE((#REF!,#REF!,#REF!,#REF!,$J$63,$J$75,$J$87,$J$99,$J$111,$J$123,$J$135,$J$147,$J$159,$J$171),25%)</f>
        <v>#REF!</v>
      </c>
      <c r="BQ101" s="6" t="e">
        <f>MIN(#REF!,#REF!,#REF!,#REF!,$J$63,$J$75,$J$87,$J$99,$J$111,$J$123,$J$135,$J$147,$J$159,$J$171)</f>
        <v>#REF!</v>
      </c>
    </row>
    <row r="102" spans="1:69" x14ac:dyDescent="0.25">
      <c r="A102" s="117"/>
      <c r="B102" s="60"/>
      <c r="C102" s="60"/>
      <c r="D102" s="61"/>
      <c r="E102" s="62"/>
      <c r="F102" s="62"/>
      <c r="G102" s="63"/>
      <c r="H102" s="64"/>
      <c r="I102" s="64"/>
      <c r="J102" s="64"/>
      <c r="K102" s="62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E102" s="3">
        <v>2001</v>
      </c>
      <c r="AF102" s="2">
        <f>COUNT(#REF!)</f>
        <v>0</v>
      </c>
      <c r="AG102" s="4" t="e">
        <f>MAX(#REF!)</f>
        <v>#REF!</v>
      </c>
      <c r="AH102" s="2" t="e">
        <f>PERCENTILE(#REF!,75%)</f>
        <v>#REF!</v>
      </c>
      <c r="AI102" s="4" t="e">
        <f>MEDIAN(#REF!)</f>
        <v>#REF!</v>
      </c>
      <c r="AJ102" s="2" t="e">
        <f>PERCENTILE(#REF!,25%)</f>
        <v>#REF!</v>
      </c>
      <c r="AK102" s="4" t="e">
        <f>MIN(#REF!)</f>
        <v>#REF!</v>
      </c>
      <c r="BK102">
        <v>3</v>
      </c>
      <c r="BL102">
        <f>COUNT(#REF!,#REF!,#REF!,#REF!,$J$64,$J$76,$J$88,$J$100,$J$112,$J$124,$J$136,$J$148,$J$160,$J$172)</f>
        <v>0</v>
      </c>
      <c r="BM102" s="6" t="e">
        <f>MAX(#REF!,#REF!,#REF!,#REF!,$J$64,$J$76,$J$88,$J$100,$J$112,$J$124,$J$136,$J$148,$J$160,$J$172)</f>
        <v>#REF!</v>
      </c>
      <c r="BN102" t="e">
        <f>PERCENTILE((#REF!,#REF!,#REF!,#REF!,$J$64,$J$76,$J$88,$J$100,$J$112,$J$124,$J$136,$J$148,$J$160,$J$172),75%)</f>
        <v>#REF!</v>
      </c>
      <c r="BO102" s="6" t="e">
        <f>MEDIAN(#REF!,#REF!,#REF!,#REF!,$J$64,$J$76,$J$88,$J$100,$J$112,$J$124,$J$136,$J$148,$J$160,$J$172)</f>
        <v>#REF!</v>
      </c>
      <c r="BP102" t="e">
        <f>PERCENTILE((#REF!,#REF!,#REF!,#REF!,$J$64,$J$76,$J$88,$J$100,$J$112,$J$124,$J$136,$J$148,$J$160,$J$172),25%)</f>
        <v>#REF!</v>
      </c>
      <c r="BQ102" s="6" t="e">
        <f>MIN(#REF!,#REF!,#REF!,#REF!,$J$64,$J$76,$J$88,$J$100,$J$112,$J$124,$J$136,$J$148,$J$160,$J$172)</f>
        <v>#REF!</v>
      </c>
    </row>
    <row r="103" spans="1:69" x14ac:dyDescent="0.25">
      <c r="A103" s="117"/>
      <c r="B103" s="60"/>
      <c r="C103" s="60"/>
      <c r="D103" s="61"/>
      <c r="E103" s="62"/>
      <c r="F103" s="62"/>
      <c r="G103" s="63"/>
      <c r="H103" s="64"/>
      <c r="I103" s="64"/>
      <c r="J103" s="64"/>
      <c r="K103" s="62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E103" s="3">
        <v>2002</v>
      </c>
      <c r="AF103" s="2">
        <f>COUNT(#REF!)</f>
        <v>0</v>
      </c>
      <c r="AG103" s="4" t="e">
        <f>MAX(#REF!)</f>
        <v>#REF!</v>
      </c>
      <c r="AH103" s="2" t="e">
        <f>PERCENTILE(#REF!,75%)</f>
        <v>#REF!</v>
      </c>
      <c r="AI103" s="4" t="e">
        <f>MEDIAN(#REF!)</f>
        <v>#REF!</v>
      </c>
      <c r="AJ103" s="2" t="e">
        <f>PERCENTILE(#REF!,25%)</f>
        <v>#REF!</v>
      </c>
      <c r="AK103" s="4" t="e">
        <f>MIN(#REF!)</f>
        <v>#REF!</v>
      </c>
      <c r="BK103">
        <v>4</v>
      </c>
      <c r="BL103">
        <f>COUNT(#REF!,#REF!,#REF!,#REF!,$J$65,$J$77,$J$89,$J$101,$J$113,$J$125,$J$137,$J$149,$J$161,$J$173)</f>
        <v>0</v>
      </c>
      <c r="BM103" s="6" t="e">
        <f>MAX(#REF!,#REF!,#REF!,#REF!,$J$65,$J$77,$J$89,$J$101,$J$113,$J$125,$J$137,$J$149,$J$161,$J$173)</f>
        <v>#REF!</v>
      </c>
      <c r="BN103" t="e">
        <f>PERCENTILE((#REF!,#REF!,#REF!,#REF!,$J$65,$J$77,$J$89,$J$101,$J$113,$J$125,$J$137,$J$149,$J$161,$J$173),75%)</f>
        <v>#REF!</v>
      </c>
      <c r="BO103" s="6" t="e">
        <f>MEDIAN(#REF!,#REF!,#REF!,#REF!,$J$65,$J$77,$J$89,$J$101,$J$113,$J$125,$J$137,$J$149,$J$161,$J$173)</f>
        <v>#REF!</v>
      </c>
      <c r="BP103" t="e">
        <f>PERCENTILE((#REF!,#REF!,#REF!,#REF!,$J$65,$J$77,$J$89,$J$101,$J$113,$J$125,$J$137,$J$149,$J$161,$J$173),25%)</f>
        <v>#REF!</v>
      </c>
      <c r="BQ103" s="6" t="e">
        <f>MIN(#REF!,#REF!,#REF!,#REF!,$J$65,$J$77,$J$89,$J$101,$J$113,$J$125,$J$137,$J$149,$J$161,$J$173)</f>
        <v>#REF!</v>
      </c>
    </row>
    <row r="104" spans="1:69" x14ac:dyDescent="0.25">
      <c r="A104" s="117"/>
      <c r="B104" s="60"/>
      <c r="C104" s="60"/>
      <c r="D104" s="61"/>
      <c r="E104" s="62"/>
      <c r="F104" s="62"/>
      <c r="G104" s="63"/>
      <c r="H104" s="64"/>
      <c r="I104" s="64"/>
      <c r="J104" s="64"/>
      <c r="K104" s="62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E104" s="3">
        <v>2003</v>
      </c>
      <c r="AF104" s="2">
        <f>COUNT($J$62:$J$73)</f>
        <v>0</v>
      </c>
      <c r="AG104" s="4">
        <f>MAX($J$62:$J$73)</f>
        <v>0</v>
      </c>
      <c r="AH104" s="2" t="e">
        <f>PERCENTILE($J$62:$J$73,75%)</f>
        <v>#NUM!</v>
      </c>
      <c r="AI104" s="4" t="e">
        <f>MEDIAN($J$62:$J$73)</f>
        <v>#NUM!</v>
      </c>
      <c r="AJ104" s="2" t="e">
        <f>PERCENTILE($J$62:$J$73,25%)</f>
        <v>#NUM!</v>
      </c>
      <c r="AK104" s="4">
        <f>MIN($J$62:$J$73)</f>
        <v>0</v>
      </c>
      <c r="BK104">
        <v>5</v>
      </c>
      <c r="BL104">
        <f>COUNT(#REF!,#REF!,#REF!,#REF!,$J$66,$J$78,$J$90,$J$102,$J$114,$J$126,$J$138,$J$150,$J$162,$J$174)</f>
        <v>0</v>
      </c>
      <c r="BM104" s="6" t="e">
        <f>MAX(#REF!,#REF!,#REF!,#REF!,$J$66,$J$78,$J$90,$J$102,$J$114,$J$126,$J$138,$J$150,$J$162,$J$174)</f>
        <v>#REF!</v>
      </c>
      <c r="BN104" t="e">
        <f>PERCENTILE((#REF!,#REF!,#REF!,#REF!,$J$66,$J$78,$J$90,$J$102,$J$114,$J$126,$J$138,$J$150,$J$162,$J$174),75%)</f>
        <v>#REF!</v>
      </c>
      <c r="BO104" s="6" t="e">
        <f>MEDIAN(#REF!,#REF!,#REF!,#REF!,$J$66,$J$78,$J$90,$J$102,$J$114,$J$126,$J$138,$J$150,$J$162,$J$174)</f>
        <v>#REF!</v>
      </c>
      <c r="BP104" t="e">
        <f>PERCENTILE((#REF!,#REF!,#REF!,#REF!,$J$66,$J$78,$J$90,$J$102,$J$114,$J$126,$J$138,$J$150,$J$162,$J$174),25%)</f>
        <v>#REF!</v>
      </c>
      <c r="BQ104" s="6" t="e">
        <f>MIN(#REF!,#REF!,#REF!,#REF!,$J$66,$J$78,$J$90,$J$102,$J$114,$J$126,$J$138,$J$150,$J$162,$J$174)</f>
        <v>#REF!</v>
      </c>
    </row>
    <row r="105" spans="1:69" x14ac:dyDescent="0.25">
      <c r="A105" s="117"/>
      <c r="B105" s="60"/>
      <c r="C105" s="60"/>
      <c r="D105" s="61"/>
      <c r="E105" s="62"/>
      <c r="F105" s="62"/>
      <c r="G105" s="63"/>
      <c r="H105" s="64"/>
      <c r="I105" s="64"/>
      <c r="J105" s="64"/>
      <c r="K105" s="62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E105" s="3">
        <v>2004</v>
      </c>
      <c r="AF105" s="2">
        <f>COUNT($J$74:$J$85)</f>
        <v>0</v>
      </c>
      <c r="AG105" s="4">
        <f>MAX($J$74:$J$85)</f>
        <v>0</v>
      </c>
      <c r="AH105" s="2" t="e">
        <f>PERCENTILE($J$74:$J$85,75%)</f>
        <v>#NUM!</v>
      </c>
      <c r="AI105" s="4" t="e">
        <f>MEDIAN($J$74:$J$85)</f>
        <v>#NUM!</v>
      </c>
      <c r="AJ105" s="2" t="e">
        <f>PERCENTILE($J$74:$J$85,25%)</f>
        <v>#NUM!</v>
      </c>
      <c r="AK105" s="4">
        <f>MIN($J$74:$J$85)</f>
        <v>0</v>
      </c>
      <c r="BK105">
        <v>6</v>
      </c>
      <c r="BL105">
        <f>COUNT(#REF!,#REF!,#REF!,#REF!,$J$67,$J$79,$J$91,$J$103,$J$115,$J$127,$J$139,$J$151,$J$163,$J$175)</f>
        <v>0</v>
      </c>
      <c r="BM105" s="6" t="e">
        <f>MAX(#REF!,#REF!,#REF!,#REF!,$J$67,$J$79,$J$91,$J$103,$J$115,$J$127,$J$139,$J$151,$J$163,$J$175)</f>
        <v>#REF!</v>
      </c>
      <c r="BN105" t="e">
        <f>PERCENTILE((#REF!,#REF!,#REF!,#REF!,$J$67,$J$79,$J$91,$J$103,$J$115,$J$127,$J$139,$J$151,$J$163,$J$175),75%)</f>
        <v>#REF!</v>
      </c>
      <c r="BO105" s="6" t="e">
        <f>MEDIAN(#REF!,#REF!,#REF!,#REF!,$J$67,$J$79,$J$91,$J$103,$J$115,$J$127,$J$139,$J$151,$J$163,$J$175)</f>
        <v>#REF!</v>
      </c>
      <c r="BP105" t="e">
        <f>PERCENTILE((#REF!,#REF!,#REF!,#REF!,$J$67,$J$79,$J$91,$J$103,$J$115,$J$127,$J$139,$J$151,$J$163,$J$175),25%)</f>
        <v>#REF!</v>
      </c>
      <c r="BQ105" s="6" t="e">
        <f>MIN(#REF!,#REF!,#REF!,#REF!,$J$67,$J$79,$J$91,$J$103,$J$115,$J$127,$J$139,$J$151,$J$163,$J$175)</f>
        <v>#REF!</v>
      </c>
    </row>
    <row r="106" spans="1:69" x14ac:dyDescent="0.25">
      <c r="A106" s="117"/>
      <c r="B106" s="60"/>
      <c r="C106" s="60"/>
      <c r="D106" s="61"/>
      <c r="E106" s="62"/>
      <c r="F106" s="62"/>
      <c r="G106" s="63"/>
      <c r="H106" s="64"/>
      <c r="I106" s="64"/>
      <c r="J106" s="64"/>
      <c r="K106" s="62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E106" s="3">
        <v>2005</v>
      </c>
      <c r="AF106" s="2">
        <f>COUNT($J$86:$J$97)</f>
        <v>0</v>
      </c>
      <c r="AG106" s="4">
        <f>MAX($J$86:$J$97)</f>
        <v>0</v>
      </c>
      <c r="AH106" s="2" t="e">
        <f>PERCENTILE($J$86:$J$97,75%)</f>
        <v>#NUM!</v>
      </c>
      <c r="AI106" s="4" t="e">
        <f>MEDIAN($J$86:$J$97)</f>
        <v>#NUM!</v>
      </c>
      <c r="AJ106" s="2" t="e">
        <f>PERCENTILE($J$86:$J$97,25%)</f>
        <v>#NUM!</v>
      </c>
      <c r="AK106" s="4">
        <f>MIN($J$86:$J$97)</f>
        <v>0</v>
      </c>
      <c r="BK106">
        <v>7</v>
      </c>
      <c r="BL106">
        <f>COUNT(#REF!,#REF!,#REF!,#REF!,$J$68,$J$80,$J$92,$J$104,$J$116,$J$128,$J$140,$J$152,$J$164,$J$176)</f>
        <v>0</v>
      </c>
      <c r="BM106" s="6" t="e">
        <f>MAX(#REF!,#REF!,#REF!,#REF!,$J$68,$J$80,$J$92,$J$104,$J$116,$J$128,$J$140,$J$152,$J$164,$J$176)</f>
        <v>#REF!</v>
      </c>
      <c r="BN106" t="e">
        <f>PERCENTILE((#REF!,#REF!,#REF!,#REF!,$J$68,$J$80,$J$92,$J$104,$J$116,$J$128,$J$140,$J$152,$J$164,$J$176),75%)</f>
        <v>#REF!</v>
      </c>
      <c r="BO106" s="6" t="e">
        <f>MEDIAN(#REF!,#REF!,#REF!,#REF!,$J$68,$J$80,$J$92,$J$104,$J$116,$J$128,$J$140,$J$152,$J$164,$J$176)</f>
        <v>#REF!</v>
      </c>
      <c r="BP106" t="e">
        <f>PERCENTILE((#REF!,#REF!,#REF!,#REF!,$J$68,$J$80,$J$92,$J$104,$J$116,$J$128,$J$140,$J$152,$J$164,$J$176),25%)</f>
        <v>#REF!</v>
      </c>
      <c r="BQ106" s="6" t="e">
        <f>MIN(#REF!,#REF!,#REF!,#REF!,$J$68,$J$80,$J$92,$J$104,$J$116,$J$128,$J$140,$J$152,$J$164,$J$176)</f>
        <v>#REF!</v>
      </c>
    </row>
    <row r="107" spans="1:69" x14ac:dyDescent="0.25">
      <c r="A107" s="117"/>
      <c r="B107" s="60"/>
      <c r="C107" s="60"/>
      <c r="D107" s="61"/>
      <c r="E107" s="62"/>
      <c r="F107" s="62"/>
      <c r="G107" s="63"/>
      <c r="H107" s="64"/>
      <c r="I107" s="64"/>
      <c r="J107" s="64"/>
      <c r="K107" s="62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E107" s="3">
        <v>2006</v>
      </c>
      <c r="AF107" s="2">
        <f>COUNT($J$98:$J$109)</f>
        <v>0</v>
      </c>
      <c r="AG107" s="4">
        <f>MAX($J$98:$J$109)</f>
        <v>0</v>
      </c>
      <c r="AH107" s="2" t="e">
        <f>PERCENTILE($J$98:$J$109,75%)</f>
        <v>#NUM!</v>
      </c>
      <c r="AI107" s="4" t="e">
        <f>MEDIAN($J$98:$J$109)</f>
        <v>#NUM!</v>
      </c>
      <c r="AJ107" s="2" t="e">
        <f>PERCENTILE($J$98:$J$109,25%)</f>
        <v>#NUM!</v>
      </c>
      <c r="AK107" s="4">
        <f>MIN($J$98:$J$109)</f>
        <v>0</v>
      </c>
      <c r="BK107">
        <v>8</v>
      </c>
      <c r="BL107">
        <f>COUNT(#REF!,#REF!,#REF!,#REF!,$J$69,$J$81,$J$93,$J$105,$J$117,$J$129,$J$141,$J$153,$J$165,$J$177)</f>
        <v>0</v>
      </c>
      <c r="BM107" s="6" t="e">
        <f>MAX(#REF!,#REF!,#REF!,#REF!,$J$69,$J$81,$J$93,$J$105,$J$117,$J$129,$J$141,$J$153,$J$165,$J$177)</f>
        <v>#REF!</v>
      </c>
      <c r="BN107" t="e">
        <f>PERCENTILE((#REF!,#REF!,#REF!,#REF!,$J$69,$J$81,$J$93,$J$105,$J$117,$J$129,$J$141,$J$153,$J$165,$J$177),75%)</f>
        <v>#REF!</v>
      </c>
      <c r="BO107" s="6" t="e">
        <f>MEDIAN(#REF!,#REF!,#REF!,#REF!,$J$69,$J$81,$J$93,$J$105,$J$117,$J$129,$J$141,$J$153,$J$165,$J$177)</f>
        <v>#REF!</v>
      </c>
      <c r="BP107" t="e">
        <f>PERCENTILE((#REF!,#REF!,#REF!,#REF!,$J$69,$J$81,$J$93,$J$105,$J$117,$J$129,$J$141,$J$153,$J$165,$J$177),25%)</f>
        <v>#REF!</v>
      </c>
      <c r="BQ107" s="6" t="e">
        <f>MIN(#REF!,#REF!,#REF!,#REF!,$J$69,$J$81,$J$93,$J$105,$J$117,$J$129,$J$141,$J$153,$J$165,$J$177)</f>
        <v>#REF!</v>
      </c>
    </row>
    <row r="108" spans="1:69" x14ac:dyDescent="0.25">
      <c r="A108" s="117"/>
      <c r="B108" s="60"/>
      <c r="C108" s="60"/>
      <c r="D108" s="61"/>
      <c r="E108" s="62"/>
      <c r="F108" s="62"/>
      <c r="G108" s="63"/>
      <c r="H108" s="64"/>
      <c r="I108" s="64"/>
      <c r="J108" s="64"/>
      <c r="K108" s="62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E108" s="3">
        <v>2007</v>
      </c>
      <c r="AF108" s="2">
        <f>COUNT($J$110:$J$121)</f>
        <v>0</v>
      </c>
      <c r="AG108" s="4">
        <f>MAX($J$110:$J$121)</f>
        <v>0</v>
      </c>
      <c r="AH108" s="2" t="e">
        <f>PERCENTILE($J$110:$J$121,75%)</f>
        <v>#NUM!</v>
      </c>
      <c r="AI108" s="4" t="e">
        <f>MEDIAN($J$110:$J$121)</f>
        <v>#NUM!</v>
      </c>
      <c r="AJ108" s="2" t="e">
        <f>PERCENTILE($J$110:$J$121,25%)</f>
        <v>#NUM!</v>
      </c>
      <c r="AK108" s="4">
        <f>MIN($J$110:$J$121)</f>
        <v>0</v>
      </c>
      <c r="BK108">
        <v>9</v>
      </c>
      <c r="BL108">
        <f>COUNT(#REF!,#REF!,#REF!,#REF!,$J$70,$J$82,$J$94,$J$106,$J$118,$J$130,$J$142,$J$154,$J$166,$J$178)</f>
        <v>0</v>
      </c>
      <c r="BM108" s="6" t="e">
        <f>MAX(#REF!,#REF!,#REF!,#REF!,$J$70,$J$82,$J$94,$J$106,$J$118,$J$130,$J$142,$J$154,$J$166,$J$178)</f>
        <v>#REF!</v>
      </c>
      <c r="BN108" t="e">
        <f>PERCENTILE((#REF!,#REF!,#REF!,#REF!,$J$70,$J$82,$J$94,$J$106,$J$118,$J$130,$J$142,$J$154,$J$166,$J$178),75%)</f>
        <v>#REF!</v>
      </c>
      <c r="BO108" s="6" t="e">
        <f>MEDIAN(#REF!,#REF!,#REF!,#REF!,$J$70,$J$82,$J$94,$J$106,$J$118,$J$130,$J$142,$J$154,$J$166,$J$178)</f>
        <v>#REF!</v>
      </c>
      <c r="BP108" t="e">
        <f>PERCENTILE((#REF!,#REF!,#REF!,#REF!,$J$70,$J$82,$J$94,$J$106,$J$118,$J$130,$J$142,$J$154,$J$166,$J$178),25%)</f>
        <v>#REF!</v>
      </c>
      <c r="BQ108" s="6" t="e">
        <f>MIN(#REF!,#REF!,#REF!,#REF!,$J$70,$J$82,$J$94,$J$106,$J$118,$J$130,$J$142,$J$154,$J$166,$J$178)</f>
        <v>#REF!</v>
      </c>
    </row>
    <row r="109" spans="1:69" x14ac:dyDescent="0.25">
      <c r="A109" s="117"/>
      <c r="B109" s="60"/>
      <c r="C109" s="60"/>
      <c r="D109" s="61"/>
      <c r="E109" s="62"/>
      <c r="F109" s="62"/>
      <c r="G109" s="63"/>
      <c r="H109" s="64"/>
      <c r="I109" s="64"/>
      <c r="J109" s="64"/>
      <c r="K109" s="62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E109" s="3">
        <v>2008</v>
      </c>
      <c r="AF109" s="2">
        <f>COUNT($J$122:$J$133)</f>
        <v>0</v>
      </c>
      <c r="AG109" s="4">
        <f>MAX($J$122:$J$133)</f>
        <v>0</v>
      </c>
      <c r="AH109" s="2" t="e">
        <f>PERCENTILE($J$122:$J$133,75%)</f>
        <v>#NUM!</v>
      </c>
      <c r="AI109" s="4" t="e">
        <f>MEDIAN($J$122:$J$133)</f>
        <v>#NUM!</v>
      </c>
      <c r="AJ109" s="2" t="e">
        <f>PERCENTILE($J$122:$J$133,25%)</f>
        <v>#NUM!</v>
      </c>
      <c r="AK109" s="4">
        <f>MIN($J$122:$J$133)</f>
        <v>0</v>
      </c>
      <c r="BK109">
        <v>10</v>
      </c>
      <c r="BL109">
        <f>COUNT(#REF!,#REF!,#REF!,#REF!,$J$71,$J$83,$J$95,$J$107,$J$119,$J$131,$J$143,$J$155,$J$167,$J$179)</f>
        <v>0</v>
      </c>
      <c r="BM109" s="6" t="e">
        <f>MAX(#REF!,#REF!,#REF!,#REF!,$J$71,$J$83,$J$95,$J$107,$J$119,$J$131,$J$143,$J$155,$J$167,$J$179)</f>
        <v>#REF!</v>
      </c>
      <c r="BN109" t="e">
        <f>PERCENTILE((#REF!,#REF!,#REF!,#REF!,$J$71,$J$83,$J$95,$J$107,$J$119,$J$131,$J$143,$J$155,$J$167,$J$179),75%)</f>
        <v>#REF!</v>
      </c>
      <c r="BO109" s="6" t="e">
        <f>MEDIAN(#REF!,#REF!,#REF!,#REF!,$J$71,$J$83,$J$95,$J$107,$J$119,$J$131,$J$143,$J$155,$J$167,$J$179)</f>
        <v>#REF!</v>
      </c>
      <c r="BP109" t="e">
        <f>PERCENTILE((#REF!,#REF!,#REF!,#REF!,$J$71,$J$83,$J$95,$J$107,$J$119,$J$131,$J$143,$J$155,$J$167,$J$179),25%)</f>
        <v>#REF!</v>
      </c>
      <c r="BQ109" s="6" t="e">
        <f>MIN(#REF!,#REF!,#REF!,#REF!,$J$71,$J$83,$J$95,$J$107,$J$119,$J$131,$J$143,$J$155,$J$167,$J$179)</f>
        <v>#REF!</v>
      </c>
    </row>
    <row r="110" spans="1:69" x14ac:dyDescent="0.25">
      <c r="A110" s="117"/>
      <c r="B110" s="60"/>
      <c r="C110" s="60"/>
      <c r="D110" s="61"/>
      <c r="E110" s="62"/>
      <c r="F110" s="62"/>
      <c r="G110" s="63"/>
      <c r="H110" s="64"/>
      <c r="I110" s="64"/>
      <c r="J110" s="64"/>
      <c r="K110" s="62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E110" s="3">
        <v>2009</v>
      </c>
      <c r="AF110" s="2">
        <f>COUNT($J$134:$J$145)</f>
        <v>0</v>
      </c>
      <c r="AG110" s="4">
        <f>MAX($J$134:$J$145)</f>
        <v>0</v>
      </c>
      <c r="AH110" s="2" t="e">
        <f>PERCENTILE($J$134:$J$145,75%)</f>
        <v>#NUM!</v>
      </c>
      <c r="AI110" s="4" t="e">
        <f>MEDIAN($J$134:$J$145)</f>
        <v>#NUM!</v>
      </c>
      <c r="AJ110" s="2" t="e">
        <f>PERCENTILE($J$134:$J$145,25%)</f>
        <v>#NUM!</v>
      </c>
      <c r="AK110" s="4">
        <f>MIN($J$134:$J$145)</f>
        <v>0</v>
      </c>
      <c r="BK110">
        <v>11</v>
      </c>
      <c r="BL110">
        <f>COUNT(#REF!,#REF!,#REF!,#REF!,$J$72,$J$84,$J$96,$J$108,$J$120,$J$132,$J$144,$J$156,$J$168,$J$180)</f>
        <v>0</v>
      </c>
      <c r="BM110" s="6" t="e">
        <f>MAX(#REF!,#REF!,#REF!,#REF!,$J$72,$J$84,$J$96,$J$108,$J$120,$J$132,$J$144,$J$156,$J$168,$J$180)</f>
        <v>#REF!</v>
      </c>
      <c r="BN110" t="e">
        <f>PERCENTILE((#REF!,#REF!,#REF!,#REF!,$J$72,$J$84,$J$96,$J$108,$J$120,$J$132,$J$144,$J$156,$J$168,$J$180),75%)</f>
        <v>#REF!</v>
      </c>
      <c r="BO110" s="6" t="e">
        <f>MEDIAN(#REF!,#REF!,#REF!,#REF!,$J$72,$J$84,$J$96,$J$108,$J$120,$J$132,$J$144,$J$156,$J$168,$J$180)</f>
        <v>#REF!</v>
      </c>
      <c r="BP110" t="e">
        <f>PERCENTILE((#REF!,#REF!,#REF!,#REF!,$J$72,$J$84,$J$96,$J$108,$J$120,$J$132,$J$144,$J$156,$J$168,$J$180),25%)</f>
        <v>#REF!</v>
      </c>
      <c r="BQ110" s="6" t="e">
        <f>MIN(#REF!,#REF!,#REF!,#REF!,$J$72,$J$84,$J$96,$J$108,$J$120,$J$132,$J$144,$J$156,$J$168,$J$180)</f>
        <v>#REF!</v>
      </c>
    </row>
    <row r="111" spans="1:69" x14ac:dyDescent="0.25">
      <c r="A111" s="117"/>
      <c r="B111" s="60"/>
      <c r="C111" s="60"/>
      <c r="D111" s="61"/>
      <c r="E111" s="62"/>
      <c r="F111" s="62"/>
      <c r="G111" s="63"/>
      <c r="H111" s="64"/>
      <c r="I111" s="64"/>
      <c r="J111" s="64"/>
      <c r="K111" s="62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E111" s="3">
        <v>2010</v>
      </c>
      <c r="AF111" s="2">
        <f>COUNT($J$146:$J$157)</f>
        <v>0</v>
      </c>
      <c r="AG111" s="4">
        <f>MAX($J$146:$J$157)</f>
        <v>0</v>
      </c>
      <c r="AH111" s="2" t="e">
        <f>PERCENTILE($J$146:$J$157,75%)</f>
        <v>#NUM!</v>
      </c>
      <c r="AI111" s="4" t="e">
        <f>MEDIAN($J$146:$J$157)</f>
        <v>#NUM!</v>
      </c>
      <c r="AJ111" s="2" t="e">
        <f>PERCENTILE($J$146:$J$157,25%)</f>
        <v>#NUM!</v>
      </c>
      <c r="AK111" s="4">
        <f>MIN($J$146:$J$157)</f>
        <v>0</v>
      </c>
      <c r="BK111">
        <v>12</v>
      </c>
      <c r="BL111">
        <f>COUNT(#REF!,#REF!,#REF!,#REF!,$J$73,$J$85,$J$97,$J$109,$J$121,$J$133,$J$145,$J$157,$J$169,$J$181)</f>
        <v>0</v>
      </c>
      <c r="BM111" s="6" t="e">
        <f>MAX(#REF!,#REF!,#REF!,#REF!,$J$73,$J$85,$J$97,$J$109,$J$121,$J$133,$J$145,$J$157,$J$169,$J$181)</f>
        <v>#REF!</v>
      </c>
      <c r="BN111" t="e">
        <f>PERCENTILE((#REF!,#REF!,#REF!,#REF!,$J$73,$J$85,$J$97,$J$109,$J$121,$J$133,$J$145,$J$157,$J$169,$J$181),75%)</f>
        <v>#REF!</v>
      </c>
      <c r="BO111" s="6" t="e">
        <f>MEDIAN(#REF!,#REF!,#REF!,#REF!,$J$73,$J$85,$J$97,$J$109,$J$121,$J$133,$J$145,$J$157,$J$169,$J$181)</f>
        <v>#REF!</v>
      </c>
      <c r="BP111" t="e">
        <f>PERCENTILE((#REF!,#REF!,#REF!,#REF!,$J$73,$J$85,$J$97,$J$109,$J$121,$J$133,$J$145,$J$157,$J$169,$J$181),25%)</f>
        <v>#REF!</v>
      </c>
      <c r="BQ111" s="6" t="e">
        <f>MIN(#REF!,#REF!,#REF!,#REF!,$J$73,$J$85,$J$97,$J$109,$J$121,$J$133,$J$145,$J$157,$J$169,$J$181)</f>
        <v>#REF!</v>
      </c>
    </row>
    <row r="112" spans="1:69" x14ac:dyDescent="0.25">
      <c r="A112" s="117"/>
      <c r="B112" s="60"/>
      <c r="C112" s="60"/>
      <c r="D112" s="61"/>
      <c r="E112" s="62"/>
      <c r="F112" s="62"/>
      <c r="G112" s="63"/>
      <c r="H112" s="64"/>
      <c r="I112" s="64"/>
      <c r="J112" s="64"/>
      <c r="K112" s="62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E112" s="3">
        <v>2011</v>
      </c>
      <c r="AF112" s="2">
        <f>COUNT($J$158:$J$169)</f>
        <v>0</v>
      </c>
      <c r="AG112" s="4">
        <f>MAX($J$158:$J$169)</f>
        <v>0</v>
      </c>
      <c r="AH112" s="2" t="e">
        <f>PERCENTILE($J$158:$J$169,75%)</f>
        <v>#NUM!</v>
      </c>
      <c r="AI112" s="4" t="e">
        <f>MEDIAN($J$158:$J$169)</f>
        <v>#NUM!</v>
      </c>
      <c r="AJ112" s="2" t="e">
        <f>PERCENTILE($J$158:$J$169,25%)</f>
        <v>#NUM!</v>
      </c>
      <c r="AK112" s="4">
        <f>MIN($J$158:$J$169)</f>
        <v>0</v>
      </c>
    </row>
    <row r="113" spans="1:69" x14ac:dyDescent="0.25">
      <c r="A113" s="117"/>
      <c r="B113" s="60"/>
      <c r="C113" s="60"/>
      <c r="D113" s="61"/>
      <c r="E113" s="62"/>
      <c r="F113" s="62"/>
      <c r="G113" s="63"/>
      <c r="H113" s="64"/>
      <c r="I113" s="64"/>
      <c r="J113" s="64"/>
      <c r="K113" s="62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E113" s="3">
        <v>2012</v>
      </c>
      <c r="AF113" s="2">
        <f>COUNT($J$170:$J$181)</f>
        <v>0</v>
      </c>
      <c r="AG113" s="4">
        <f>MAX($J$170:$J$181)</f>
        <v>0</v>
      </c>
      <c r="AH113" s="2" t="e">
        <f>PERCENTILE($J$170:$J$181,75%)</f>
        <v>#NUM!</v>
      </c>
      <c r="AI113" s="4" t="e">
        <f>MEDIAN($J$170:$J$181)</f>
        <v>#NUM!</v>
      </c>
      <c r="AJ113" s="2" t="e">
        <f>PERCENTILE($J$170:$J$181,25%)</f>
        <v>#NUM!</v>
      </c>
      <c r="AK113" s="4">
        <f>MIN($J$170:$J$181)</f>
        <v>0</v>
      </c>
    </row>
    <row r="114" spans="1:69" x14ac:dyDescent="0.25">
      <c r="A114" s="117"/>
      <c r="B114" s="60"/>
      <c r="C114" s="60"/>
      <c r="D114" s="61"/>
      <c r="E114" s="62"/>
      <c r="F114" s="62"/>
      <c r="G114" s="63"/>
      <c r="H114" s="64"/>
      <c r="I114" s="64"/>
      <c r="J114" s="64"/>
      <c r="K114" s="62"/>
      <c r="L114" s="63"/>
      <c r="M114" s="63"/>
      <c r="N114" s="66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E114" s="1"/>
      <c r="AF114" s="1"/>
      <c r="AG114" s="2"/>
      <c r="AH114" s="2"/>
      <c r="AI114" s="2"/>
    </row>
    <row r="115" spans="1:69" x14ac:dyDescent="0.25">
      <c r="A115" s="117"/>
      <c r="B115" s="60"/>
      <c r="C115" s="60"/>
      <c r="D115" s="61"/>
      <c r="E115" s="62"/>
      <c r="F115" s="62"/>
      <c r="G115" s="63"/>
      <c r="H115" s="64"/>
      <c r="I115" s="64"/>
      <c r="J115" s="64"/>
      <c r="K115" s="62"/>
      <c r="L115" s="63"/>
      <c r="M115" s="63"/>
      <c r="N115" s="66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69" x14ac:dyDescent="0.25">
      <c r="A116" s="117"/>
      <c r="B116" s="60"/>
      <c r="C116" s="60"/>
      <c r="D116" s="61"/>
      <c r="E116" s="62"/>
      <c r="F116" s="62"/>
      <c r="G116" s="63"/>
      <c r="H116" s="64"/>
      <c r="I116" s="64"/>
      <c r="J116" s="64"/>
      <c r="K116" s="62"/>
      <c r="L116" s="63"/>
      <c r="M116" s="63"/>
      <c r="N116" s="66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E116" t="s">
        <v>15</v>
      </c>
      <c r="AF116" t="s">
        <v>52</v>
      </c>
      <c r="AG116" t="s">
        <v>53</v>
      </c>
      <c r="AH116" t="s">
        <v>54</v>
      </c>
      <c r="AI116" t="s">
        <v>55</v>
      </c>
      <c r="AJ116" t="s">
        <v>56</v>
      </c>
      <c r="AK116" t="s">
        <v>57</v>
      </c>
      <c r="BK116" t="s">
        <v>14</v>
      </c>
      <c r="BL116" t="s">
        <v>52</v>
      </c>
      <c r="BM116" t="s">
        <v>53</v>
      </c>
      <c r="BN116" t="s">
        <v>54</v>
      </c>
      <c r="BO116" t="s">
        <v>55</v>
      </c>
      <c r="BP116" t="s">
        <v>56</v>
      </c>
      <c r="BQ116" t="s">
        <v>57</v>
      </c>
    </row>
    <row r="117" spans="1:69" x14ac:dyDescent="0.25">
      <c r="A117" s="117"/>
      <c r="B117" s="60"/>
      <c r="C117" s="60"/>
      <c r="D117" s="61"/>
      <c r="E117" s="62"/>
      <c r="F117" s="62"/>
      <c r="G117" s="63"/>
      <c r="H117" s="64"/>
      <c r="I117" s="64"/>
      <c r="J117" s="64"/>
      <c r="K117" s="62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E117" s="3">
        <v>1999</v>
      </c>
      <c r="AF117">
        <f>COUNT(#REF!)</f>
        <v>0</v>
      </c>
      <c r="AG117" s="4" t="e">
        <f>MAX(#REF!)</f>
        <v>#REF!</v>
      </c>
      <c r="AH117" t="e">
        <f>PERCENTILE(#REF!,75%)</f>
        <v>#REF!</v>
      </c>
      <c r="AI117" s="4" t="e">
        <f>MEDIAN(#REF!)</f>
        <v>#REF!</v>
      </c>
      <c r="AJ117" t="e">
        <f>PERCENTILE(#REF!,25%)</f>
        <v>#REF!</v>
      </c>
      <c r="AK117" s="4" t="e">
        <f>MIN(#REF!)</f>
        <v>#REF!</v>
      </c>
      <c r="BK117">
        <v>1</v>
      </c>
      <c r="BL117">
        <f>COUNT(#REF!,#REF!,#REF!,#REF!,$K$62,$K$74,$K$86,$K$98,$K$110,$K$122,$K$134,$K$146,$K$158,$K$170)</f>
        <v>0</v>
      </c>
      <c r="BM117" s="6" t="e">
        <f>MAX(#REF!,#REF!,#REF!,#REF!,$K$62,$K$74,$K$86,$K$98,$K$110,$K$122,$K$134,$K$146,$K$158,$K$170)</f>
        <v>#REF!</v>
      </c>
      <c r="BN117" t="e">
        <f>PERCENTILE((#REF!,#REF!,#REF!,#REF!,$K$62,$K$74,$K$86,$K$98,$K$110,$K$122,$K$134,$K$146,$K$158,$K$170),75%)</f>
        <v>#REF!</v>
      </c>
      <c r="BO117" s="6" t="e">
        <f>MEDIAN(#REF!,#REF!,#REF!,#REF!,$K$62,$K$74,$K$86,$K$98,$K$110,$K$122,$K$134,$K$146,$K$158,$K$170)</f>
        <v>#REF!</v>
      </c>
      <c r="BP117" t="e">
        <f>PERCENTILE((#REF!,#REF!,#REF!,#REF!,$K$62,$K$74,$K$86,$K$98,$K$110,$K$122,$K$134,$K$146,$K$158,$K$170),25%)</f>
        <v>#REF!</v>
      </c>
      <c r="BQ117" s="6" t="e">
        <f>MIN(#REF!,#REF!,#REF!,#REF!,$K$62,$K$74,$K$86,$K$98,$K$110,$K$122,$K$134,$K$146,$K$158,$K$170)</f>
        <v>#REF!</v>
      </c>
    </row>
    <row r="118" spans="1:69" x14ac:dyDescent="0.25">
      <c r="A118" s="117"/>
      <c r="B118" s="60"/>
      <c r="C118" s="60"/>
      <c r="D118" s="61"/>
      <c r="E118" s="62"/>
      <c r="F118" s="62"/>
      <c r="G118" s="63"/>
      <c r="H118" s="64"/>
      <c r="I118" s="64"/>
      <c r="J118" s="64"/>
      <c r="K118" s="62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E118" s="3">
        <v>2000</v>
      </c>
      <c r="AF118">
        <f>COUNT(#REF!)</f>
        <v>0</v>
      </c>
      <c r="AG118" s="4" t="e">
        <f>MAX(#REF!)</f>
        <v>#REF!</v>
      </c>
      <c r="AH118" t="e">
        <f>PERCENTILE(#REF!,75%)</f>
        <v>#REF!</v>
      </c>
      <c r="AI118" s="4" t="e">
        <f>MEDIAN(#REF!)</f>
        <v>#REF!</v>
      </c>
      <c r="AJ118" t="e">
        <f>PERCENTILE(#REF!,25%)</f>
        <v>#REF!</v>
      </c>
      <c r="AK118" s="4" t="e">
        <f>MIN(#REF!)</f>
        <v>#REF!</v>
      </c>
      <c r="BK118">
        <v>2</v>
      </c>
      <c r="BL118">
        <f>COUNT(#REF!,#REF!,#REF!,#REF!,$K$63,$K$75,$K$87,$K$99,$K$111,$K$123,$K$135,$K$147,$K$159,$K$171)</f>
        <v>0</v>
      </c>
      <c r="BM118" s="6" t="e">
        <f>MAX(#REF!,#REF!,#REF!,#REF!,$K$63,$K$75,$K$87,$K$99,$K$111,$K$123,$K$135,$K$147,$K$159,$K$171)</f>
        <v>#REF!</v>
      </c>
      <c r="BN118" t="e">
        <f>PERCENTILE((#REF!,#REF!,#REF!,#REF!,$K$63,$K$75,$K$87,$K$99,$K$111,$K$123,$K$135,$K$147,$K$159,$K$171),75%)</f>
        <v>#REF!</v>
      </c>
      <c r="BO118" s="6" t="e">
        <f>MEDIAN(#REF!,#REF!,#REF!,#REF!,$K$63,$K$75,$K$87,$K$99,$K$111,$K$123,$K$135,$K$147,$K$159,$K$171)</f>
        <v>#REF!</v>
      </c>
      <c r="BP118" t="e">
        <f>PERCENTILE((#REF!,#REF!,#REF!,#REF!,$K$63,$K$75,$K$87,$K$99,$K$111,$K$123,$K$135,$K$147,$K$159,$K$171),25%)</f>
        <v>#REF!</v>
      </c>
      <c r="BQ118" s="6" t="e">
        <f>MIN(#REF!,#REF!,#REF!,#REF!,$K$63,$K$75,$K$87,$K$99,$K$111,$K$123,$K$135,$K$147,$K$159,$K$171)</f>
        <v>#REF!</v>
      </c>
    </row>
    <row r="119" spans="1:69" x14ac:dyDescent="0.25">
      <c r="A119" s="117"/>
      <c r="B119" s="60"/>
      <c r="C119" s="60"/>
      <c r="D119" s="61"/>
      <c r="E119" s="62"/>
      <c r="F119" s="62"/>
      <c r="G119" s="63"/>
      <c r="H119" s="64"/>
      <c r="I119" s="64"/>
      <c r="J119" s="64"/>
      <c r="K119" s="62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E119" s="3">
        <v>2001</v>
      </c>
      <c r="AF119" s="2">
        <f>COUNT(#REF!)</f>
        <v>0</v>
      </c>
      <c r="AG119" s="4" t="e">
        <f>MAX(#REF!)</f>
        <v>#REF!</v>
      </c>
      <c r="AH119" s="2" t="e">
        <f>PERCENTILE(#REF!,75%)</f>
        <v>#REF!</v>
      </c>
      <c r="AI119" s="4" t="e">
        <f>MEDIAN(#REF!)</f>
        <v>#REF!</v>
      </c>
      <c r="AJ119" s="2" t="e">
        <f>PERCENTILE(#REF!,25%)</f>
        <v>#REF!</v>
      </c>
      <c r="AK119" s="4" t="e">
        <f>MIN(#REF!)</f>
        <v>#REF!</v>
      </c>
      <c r="BK119">
        <v>3</v>
      </c>
      <c r="BL119">
        <f>COUNT(#REF!,#REF!,#REF!,#REF!,$K$64,$K$76,$K$88,$K$100,$K$112,$K$124,$K$136,$K$148,$K$160,$K$172)</f>
        <v>0</v>
      </c>
      <c r="BM119" s="6" t="e">
        <f>MAX(#REF!,#REF!,#REF!,#REF!,$K$64,$K$76,$K$88,$K$100,$K$112,$K$124,$K$136,$K$148,$K$160,$K$172)</f>
        <v>#REF!</v>
      </c>
      <c r="BN119" t="e">
        <f>PERCENTILE((#REF!,#REF!,#REF!,#REF!,$K$64,$K$76,$K$88,$K$100,$K$112,$K$124,$K$136,$K$148,$K$160,$K$172),75%)</f>
        <v>#REF!</v>
      </c>
      <c r="BO119" s="6" t="e">
        <f>MEDIAN(#REF!,#REF!,#REF!,#REF!,$K$64,$K$76,$K$88,$K$100,$K$112,$K$124,$K$136,$K$148,$K$160,$K$172)</f>
        <v>#REF!</v>
      </c>
      <c r="BP119" t="e">
        <f>PERCENTILE((#REF!,#REF!,#REF!,#REF!,$K$64,$K$76,$K$88,$K$100,$K$112,$K$124,$K$136,$K$148,$K$160,$K$172),25%)</f>
        <v>#REF!</v>
      </c>
      <c r="BQ119" s="6" t="e">
        <f>MIN(#REF!,#REF!,#REF!,#REF!,$K$64,$K$76,$K$88,$K$100,$K$112,$K$124,$K$136,$K$148,$K$160,$K$172)</f>
        <v>#REF!</v>
      </c>
    </row>
    <row r="120" spans="1:69" x14ac:dyDescent="0.25">
      <c r="A120" s="117"/>
      <c r="B120" s="60"/>
      <c r="C120" s="60"/>
      <c r="D120" s="61"/>
      <c r="E120" s="62"/>
      <c r="F120" s="62"/>
      <c r="G120" s="63"/>
      <c r="H120" s="64"/>
      <c r="I120" s="64"/>
      <c r="J120" s="64"/>
      <c r="K120" s="62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E120" s="3">
        <v>2002</v>
      </c>
      <c r="AF120" s="2">
        <f>COUNT(#REF!)</f>
        <v>0</v>
      </c>
      <c r="AG120" s="4" t="e">
        <f>MAX(#REF!)</f>
        <v>#REF!</v>
      </c>
      <c r="AH120" s="2" t="e">
        <f>PERCENTILE(#REF!,75%)</f>
        <v>#REF!</v>
      </c>
      <c r="AI120" s="4" t="e">
        <f>MEDIAN(#REF!)</f>
        <v>#REF!</v>
      </c>
      <c r="AJ120" s="2" t="e">
        <f>PERCENTILE(#REF!,25%)</f>
        <v>#REF!</v>
      </c>
      <c r="AK120" s="4" t="e">
        <f>MIN(#REF!)</f>
        <v>#REF!</v>
      </c>
      <c r="BK120">
        <v>4</v>
      </c>
      <c r="BL120">
        <f>COUNT(#REF!,#REF!,#REF!,#REF!,$K$65,$K$77,$K$89,$K$101,$K$113,$K$125,$K$137,$K$149,$K$161,$K$173)</f>
        <v>0</v>
      </c>
      <c r="BM120" s="6" t="e">
        <f>MAX(#REF!,#REF!,#REF!,#REF!,$K$65,$K$77,$K$89,$K$101,$K$113,$K$125,$K$137,$K$149,$K$161,$K$173)</f>
        <v>#REF!</v>
      </c>
      <c r="BN120" t="e">
        <f>PERCENTILE((#REF!,#REF!,#REF!,#REF!,$K$65,$K$77,$K$89,$K$101,$K$113,$K$125,$K$137,$K$149,$K$161,$K$173),75%)</f>
        <v>#REF!</v>
      </c>
      <c r="BO120" s="6" t="e">
        <f>MEDIAN(#REF!,#REF!,#REF!,#REF!,$K$65,$K$77,$K$89,$K$101,$K$113,$K$125,$K$137,$K$149,$K$161,$K$173)</f>
        <v>#REF!</v>
      </c>
      <c r="BP120" t="e">
        <f>PERCENTILE((#REF!,#REF!,#REF!,#REF!,$K$65,$K$77,$K$89,$K$101,$K$113,$K$125,$K$137,$K$149,$K$161,$K$173),25%)</f>
        <v>#REF!</v>
      </c>
      <c r="BQ120" s="6" t="e">
        <f>MIN(#REF!,#REF!,#REF!,#REF!,$K$65,$K$77,$K$89,$K$101,$K$113,$K$125,$K$137,$K$149,$K$161,$K$173)</f>
        <v>#REF!</v>
      </c>
    </row>
    <row r="121" spans="1:69" x14ac:dyDescent="0.25">
      <c r="A121" s="117"/>
      <c r="B121" s="60"/>
      <c r="C121" s="60"/>
      <c r="D121" s="61"/>
      <c r="E121" s="62"/>
      <c r="F121" s="62"/>
      <c r="G121" s="63"/>
      <c r="H121" s="64"/>
      <c r="I121" s="64"/>
      <c r="J121" s="64"/>
      <c r="K121" s="62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E121" s="3">
        <v>2003</v>
      </c>
      <c r="AF121" s="2">
        <f>COUNT($K$62:$K$73)</f>
        <v>0</v>
      </c>
      <c r="AG121" s="4">
        <f>MAX($K$62:$K$73)</f>
        <v>0</v>
      </c>
      <c r="AH121" s="2" t="e">
        <f>PERCENTILE($K$62:$K$73,75%)</f>
        <v>#NUM!</v>
      </c>
      <c r="AI121" s="4" t="e">
        <f>MEDIAN($K$62:$K$73)</f>
        <v>#NUM!</v>
      </c>
      <c r="AJ121" s="2" t="e">
        <f>PERCENTILE($K$62:$K$73,25%)</f>
        <v>#NUM!</v>
      </c>
      <c r="AK121" s="4">
        <f>MIN($K$62:$K$73)</f>
        <v>0</v>
      </c>
      <c r="BK121">
        <v>5</v>
      </c>
      <c r="BL121">
        <f>COUNT(#REF!,#REF!,#REF!,#REF!,$K$66,$K$78,$K$90,$K$102,$K$114,$K$126,$K$138,$K$150,$K$162,$K$174)</f>
        <v>0</v>
      </c>
      <c r="BM121" s="6" t="e">
        <f>MAX(#REF!,#REF!,#REF!,#REF!,$K$66,$K$78,$K$90,$K$102,$K$114,$K$126,$K$138,$K$150,$K$162,$K$174)</f>
        <v>#REF!</v>
      </c>
      <c r="BN121" t="e">
        <f>PERCENTILE((#REF!,#REF!,#REF!,#REF!,$K$66,$K$78,$K$90,$K$102,$K$114,$K$126,$K$138,$K$150,$K$162,$K$174),75%)</f>
        <v>#REF!</v>
      </c>
      <c r="BO121" s="6" t="e">
        <f>MEDIAN(#REF!,#REF!,#REF!,#REF!,$K$66,$K$78,$K$90,$K$102,$K$114,$K$126,$K$138,$K$150,$K$162,$K$174)</f>
        <v>#REF!</v>
      </c>
      <c r="BP121" t="e">
        <f>PERCENTILE((#REF!,#REF!,#REF!,#REF!,$K$66,$K$78,$K$90,$K$102,$K$114,$K$126,$K$138,$K$150,$K$162,$K$174),25%)</f>
        <v>#REF!</v>
      </c>
      <c r="BQ121" s="6" t="e">
        <f>MIN(#REF!,#REF!,#REF!,#REF!,$K$66,$K$78,$K$90,$K$102,$K$114,$K$126,$K$138,$K$150,$K$162,$K$174)</f>
        <v>#REF!</v>
      </c>
    </row>
    <row r="122" spans="1:69" x14ac:dyDescent="0.25">
      <c r="A122" s="117"/>
      <c r="B122" s="60"/>
      <c r="C122" s="60"/>
      <c r="D122" s="61"/>
      <c r="E122" s="62"/>
      <c r="F122" s="62"/>
      <c r="G122" s="63"/>
      <c r="H122" s="64"/>
      <c r="I122" s="64"/>
      <c r="J122" s="64"/>
      <c r="K122" s="62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E122" s="3">
        <v>2004</v>
      </c>
      <c r="AF122" s="2">
        <f>COUNT($K$74:$K$85)</f>
        <v>0</v>
      </c>
      <c r="AG122" s="4">
        <f>MAX($K$74:$K$85)</f>
        <v>0</v>
      </c>
      <c r="AH122" s="2" t="e">
        <f>PERCENTILE($K$74:$K$85,75%)</f>
        <v>#NUM!</v>
      </c>
      <c r="AI122" s="4" t="e">
        <f>MEDIAN($K$74:$K$85)</f>
        <v>#NUM!</v>
      </c>
      <c r="AJ122" s="2" t="e">
        <f>PERCENTILE($K$74:$K$85,25%)</f>
        <v>#NUM!</v>
      </c>
      <c r="AK122" s="4">
        <f>MIN($K$74:$K$85)</f>
        <v>0</v>
      </c>
      <c r="BK122">
        <v>6</v>
      </c>
      <c r="BL122">
        <f>COUNT(#REF!,#REF!,#REF!,#REF!,$K$67,$K$79,$K$91,$K$103,$K$115,$K$127,$K$139,$K$151,$K$163,$K$175)</f>
        <v>0</v>
      </c>
      <c r="BM122" s="6" t="e">
        <f>MAX(#REF!,#REF!,#REF!,#REF!,$K$67,$K$79,$K$91,$K$103,$K$115,$K$127,$K$139,$K$151,$K$163,$K$175)</f>
        <v>#REF!</v>
      </c>
      <c r="BN122" t="e">
        <f>PERCENTILE((#REF!,#REF!,#REF!,#REF!,$K$67,$K$79,$K$91,$K$103,$K$115,$K$127,$K$139,$K$151,$K$163,$K$175),75%)</f>
        <v>#REF!</v>
      </c>
      <c r="BO122" s="6" t="e">
        <f>MEDIAN(#REF!,#REF!,#REF!,#REF!,$K$67,$K$79,$K$91,$K$103,$K$115,$K$127,$K$139,$K$151,$K$163,$K$175)</f>
        <v>#REF!</v>
      </c>
      <c r="BP122" t="e">
        <f>PERCENTILE((#REF!,#REF!,#REF!,#REF!,$K$67,$K$79,$K$91,$K$103,$K$115,$K$127,$K$139,$K$151,$K$163,$K$175),25%)</f>
        <v>#REF!</v>
      </c>
      <c r="BQ122" s="6" t="e">
        <f>MIN(#REF!,#REF!,#REF!,#REF!,$K$67,$K$79,$K$91,$K$103,$K$115,$K$127,$K$139,$K$151,$K$163,$K$175)</f>
        <v>#REF!</v>
      </c>
    </row>
    <row r="123" spans="1:69" x14ac:dyDescent="0.25">
      <c r="A123" s="117"/>
      <c r="B123" s="60"/>
      <c r="C123" s="60"/>
      <c r="D123" s="61"/>
      <c r="E123" s="62"/>
      <c r="F123" s="62"/>
      <c r="G123" s="63"/>
      <c r="H123" s="64"/>
      <c r="I123" s="64"/>
      <c r="J123" s="64"/>
      <c r="K123" s="62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E123" s="3">
        <v>2005</v>
      </c>
      <c r="AF123" s="2">
        <f>COUNT($K$86:$K$97)</f>
        <v>0</v>
      </c>
      <c r="AG123" s="4">
        <f>MAX($K$86:$K$97)</f>
        <v>0</v>
      </c>
      <c r="AH123" s="2" t="e">
        <f>PERCENTILE($K$86:$K$97,75%)</f>
        <v>#NUM!</v>
      </c>
      <c r="AI123" s="4" t="e">
        <f>MEDIAN($K$86:$K$97)</f>
        <v>#NUM!</v>
      </c>
      <c r="AJ123" s="2" t="e">
        <f>PERCENTILE($K$86:$K$97,25%)</f>
        <v>#NUM!</v>
      </c>
      <c r="AK123" s="4">
        <f>MIN($K$86:$K$97)</f>
        <v>0</v>
      </c>
      <c r="BK123">
        <v>7</v>
      </c>
      <c r="BL123">
        <f>COUNT(#REF!,#REF!,#REF!,#REF!,$K$68,$K$80,$K$92,$K$104,$K$116,$K$128,$K$140,$K$152,$K$164,$K$176)</f>
        <v>0</v>
      </c>
      <c r="BM123" s="6" t="e">
        <f>MAX(#REF!,#REF!,#REF!,#REF!,$K$68,$K$80,$K$92,$K$104,$K$116,$K$128,$K$140,$K$152,$K$164,$K$176)</f>
        <v>#REF!</v>
      </c>
      <c r="BN123" t="e">
        <f>PERCENTILE((#REF!,#REF!,#REF!,#REF!,$K$68,$K$80,$K$92,$K$104,$K$116,$K$128,$K$140,$K$152,$K$164,$K$176),75%)</f>
        <v>#REF!</v>
      </c>
      <c r="BO123" s="6" t="e">
        <f>MEDIAN(#REF!,#REF!,#REF!,#REF!,$K$68,$K$80,$K$92,$K$104,$K$116,$K$128,$K$140,$K$152,$K$164,$K$176)</f>
        <v>#REF!</v>
      </c>
      <c r="BP123" t="e">
        <f>PERCENTILE((#REF!,#REF!,#REF!,#REF!,$K$68,$K$80,$K$92,$K$104,$K$116,$K$128,$K$140,$K$152,$K$164,$K$176),25%)</f>
        <v>#REF!</v>
      </c>
      <c r="BQ123" s="6" t="e">
        <f>MIN(#REF!,#REF!,#REF!,#REF!,$K$68,$K$80,$K$92,$K$104,$K$116,$K$128,$K$140,$K$152,$K$164,$K$176)</f>
        <v>#REF!</v>
      </c>
    </row>
    <row r="124" spans="1:69" x14ac:dyDescent="0.25">
      <c r="A124" s="117"/>
      <c r="B124" s="60"/>
      <c r="C124" s="60"/>
      <c r="D124" s="61"/>
      <c r="E124" s="62"/>
      <c r="F124" s="62"/>
      <c r="G124" s="63"/>
      <c r="H124" s="64"/>
      <c r="I124" s="64"/>
      <c r="J124" s="64"/>
      <c r="K124" s="62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E124" s="3">
        <v>2006</v>
      </c>
      <c r="AF124" s="2">
        <f>COUNT($K$98:$K$109)</f>
        <v>0</v>
      </c>
      <c r="AG124" s="4">
        <f>MAX($K$98:$K$109)</f>
        <v>0</v>
      </c>
      <c r="AH124" s="2" t="e">
        <f>PERCENTILE($K$98:$K$109,75%)</f>
        <v>#NUM!</v>
      </c>
      <c r="AI124" s="4" t="e">
        <f>MEDIAN($K$98:$K$109)</f>
        <v>#NUM!</v>
      </c>
      <c r="AJ124" s="2" t="e">
        <f>PERCENTILE($K$98:$K$109,25%)</f>
        <v>#NUM!</v>
      </c>
      <c r="AK124" s="4">
        <f>MIN($K$98:$K$109)</f>
        <v>0</v>
      </c>
      <c r="BK124">
        <v>8</v>
      </c>
      <c r="BL124">
        <f>COUNT(#REF!,#REF!,#REF!,#REF!,$K$69,$K$81,$K$93,$K$105,$K$117,$K$129,$K$141,$K$153,$K$165,$K$177)</f>
        <v>0</v>
      </c>
      <c r="BM124" s="6" t="e">
        <f>MAX(#REF!,#REF!,#REF!,#REF!,$K$69,$K$81,$K$93,$K$105,$K$117,$K$129,$K$141,$K$153,$K$165,$K$177)</f>
        <v>#REF!</v>
      </c>
      <c r="BN124" t="e">
        <f>PERCENTILE((#REF!,#REF!,#REF!,#REF!,$K$69,$K$81,$K$93,$K$105,$K$117,$K$129,$K$141,$K$153,$K$165,$K$177),75%)</f>
        <v>#REF!</v>
      </c>
      <c r="BO124" s="6" t="e">
        <f>MEDIAN(#REF!,#REF!,#REF!,#REF!,$K$69,$K$81,$K$93,$K$105,$K$117,$K$129,$K$141,$K$153,$K$165,$K$177)</f>
        <v>#REF!</v>
      </c>
      <c r="BP124" t="e">
        <f>PERCENTILE((#REF!,#REF!,#REF!,#REF!,$K$69,$K$81,$K$93,$K$105,$K$117,$K$129,$K$141,$K$153,$K$165,$K$177),25%)</f>
        <v>#REF!</v>
      </c>
      <c r="BQ124" s="6" t="e">
        <f>MIN(#REF!,#REF!,#REF!,#REF!,$K$69,$K$81,$K$93,$K$105,$K$117,$K$129,$K$141,$K$153,$K$165,$K$177)</f>
        <v>#REF!</v>
      </c>
    </row>
    <row r="125" spans="1:69" x14ac:dyDescent="0.25">
      <c r="A125" s="117"/>
      <c r="B125" s="60"/>
      <c r="C125" s="60"/>
      <c r="D125" s="61"/>
      <c r="E125" s="62"/>
      <c r="F125" s="62"/>
      <c r="G125" s="63"/>
      <c r="H125" s="64"/>
      <c r="I125" s="64"/>
      <c r="J125" s="64"/>
      <c r="K125" s="62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E125" s="3">
        <v>2007</v>
      </c>
      <c r="AF125" s="2">
        <f>COUNT($K$110:$K$121)</f>
        <v>0</v>
      </c>
      <c r="AG125" s="4">
        <f>MAX($K$110:$K$121)</f>
        <v>0</v>
      </c>
      <c r="AH125" s="2" t="e">
        <f>PERCENTILE($K$110:$K$121,75%)</f>
        <v>#NUM!</v>
      </c>
      <c r="AI125" s="4" t="e">
        <f>MEDIAN($K$110:$K$121)</f>
        <v>#NUM!</v>
      </c>
      <c r="AJ125" s="2" t="e">
        <f>PERCENTILE($K$110:$K$121,25%)</f>
        <v>#NUM!</v>
      </c>
      <c r="AK125" s="4">
        <f>MIN($K$110:$K$121)</f>
        <v>0</v>
      </c>
      <c r="BK125">
        <v>9</v>
      </c>
      <c r="BL125">
        <f>COUNT(#REF!,#REF!,#REF!,#REF!,$K$70,$K$82,$K$94,$K$106,$K$118,$K$130,$K$142,$K$154,$K$166,$K$178)</f>
        <v>0</v>
      </c>
      <c r="BM125" s="6" t="e">
        <f>MAX(#REF!,#REF!,#REF!,#REF!,$K$70,$K$82,$K$94,$K$106,$K$118,$K$130,$K$142,$K$154,$K$166,$K$178)</f>
        <v>#REF!</v>
      </c>
      <c r="BN125" t="e">
        <f>PERCENTILE((#REF!,#REF!,#REF!,#REF!,$K$70,$K$82,$K$94,$K$106,$K$118,$K$130,$K$142,$K$154,$K$166,$K$178),75%)</f>
        <v>#REF!</v>
      </c>
      <c r="BO125" s="6" t="e">
        <f>MEDIAN(#REF!,#REF!,#REF!,#REF!,$K$70,$K$82,$K$94,$K$106,$K$118,$K$130,$K$142,$K$154,$K$166,$K$178)</f>
        <v>#REF!</v>
      </c>
      <c r="BP125" t="e">
        <f>PERCENTILE((#REF!,#REF!,#REF!,#REF!,$K$70,$K$82,$K$94,$K$106,$K$118,$K$130,$K$142,$K$154,$K$166,$K$178),25%)</f>
        <v>#REF!</v>
      </c>
      <c r="BQ125" s="6" t="e">
        <f>MIN(#REF!,#REF!,#REF!,#REF!,$K$70,$K$82,$K$94,$K$106,$K$118,$K$130,$K$142,$K$154,$K$166,$K$178)</f>
        <v>#REF!</v>
      </c>
    </row>
    <row r="126" spans="1:69" x14ac:dyDescent="0.25">
      <c r="A126" s="117"/>
      <c r="B126" s="60"/>
      <c r="C126" s="60"/>
      <c r="D126" s="61"/>
      <c r="E126" s="62"/>
      <c r="F126" s="62"/>
      <c r="G126" s="63"/>
      <c r="H126" s="64"/>
      <c r="I126" s="64"/>
      <c r="J126" s="64"/>
      <c r="K126" s="62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E126" s="3">
        <v>2008</v>
      </c>
      <c r="AF126" s="2">
        <f>COUNT($K$122:$K$133)</f>
        <v>0</v>
      </c>
      <c r="AG126" s="4">
        <f>MAX($K$122:$K$133)</f>
        <v>0</v>
      </c>
      <c r="AH126" s="2" t="e">
        <f>PERCENTILE($K$122:$K$133,75%)</f>
        <v>#NUM!</v>
      </c>
      <c r="AI126" s="4" t="e">
        <f>MEDIAN($K$122:$K$133)</f>
        <v>#NUM!</v>
      </c>
      <c r="AJ126" s="2" t="e">
        <f>PERCENTILE($K$122:$K$133,25%)</f>
        <v>#NUM!</v>
      </c>
      <c r="AK126" s="4">
        <f>MIN($K$122:$K$133)</f>
        <v>0</v>
      </c>
      <c r="BK126">
        <v>10</v>
      </c>
      <c r="BL126">
        <f>COUNT(#REF!,#REF!,#REF!,#REF!,$K$71,$K$83,$K$95,$K$107,$K$119,$K$131,$K$143,$K$155,$K$167,$K$179)</f>
        <v>0</v>
      </c>
      <c r="BM126" s="6" t="e">
        <f>MAX(#REF!,#REF!,#REF!,#REF!,$K$71,$K$83,$K$95,$K$107,$K$119,$K$131,$K$143,$K$155,$K$167,$K$179)</f>
        <v>#REF!</v>
      </c>
      <c r="BN126" t="e">
        <f>PERCENTILE((#REF!,#REF!,#REF!,#REF!,$K$71,$K$83,$K$95,$K$107,$K$119,$K$131,$K$143,$K$155,$K$167,$K$179),75%)</f>
        <v>#REF!</v>
      </c>
      <c r="BO126" s="6" t="e">
        <f>MEDIAN(#REF!,#REF!,#REF!,#REF!,$K$71,$K$83,$K$95,$K$107,$K$119,$K$131,$K$143,$K$155,$K$167,$K$179)</f>
        <v>#REF!</v>
      </c>
      <c r="BP126" t="e">
        <f>PERCENTILE((#REF!,#REF!,#REF!,#REF!,$K$71,$K$83,$K$95,$K$107,$K$119,$K$131,$K$143,$K$155,$K$167,$K$179),25%)</f>
        <v>#REF!</v>
      </c>
      <c r="BQ126" s="6" t="e">
        <f>MIN(#REF!,#REF!,#REF!,#REF!,$K$71,$K$83,$K$95,$K$107,$K$119,$K$131,$K$143,$K$155,$K$167,$K$179)</f>
        <v>#REF!</v>
      </c>
    </row>
    <row r="127" spans="1:69" x14ac:dyDescent="0.25">
      <c r="A127" s="117"/>
      <c r="B127" s="60"/>
      <c r="C127" s="60"/>
      <c r="D127" s="61"/>
      <c r="E127" s="62"/>
      <c r="F127" s="62"/>
      <c r="G127" s="63"/>
      <c r="H127" s="64"/>
      <c r="I127" s="64"/>
      <c r="J127" s="64"/>
      <c r="K127" s="62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E127" s="3">
        <v>2009</v>
      </c>
      <c r="AF127" s="2">
        <f>COUNT($K$134:$K$145)</f>
        <v>0</v>
      </c>
      <c r="AG127" s="4">
        <f>MAX($K$134:$K$145)</f>
        <v>0</v>
      </c>
      <c r="AH127" s="2" t="e">
        <f>PERCENTILE($K$134:$K$145,75%)</f>
        <v>#NUM!</v>
      </c>
      <c r="AI127" s="4" t="e">
        <f>MEDIAN($K$134:$K$145)</f>
        <v>#NUM!</v>
      </c>
      <c r="AJ127" s="2" t="e">
        <f>PERCENTILE($K$134:$K$145,25%)</f>
        <v>#NUM!</v>
      </c>
      <c r="AK127" s="4">
        <f>MIN($K$134:$K$145)</f>
        <v>0</v>
      </c>
      <c r="BK127">
        <v>11</v>
      </c>
      <c r="BL127">
        <f>COUNT(#REF!,#REF!,#REF!,#REF!,$K$72,$K$84,$K$96,$K$108,$K$120,$K$132,$K$144,$K$156,$K$168,$K$180)</f>
        <v>0</v>
      </c>
      <c r="BM127" s="6" t="e">
        <f>MAX(#REF!,#REF!,#REF!,#REF!,$K$72,$K$84,$K$96,$K$108,$K$120,$K$132,$K$144,$K$156,$K$168,$K$180)</f>
        <v>#REF!</v>
      </c>
      <c r="BN127" t="e">
        <f>PERCENTILE((#REF!,#REF!,#REF!,#REF!,$K$72,$K$84,$K$96,$K$108,$K$120,$K$132,$K$144,$K$156,$K$168,$K$180),75%)</f>
        <v>#REF!</v>
      </c>
      <c r="BO127" s="6" t="e">
        <f>MEDIAN(#REF!,#REF!,#REF!,#REF!,$K$72,$K$84,$K$96,$K$108,$K$120,$K$132,$K$144,$K$156,$K$168,$K$180)</f>
        <v>#REF!</v>
      </c>
      <c r="BP127" t="e">
        <f>PERCENTILE((#REF!,#REF!,#REF!,#REF!,$K$72,$K$84,$K$96,$K$108,$K$120,$K$132,$K$144,$K$156,$K$168,$K$180),25%)</f>
        <v>#REF!</v>
      </c>
      <c r="BQ127" s="6" t="e">
        <f>MIN(#REF!,#REF!,#REF!,#REF!,$K$72,$K$84,$K$96,$K$108,$K$120,$K$132,$K$144,$K$156,$K$168,$K$180)</f>
        <v>#REF!</v>
      </c>
    </row>
    <row r="128" spans="1:69" x14ac:dyDescent="0.25">
      <c r="A128" s="117"/>
      <c r="B128" s="60"/>
      <c r="C128" s="60"/>
      <c r="D128" s="61"/>
      <c r="E128" s="62"/>
      <c r="F128" s="62"/>
      <c r="G128" s="63"/>
      <c r="H128" s="64"/>
      <c r="I128" s="64"/>
      <c r="J128" s="64"/>
      <c r="K128" s="62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E128" s="3">
        <v>2010</v>
      </c>
      <c r="AF128" s="2">
        <f>COUNT($K$146:$K$157)</f>
        <v>0</v>
      </c>
      <c r="AG128" s="4">
        <f>MAX($K$146:$K$157)</f>
        <v>0</v>
      </c>
      <c r="AH128" s="2" t="e">
        <f>PERCENTILE($K$146:$K$157,75%)</f>
        <v>#NUM!</v>
      </c>
      <c r="AI128" s="4" t="e">
        <f>MEDIAN($K$146:$K$157)</f>
        <v>#NUM!</v>
      </c>
      <c r="AJ128" s="2" t="e">
        <f>PERCENTILE($K$146:$K$157,25%)</f>
        <v>#NUM!</v>
      </c>
      <c r="AK128" s="4">
        <f>MIN($K$146:$K$157)</f>
        <v>0</v>
      </c>
      <c r="BK128">
        <v>12</v>
      </c>
      <c r="BL128">
        <f>COUNT(#REF!,#REF!,#REF!,#REF!,$K$73,$K$85,$K$97,$K$109,$K$121,$K$133,$K$145,$K$157,$K$169,$K$181)</f>
        <v>0</v>
      </c>
      <c r="BM128" s="6" t="e">
        <f>MAX(#REF!,#REF!,#REF!,#REF!,$K$73,$K$85,$K$97,$K$109,$K$121,$K$133,$K$145,$K$157,$K$169,$K$181)</f>
        <v>#REF!</v>
      </c>
      <c r="BN128" t="e">
        <f>PERCENTILE((#REF!,#REF!,#REF!,#REF!,$K$73,$K$85,$K$97,$K$109,$K$121,$K$133,$K$145,$K$157,$K$169,$K$181),75%)</f>
        <v>#REF!</v>
      </c>
      <c r="BO128" s="6" t="e">
        <f>MEDIAN(#REF!,#REF!,#REF!,#REF!,$K$73,$K$85,$K$97,$K$109,$K$121,$K$133,$K$145,$K$157,$K$169,$K$181)</f>
        <v>#REF!</v>
      </c>
      <c r="BP128" t="e">
        <f>PERCENTILE((#REF!,#REF!,#REF!,#REF!,$K$73,$K$85,$K$97,$K$109,$K$121,$K$133,$K$145,$K$157,$K$169,$K$181),25%)</f>
        <v>#REF!</v>
      </c>
      <c r="BQ128" s="6" t="e">
        <f>MIN(#REF!,#REF!,#REF!,#REF!,$K$73,$K$85,$K$97,$K$109,$K$121,$K$133,$K$145,$K$157,$K$169,$K$181)</f>
        <v>#REF!</v>
      </c>
    </row>
    <row r="129" spans="1:69" x14ac:dyDescent="0.25">
      <c r="A129" s="117"/>
      <c r="B129" s="60"/>
      <c r="C129" s="60"/>
      <c r="D129" s="61"/>
      <c r="E129" s="62"/>
      <c r="F129" s="62"/>
      <c r="G129" s="63"/>
      <c r="H129" s="64"/>
      <c r="I129" s="64"/>
      <c r="J129" s="64"/>
      <c r="K129" s="62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E129" s="3">
        <v>2011</v>
      </c>
      <c r="AF129" s="2">
        <f>COUNT($K$158:$K$169)</f>
        <v>0</v>
      </c>
      <c r="AG129" s="4">
        <f>MAX($K$158:$K$169)</f>
        <v>0</v>
      </c>
      <c r="AH129" s="2" t="e">
        <f>PERCENTILE($K$158:$K$169,75%)</f>
        <v>#NUM!</v>
      </c>
      <c r="AI129" s="4" t="e">
        <f>MEDIAN($K$158:$K$169)</f>
        <v>#NUM!</v>
      </c>
      <c r="AJ129" s="2" t="e">
        <f>PERCENTILE($K$158:$K$169,25%)</f>
        <v>#NUM!</v>
      </c>
      <c r="AK129" s="4">
        <f>MIN($K$158:$K$169)</f>
        <v>0</v>
      </c>
    </row>
    <row r="130" spans="1:69" x14ac:dyDescent="0.25">
      <c r="A130" s="117"/>
      <c r="B130" s="60"/>
      <c r="C130" s="60"/>
      <c r="D130" s="61"/>
      <c r="E130" s="62"/>
      <c r="F130" s="62"/>
      <c r="G130" s="63"/>
      <c r="H130" s="64"/>
      <c r="I130" s="64"/>
      <c r="J130" s="64"/>
      <c r="K130" s="62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E130" s="3">
        <v>2012</v>
      </c>
      <c r="AF130" s="2">
        <f>COUNT($K$170:$K$181)</f>
        <v>0</v>
      </c>
      <c r="AG130" s="4">
        <f>MAX($K$170:$K$181)</f>
        <v>0</v>
      </c>
      <c r="AH130" s="2" t="e">
        <f>PERCENTILE($K$170:$K$181,75%)</f>
        <v>#NUM!</v>
      </c>
      <c r="AI130" s="4" t="e">
        <f>MEDIAN($K$170:$K$181)</f>
        <v>#NUM!</v>
      </c>
      <c r="AJ130" s="2" t="e">
        <f>PERCENTILE($K$170:$K$181,25%)</f>
        <v>#NUM!</v>
      </c>
      <c r="AK130" s="4">
        <f>MIN($K$170:$K$181)</f>
        <v>0</v>
      </c>
    </row>
    <row r="131" spans="1:69" x14ac:dyDescent="0.25">
      <c r="A131" s="117"/>
      <c r="B131" s="60"/>
      <c r="C131" s="60"/>
      <c r="D131" s="61"/>
      <c r="E131" s="62"/>
      <c r="F131" s="62"/>
      <c r="G131" s="63"/>
      <c r="H131" s="64"/>
      <c r="I131" s="64"/>
      <c r="J131" s="64"/>
      <c r="K131" s="62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E131" s="1"/>
      <c r="AF131" s="1"/>
      <c r="AG131" s="2"/>
      <c r="AH131" s="2"/>
      <c r="AI131" s="2"/>
    </row>
    <row r="132" spans="1:69" x14ac:dyDescent="0.25">
      <c r="A132" s="117"/>
      <c r="B132" s="60"/>
      <c r="C132" s="60"/>
      <c r="D132" s="61"/>
      <c r="E132" s="62"/>
      <c r="F132" s="62"/>
      <c r="G132" s="63"/>
      <c r="H132" s="64"/>
      <c r="I132" s="64"/>
      <c r="J132" s="64"/>
      <c r="K132" s="62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</row>
    <row r="133" spans="1:69" x14ac:dyDescent="0.25">
      <c r="A133" s="117"/>
      <c r="B133" s="60"/>
      <c r="C133" s="60"/>
      <c r="D133" s="61"/>
      <c r="E133" s="62"/>
      <c r="F133" s="62"/>
      <c r="G133" s="63"/>
      <c r="H133" s="64"/>
      <c r="I133" s="64"/>
      <c r="J133" s="64"/>
      <c r="K133" s="62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E133" t="s">
        <v>15</v>
      </c>
      <c r="AF133" t="s">
        <v>58</v>
      </c>
      <c r="AG133" t="s">
        <v>59</v>
      </c>
      <c r="AH133" t="s">
        <v>60</v>
      </c>
      <c r="AI133" t="s">
        <v>61</v>
      </c>
      <c r="AJ133" t="s">
        <v>62</v>
      </c>
      <c r="AK133" t="s">
        <v>63</v>
      </c>
      <c r="BK133" t="s">
        <v>14</v>
      </c>
      <c r="BL133" t="s">
        <v>58</v>
      </c>
      <c r="BM133" t="s">
        <v>59</v>
      </c>
      <c r="BN133" t="s">
        <v>60</v>
      </c>
      <c r="BO133" t="s">
        <v>61</v>
      </c>
      <c r="BP133" t="s">
        <v>62</v>
      </c>
      <c r="BQ133" t="s">
        <v>63</v>
      </c>
    </row>
    <row r="134" spans="1:69" x14ac:dyDescent="0.25">
      <c r="A134" s="117"/>
      <c r="B134" s="60"/>
      <c r="C134" s="60"/>
      <c r="D134" s="61"/>
      <c r="E134" s="62"/>
      <c r="F134" s="62"/>
      <c r="G134" s="63"/>
      <c r="H134" s="64"/>
      <c r="I134" s="64"/>
      <c r="J134" s="64"/>
      <c r="K134" s="62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E134" s="3">
        <v>1999</v>
      </c>
      <c r="AF134">
        <f>COUNT(#REF!)</f>
        <v>0</v>
      </c>
      <c r="AG134" s="4" t="e">
        <f>MAX(#REF!)</f>
        <v>#REF!</v>
      </c>
      <c r="AH134" t="e">
        <f>PERCENTILE(#REF!,75%)</f>
        <v>#REF!</v>
      </c>
      <c r="AI134" s="4" t="e">
        <f>MEDIAN(#REF!)</f>
        <v>#REF!</v>
      </c>
      <c r="AJ134" t="e">
        <f>PERCENTILE(#REF!,25%)</f>
        <v>#REF!</v>
      </c>
      <c r="AK134" s="4" t="e">
        <f>MIN(#REF!)</f>
        <v>#REF!</v>
      </c>
      <c r="BK134">
        <v>1</v>
      </c>
      <c r="BL134">
        <f>COUNT(#REF!,#REF!,#REF!,#REF!,$L$62,$L$74,$L$86,$L$98,$L$110,$L$122,$L$134,$L$146,$L$158,$L$170)</f>
        <v>0</v>
      </c>
      <c r="BM134" s="6" t="e">
        <f>MAX(#REF!,#REF!,#REF!,#REF!,$L$62,$L$74,$L$86,$L$98,$L$110,$L$122,$L$134,$L$146,$L$158,$L$170)</f>
        <v>#REF!</v>
      </c>
      <c r="BN134" t="e">
        <f>PERCENTILE((#REF!,#REF!,#REF!,#REF!,$L$62,$L$74,$L$86,$L$98,$L$110,$L$122,$L$134,$L$146,$L$158,$L$170),75%)</f>
        <v>#REF!</v>
      </c>
      <c r="BO134" s="6" t="e">
        <f>MEDIAN(#REF!,#REF!,#REF!,#REF!,$L$62,$L$74,$L$86,$L$98,$L$110,$L$122,$L$134,$L$146,$L$158,$L$170)</f>
        <v>#REF!</v>
      </c>
      <c r="BP134" t="e">
        <f>PERCENTILE((#REF!,#REF!,#REF!,#REF!,$L$62,$L$74,$L$86,$L$98,$L$110,$L$122,$L$134,$L$146,$L$158,$L$170),25%)</f>
        <v>#REF!</v>
      </c>
      <c r="BQ134" s="6" t="e">
        <f>MIN(#REF!,#REF!,#REF!,#REF!,$L$62,$L$74,$L$86,$L$98,$L$110,$L$122,$L$134,$L$146,$L$158,$L$170)</f>
        <v>#REF!</v>
      </c>
    </row>
    <row r="135" spans="1:69" x14ac:dyDescent="0.25">
      <c r="A135" s="117"/>
      <c r="B135" s="60"/>
      <c r="C135" s="60"/>
      <c r="D135" s="61"/>
      <c r="E135" s="62"/>
      <c r="F135" s="62"/>
      <c r="G135" s="63"/>
      <c r="H135" s="64"/>
      <c r="I135" s="64"/>
      <c r="J135" s="64"/>
      <c r="K135" s="62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E135" s="3">
        <v>2000</v>
      </c>
      <c r="AF135">
        <f>COUNT(#REF!)</f>
        <v>0</v>
      </c>
      <c r="AG135" s="4" t="e">
        <f>MAX(#REF!)</f>
        <v>#REF!</v>
      </c>
      <c r="AH135" t="e">
        <f>PERCENTILE(#REF!,75%)</f>
        <v>#REF!</v>
      </c>
      <c r="AI135" s="4" t="e">
        <f>MEDIAN(#REF!)</f>
        <v>#REF!</v>
      </c>
      <c r="AJ135" t="e">
        <f>PERCENTILE(#REF!,25%)</f>
        <v>#REF!</v>
      </c>
      <c r="AK135" s="4" t="e">
        <f>MIN(#REF!)</f>
        <v>#REF!</v>
      </c>
      <c r="BK135">
        <v>2</v>
      </c>
      <c r="BL135">
        <f>COUNT(#REF!,#REF!,#REF!,#REF!,$L$63,$L$75,$L$87,$L$99,$L$111,$L$123,$L$135,$L$147,$L$159,$L$171)</f>
        <v>0</v>
      </c>
      <c r="BM135" s="6" t="e">
        <f>MAX(#REF!,#REF!,#REF!,#REF!,$L$63,$L$75,$L$87,$L$99,$L$111,$L$123,$L$135,$L$147,$L$159,$L$171)</f>
        <v>#REF!</v>
      </c>
      <c r="BN135" t="e">
        <f>PERCENTILE((#REF!,#REF!,#REF!,#REF!,$L$63,$L$75,$L$87,$L$99,$L$111,$L$123,$L$135,$L$147,$L$159,$L$171),75%)</f>
        <v>#REF!</v>
      </c>
      <c r="BO135" s="6" t="e">
        <f>MEDIAN(#REF!,#REF!,#REF!,#REF!,$L$63,$L$75,$L$87,$L$99,$L$111,$L$123,$L$135,$L$147,$L$159,$L$171)</f>
        <v>#REF!</v>
      </c>
      <c r="BP135" t="e">
        <f>PERCENTILE((#REF!,#REF!,#REF!,#REF!,$L$63,$L$75,$L$87,$L$99,$L$111,$L$123,$L$135,$L$147,$L$159,$L$171),25%)</f>
        <v>#REF!</v>
      </c>
      <c r="BQ135" s="6" t="e">
        <f>MIN(#REF!,#REF!,#REF!,#REF!,$L$63,$L$75,$L$87,$L$99,$L$111,$L$123,$L$135,$L$147,$L$159,$L$171)</f>
        <v>#REF!</v>
      </c>
    </row>
    <row r="136" spans="1:69" x14ac:dyDescent="0.25">
      <c r="A136" s="117"/>
      <c r="B136" s="60"/>
      <c r="C136" s="60"/>
      <c r="D136" s="61"/>
      <c r="E136" s="62"/>
      <c r="F136" s="62"/>
      <c r="G136" s="63"/>
      <c r="H136" s="64"/>
      <c r="I136" s="64"/>
      <c r="J136" s="64"/>
      <c r="K136" s="62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E136" s="3">
        <v>2001</v>
      </c>
      <c r="AF136" s="2">
        <f>COUNT(#REF!)</f>
        <v>0</v>
      </c>
      <c r="AG136" s="4" t="e">
        <f>MAX(#REF!)</f>
        <v>#REF!</v>
      </c>
      <c r="AH136" s="2" t="e">
        <f>PERCENTILE(#REF!,75%)</f>
        <v>#REF!</v>
      </c>
      <c r="AI136" s="4" t="e">
        <f>MEDIAN(#REF!)</f>
        <v>#REF!</v>
      </c>
      <c r="AJ136" s="2" t="e">
        <f>PERCENTILE(#REF!,25%)</f>
        <v>#REF!</v>
      </c>
      <c r="AK136" s="4" t="e">
        <f>MIN(#REF!)</f>
        <v>#REF!</v>
      </c>
      <c r="BK136">
        <v>3</v>
      </c>
      <c r="BL136">
        <f>COUNT(#REF!,#REF!,#REF!,#REF!,$L$64,$L$76,$L$88,$L$100,$L$112,$L$124,$L$136,$L$148,$L$160,$L$172)</f>
        <v>0</v>
      </c>
      <c r="BM136" s="6" t="e">
        <f>MAX(#REF!,#REF!,#REF!,#REF!,$L$64,$L$76,$L$88,$L$100,$L$112,$L$124,$L$136,$L$148,$L$160,$L$172)</f>
        <v>#REF!</v>
      </c>
      <c r="BN136" t="e">
        <f>PERCENTILE((#REF!,#REF!,#REF!,#REF!,$L$64,$L$76,$L$88,$L$100,$L$112,$L$124,$L$136,$L$148,$L$160,$L$172),75%)</f>
        <v>#REF!</v>
      </c>
      <c r="BO136" s="6" t="e">
        <f>MEDIAN(#REF!,#REF!,#REF!,#REF!,$L$64,$L$76,$L$88,$L$100,$L$112,$L$124,$L$136,$L$148,$L$160,$L$172)</f>
        <v>#REF!</v>
      </c>
      <c r="BP136" t="e">
        <f>PERCENTILE((#REF!,#REF!,#REF!,#REF!,$L$64,$L$76,$L$88,$L$100,$L$112,$L$124,$L$136,$L$148,$L$160,$L$172),25%)</f>
        <v>#REF!</v>
      </c>
      <c r="BQ136" s="6" t="e">
        <f>MIN(#REF!,#REF!,#REF!,#REF!,$L$64,$L$76,$L$88,$L$100,$L$112,$L$124,$L$136,$L$148,$L$160,$L$172)</f>
        <v>#REF!</v>
      </c>
    </row>
    <row r="137" spans="1:69" x14ac:dyDescent="0.25">
      <c r="A137" s="117"/>
      <c r="B137" s="60"/>
      <c r="C137" s="60"/>
      <c r="D137" s="61"/>
      <c r="E137" s="62"/>
      <c r="F137" s="62"/>
      <c r="G137" s="63"/>
      <c r="H137" s="64"/>
      <c r="I137" s="64"/>
      <c r="J137" s="64"/>
      <c r="K137" s="62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E137" s="3">
        <v>2002</v>
      </c>
      <c r="AF137" s="2">
        <f>COUNT(#REF!)</f>
        <v>0</v>
      </c>
      <c r="AG137" s="4" t="e">
        <f>MAX(#REF!)</f>
        <v>#REF!</v>
      </c>
      <c r="AH137" s="2" t="e">
        <f>PERCENTILE(#REF!,75%)</f>
        <v>#REF!</v>
      </c>
      <c r="AI137" s="4" t="e">
        <f>MEDIAN(#REF!)</f>
        <v>#REF!</v>
      </c>
      <c r="AJ137" s="2" t="e">
        <f>PERCENTILE(#REF!,25%)</f>
        <v>#REF!</v>
      </c>
      <c r="AK137" s="4" t="e">
        <f>MIN(#REF!)</f>
        <v>#REF!</v>
      </c>
      <c r="BK137">
        <v>4</v>
      </c>
      <c r="BL137">
        <f>COUNT(#REF!,#REF!,#REF!,#REF!,$L$65,$L$77,$L$89,$L$101,$L$113,$L$125,$L$137,$L$149,$L$161,$L$173)</f>
        <v>0</v>
      </c>
      <c r="BM137" s="6" t="e">
        <f>MAX(#REF!,#REF!,#REF!,#REF!,$L$65,$L$77,$L$89,$L$101,$L$113,$L$125,$L$137,$L$149,$L$161,$L$173)</f>
        <v>#REF!</v>
      </c>
      <c r="BN137" t="e">
        <f>PERCENTILE((#REF!,#REF!,#REF!,#REF!,$L$65,$L$77,$L$89,$L$101,$L$113,$L$125,$L$137,$L$149,$L$161,$L$173),75%)</f>
        <v>#REF!</v>
      </c>
      <c r="BO137" s="6" t="e">
        <f>MEDIAN(#REF!,#REF!,#REF!,#REF!,$L$65,$L$77,$L$89,$L$101,$L$113,$L$125,$L$137,$L$149,$L$161,$L$173)</f>
        <v>#REF!</v>
      </c>
      <c r="BP137" t="e">
        <f>PERCENTILE((#REF!,#REF!,#REF!,#REF!,$L$65,$L$77,$L$89,$L$101,$L$113,$L$125,$L$137,$L$149,$L$161,$L$173),25%)</f>
        <v>#REF!</v>
      </c>
      <c r="BQ137" s="6" t="e">
        <f>MIN(#REF!,#REF!,#REF!,#REF!,$L$65,$L$77,$L$89,$L$101,$L$113,$L$125,$L$137,$L$149,$L$161,$L$173)</f>
        <v>#REF!</v>
      </c>
    </row>
    <row r="138" spans="1:69" x14ac:dyDescent="0.25">
      <c r="A138" s="117"/>
      <c r="B138" s="60"/>
      <c r="C138" s="60"/>
      <c r="D138" s="61"/>
      <c r="E138" s="62"/>
      <c r="F138" s="62"/>
      <c r="G138" s="63"/>
      <c r="H138" s="64"/>
      <c r="I138" s="64"/>
      <c r="J138" s="64"/>
      <c r="K138" s="62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E138" s="3">
        <v>2003</v>
      </c>
      <c r="AF138" s="2">
        <f>COUNT($L$62:$L$73)</f>
        <v>0</v>
      </c>
      <c r="AG138" s="4">
        <f>MAX($L$62:$L$73)</f>
        <v>0</v>
      </c>
      <c r="AH138" s="2" t="e">
        <f>PERCENTILE($L$62:$L$73,75%)</f>
        <v>#NUM!</v>
      </c>
      <c r="AI138" s="4" t="e">
        <f>MEDIAN($L$62:$L$73)</f>
        <v>#NUM!</v>
      </c>
      <c r="AJ138" s="2" t="e">
        <f>PERCENTILE($L$62:$L$73,25%)</f>
        <v>#NUM!</v>
      </c>
      <c r="AK138" s="4">
        <f>MIN($L$62:$L$73)</f>
        <v>0</v>
      </c>
      <c r="BK138">
        <v>5</v>
      </c>
      <c r="BL138">
        <f>COUNT(#REF!,#REF!,#REF!,#REF!,$L$66,$L$78,$L$90,$L$102,$L$114,$L$126,$L$138,$L$150,$L$162,$L$174)</f>
        <v>0</v>
      </c>
      <c r="BM138" s="6" t="e">
        <f>MAX(#REF!,#REF!,#REF!,#REF!,$L$66,$L$78,$L$90,$L$102,$L$114,$L$126,$L$138,$L$150,$L$162,$L$174)</f>
        <v>#REF!</v>
      </c>
      <c r="BN138" t="e">
        <f>PERCENTILE((#REF!,#REF!,#REF!,#REF!,$L$66,$L$78,$L$90,$L$102,$L$114,$L$126,$L$138,$L$150,$L$162,$L$174),75%)</f>
        <v>#REF!</v>
      </c>
      <c r="BO138" s="6" t="e">
        <f>MEDIAN(#REF!,#REF!,#REF!,#REF!,$L$66,$L$78,$L$90,$L$102,$L$114,$L$126,$L$138,$L$150,$L$162,$L$174)</f>
        <v>#REF!</v>
      </c>
      <c r="BP138" t="e">
        <f>PERCENTILE((#REF!,#REF!,#REF!,#REF!,$L$66,$L$78,$L$90,$L$102,$L$114,$L$126,$L$138,$L$150,$L$162,$L$174),25%)</f>
        <v>#REF!</v>
      </c>
      <c r="BQ138" s="6" t="e">
        <f>MIN(#REF!,#REF!,#REF!,#REF!,$L$66,$L$78,$L$90,$L$102,$L$114,$L$126,$L$138,$L$150,$L$162,$L$174)</f>
        <v>#REF!</v>
      </c>
    </row>
    <row r="139" spans="1:69" x14ac:dyDescent="0.25">
      <c r="A139" s="117"/>
      <c r="B139" s="60"/>
      <c r="C139" s="60"/>
      <c r="D139" s="61"/>
      <c r="E139" s="62"/>
      <c r="F139" s="62"/>
      <c r="G139" s="63"/>
      <c r="H139" s="64"/>
      <c r="I139" s="64"/>
      <c r="J139" s="64"/>
      <c r="K139" s="62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E139" s="3">
        <v>2004</v>
      </c>
      <c r="AF139" s="2">
        <f>COUNT($L$74:$L$85)</f>
        <v>0</v>
      </c>
      <c r="AG139" s="4">
        <f>MAX($L$74:$L$85)</f>
        <v>0</v>
      </c>
      <c r="AH139" s="2" t="e">
        <f>PERCENTILE($L$74:$L$85,75%)</f>
        <v>#NUM!</v>
      </c>
      <c r="AI139" s="4" t="e">
        <f>MEDIAN($L$74:$L$85)</f>
        <v>#NUM!</v>
      </c>
      <c r="AJ139" s="2" t="e">
        <f>PERCENTILE($L$74:$L$85,25%)</f>
        <v>#NUM!</v>
      </c>
      <c r="AK139" s="4">
        <f>MIN($L$74:$L$85)</f>
        <v>0</v>
      </c>
      <c r="BK139">
        <v>6</v>
      </c>
      <c r="BL139">
        <f>COUNT(#REF!,#REF!,#REF!,#REF!,$L$67,$L$79,$L$91,$L$103,$L$115,$L$127,$L$139,$L$151,$L$163,$L$175)</f>
        <v>0</v>
      </c>
      <c r="BM139" s="6" t="e">
        <f>MAX(#REF!,#REF!,#REF!,#REF!,$L$67,$L$79,$L$91,$L$103,$L$115,$L$127,$L$139,$L$151,$L$163,$L$175)</f>
        <v>#REF!</v>
      </c>
      <c r="BN139" t="e">
        <f>PERCENTILE((#REF!,#REF!,#REF!,#REF!,$L$67,$L$79,$L$91,$L$103,$L$115,$L$127,$L$139,$L$151,$L$163,$L$175),75%)</f>
        <v>#REF!</v>
      </c>
      <c r="BO139" s="6" t="e">
        <f>MEDIAN(#REF!,#REF!,#REF!,#REF!,$L$67,$L$79,$L$91,$L$103,$L$115,$L$127,$L$139,$L$151,$L$163,$L$175)</f>
        <v>#REF!</v>
      </c>
      <c r="BP139" t="e">
        <f>PERCENTILE((#REF!,#REF!,#REF!,#REF!,$L$67,$L$79,$L$91,$L$103,$L$115,$L$127,$L$139,$L$151,$L$163,$L$175),25%)</f>
        <v>#REF!</v>
      </c>
      <c r="BQ139" s="6" t="e">
        <f>MIN(#REF!,#REF!,#REF!,#REF!,$L$67,$L$79,$L$91,$L$103,$L$115,$L$127,$L$139,$L$151,$L$163,$L$175)</f>
        <v>#REF!</v>
      </c>
    </row>
    <row r="140" spans="1:69" x14ac:dyDescent="0.25">
      <c r="A140" s="117"/>
      <c r="B140" s="60"/>
      <c r="C140" s="60"/>
      <c r="D140" s="61"/>
      <c r="E140" s="62"/>
      <c r="F140" s="62"/>
      <c r="G140" s="63"/>
      <c r="H140" s="64"/>
      <c r="I140" s="64"/>
      <c r="J140" s="64"/>
      <c r="K140" s="62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E140" s="3">
        <v>2005</v>
      </c>
      <c r="AF140" s="2">
        <f>COUNT($L$86:$L$97)</f>
        <v>0</v>
      </c>
      <c r="AG140" s="4">
        <f>MAX($L$86:$L$97)</f>
        <v>0</v>
      </c>
      <c r="AH140" s="2" t="e">
        <f>PERCENTILE($L$86:$L$97,75%)</f>
        <v>#NUM!</v>
      </c>
      <c r="AI140" s="4" t="e">
        <f>MEDIAN($L$86:$L$97)</f>
        <v>#NUM!</v>
      </c>
      <c r="AJ140" s="2" t="e">
        <f>PERCENTILE($L$86:$L$97,25%)</f>
        <v>#NUM!</v>
      </c>
      <c r="AK140" s="4">
        <f>MIN($L$86:$L$97)</f>
        <v>0</v>
      </c>
      <c r="BK140">
        <v>7</v>
      </c>
      <c r="BL140">
        <f>COUNT(#REF!,#REF!,#REF!,#REF!,$L$68,$L$80,$L$92,$L$104,$L$116,$L$128,$L$140,$L$152,$L$164,$L$176)</f>
        <v>0</v>
      </c>
      <c r="BM140" s="6" t="e">
        <f>MAX(#REF!,#REF!,#REF!,#REF!,$L$68,$L$80,$L$92,$L$104,$L$116,$L$128,$L$140,$L$152,$L$164,$L$176)</f>
        <v>#REF!</v>
      </c>
      <c r="BN140" t="e">
        <f>PERCENTILE((#REF!,#REF!,#REF!,#REF!,$L$68,$L$80,$L$92,$L$104,$L$116,$L$128,$L$140,$L$152,$L$164,$L$176),75%)</f>
        <v>#REF!</v>
      </c>
      <c r="BO140" s="6" t="e">
        <f>MEDIAN(#REF!,#REF!,#REF!,#REF!,$L$68,$L$80,$L$92,$L$104,$L$116,$L$128,$L$140,$L$152,$L$164,$L$176)</f>
        <v>#REF!</v>
      </c>
      <c r="BP140" t="e">
        <f>PERCENTILE((#REF!,#REF!,#REF!,#REF!,$L$68,$L$80,$L$92,$L$104,$L$116,$L$128,$L$140,$L$152,$L$164,$L$176),25%)</f>
        <v>#REF!</v>
      </c>
      <c r="BQ140" s="6" t="e">
        <f>MIN(#REF!,#REF!,#REF!,#REF!,$L$68,$L$80,$L$92,$L$104,$L$116,$L$128,$L$140,$L$152,$L$164,$L$176)</f>
        <v>#REF!</v>
      </c>
    </row>
    <row r="141" spans="1:69" x14ac:dyDescent="0.25">
      <c r="A141" s="117"/>
      <c r="B141" s="60"/>
      <c r="C141" s="60"/>
      <c r="D141" s="61"/>
      <c r="E141" s="62"/>
      <c r="F141" s="62"/>
      <c r="G141" s="63"/>
      <c r="H141" s="64"/>
      <c r="I141" s="64"/>
      <c r="J141" s="64"/>
      <c r="K141" s="62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E141" s="3">
        <v>2006</v>
      </c>
      <c r="AF141" s="2">
        <f>COUNT($L$98:$L$109)</f>
        <v>0</v>
      </c>
      <c r="AG141" s="4">
        <f>MAX($L$98:$L$109)</f>
        <v>0</v>
      </c>
      <c r="AH141" s="2" t="e">
        <f>PERCENTILE($L$98:$L$109,75%)</f>
        <v>#NUM!</v>
      </c>
      <c r="AI141" s="4" t="e">
        <f>MEDIAN($L$98:$L$109)</f>
        <v>#NUM!</v>
      </c>
      <c r="AJ141" s="2" t="e">
        <f>PERCENTILE($L$98:$L$109,25%)</f>
        <v>#NUM!</v>
      </c>
      <c r="AK141" s="4">
        <f>MIN($L$98:$L$109)</f>
        <v>0</v>
      </c>
      <c r="BK141">
        <v>8</v>
      </c>
      <c r="BL141">
        <f>COUNT(#REF!,#REF!,#REF!,#REF!,$L$69,$L$81,$L$93,$L$105,$L$117,$L$129,$L$141,$L$153,$L$165,$L$177)</f>
        <v>0</v>
      </c>
      <c r="BM141" s="6" t="e">
        <f>MAX(#REF!,#REF!,#REF!,#REF!,$L$69,$L$81,$L$93,$L$105,$L$117,$L$129,$L$141,$L$153,$L$165,$L$177)</f>
        <v>#REF!</v>
      </c>
      <c r="BN141" t="e">
        <f>PERCENTILE((#REF!,#REF!,#REF!,#REF!,$L$69,$L$81,$L$93,$L$105,$L$117,$L$129,$L$141,$L$153,$L$165,$L$177),75%)</f>
        <v>#REF!</v>
      </c>
      <c r="BO141" s="6" t="e">
        <f>MEDIAN(#REF!,#REF!,#REF!,#REF!,$L$69,$L$81,$L$93,$L$105,$L$117,$L$129,$L$141,$L$153,$L$165,$L$177)</f>
        <v>#REF!</v>
      </c>
      <c r="BP141" t="e">
        <f>PERCENTILE((#REF!,#REF!,#REF!,#REF!,$L$69,$L$81,$L$93,$L$105,$L$117,$L$129,$L$141,$L$153,$L$165,$L$177),25%)</f>
        <v>#REF!</v>
      </c>
      <c r="BQ141" s="6" t="e">
        <f>MIN(#REF!,#REF!,#REF!,#REF!,$L$69,$L$81,$L$93,$L$105,$L$117,$L$129,$L$141,$L$153,$L$165,$L$177)</f>
        <v>#REF!</v>
      </c>
    </row>
    <row r="142" spans="1:69" x14ac:dyDescent="0.25">
      <c r="A142" s="117"/>
      <c r="B142" s="60"/>
      <c r="C142" s="60"/>
      <c r="D142" s="61"/>
      <c r="E142" s="62"/>
      <c r="F142" s="62"/>
      <c r="G142" s="63"/>
      <c r="H142" s="64"/>
      <c r="I142" s="64"/>
      <c r="J142" s="64"/>
      <c r="K142" s="62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E142" s="3">
        <v>2007</v>
      </c>
      <c r="AF142" s="2">
        <f>COUNT($L$110:$L$121)</f>
        <v>0</v>
      </c>
      <c r="AG142" s="4">
        <f>MAX($L$110:$L$121)</f>
        <v>0</v>
      </c>
      <c r="AH142" s="2" t="e">
        <f>PERCENTILE($L$110:$L$121,75%)</f>
        <v>#NUM!</v>
      </c>
      <c r="AI142" s="4" t="e">
        <f>MEDIAN($L$110:$L$121)</f>
        <v>#NUM!</v>
      </c>
      <c r="AJ142" s="2" t="e">
        <f>PERCENTILE($L$110:$L$121,25%)</f>
        <v>#NUM!</v>
      </c>
      <c r="AK142" s="4">
        <f>MIN($L$110:$L$121)</f>
        <v>0</v>
      </c>
      <c r="BK142">
        <v>9</v>
      </c>
      <c r="BL142">
        <f>COUNT(#REF!,#REF!,#REF!,#REF!,$L$70,$L$82,$L$94,$L$106,$L$118,$L$130,$L$142,$L$154,$L$166,$L$178)</f>
        <v>0</v>
      </c>
      <c r="BM142" s="6" t="e">
        <f>MAX(#REF!,#REF!,#REF!,#REF!,$L$70,$L$82,$L$94,$L$106,$L$118,$L$130,$L$142,$L$154,$L$166,$L$178)</f>
        <v>#REF!</v>
      </c>
      <c r="BN142" t="e">
        <f>PERCENTILE((#REF!,#REF!,#REF!,#REF!,$L$70,$L$82,$L$94,$L$106,$L$118,$L$130,$L$142,$L$154,$L$166,$L$178),75%)</f>
        <v>#REF!</v>
      </c>
      <c r="BO142" s="6" t="e">
        <f>MEDIAN(#REF!,#REF!,#REF!,#REF!,$L$70,$L$82,$L$94,$L$106,$L$118,$L$130,$L$142,$L$154,$L$166,$L$178)</f>
        <v>#REF!</v>
      </c>
      <c r="BP142" t="e">
        <f>PERCENTILE((#REF!,#REF!,#REF!,#REF!,$L$70,$L$82,$L$94,$L$106,$L$118,$L$130,$L$142,$L$154,$L$166,$L$178),25%)</f>
        <v>#REF!</v>
      </c>
      <c r="BQ142" s="6" t="e">
        <f>MIN(#REF!,#REF!,#REF!,#REF!,$L$70,$L$82,$L$94,$L$106,$L$118,$L$130,$L$142,$L$154,$L$166,$L$178)</f>
        <v>#REF!</v>
      </c>
    </row>
    <row r="143" spans="1:69" x14ac:dyDescent="0.25">
      <c r="A143" s="117"/>
      <c r="B143" s="60"/>
      <c r="C143" s="60"/>
      <c r="D143" s="61"/>
      <c r="E143" s="62"/>
      <c r="F143" s="62"/>
      <c r="G143" s="63"/>
      <c r="H143" s="64"/>
      <c r="I143" s="64"/>
      <c r="J143" s="64"/>
      <c r="K143" s="62"/>
      <c r="L143" s="63"/>
      <c r="M143" s="66"/>
      <c r="N143" s="66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E143" s="3">
        <v>2008</v>
      </c>
      <c r="AF143" s="2">
        <f>COUNT($L$122:$L$133)</f>
        <v>0</v>
      </c>
      <c r="AG143" s="4">
        <f>MAX($L$122:$L$133)</f>
        <v>0</v>
      </c>
      <c r="AH143" s="2" t="e">
        <f>PERCENTILE($L$122:$L$133,75%)</f>
        <v>#NUM!</v>
      </c>
      <c r="AI143" s="4" t="e">
        <f>MEDIAN($L$122:$L$133)</f>
        <v>#NUM!</v>
      </c>
      <c r="AJ143" s="2" t="e">
        <f>PERCENTILE($L$122:$L$133,25%)</f>
        <v>#NUM!</v>
      </c>
      <c r="AK143" s="4">
        <f>MIN($L$122:$L$133)</f>
        <v>0</v>
      </c>
      <c r="BK143">
        <v>10</v>
      </c>
      <c r="BL143">
        <f>COUNT(#REF!,#REF!,#REF!,#REF!,$L$71,$L$83,$L$95,$L$107,$L$119,$L$131,$L$143,$L$155,$L$167,$L$179)</f>
        <v>0</v>
      </c>
      <c r="BM143" s="6" t="e">
        <f>MAX(#REF!,#REF!,#REF!,#REF!,$L$71,$L$83,$L$95,$L$107,$L$119,$L$131,$L$143,$L$155,$L$167,$L$179)</f>
        <v>#REF!</v>
      </c>
      <c r="BN143" t="e">
        <f>PERCENTILE((#REF!,#REF!,#REF!,#REF!,$L$71,$L$83,$L$95,$L$107,$L$119,$L$131,$L$143,$L$155,$L$167,$L$179),75%)</f>
        <v>#REF!</v>
      </c>
      <c r="BO143" s="6" t="e">
        <f>MEDIAN(#REF!,#REF!,#REF!,#REF!,$L$71,$L$83,$L$95,$L$107,$L$119,$L$131,$L$143,$L$155,$L$167,$L$179)</f>
        <v>#REF!</v>
      </c>
      <c r="BP143" t="e">
        <f>PERCENTILE((#REF!,#REF!,#REF!,#REF!,$L$71,$L$83,$L$95,$L$107,$L$119,$L$131,$L$143,$L$155,$L$167,$L$179),25%)</f>
        <v>#REF!</v>
      </c>
      <c r="BQ143" s="6" t="e">
        <f>MIN(#REF!,#REF!,#REF!,#REF!,$L$71,$L$83,$L$95,$L$107,$L$119,$L$131,$L$143,$L$155,$L$167,$L$179)</f>
        <v>#REF!</v>
      </c>
    </row>
    <row r="144" spans="1:69" x14ac:dyDescent="0.25">
      <c r="A144" s="117"/>
      <c r="B144" s="60"/>
      <c r="C144" s="60"/>
      <c r="D144" s="61"/>
      <c r="E144" s="62"/>
      <c r="F144" s="62"/>
      <c r="G144" s="63"/>
      <c r="H144" s="64"/>
      <c r="I144" s="64"/>
      <c r="J144" s="64"/>
      <c r="K144" s="62"/>
      <c r="L144" s="63"/>
      <c r="M144" s="66"/>
      <c r="N144" s="66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E144" s="3">
        <v>2009</v>
      </c>
      <c r="AF144" s="2">
        <f>COUNT($L$134:$L$145)</f>
        <v>0</v>
      </c>
      <c r="AG144" s="4">
        <f>MAX($L$134:$L$145)</f>
        <v>0</v>
      </c>
      <c r="AH144" s="2" t="e">
        <f>PERCENTILE($L$134:$L$145,75%)</f>
        <v>#NUM!</v>
      </c>
      <c r="AI144" s="4" t="e">
        <f>MEDIAN($L$134:$L$145)</f>
        <v>#NUM!</v>
      </c>
      <c r="AJ144" s="2" t="e">
        <f>PERCENTILE($L$134:$L$145,25%)</f>
        <v>#NUM!</v>
      </c>
      <c r="AK144" s="4">
        <f>MIN($L$134:$L$145)</f>
        <v>0</v>
      </c>
      <c r="BK144">
        <v>11</v>
      </c>
      <c r="BL144">
        <f>COUNT(#REF!,#REF!,#REF!,#REF!,$L$72,$L$84,$L$96,$L$108,$L$120,$L$132,$L$144,$L$156,$L$168,$L$180)</f>
        <v>0</v>
      </c>
      <c r="BM144" s="6" t="e">
        <f>MAX(#REF!,#REF!,#REF!,#REF!,$L$72,$L$84,$L$96,$L$108,$L$120,$L$132,$L$144,$L$156,$L$168,$L$180)</f>
        <v>#REF!</v>
      </c>
      <c r="BN144" t="e">
        <f>PERCENTILE((#REF!,#REF!,#REF!,#REF!,$L$72,$L$84,$L$96,$L$108,$L$120,$L$132,$L$144,$L$156,$L$168,$L$180),75%)</f>
        <v>#REF!</v>
      </c>
      <c r="BO144" s="6" t="e">
        <f>MEDIAN(#REF!,#REF!,#REF!,#REF!,$L$72,$L$84,$L$96,$L$108,$L$120,$L$132,$L$144,$L$156,$L$168,$L$180)</f>
        <v>#REF!</v>
      </c>
      <c r="BP144" t="e">
        <f>PERCENTILE((#REF!,#REF!,#REF!,#REF!,$L$72,$L$84,$L$96,$L$108,$L$120,$L$132,$L$144,$L$156,$L$168,$L$180),25%)</f>
        <v>#REF!</v>
      </c>
      <c r="BQ144" s="6" t="e">
        <f>MIN(#REF!,#REF!,#REF!,#REF!,$L$72,$L$84,$L$96,$L$108,$L$120,$L$132,$L$144,$L$156,$L$168,$L$180)</f>
        <v>#REF!</v>
      </c>
    </row>
    <row r="145" spans="1:69" x14ac:dyDescent="0.25">
      <c r="A145" s="117"/>
      <c r="B145" s="60"/>
      <c r="C145" s="60"/>
      <c r="D145" s="61"/>
      <c r="E145" s="62"/>
      <c r="F145" s="62"/>
      <c r="G145" s="63"/>
      <c r="H145" s="64"/>
      <c r="I145" s="64"/>
      <c r="J145" s="64"/>
      <c r="K145" s="62"/>
      <c r="L145" s="63"/>
      <c r="M145" s="66"/>
      <c r="N145" s="66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E145" s="3">
        <v>2010</v>
      </c>
      <c r="AF145" s="2">
        <f>COUNT($L$146:$L$157)</f>
        <v>0</v>
      </c>
      <c r="AG145" s="4">
        <f>MAX($L$146:$L$157)</f>
        <v>0</v>
      </c>
      <c r="AH145" s="2" t="e">
        <f>PERCENTILE($L$146:$L$157,75%)</f>
        <v>#NUM!</v>
      </c>
      <c r="AI145" s="4" t="e">
        <f>MEDIAN($L$146:$L$157)</f>
        <v>#NUM!</v>
      </c>
      <c r="AJ145" s="2" t="e">
        <f>PERCENTILE($L$146:$L$157,25%)</f>
        <v>#NUM!</v>
      </c>
      <c r="AK145" s="4">
        <f>MIN($L$146:$L$157)</f>
        <v>0</v>
      </c>
      <c r="BK145">
        <v>12</v>
      </c>
      <c r="BL145">
        <f>COUNT(#REF!,#REF!,#REF!,#REF!,$L$73,$L$85,$L$97,$L$109,$L$121,$L$133,$L$145,$L$157,$L$169,$L$181)</f>
        <v>0</v>
      </c>
      <c r="BM145" s="6" t="e">
        <f>MAX(#REF!,#REF!,#REF!,#REF!,$L$73,$L$85,$L$97,$L$109,$L$121,$L$133,$L$145,$L$157,$L$169,$L$181)</f>
        <v>#REF!</v>
      </c>
      <c r="BN145" t="e">
        <f>PERCENTILE((#REF!,#REF!,#REF!,#REF!,$L$73,$L$85,$L$97,$L$109,$L$121,$L$133,$L$145,$L$157,$L$169,$L$181),75%)</f>
        <v>#REF!</v>
      </c>
      <c r="BO145" s="6" t="e">
        <f>MEDIAN(#REF!,#REF!,#REF!,#REF!,$L$73,$L$85,$L$97,$L$109,$L$121,$L$133,$L$145,$L$157,$L$169,$L$181)</f>
        <v>#REF!</v>
      </c>
      <c r="BP145" t="e">
        <f>PERCENTILE((#REF!,#REF!,#REF!,#REF!,$L$73,$L$85,$L$97,$L$109,$L$121,$L$133,$L$145,$L$157,$L$169,$L$181),25%)</f>
        <v>#REF!</v>
      </c>
      <c r="BQ145" s="6" t="e">
        <f>MIN(#REF!,#REF!,#REF!,#REF!,$L$73,$L$85,$L$97,$L$109,$L$121,$L$133,$L$145,$L$157,$L$169,$L$181)</f>
        <v>#REF!</v>
      </c>
    </row>
    <row r="146" spans="1:69" x14ac:dyDescent="0.25">
      <c r="A146" s="117"/>
      <c r="B146" s="60"/>
      <c r="C146" s="60"/>
      <c r="D146" s="65"/>
      <c r="E146" s="62"/>
      <c r="F146" s="62"/>
      <c r="G146" s="63"/>
      <c r="H146" s="64"/>
      <c r="I146" s="64"/>
      <c r="J146" s="64"/>
      <c r="K146" s="62"/>
      <c r="L146" s="63"/>
      <c r="M146" s="66"/>
      <c r="N146" s="66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E146" s="3">
        <v>2011</v>
      </c>
      <c r="AF146" s="2">
        <f>COUNT($L$158:$L$169)</f>
        <v>0</v>
      </c>
      <c r="AG146" s="4">
        <f>MAX($L$158:$L$169)</f>
        <v>0</v>
      </c>
      <c r="AH146" s="2" t="e">
        <f>PERCENTILE($L$158:$L$169,75%)</f>
        <v>#NUM!</v>
      </c>
      <c r="AI146" s="4" t="e">
        <f>MEDIAN($L$158:$L$169)</f>
        <v>#NUM!</v>
      </c>
      <c r="AJ146" s="2" t="e">
        <f>PERCENTILE($L$158:$L$169,25%)</f>
        <v>#NUM!</v>
      </c>
      <c r="AK146" s="4">
        <f>MIN($L$158:$L$169)</f>
        <v>0</v>
      </c>
    </row>
    <row r="147" spans="1:69" x14ac:dyDescent="0.25">
      <c r="A147" s="117"/>
      <c r="B147" s="60"/>
      <c r="C147" s="60"/>
      <c r="D147" s="61"/>
      <c r="E147" s="62"/>
      <c r="F147" s="62"/>
      <c r="G147" s="63"/>
      <c r="H147" s="64"/>
      <c r="I147" s="64"/>
      <c r="J147" s="64"/>
      <c r="K147" s="62"/>
      <c r="L147" s="63"/>
      <c r="M147" s="66"/>
      <c r="N147" s="66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E147" s="3">
        <v>2012</v>
      </c>
      <c r="AF147" s="2">
        <f>COUNT($L$170:$L$181)</f>
        <v>0</v>
      </c>
      <c r="AG147" s="4">
        <f>MAX($L$170:$L$181)</f>
        <v>0</v>
      </c>
      <c r="AH147" s="2" t="e">
        <f>PERCENTILE($L$170:$L$181,75%)</f>
        <v>#NUM!</v>
      </c>
      <c r="AI147" s="4" t="e">
        <f>MEDIAN($L$170:$L$181)</f>
        <v>#NUM!</v>
      </c>
      <c r="AJ147" s="2" t="e">
        <f>PERCENTILE($L$170:$L$181,25%)</f>
        <v>#NUM!</v>
      </c>
      <c r="AK147" s="4">
        <f>MIN($L$170:$L$181)</f>
        <v>0</v>
      </c>
    </row>
    <row r="148" spans="1:69" x14ac:dyDescent="0.25">
      <c r="A148" s="117"/>
      <c r="B148" s="60"/>
      <c r="C148" s="60"/>
      <c r="D148" s="61"/>
      <c r="E148" s="68"/>
      <c r="F148" s="68"/>
      <c r="G148" s="63"/>
      <c r="H148" s="64"/>
      <c r="I148" s="64"/>
      <c r="J148" s="64"/>
      <c r="K148" s="62"/>
      <c r="L148" s="63"/>
      <c r="M148" s="66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E148" s="1"/>
      <c r="AF148" s="1"/>
      <c r="AG148" s="2"/>
      <c r="AH148" s="2"/>
      <c r="AI148" s="2"/>
    </row>
    <row r="149" spans="1:69" x14ac:dyDescent="0.25">
      <c r="A149" s="117"/>
      <c r="B149" s="60"/>
      <c r="C149" s="60"/>
      <c r="D149" s="61"/>
      <c r="E149" s="62"/>
      <c r="F149" s="62"/>
      <c r="G149" s="63"/>
      <c r="H149" s="64"/>
      <c r="I149" s="64"/>
      <c r="J149" s="64"/>
      <c r="K149" s="62"/>
      <c r="L149" s="63"/>
      <c r="M149" s="66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69" x14ac:dyDescent="0.25">
      <c r="A150" s="117"/>
      <c r="B150" s="60"/>
      <c r="C150" s="60"/>
      <c r="D150" s="61"/>
      <c r="E150" s="62"/>
      <c r="F150" s="62"/>
      <c r="G150" s="63"/>
      <c r="H150" s="64"/>
      <c r="I150" s="64"/>
      <c r="J150" s="64"/>
      <c r="K150" s="62"/>
      <c r="L150" s="63"/>
      <c r="M150" s="66"/>
      <c r="N150" s="63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E150" t="s">
        <v>15</v>
      </c>
      <c r="AF150" t="s">
        <v>64</v>
      </c>
      <c r="AG150" t="s">
        <v>65</v>
      </c>
      <c r="AH150" t="s">
        <v>66</v>
      </c>
      <c r="AI150" t="s">
        <v>67</v>
      </c>
      <c r="AJ150" t="s">
        <v>68</v>
      </c>
      <c r="AK150" t="s">
        <v>69</v>
      </c>
      <c r="BK150" t="s">
        <v>14</v>
      </c>
      <c r="BL150" t="s">
        <v>64</v>
      </c>
      <c r="BM150" t="s">
        <v>65</v>
      </c>
      <c r="BN150" t="s">
        <v>66</v>
      </c>
      <c r="BO150" t="s">
        <v>67</v>
      </c>
      <c r="BP150" t="s">
        <v>68</v>
      </c>
      <c r="BQ150" t="s">
        <v>69</v>
      </c>
    </row>
    <row r="151" spans="1:69" x14ac:dyDescent="0.25">
      <c r="A151" s="117"/>
      <c r="B151" s="60"/>
      <c r="C151" s="60"/>
      <c r="D151" s="61"/>
      <c r="E151" s="62"/>
      <c r="F151" s="62"/>
      <c r="G151" s="63"/>
      <c r="H151" s="64"/>
      <c r="I151" s="64"/>
      <c r="J151" s="64"/>
      <c r="K151" s="62"/>
      <c r="L151" s="63"/>
      <c r="M151" s="66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E151" s="3">
        <v>1999</v>
      </c>
      <c r="AF151">
        <f>COUNT(#REF!)</f>
        <v>0</v>
      </c>
      <c r="AG151" s="4" t="e">
        <f>MAX(#REF!)</f>
        <v>#REF!</v>
      </c>
      <c r="AH151" t="e">
        <f>PERCENTILE(#REF!,75%)</f>
        <v>#REF!</v>
      </c>
      <c r="AI151" s="4" t="e">
        <f>MEDIAN(#REF!)</f>
        <v>#REF!</v>
      </c>
      <c r="AJ151" t="e">
        <f>PERCENTILE(#REF!,25%)</f>
        <v>#REF!</v>
      </c>
      <c r="AK151" s="4" t="e">
        <f>MIN(#REF!)</f>
        <v>#REF!</v>
      </c>
      <c r="BK151">
        <v>1</v>
      </c>
      <c r="BL151">
        <f>COUNT(#REF!,#REF!,#REF!,#REF!,$N$62,$N$74,$N$86,$N$98,$N$110,$N$122,$N$134,$N$146,$N$158,$N$170)</f>
        <v>0</v>
      </c>
      <c r="BM151" s="6" t="e">
        <f>MAX(#REF!,#REF!,#REF!,#REF!,$N$62,$N$74,$N$86,$N$98,$N$110,$N$122,$N$134,$N$146,$N$158,$N$170)</f>
        <v>#REF!</v>
      </c>
      <c r="BN151" t="e">
        <f>PERCENTILE((#REF!,#REF!,#REF!,#REF!,$N$62,$N$74,$N$86,$N$98,$N$110,$N$122,$N$134,$N$146,$N$158,$N$170),75%)</f>
        <v>#REF!</v>
      </c>
      <c r="BO151" s="6" t="e">
        <f>MEDIAN(#REF!,#REF!,#REF!,#REF!,$N$62,$N$74,$N$86,$N$98,$N$110,$N$122,$N$134,$N$146,$N$158,$N$170)</f>
        <v>#REF!</v>
      </c>
      <c r="BP151" t="e">
        <f>PERCENTILE((#REF!,#REF!,#REF!,#REF!,$N$62,$N$74,$N$86,$N$98,$N$110,$N$122,$N$134,$N$146,$N$158,$N$170),25%)</f>
        <v>#REF!</v>
      </c>
      <c r="BQ151" s="6" t="e">
        <f>MIN(#REF!,#REF!,#REF!,#REF!,$N$62,$N$74,$N$86,$N$98,$N$110,$N$122,$N$134,$N$146,$N$158,$N$170)</f>
        <v>#REF!</v>
      </c>
    </row>
    <row r="152" spans="1:69" x14ac:dyDescent="0.25">
      <c r="A152" s="117"/>
      <c r="B152" s="60"/>
      <c r="C152" s="60"/>
      <c r="D152" s="61"/>
      <c r="E152" s="62"/>
      <c r="F152" s="62"/>
      <c r="G152" s="63"/>
      <c r="H152" s="64"/>
      <c r="I152" s="64"/>
      <c r="J152" s="64"/>
      <c r="K152" s="62"/>
      <c r="L152" s="66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E152" s="3">
        <v>2000</v>
      </c>
      <c r="AF152">
        <f>COUNT(#REF!)</f>
        <v>0</v>
      </c>
      <c r="AG152" s="4" t="e">
        <f>MAX(#REF!)</f>
        <v>#REF!</v>
      </c>
      <c r="AH152" t="e">
        <f>PERCENTILE(#REF!,75%)</f>
        <v>#REF!</v>
      </c>
      <c r="AI152" s="4" t="e">
        <f>MEDIAN(#REF!)</f>
        <v>#REF!</v>
      </c>
      <c r="AJ152" t="e">
        <f>PERCENTILE(#REF!,25%)</f>
        <v>#REF!</v>
      </c>
      <c r="AK152" s="4" t="e">
        <f>MIN(#REF!)</f>
        <v>#REF!</v>
      </c>
      <c r="BK152">
        <v>2</v>
      </c>
      <c r="BL152">
        <f>COUNT(#REF!,#REF!,#REF!,#REF!,$N$63,$N$75,$N$87,$N$99,$N$111,$N$123,$N$135,$N$147,$N$159,$N$171)</f>
        <v>0</v>
      </c>
      <c r="BM152" s="6" t="e">
        <f>MAX(#REF!,#REF!,#REF!,#REF!,$N$63,$N$75,$N$87,$N$99,$N$111,$N$123,$N$135,$N$147,$N$159,$N$171)</f>
        <v>#REF!</v>
      </c>
      <c r="BN152" t="e">
        <f>PERCENTILE((#REF!,#REF!,#REF!,#REF!,$N$63,$N$75,$N$87,$N$99,$N$111,$N$123,$N$135,$N$147,$N$159,$N$171),75%)</f>
        <v>#REF!</v>
      </c>
      <c r="BO152" s="6" t="e">
        <f>MEDIAN(#REF!,#REF!,#REF!,#REF!,$N$63,$N$75,$N$87,$N$99,$N$111,$N$123,$N$135,$N$147,$N$159,$N$171)</f>
        <v>#REF!</v>
      </c>
      <c r="BP152" t="e">
        <f>PERCENTILE((#REF!,#REF!,#REF!,#REF!,$N$63,$N$75,$N$87,$N$99,$N$111,$N$123,$N$135,$N$147,$N$159,$N$171),25%)</f>
        <v>#REF!</v>
      </c>
      <c r="BQ152" s="6" t="e">
        <f>MIN(#REF!,#REF!,#REF!,#REF!,$N$63,$N$75,$N$87,$N$99,$N$111,$N$123,$N$135,$N$147,$N$159,$N$171)</f>
        <v>#REF!</v>
      </c>
    </row>
    <row r="153" spans="1:69" x14ac:dyDescent="0.25">
      <c r="A153" s="117"/>
      <c r="B153" s="60"/>
      <c r="C153" s="60"/>
      <c r="D153" s="61"/>
      <c r="E153" s="62"/>
      <c r="F153" s="62"/>
      <c r="G153" s="63"/>
      <c r="H153" s="64"/>
      <c r="I153" s="64"/>
      <c r="J153" s="64"/>
      <c r="K153" s="62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E153" s="3">
        <v>2001</v>
      </c>
      <c r="AF153" s="2">
        <f>COUNT(#REF!)</f>
        <v>0</v>
      </c>
      <c r="AG153" s="4" t="e">
        <f>MAX(#REF!)</f>
        <v>#REF!</v>
      </c>
      <c r="AH153" s="2" t="e">
        <f>PERCENTILE(#REF!,75%)</f>
        <v>#REF!</v>
      </c>
      <c r="AI153" s="4" t="e">
        <f>MEDIAN(#REF!)</f>
        <v>#REF!</v>
      </c>
      <c r="AJ153" s="2" t="e">
        <f>PERCENTILE(#REF!,25%)</f>
        <v>#REF!</v>
      </c>
      <c r="AK153" s="4" t="e">
        <f>MIN(#REF!)</f>
        <v>#REF!</v>
      </c>
      <c r="BK153">
        <v>3</v>
      </c>
      <c r="BL153">
        <f>COUNT(#REF!,#REF!,#REF!,#REF!,$N$64,$N$76,$N$88,$N$100,$N$112,$N$124,$N$136,$N$148,$N$160,$N$172)</f>
        <v>0</v>
      </c>
      <c r="BM153" s="6" t="e">
        <f>MAX(#REF!,#REF!,#REF!,#REF!,$N$64,$N$76,$N$88,$N$100,$N$112,$N$124,$N$136,$N$148,$N$160,$N$172)</f>
        <v>#REF!</v>
      </c>
      <c r="BN153" t="e">
        <f>PERCENTILE((#REF!,#REF!,#REF!,#REF!,$N$64,$N$76,$N$88,$N$100,$N$112,$N$124,$N$136,$N$148,$N$160,$N$172),75%)</f>
        <v>#REF!</v>
      </c>
      <c r="BO153" s="6" t="e">
        <f>MEDIAN(#REF!,#REF!,#REF!,#REF!,$N$64,$N$76,$N$88,$N$100,$N$112,$N$124,$N$136,$N$148,$N$160,$N$172)</f>
        <v>#REF!</v>
      </c>
      <c r="BP153" t="e">
        <f>PERCENTILE((#REF!,#REF!,#REF!,#REF!,$N$64,$N$76,$N$88,$N$100,$N$112,$N$124,$N$136,$N$148,$N$160,$N$172),25%)</f>
        <v>#REF!</v>
      </c>
      <c r="BQ153" s="6" t="e">
        <f>MIN(#REF!,#REF!,#REF!,#REF!,$N$64,$N$76,$N$88,$N$100,$N$112,$N$124,$N$136,$N$148,$N$160,$N$172)</f>
        <v>#REF!</v>
      </c>
    </row>
    <row r="154" spans="1:69" x14ac:dyDescent="0.25">
      <c r="A154" s="117"/>
      <c r="B154" s="60"/>
      <c r="C154" s="60"/>
      <c r="D154" s="61"/>
      <c r="E154" s="62"/>
      <c r="F154" s="62"/>
      <c r="G154" s="63"/>
      <c r="H154" s="64"/>
      <c r="I154" s="64"/>
      <c r="J154" s="64"/>
      <c r="K154" s="62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E154" s="3">
        <v>2002</v>
      </c>
      <c r="AF154" s="2">
        <f>COUNT(#REF!)</f>
        <v>0</v>
      </c>
      <c r="AG154" s="4" t="e">
        <f>MAX(#REF!)</f>
        <v>#REF!</v>
      </c>
      <c r="AH154" s="2" t="e">
        <f>PERCENTILE(#REF!,75%)</f>
        <v>#REF!</v>
      </c>
      <c r="AI154" s="4" t="e">
        <f>MEDIAN(#REF!)</f>
        <v>#REF!</v>
      </c>
      <c r="AJ154" s="2" t="e">
        <f>PERCENTILE(#REF!,25%)</f>
        <v>#REF!</v>
      </c>
      <c r="AK154" s="4" t="e">
        <f>MIN(#REF!)</f>
        <v>#REF!</v>
      </c>
      <c r="BK154">
        <v>4</v>
      </c>
      <c r="BL154">
        <f>COUNT(#REF!,#REF!,#REF!,#REF!,$N$65,$N$77,$N$89,$N$101,$N$113,$N$125,$N$137,$N$149,$N$161,$N$173)</f>
        <v>0</v>
      </c>
      <c r="BM154" s="6" t="e">
        <f>MAX(#REF!,#REF!,#REF!,#REF!,$N$65,$N$77,$N$89,$N$101,$N$113,$N$125,$N$137,$N$149,$N$161,$N$173)</f>
        <v>#REF!</v>
      </c>
      <c r="BN154" t="e">
        <f>PERCENTILE((#REF!,#REF!,#REF!,#REF!,$N$65,$N$77,$N$89,$N$101,$N$113,$N$125,$N$137,$N$149,$N$161,$N$173),75%)</f>
        <v>#REF!</v>
      </c>
      <c r="BO154" s="6" t="e">
        <f>MEDIAN(#REF!,#REF!,#REF!,#REF!,$N$65,$N$77,$N$89,$N$101,$N$113,$N$125,$N$137,$N$149,$N$161,$N$173)</f>
        <v>#REF!</v>
      </c>
      <c r="BP154" t="e">
        <f>PERCENTILE((#REF!,#REF!,#REF!,#REF!,$N$65,$N$77,$N$89,$N$101,$N$113,$N$125,$N$137,$N$149,$N$161,$N$173),25%)</f>
        <v>#REF!</v>
      </c>
      <c r="BQ154" s="6" t="e">
        <f>MIN(#REF!,#REF!,#REF!,#REF!,$N$65,$N$77,$N$89,$N$101,$N$113,$N$125,$N$137,$N$149,$N$161,$N$173)</f>
        <v>#REF!</v>
      </c>
    </row>
    <row r="155" spans="1:69" x14ac:dyDescent="0.25">
      <c r="A155" s="117"/>
      <c r="B155" s="60"/>
      <c r="C155" s="60"/>
      <c r="D155" s="61"/>
      <c r="E155" s="62"/>
      <c r="F155" s="62"/>
      <c r="G155" s="63"/>
      <c r="H155" s="64"/>
      <c r="I155" s="64"/>
      <c r="J155" s="64"/>
      <c r="K155" s="62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E155" s="3">
        <v>2003</v>
      </c>
      <c r="AF155" s="2">
        <f>COUNT($N$62:$N$73)</f>
        <v>0</v>
      </c>
      <c r="AG155" s="4">
        <f>MAX($N$62:$N$73)</f>
        <v>0</v>
      </c>
      <c r="AH155" s="2" t="e">
        <f>PERCENTILE($N$62:$N$73,75%)</f>
        <v>#NUM!</v>
      </c>
      <c r="AI155" s="4" t="e">
        <f>MEDIAN($N$62:$N$73)</f>
        <v>#NUM!</v>
      </c>
      <c r="AJ155" s="2" t="e">
        <f>PERCENTILE($N$62:$N$73,25%)</f>
        <v>#NUM!</v>
      </c>
      <c r="AK155" s="4">
        <f>MIN($N$62:$N$73)</f>
        <v>0</v>
      </c>
      <c r="BK155">
        <v>5</v>
      </c>
      <c r="BL155">
        <f>COUNT(#REF!,#REF!,#REF!,#REF!,$N$66,$N$78,$N$90,$N$102,$N$114,$N$126,$N$138,$N$150,$N$162,$N$174)</f>
        <v>0</v>
      </c>
      <c r="BM155" s="6" t="e">
        <f>MAX(#REF!,#REF!,#REF!,#REF!,$N$66,$N$78,$N$90,$N$102,$N$114,$N$126,$N$138,$N$150,$N$162,$N$174)</f>
        <v>#REF!</v>
      </c>
      <c r="BN155" t="e">
        <f>PERCENTILE((#REF!,#REF!,#REF!,#REF!,$N$66,$N$78,$N$90,$N$102,$N$114,$N$126,$N$138,$N$150,$N$162,$N$174),75%)</f>
        <v>#REF!</v>
      </c>
      <c r="BO155" s="6" t="e">
        <f>MEDIAN(#REF!,#REF!,#REF!,#REF!,$N$66,$N$78,$N$90,$N$102,$N$114,$N$126,$N$138,$N$150,$N$162,$N$174)</f>
        <v>#REF!</v>
      </c>
      <c r="BP155" t="e">
        <f>PERCENTILE((#REF!,#REF!,#REF!,#REF!,$N$66,$N$78,$N$90,$N$102,$N$114,$N$126,$N$138,$N$150,$N$162,$N$174),25%)</f>
        <v>#REF!</v>
      </c>
      <c r="BQ155" s="6" t="e">
        <f>MIN(#REF!,#REF!,#REF!,#REF!,$N$66,$N$78,$N$90,$N$102,$N$114,$N$126,$N$138,$N$150,$N$162,$N$174)</f>
        <v>#REF!</v>
      </c>
    </row>
    <row r="156" spans="1:69" x14ac:dyDescent="0.25">
      <c r="A156" s="117"/>
      <c r="B156" s="60"/>
      <c r="C156" s="60"/>
      <c r="D156" s="61"/>
      <c r="E156" s="62"/>
      <c r="F156" s="62"/>
      <c r="G156" s="63"/>
      <c r="H156" s="64"/>
      <c r="I156" s="64"/>
      <c r="J156" s="64"/>
      <c r="K156" s="62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E156" s="3">
        <v>2004</v>
      </c>
      <c r="AF156" s="2">
        <f>COUNT($N$74:$N$85)</f>
        <v>0</v>
      </c>
      <c r="AG156" s="4"/>
      <c r="AH156" s="2"/>
      <c r="AI156" s="4"/>
      <c r="AJ156" s="2"/>
      <c r="AK156" s="4"/>
      <c r="BK156">
        <v>6</v>
      </c>
      <c r="BL156">
        <f>COUNT(#REF!,#REF!,#REF!,#REF!,$N$67,$N$79,$N$91,$N$103,$N$115,$N$127,$N$139,$N$151,$N$163,$N$175)</f>
        <v>0</v>
      </c>
      <c r="BM156" s="6" t="e">
        <f>MAX(#REF!,#REF!,#REF!,#REF!,$N$67,$N$79,$N$91,$N$103,$N$115,$N$127,$N$139,$N$151,$N$163,$N$175)</f>
        <v>#REF!</v>
      </c>
      <c r="BN156" t="e">
        <f>PERCENTILE((#REF!,#REF!,#REF!,#REF!,$N$67,$N$79,$N$91,$N$103,$N$115,$N$127,$N$139,$N$151,$N$163,$N$175),75%)</f>
        <v>#REF!</v>
      </c>
      <c r="BO156" s="6" t="e">
        <f>MEDIAN(#REF!,#REF!,#REF!,#REF!,$N$67,$N$79,$N$91,$N$103,$N$115,$N$127,$N$139,$N$151,$N$163,$N$175)</f>
        <v>#REF!</v>
      </c>
      <c r="BP156" t="e">
        <f>PERCENTILE((#REF!,#REF!,#REF!,#REF!,$N$67,$N$79,$N$91,$N$103,$N$115,$N$127,$N$139,$N$151,$N$163,$N$175),25%)</f>
        <v>#REF!</v>
      </c>
      <c r="BQ156" s="6" t="e">
        <f>MIN(#REF!,#REF!,#REF!,#REF!,$N$67,$N$79,$N$91,$N$103,$N$115,$N$127,$N$139,$N$151,$N$163,$N$175)</f>
        <v>#REF!</v>
      </c>
    </row>
    <row r="157" spans="1:69" x14ac:dyDescent="0.25">
      <c r="A157" s="117"/>
      <c r="B157" s="60"/>
      <c r="C157" s="60"/>
      <c r="D157" s="61"/>
      <c r="E157" s="62"/>
      <c r="F157" s="62"/>
      <c r="G157" s="63"/>
      <c r="H157" s="64"/>
      <c r="I157" s="64"/>
      <c r="J157" s="64"/>
      <c r="K157" s="62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E157" s="3">
        <v>2005</v>
      </c>
      <c r="AF157" s="2">
        <f>COUNT($N$86:$N$97)</f>
        <v>0</v>
      </c>
      <c r="AG157" s="4">
        <f>MAX($N$86:$N$97)</f>
        <v>0</v>
      </c>
      <c r="AH157" s="2" t="e">
        <f>PERCENTILE($N$86:$N$97,75%)</f>
        <v>#NUM!</v>
      </c>
      <c r="AI157" s="4" t="e">
        <f>MEDIAN($N$86:$N$97)</f>
        <v>#NUM!</v>
      </c>
      <c r="AJ157" s="2" t="e">
        <f>PERCENTILE($N$86:$N$97,25%)</f>
        <v>#NUM!</v>
      </c>
      <c r="AK157" s="4">
        <f>MIN($N$86:$N$97)</f>
        <v>0</v>
      </c>
      <c r="BK157">
        <v>7</v>
      </c>
      <c r="BL157">
        <f>COUNT(#REF!,#REF!,#REF!,#REF!,$N$68,$N$80,$N$92,$N$104,$N$116,$N$128,$N$140,$N$152,$N$164,$N$176)</f>
        <v>0</v>
      </c>
      <c r="BM157" s="6" t="e">
        <f>MAX(#REF!,#REF!,#REF!,#REF!,$N$68,$N$80,$N$92,$N$104,$N$116,$N$128,$N$140,$N$152,$N$164,$N$176)</f>
        <v>#REF!</v>
      </c>
      <c r="BN157" t="e">
        <f>PERCENTILE((#REF!,#REF!,#REF!,#REF!,$N$68,$N$80,$N$92,$N$104,$N$116,$N$128,$N$140,$N$152,$N$164,$N$176),75%)</f>
        <v>#REF!</v>
      </c>
      <c r="BO157" s="6" t="e">
        <f>MEDIAN(#REF!,#REF!,#REF!,#REF!,$N$68,$N$80,$N$92,$N$104,$N$116,$N$128,$N$140,$N$152,$N$164,$N$176)</f>
        <v>#REF!</v>
      </c>
      <c r="BP157" t="e">
        <f>PERCENTILE((#REF!,#REF!,#REF!,#REF!,$N$68,$N$80,$N$92,$N$104,$N$116,$N$128,$N$140,$N$152,$N$164,$N$176),25%)</f>
        <v>#REF!</v>
      </c>
      <c r="BQ157" s="6" t="e">
        <f>MIN(#REF!,#REF!,#REF!,#REF!,$N$68,$N$80,$N$92,$N$104,$N$116,$N$128,$N$140,$N$152,$N$164,$N$176)</f>
        <v>#REF!</v>
      </c>
    </row>
    <row r="158" spans="1:69" x14ac:dyDescent="0.25">
      <c r="A158" s="117"/>
      <c r="B158" s="60"/>
      <c r="C158" s="60"/>
      <c r="D158" s="61"/>
      <c r="E158" s="62"/>
      <c r="F158" s="62"/>
      <c r="G158" s="63"/>
      <c r="H158" s="64"/>
      <c r="I158" s="64"/>
      <c r="J158" s="64"/>
      <c r="K158" s="62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E158" s="3">
        <v>2006</v>
      </c>
      <c r="AF158" s="2">
        <f>COUNT($N$98:$N$109)</f>
        <v>0</v>
      </c>
      <c r="AG158" s="4">
        <f>MAX($N$98:$N$109)</f>
        <v>0</v>
      </c>
      <c r="AH158" s="2" t="e">
        <f>PERCENTILE($N$98:$N$109,75%)</f>
        <v>#NUM!</v>
      </c>
      <c r="AI158" s="4" t="e">
        <f>MEDIAN($N$98:$N$109)</f>
        <v>#NUM!</v>
      </c>
      <c r="AJ158" s="2" t="e">
        <f>PERCENTILE($N$98:$N$109,25%)</f>
        <v>#NUM!</v>
      </c>
      <c r="AK158" s="4">
        <f>MIN($N$98:$N$109)</f>
        <v>0</v>
      </c>
      <c r="BK158">
        <v>8</v>
      </c>
      <c r="BL158">
        <f>COUNT(#REF!,#REF!,#REF!,#REF!,$N$69,$N$81,$N$93,$N$105,$N$117,$N$129,$N$141,$N$153,$N$165,$N$177)</f>
        <v>0</v>
      </c>
      <c r="BM158" s="6" t="e">
        <f>MAX(#REF!,#REF!,#REF!,#REF!,$N$69,$N$81,$N$93,$N$105,$N$117,$N$129,$N$141,$N$153,$N$165,$N$177)</f>
        <v>#REF!</v>
      </c>
      <c r="BN158" t="e">
        <f>PERCENTILE((#REF!,#REF!,#REF!,#REF!,$N$69,$N$81,$N$93,$N$105,$N$117,$N$129,$N$141,$N$153,$N$165,$N$177),75%)</f>
        <v>#REF!</v>
      </c>
      <c r="BO158" s="6" t="e">
        <f>MEDIAN(#REF!,#REF!,#REF!,#REF!,$N$69,$N$81,$N$93,$N$105,$N$117,$N$129,$N$141,$N$153,$N$165,$N$177)</f>
        <v>#REF!</v>
      </c>
      <c r="BP158" t="e">
        <f>PERCENTILE((#REF!,#REF!,#REF!,#REF!,$N$69,$N$81,$N$93,$N$105,$N$117,$N$129,$N$141,$N$153,$N$165,$N$177),25%)</f>
        <v>#REF!</v>
      </c>
      <c r="BQ158" s="6" t="e">
        <f>MIN(#REF!,#REF!,#REF!,#REF!,$N$69,$N$81,$N$93,$N$105,$N$117,$N$129,$N$141,$N$153,$N$165,$N$177)</f>
        <v>#REF!</v>
      </c>
    </row>
    <row r="159" spans="1:69" x14ac:dyDescent="0.25">
      <c r="A159" s="117"/>
      <c r="B159" s="60"/>
      <c r="C159" s="60"/>
      <c r="D159" s="61"/>
      <c r="E159" s="62"/>
      <c r="F159" s="62"/>
      <c r="G159" s="63"/>
      <c r="H159" s="64"/>
      <c r="I159" s="64"/>
      <c r="J159" s="64"/>
      <c r="K159" s="62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E159" s="3">
        <v>2007</v>
      </c>
      <c r="AF159" s="2">
        <f>COUNT($N$110:$N$121)</f>
        <v>0</v>
      </c>
      <c r="AG159" s="4">
        <f>MAX($N$110:$N$121)</f>
        <v>0</v>
      </c>
      <c r="AH159" s="2" t="e">
        <f>PERCENTILE($N$110:$N$121,75%)</f>
        <v>#NUM!</v>
      </c>
      <c r="AI159" s="4" t="e">
        <f>MEDIAN($N$110:$N$121)</f>
        <v>#NUM!</v>
      </c>
      <c r="AJ159" s="2" t="e">
        <f>PERCENTILE($N$110:$N$121,25%)</f>
        <v>#NUM!</v>
      </c>
      <c r="AK159" s="4">
        <f>MIN($N$110:$N$121)</f>
        <v>0</v>
      </c>
      <c r="BK159">
        <v>9</v>
      </c>
      <c r="BL159">
        <f>COUNT(#REF!,#REF!,#REF!,#REF!,$N$70,$N$82,$N$94,$N$106,$N$118,$N$130,$N$142,$N$154,$N$166,$N$178)</f>
        <v>0</v>
      </c>
      <c r="BM159" s="6" t="e">
        <f>MAX(#REF!,#REF!,#REF!,#REF!,$N$70,$N$82,$N$94,$N$106,$N$118,$N$130,$N$142,$N$154,$N$166,$N$178)</f>
        <v>#REF!</v>
      </c>
      <c r="BN159" t="e">
        <f>PERCENTILE((#REF!,#REF!,#REF!,#REF!,$N$70,$N$82,$N$94,$N$106,$N$118,$N$130,$N$142,$N$154,$N$166,$N$178),75%)</f>
        <v>#REF!</v>
      </c>
      <c r="BO159" s="6" t="e">
        <f>MEDIAN(#REF!,#REF!,#REF!,#REF!,$N$70,$N$82,$N$94,$N$106,$N$118,$N$130,$N$142,$N$154,$N$166,$N$178)</f>
        <v>#REF!</v>
      </c>
      <c r="BP159" t="e">
        <f>PERCENTILE((#REF!,#REF!,#REF!,#REF!,$N$70,$N$82,$N$94,$N$106,$N$118,$N$130,$N$142,$N$154,$N$166,$N$178),25%)</f>
        <v>#REF!</v>
      </c>
      <c r="BQ159" s="6" t="e">
        <f>MIN(#REF!,#REF!,#REF!,#REF!,$N$70,$N$82,$N$94,$N$106,$N$118,$N$130,$N$142,$N$154,$N$166,$N$178)</f>
        <v>#REF!</v>
      </c>
    </row>
    <row r="160" spans="1:69" x14ac:dyDescent="0.25">
      <c r="A160" s="117"/>
      <c r="B160" s="60"/>
      <c r="C160" s="60"/>
      <c r="D160" s="61"/>
      <c r="E160" s="62"/>
      <c r="F160" s="62"/>
      <c r="G160" s="63"/>
      <c r="H160" s="64"/>
      <c r="I160" s="64"/>
      <c r="J160" s="64"/>
      <c r="K160" s="62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E160" s="3">
        <v>2008</v>
      </c>
      <c r="AF160" s="2">
        <f>COUNT($N$122:$N$133)</f>
        <v>0</v>
      </c>
      <c r="AG160" s="4">
        <f>MAX($N$122:$N$133)</f>
        <v>0</v>
      </c>
      <c r="AH160" s="2" t="e">
        <f>PERCENTILE($N$122:$N$133,75%)</f>
        <v>#NUM!</v>
      </c>
      <c r="AI160" s="4" t="e">
        <f>MEDIAN($N$122:$N$133)</f>
        <v>#NUM!</v>
      </c>
      <c r="AJ160" s="2" t="e">
        <f>PERCENTILE($N$122:$N$133,25%)</f>
        <v>#NUM!</v>
      </c>
      <c r="AK160" s="4">
        <f>MIN($N$122:$N$133)</f>
        <v>0</v>
      </c>
      <c r="BK160">
        <v>10</v>
      </c>
      <c r="BL160">
        <f>COUNT(#REF!,#REF!,#REF!,#REF!,$N$71,$N$83,$N$95,$N$107,$N$119,$N$131,$N$143,$N$155,$N$167,$N$179)</f>
        <v>0</v>
      </c>
      <c r="BM160" s="6" t="e">
        <f>MAX(#REF!,#REF!,#REF!,#REF!,$N$71,$N$83,$N$95,$N$107,$N$119,$N$131,$N$143,$N$155,$N$167,$N$179)</f>
        <v>#REF!</v>
      </c>
      <c r="BN160" t="e">
        <f>PERCENTILE((#REF!,#REF!,#REF!,#REF!,$N$71,$N$83,$N$95,$N$107,$N$119,$N$131,$N$143,$N$155,$N$167,$N$179),75%)</f>
        <v>#REF!</v>
      </c>
      <c r="BO160" s="6" t="e">
        <f>MEDIAN(#REF!,#REF!,#REF!,#REF!,$N$71,$N$83,$N$95,$N$107,$N$119,$N$131,$N$143,$N$155,$N$167,$N$179)</f>
        <v>#REF!</v>
      </c>
      <c r="BP160" t="e">
        <f>PERCENTILE((#REF!,#REF!,#REF!,#REF!,$N$71,$N$83,$N$95,$N$107,$N$119,$N$131,$N$143,$N$155,$N$167,$N$179),25%)</f>
        <v>#REF!</v>
      </c>
      <c r="BQ160" s="6" t="e">
        <f>MIN(#REF!,#REF!,#REF!,#REF!,$N$71,$N$83,$N$95,$N$107,$N$119,$N$131,$N$143,$N$155,$N$167,$N$179)</f>
        <v>#REF!</v>
      </c>
    </row>
    <row r="161" spans="1:69" x14ac:dyDescent="0.25">
      <c r="A161" s="117"/>
      <c r="B161" s="60"/>
      <c r="C161" s="60"/>
      <c r="D161" s="61"/>
      <c r="E161" s="62"/>
      <c r="F161" s="62"/>
      <c r="G161" s="63"/>
      <c r="H161" s="64"/>
      <c r="I161" s="64"/>
      <c r="J161" s="64"/>
      <c r="K161" s="62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E161" s="3">
        <v>2009</v>
      </c>
      <c r="AF161" s="2">
        <f>COUNT($N$134:$N$145)</f>
        <v>0</v>
      </c>
      <c r="AG161" s="4">
        <f>MAX($N$134:$N$145)</f>
        <v>0</v>
      </c>
      <c r="AH161" s="2" t="e">
        <f>PERCENTILE($N$134:$N$145,75%)</f>
        <v>#NUM!</v>
      </c>
      <c r="AI161" s="4" t="e">
        <f>MEDIAN($N$134:$N$145)</f>
        <v>#NUM!</v>
      </c>
      <c r="AJ161" s="2" t="e">
        <f>PERCENTILE($N$134:$N$145,25%)</f>
        <v>#NUM!</v>
      </c>
      <c r="AK161" s="4">
        <f>MIN($N$134:$N$145)</f>
        <v>0</v>
      </c>
      <c r="BK161">
        <v>11</v>
      </c>
      <c r="BL161">
        <f>COUNT(#REF!,#REF!,#REF!,#REF!,$N$72,$N$84,$N$96,$N$108,$N$120,$N$132,$N$144,$N$156,$N$168,$N$180)</f>
        <v>0</v>
      </c>
      <c r="BM161" s="6" t="e">
        <f>MAX(#REF!,#REF!,#REF!,#REF!,$N$72,$N$84,$N$96,$N$108,$N$120,$N$132,$N$144,$N$156,$N$168,$N$180)</f>
        <v>#REF!</v>
      </c>
      <c r="BN161" t="e">
        <f>PERCENTILE((#REF!,#REF!,#REF!,#REF!,$N$72,$N$84,$N$96,$N$108,$N$120,$N$132,$N$144,$N$156,$N$168,$N$180),75%)</f>
        <v>#REF!</v>
      </c>
      <c r="BO161" s="6" t="e">
        <f>MEDIAN(#REF!,#REF!,#REF!,#REF!,$N$72,$N$84,$N$96,$N$108,$N$120,$N$132,$N$144,$N$156,$N$168,$N$180)</f>
        <v>#REF!</v>
      </c>
      <c r="BP161" t="e">
        <f>PERCENTILE((#REF!,#REF!,#REF!,#REF!,$N$72,$N$84,$N$96,$N$108,$N$120,$N$132,$N$144,$N$156,$N$168,$N$180),25%)</f>
        <v>#REF!</v>
      </c>
      <c r="BQ161" s="6" t="e">
        <f>MIN(#REF!,#REF!,#REF!,#REF!,$N$72,$N$84,$N$96,$N$108,$N$120,$N$132,$N$144,$N$156,$N$168,$N$180)</f>
        <v>#REF!</v>
      </c>
    </row>
    <row r="162" spans="1:69" x14ac:dyDescent="0.25">
      <c r="A162" s="117"/>
      <c r="B162" s="60"/>
      <c r="C162" s="60"/>
      <c r="D162" s="61"/>
      <c r="E162" s="62"/>
      <c r="F162" s="62"/>
      <c r="G162" s="63"/>
      <c r="H162" s="64"/>
      <c r="I162" s="64"/>
      <c r="J162" s="64"/>
      <c r="K162" s="62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E162" s="3">
        <v>2010</v>
      </c>
      <c r="AF162" s="2">
        <f>COUNT($N$146:$N$157)</f>
        <v>0</v>
      </c>
      <c r="AG162" s="4">
        <f>MAX($N$146:$N$157)</f>
        <v>0</v>
      </c>
      <c r="AH162" s="2" t="e">
        <f>PERCENTILE($N$146:$N$157,75%)</f>
        <v>#NUM!</v>
      </c>
      <c r="AI162" s="4" t="e">
        <f>MEDIAN($N$146:$N$157)</f>
        <v>#NUM!</v>
      </c>
      <c r="AJ162" s="2" t="e">
        <f>PERCENTILE($N$146:$N$157,25%)</f>
        <v>#NUM!</v>
      </c>
      <c r="AK162" s="4">
        <f>MIN($N$146:$N$157)</f>
        <v>0</v>
      </c>
      <c r="BK162">
        <v>12</v>
      </c>
      <c r="BL162">
        <f>COUNT(#REF!,#REF!,#REF!,#REF!,$N$73,$N$85,$N$97,$N$109,$N$121,$N$133,$N$145,$N$157,$N$169,$N$181)</f>
        <v>0</v>
      </c>
      <c r="BM162" s="6" t="e">
        <f>MAX(#REF!,#REF!,#REF!,#REF!,$N$73,$N$85,$N$97,$N$109,$N$121,$N$133,$N$145,$N$157,$N$169,$N$181)</f>
        <v>#REF!</v>
      </c>
      <c r="BN162" t="e">
        <f>PERCENTILE((#REF!,#REF!,#REF!,#REF!,$N$73,$N$85,$N$97,$N$109,$N$121,$N$133,$N$145,$N$157,$N$169,$N$181),75%)</f>
        <v>#REF!</v>
      </c>
      <c r="BO162" s="6" t="e">
        <f>MEDIAN(#REF!,#REF!,#REF!,#REF!,$N$73,$N$85,$N$97,$N$109,$N$121,$N$133,$N$145,$N$157,$N$169,$N$181)</f>
        <v>#REF!</v>
      </c>
      <c r="BP162" t="e">
        <f>PERCENTILE((#REF!,#REF!,#REF!,#REF!,$N$73,$N$85,$N$97,$N$109,$N$121,$N$133,$N$145,$N$157,$N$169,$N$181),25%)</f>
        <v>#REF!</v>
      </c>
      <c r="BQ162" s="6" t="e">
        <f>MIN(#REF!,#REF!,#REF!,#REF!,$N$73,$N$85,$N$97,$N$109,$N$121,$N$133,$N$145,$N$157,$N$169,$N$181)</f>
        <v>#REF!</v>
      </c>
    </row>
    <row r="163" spans="1:69" x14ac:dyDescent="0.25">
      <c r="A163" s="117"/>
      <c r="B163" s="60"/>
      <c r="C163" s="60"/>
      <c r="D163" s="61"/>
      <c r="E163" s="62"/>
      <c r="F163" s="62"/>
      <c r="G163" s="63"/>
      <c r="H163" s="64"/>
      <c r="I163" s="64"/>
      <c r="J163" s="64"/>
      <c r="K163" s="62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E163" s="3">
        <v>2011</v>
      </c>
      <c r="AF163" s="2">
        <f>COUNT($N$158:$N$169)</f>
        <v>0</v>
      </c>
      <c r="AG163" s="4">
        <f>MAX($N$158:$N$169)</f>
        <v>0</v>
      </c>
      <c r="AH163" s="2" t="e">
        <f>PERCENTILE($N$158:$N$169,75%)</f>
        <v>#NUM!</v>
      </c>
      <c r="AI163" s="4" t="e">
        <f>MEDIAN($N$158:$N$169)</f>
        <v>#NUM!</v>
      </c>
      <c r="AJ163" s="2" t="e">
        <f>PERCENTILE($N$158:$N$169,25%)</f>
        <v>#NUM!</v>
      </c>
      <c r="AK163" s="4">
        <f>MIN($N$158:$N$169)</f>
        <v>0</v>
      </c>
    </row>
    <row r="164" spans="1:69" x14ac:dyDescent="0.25">
      <c r="A164" s="117"/>
      <c r="B164" s="60"/>
      <c r="C164" s="60"/>
      <c r="D164" s="61"/>
      <c r="E164" s="62"/>
      <c r="F164" s="62"/>
      <c r="G164" s="63"/>
      <c r="H164" s="64"/>
      <c r="I164" s="64"/>
      <c r="J164" s="64"/>
      <c r="K164" s="62"/>
      <c r="L164" s="63"/>
      <c r="M164" s="63"/>
      <c r="N164" s="63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E164" s="3">
        <v>2012</v>
      </c>
      <c r="AF164" s="2">
        <f>COUNT($N$170:$N$181)</f>
        <v>0</v>
      </c>
      <c r="AG164" s="4">
        <f>MAX($N$170:$N$181)</f>
        <v>0</v>
      </c>
      <c r="AH164" s="2" t="e">
        <f>PERCENTILE($N$170:$N$181,75%)</f>
        <v>#NUM!</v>
      </c>
      <c r="AI164" s="4" t="e">
        <f>MEDIAN($N$170:$N$181)</f>
        <v>#NUM!</v>
      </c>
      <c r="AJ164" s="2" t="e">
        <f>PERCENTILE($N$170:$N$181,25%)</f>
        <v>#NUM!</v>
      </c>
      <c r="AK164" s="4">
        <f>MIN($N$170:$N$181)</f>
        <v>0</v>
      </c>
    </row>
    <row r="165" spans="1:69" x14ac:dyDescent="0.25">
      <c r="A165" s="117"/>
      <c r="B165" s="60"/>
      <c r="C165" s="60"/>
      <c r="D165" s="61"/>
      <c r="E165" s="62"/>
      <c r="F165" s="62"/>
      <c r="G165" s="63"/>
      <c r="H165" s="64"/>
      <c r="I165" s="64"/>
      <c r="J165" s="64"/>
      <c r="K165" s="62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E165" s="1"/>
      <c r="AF165" s="1"/>
      <c r="AG165" s="2"/>
      <c r="AH165" s="2"/>
      <c r="AI165" s="2"/>
    </row>
    <row r="166" spans="1:69" x14ac:dyDescent="0.25">
      <c r="A166" s="117"/>
      <c r="B166" s="60"/>
      <c r="C166" s="60"/>
      <c r="D166" s="61"/>
      <c r="E166" s="62"/>
      <c r="F166" s="62"/>
      <c r="G166" s="63"/>
      <c r="H166" s="64"/>
      <c r="I166" s="64"/>
      <c r="J166" s="64"/>
      <c r="K166" s="62"/>
      <c r="L166" s="63"/>
      <c r="M166" s="63"/>
      <c r="N166" s="66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</row>
    <row r="167" spans="1:69" x14ac:dyDescent="0.25">
      <c r="A167" s="117"/>
      <c r="B167" s="60"/>
      <c r="C167" s="60"/>
      <c r="D167" s="61"/>
      <c r="E167" s="62"/>
      <c r="F167" s="62"/>
      <c r="G167" s="63"/>
      <c r="H167" s="67"/>
      <c r="I167" s="67"/>
      <c r="J167" s="67"/>
      <c r="K167" s="62"/>
      <c r="L167" s="63"/>
      <c r="M167" s="63"/>
      <c r="N167" s="66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</row>
    <row r="168" spans="1:69" x14ac:dyDescent="0.25">
      <c r="A168" s="117"/>
      <c r="B168" s="60"/>
      <c r="C168" s="60"/>
      <c r="D168" s="61"/>
      <c r="E168" s="62"/>
      <c r="F168" s="62"/>
      <c r="G168" s="63"/>
      <c r="H168" s="64"/>
      <c r="I168" s="64"/>
      <c r="J168" s="64"/>
      <c r="K168" s="62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</row>
    <row r="169" spans="1:69" x14ac:dyDescent="0.25">
      <c r="A169" s="117"/>
      <c r="B169" s="60"/>
      <c r="C169" s="60"/>
      <c r="D169" s="61"/>
      <c r="E169" s="62"/>
      <c r="F169" s="62"/>
      <c r="G169" s="63"/>
      <c r="H169" s="64"/>
      <c r="I169" s="64"/>
      <c r="J169" s="64"/>
      <c r="K169" s="62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</row>
    <row r="170" spans="1:69" x14ac:dyDescent="0.25">
      <c r="A170" s="117"/>
      <c r="B170" s="60"/>
      <c r="C170" s="60"/>
      <c r="D170" s="61"/>
      <c r="E170" s="62"/>
      <c r="F170" s="62"/>
      <c r="G170" s="63"/>
      <c r="H170" s="64"/>
      <c r="I170" s="64"/>
      <c r="J170" s="64"/>
      <c r="K170" s="62"/>
      <c r="L170" s="63"/>
      <c r="M170" s="63"/>
      <c r="N170" s="66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</row>
    <row r="171" spans="1:69" x14ac:dyDescent="0.25">
      <c r="A171" s="117"/>
      <c r="B171" s="60"/>
      <c r="C171" s="60"/>
      <c r="D171" s="61"/>
      <c r="E171" s="62"/>
      <c r="F171" s="62"/>
      <c r="G171" s="63"/>
      <c r="H171" s="64"/>
      <c r="I171" s="64"/>
      <c r="J171" s="64"/>
      <c r="K171" s="62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</row>
    <row r="172" spans="1:69" x14ac:dyDescent="0.25">
      <c r="A172" s="117"/>
      <c r="B172" s="60"/>
      <c r="C172" s="60"/>
      <c r="D172" s="61"/>
      <c r="E172" s="62"/>
      <c r="F172" s="62"/>
      <c r="G172" s="63"/>
      <c r="H172" s="64"/>
      <c r="I172" s="64"/>
      <c r="J172" s="64"/>
      <c r="K172" s="62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</row>
    <row r="173" spans="1:69" x14ac:dyDescent="0.25">
      <c r="A173" s="117"/>
      <c r="B173" s="60"/>
      <c r="C173" s="60"/>
      <c r="D173" s="61"/>
      <c r="E173" s="62"/>
      <c r="F173" s="62"/>
      <c r="G173" s="63"/>
      <c r="H173" s="64"/>
      <c r="I173" s="64"/>
      <c r="J173" s="64"/>
      <c r="K173" s="62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</row>
    <row r="174" spans="1:69" x14ac:dyDescent="0.25">
      <c r="A174" s="117"/>
      <c r="B174" s="60"/>
      <c r="C174" s="60"/>
      <c r="D174" s="61"/>
      <c r="E174" s="62"/>
      <c r="F174" s="62"/>
      <c r="G174" s="63"/>
      <c r="H174" s="64"/>
      <c r="I174" s="64"/>
      <c r="J174" s="64"/>
      <c r="K174" s="62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</row>
    <row r="175" spans="1:69" x14ac:dyDescent="0.25">
      <c r="A175" s="117"/>
      <c r="B175" s="60"/>
      <c r="C175" s="60"/>
      <c r="D175" s="61"/>
      <c r="E175" s="62"/>
      <c r="F175" s="62"/>
      <c r="G175" s="63"/>
      <c r="H175" s="64"/>
      <c r="I175" s="64"/>
      <c r="J175" s="64"/>
      <c r="K175" s="62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</row>
    <row r="176" spans="1:69" x14ac:dyDescent="0.25">
      <c r="A176" s="117"/>
      <c r="B176" s="60"/>
      <c r="C176" s="60"/>
      <c r="D176" s="61"/>
      <c r="E176" s="62"/>
      <c r="F176" s="62"/>
      <c r="G176" s="63"/>
      <c r="H176" s="64"/>
      <c r="I176" s="64"/>
      <c r="J176" s="64"/>
      <c r="K176" s="62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</row>
    <row r="177" spans="1:28" x14ac:dyDescent="0.25">
      <c r="A177" s="117"/>
      <c r="B177" s="60"/>
      <c r="C177" s="60"/>
      <c r="D177" s="61"/>
      <c r="E177" s="62"/>
      <c r="F177" s="62"/>
      <c r="G177" s="63"/>
      <c r="H177" s="64"/>
      <c r="I177" s="64"/>
      <c r="J177" s="64"/>
      <c r="K177" s="62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</row>
    <row r="178" spans="1:28" x14ac:dyDescent="0.25">
      <c r="A178" s="117"/>
      <c r="B178" s="60"/>
      <c r="C178" s="60"/>
      <c r="D178" s="61"/>
      <c r="E178" s="62"/>
      <c r="F178" s="62"/>
      <c r="G178" s="63"/>
      <c r="H178" s="64"/>
      <c r="I178" s="64"/>
      <c r="J178" s="64"/>
      <c r="K178" s="62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</row>
    <row r="179" spans="1:28" x14ac:dyDescent="0.25">
      <c r="A179" s="117"/>
      <c r="B179" s="60"/>
      <c r="C179" s="60"/>
      <c r="D179" s="61"/>
      <c r="E179" s="62"/>
      <c r="F179" s="62"/>
      <c r="G179" s="63"/>
      <c r="H179" s="64"/>
      <c r="I179" s="64"/>
      <c r="J179" s="64"/>
      <c r="K179" s="62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</row>
    <row r="180" spans="1:28" x14ac:dyDescent="0.25">
      <c r="A180" s="117"/>
      <c r="B180" s="60"/>
      <c r="C180" s="60"/>
      <c r="D180" s="61"/>
      <c r="E180" s="62"/>
      <c r="F180" s="62"/>
      <c r="G180" s="63"/>
      <c r="H180" s="64"/>
      <c r="I180" s="64"/>
      <c r="J180" s="64"/>
      <c r="K180" s="62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</row>
    <row r="181" spans="1:28" x14ac:dyDescent="0.25">
      <c r="A181" s="117"/>
      <c r="B181" s="60"/>
      <c r="C181" s="60"/>
      <c r="D181" s="61"/>
      <c r="E181" s="62"/>
      <c r="F181" s="62"/>
      <c r="G181" s="63"/>
      <c r="H181" s="64"/>
      <c r="I181" s="64"/>
      <c r="J181" s="64"/>
      <c r="K181" s="62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WestBayStn5_1999-2016</vt:lpstr>
      <vt:lpstr>WestBay_Stn1_1999-2016</vt:lpstr>
      <vt:lpstr>CentralBayStn4_1999-2016</vt:lpstr>
      <vt:lpstr>EastBayStn2_1999-2016</vt:lpstr>
      <vt:lpstr>SouthBayStn8_1999-2016</vt:lpstr>
      <vt:lpstr>SanPedroStn15_2012-2016</vt:lpstr>
      <vt:lpstr>SanRosaStn16_2012-2016</vt:lpstr>
      <vt:lpstr>SanctuaryStn17_2012-2016</vt:lpstr>
      <vt:lpstr>PagsanjanStn18_2012-2016</vt:lpstr>
      <vt:lpstr>Figures</vt:lpstr>
      <vt:lpstr>PrimProd_2013</vt:lpstr>
      <vt:lpstr>PrimProd_2014</vt:lpstr>
      <vt:lpstr>PrimProd_2015</vt:lpstr>
      <vt:lpstr>PrimProd_2016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ebbornillajr</dc:creator>
  <cp:lastModifiedBy>Rudy Schueder</cp:lastModifiedBy>
  <dcterms:created xsi:type="dcterms:W3CDTF">2016-01-26T00:24:17Z</dcterms:created>
  <dcterms:modified xsi:type="dcterms:W3CDTF">2018-01-18T01:21:22Z</dcterms:modified>
</cp:coreProperties>
</file>