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AP 2019" sheetId="1" r:id="rId4"/>
    <sheet state="visible" name="Synth Data (example)" sheetId="2" r:id="rId5"/>
    <sheet state="visible" name="OAP 2019 (High Level)" sheetId="3" r:id="rId6"/>
    <sheet state="visible" name="BEER COST" sheetId="4" r:id="rId7"/>
    <sheet state="visible" name="FOOD COST" sheetId="5" r:id="rId8"/>
    <sheet state="visible" name="Operations" sheetId="6" r:id="rId9"/>
    <sheet state="visible" name="Supplies2" sheetId="7" r:id="rId10"/>
    <sheet state="visible" name="Invoices" sheetId="8" r:id="rId11"/>
    <sheet state="visible" name="Bands" sheetId="9" r:id="rId12"/>
    <sheet state="visible" name="Sales" sheetId="10" r:id="rId13"/>
    <sheet state="visible" name="Sponsorship" sheetId="11" r:id="rId14"/>
    <sheet state="visible" name="Supplies" sheetId="12" r:id="rId15"/>
    <sheet state="hidden" name="Trend" sheetId="13" r:id="rId16"/>
    <sheet state="hidden" name="Weather data" sheetId="14" r:id="rId17"/>
    <sheet state="hidden" name="weather summary" sheetId="15" r:id="rId18"/>
  </sheets>
  <definedNames/>
  <calcPr/>
  <pivotCaches>
    <pivotCache cacheId="0" r:id="rId19"/>
  </pivotCaches>
  <extLst>
    <ext uri="GoogleSheetsCustomDataVersion1">
      <go:sheetsCustomData xmlns:go="http://customooxmlschemas.google.com/" r:id="rId20" roundtripDataSignature="AMtx7mjGslD4VXw6Bm0PXFzAgDhMXX7A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3">
      <text>
        <t xml:space="preserve">======
ID#AAAAL7YoUaY
    (2021-04-06 21:27:53)
still an estimate
	-Rahul Behal</t>
      </text>
    </comment>
  </commentList>
  <extLst>
    <ext uri="GoogleSheetsCustomDataVersion1">
      <go:sheetsCustomData xmlns:go="http://customooxmlschemas.google.com/" r:id="rId1" roundtripDataSignature="AMtx7mi+3GumD6tzI3Jh6VK0CsElRrJMvg=="/>
    </ext>
  </extLst>
</comments>
</file>

<file path=xl/sharedStrings.xml><?xml version="1.0" encoding="utf-8"?>
<sst xmlns="http://schemas.openxmlformats.org/spreadsheetml/2006/main" count="424" uniqueCount="210">
  <si>
    <t>OAP (26/08 - 06/09)</t>
  </si>
  <si>
    <t>Revenues</t>
  </si>
  <si>
    <t>Item</t>
  </si>
  <si>
    <t>Estimated</t>
  </si>
  <si>
    <t>Actual</t>
  </si>
  <si>
    <t>Difference 1 (A - E)</t>
  </si>
  <si>
    <t>Notes</t>
  </si>
  <si>
    <t>Sales</t>
  </si>
  <si>
    <t>Ticket Sales</t>
  </si>
  <si>
    <t>Higher rev since Gerts is not open, this is actual from last year (no increase due to being closed for cle)</t>
  </si>
  <si>
    <t>Sponsorship</t>
  </si>
  <si>
    <t>Various</t>
  </si>
  <si>
    <t>Reimbursements</t>
  </si>
  <si>
    <t>Bottle returns</t>
  </si>
  <si>
    <t>no tax</t>
  </si>
  <si>
    <t>Promo Case Credit</t>
  </si>
  <si>
    <t>need to confirm</t>
  </si>
  <si>
    <t>Merchandise Sale</t>
  </si>
  <si>
    <t>lower than last year</t>
  </si>
  <si>
    <t>after tax</t>
  </si>
  <si>
    <t>Volunteer Dinner</t>
  </si>
  <si>
    <t>Post Event Sales</t>
  </si>
  <si>
    <t>Various BBQs</t>
  </si>
  <si>
    <t>Mgmt Frosh BBQ</t>
  </si>
  <si>
    <t>per new contract</t>
  </si>
  <si>
    <t>Total</t>
  </si>
  <si>
    <t>Expenses</t>
  </si>
  <si>
    <t>Music</t>
  </si>
  <si>
    <t>Sounds &amp; Stage</t>
  </si>
  <si>
    <t>Bands</t>
  </si>
  <si>
    <t>Art</t>
  </si>
  <si>
    <t>Artists</t>
  </si>
  <si>
    <t>Operations</t>
  </si>
  <si>
    <t>Tents</t>
  </si>
  <si>
    <t>Construction Projects</t>
  </si>
  <si>
    <t>including beer tables and floorboards</t>
  </si>
  <si>
    <t>Architecture Project</t>
  </si>
  <si>
    <t>will try and get this sponsored</t>
  </si>
  <si>
    <t>Truck Rental</t>
  </si>
  <si>
    <t>actual cost from last year</t>
  </si>
  <si>
    <t>Gas for Truck</t>
  </si>
  <si>
    <t>Radios</t>
  </si>
  <si>
    <t>Tickets</t>
  </si>
  <si>
    <t>extra cost for expedited shipping</t>
  </si>
  <si>
    <t>Fence</t>
  </si>
  <si>
    <t>Supplies</t>
  </si>
  <si>
    <t>Big buffer ~1500 over actual spent last year</t>
  </si>
  <si>
    <t>Ice</t>
  </si>
  <si>
    <t>same as last year</t>
  </si>
  <si>
    <t>Food</t>
  </si>
  <si>
    <t>approx what was spent last year</t>
  </si>
  <si>
    <t>Beer</t>
  </si>
  <si>
    <t>last year (81438 + 9k buffer) given bad weather last year. Less than 110,000 from last year since large amount to cider. if a different cider deal works out this might change</t>
  </si>
  <si>
    <t>Liquor Permit</t>
  </si>
  <si>
    <t>McGill</t>
  </si>
  <si>
    <t>Security</t>
  </si>
  <si>
    <t>last year actual + buffer (security cost/hour hasnt changed)</t>
  </si>
  <si>
    <t>Grounds</t>
  </si>
  <si>
    <t>will depend on location</t>
  </si>
  <si>
    <t>Porta Potties</t>
  </si>
  <si>
    <t>Parking</t>
  </si>
  <si>
    <t>Branding</t>
  </si>
  <si>
    <t>Clothing</t>
  </si>
  <si>
    <t>same as budgeted lasr year (less than actual  $ (5,078.61))</t>
  </si>
  <si>
    <t>Misc</t>
  </si>
  <si>
    <t>Volunteer beer</t>
  </si>
  <si>
    <t>Volunteer Food</t>
  </si>
  <si>
    <t>Retreat</t>
  </si>
  <si>
    <t>Printing Costs</t>
  </si>
  <si>
    <t>Photography</t>
  </si>
  <si>
    <t>SOCAN Fee</t>
  </si>
  <si>
    <t>did not pay</t>
  </si>
  <si>
    <t>check</t>
  </si>
  <si>
    <t>Net Total</t>
  </si>
  <si>
    <t>Student</t>
  </si>
  <si>
    <t>Intended Time</t>
  </si>
  <si>
    <t>Beer 1</t>
  </si>
  <si>
    <t>Beer 2</t>
  </si>
  <si>
    <t>Beer 3</t>
  </si>
  <si>
    <t>Beer 4</t>
  </si>
  <si>
    <t>Beer 5</t>
  </si>
  <si>
    <t xml:space="preserve">Food 1 </t>
  </si>
  <si>
    <t>Food 2</t>
  </si>
  <si>
    <t>Food 3</t>
  </si>
  <si>
    <t>Food 4</t>
  </si>
  <si>
    <t>Food 5</t>
  </si>
  <si>
    <t>BEER</t>
  </si>
  <si>
    <t>Actual Total</t>
  </si>
  <si>
    <t>pre tax</t>
  </si>
  <si>
    <t>Aug 26th</t>
  </si>
  <si>
    <t>Aug 27th</t>
  </si>
  <si>
    <t>Expected Total</t>
  </si>
  <si>
    <t>Prices</t>
  </si>
  <si>
    <t>Prices2</t>
  </si>
  <si>
    <t>Sapporo</t>
  </si>
  <si>
    <t>Honey Brown</t>
  </si>
  <si>
    <t>Smirnoff Red Sangria</t>
  </si>
  <si>
    <t>Ephemere</t>
  </si>
  <si>
    <t>Guiness</t>
  </si>
  <si>
    <t>Megadeath</t>
  </si>
  <si>
    <t>Cider</t>
  </si>
  <si>
    <t>PBR 5.9%</t>
  </si>
  <si>
    <t>Pur Kombucha</t>
  </si>
  <si>
    <t>Redbull</t>
  </si>
  <si>
    <t>Net Total:</t>
  </si>
  <si>
    <t>Date Submitted (dd/mm/yyyy)</t>
  </si>
  <si>
    <t>Request By</t>
  </si>
  <si>
    <t>Approved by</t>
  </si>
  <si>
    <t>Account</t>
  </si>
  <si>
    <t>Account #</t>
  </si>
  <si>
    <t>Total Amount</t>
  </si>
  <si>
    <t>Pre-Tax Amount</t>
  </si>
  <si>
    <t>GST/HST/PST</t>
  </si>
  <si>
    <t>PST/TVQ</t>
  </si>
  <si>
    <t>Provigo Estimated Total</t>
  </si>
  <si>
    <t>Provigo Donation (Reduction)</t>
  </si>
  <si>
    <t>McGill Food Services</t>
  </si>
  <si>
    <t>Food Quantities</t>
  </si>
  <si>
    <t>Account Name</t>
  </si>
  <si>
    <t>Account Number</t>
  </si>
  <si>
    <t>Quantity</t>
  </si>
  <si>
    <t>Cost</t>
  </si>
  <si>
    <t>OAP-Food Exp</t>
  </si>
  <si>
    <t>5592-59</t>
  </si>
  <si>
    <t>Beef Burgers</t>
  </si>
  <si>
    <t>Chcicken Burgers</t>
  </si>
  <si>
    <t>Veggie Burgers</t>
  </si>
  <si>
    <t>Beyond Meat Burgers</t>
  </si>
  <si>
    <t>Hot Dogs</t>
  </si>
  <si>
    <t>Cheque Reqs</t>
  </si>
  <si>
    <t>Picked Up</t>
  </si>
  <si>
    <t>Verified</t>
  </si>
  <si>
    <t>Amount Verified</t>
  </si>
  <si>
    <t>Category</t>
  </si>
  <si>
    <t>Invoices</t>
  </si>
  <si>
    <t>Taxes</t>
  </si>
  <si>
    <t>Location</t>
  </si>
  <si>
    <t>Status</t>
  </si>
  <si>
    <t>ACME location de tentes</t>
  </si>
  <si>
    <t>Fencing</t>
  </si>
  <si>
    <t>ModuLoc</t>
  </si>
  <si>
    <t>Paid</t>
  </si>
  <si>
    <t>Acces Communications</t>
  </si>
  <si>
    <t>1000 deposit</t>
  </si>
  <si>
    <t>Canada Tickets</t>
  </si>
  <si>
    <t>Stage and Sound</t>
  </si>
  <si>
    <t>Manta</t>
  </si>
  <si>
    <t>Fog - Contak AV Shop</t>
  </si>
  <si>
    <t>PortaPotties</t>
  </si>
  <si>
    <t>Location St Remi</t>
  </si>
  <si>
    <t>Workshirts - Quality Sport</t>
  </si>
  <si>
    <t>Jackets - Hannah Promotions</t>
  </si>
  <si>
    <t>SOCAN</t>
  </si>
  <si>
    <t>Not Paid</t>
  </si>
  <si>
    <t>Welding Gloves</t>
  </si>
  <si>
    <t>Drawer</t>
  </si>
  <si>
    <t>Floorboards</t>
  </si>
  <si>
    <t>Total:</t>
  </si>
  <si>
    <t>Food/Drink</t>
  </si>
  <si>
    <t>Brainstorm Session</t>
  </si>
  <si>
    <t>Cleanup</t>
  </si>
  <si>
    <t>Payment</t>
  </si>
  <si>
    <t>Travel Reimbursement</t>
  </si>
  <si>
    <t>Louis (VJ)</t>
  </si>
  <si>
    <t>Lazy Bones</t>
  </si>
  <si>
    <t>Del</t>
  </si>
  <si>
    <t>KAJ</t>
  </si>
  <si>
    <t>Skeleton Club</t>
  </si>
  <si>
    <t>Mural Artists</t>
  </si>
  <si>
    <t>Nadine Bellam</t>
  </si>
  <si>
    <t>Spencer Magnan</t>
  </si>
  <si>
    <t>Lea Elise Baudhuin</t>
  </si>
  <si>
    <t>Courtney Stapleton</t>
  </si>
  <si>
    <t>Falco (nikol vucetic)</t>
  </si>
  <si>
    <t>Coco (qinyan wang)</t>
  </si>
  <si>
    <t>cash and card</t>
  </si>
  <si>
    <t>Campus1</t>
  </si>
  <si>
    <t>Lug</t>
  </si>
  <si>
    <t xml:space="preserve">Supplies </t>
  </si>
  <si>
    <t>Total supplies cost</t>
  </si>
  <si>
    <t>Beer opener</t>
  </si>
  <si>
    <t>Costco run</t>
  </si>
  <si>
    <t>Costco run gas</t>
  </si>
  <si>
    <t>Year</t>
  </si>
  <si>
    <t>Rev</t>
  </si>
  <si>
    <t>Exp</t>
  </si>
  <si>
    <t>Exp/Rev %</t>
  </si>
  <si>
    <t>Exp (Normalized 2017)</t>
  </si>
  <si>
    <t>Exp/Rev normalized</t>
  </si>
  <si>
    <t>Profit</t>
  </si>
  <si>
    <t>Nomalized profit</t>
  </si>
  <si>
    <t>Average temp</t>
  </si>
  <si>
    <t xml:space="preserve">Raining days </t>
  </si>
  <si>
    <t>total pecipitation (mm)</t>
  </si>
  <si>
    <t xml:space="preserve">inflation </t>
  </si>
  <si>
    <t>depending on god</t>
  </si>
  <si>
    <t>best case</t>
  </si>
  <si>
    <t>wost case</t>
  </si>
  <si>
    <t>Month</t>
  </si>
  <si>
    <t>Day</t>
  </si>
  <si>
    <t>Max Temp (°C)</t>
  </si>
  <si>
    <t>Min Temp (°C)</t>
  </si>
  <si>
    <t>Mean Temp (°C)</t>
  </si>
  <si>
    <t>Total Precip (mm)</t>
  </si>
  <si>
    <t>rainy day</t>
  </si>
  <si>
    <t>Sum of rainy day</t>
  </si>
  <si>
    <t>Sum of Mean Temp (°C)</t>
  </si>
  <si>
    <t>Sum of Total Precip (mm)</t>
  </si>
  <si>
    <t>Mean temp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</si>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</sst>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.00_);_(&quot;$&quot;* \(#,##0.00\);_(&quot;$&quot;* &quot;-&quot;??_);_(@_)"/>
    <numFmt numFmtId="165" formatCode="_-&quot;$&quot;* #,##0.00_-;\-&quot;$&quot;* #,##0.00_-;_-&quot;$&quot;* &quot;-&quot;??_-;_-@"/>
    <numFmt numFmtId="166" formatCode="m-d"/>
    <numFmt numFmtId="167" formatCode="&quot;CA$&quot;#,##0.00"/>
    <numFmt numFmtId="168" formatCode="#,##0.00&quot;$&quot;"/>
    <numFmt numFmtId="169" formatCode="0.0%"/>
  </numFmts>
  <fonts count="18">
    <font>
      <sz val="11.0"/>
      <color rgb="FF000000"/>
      <name val="Calibri"/>
    </font>
    <font>
      <sz val="11.0"/>
      <color rgb="FF000000"/>
      <name val="Arial"/>
    </font>
    <font>
      <b/>
      <sz val="18.0"/>
      <color rgb="FFFFFFFF"/>
      <name val="Arial"/>
    </font>
    <font/>
    <font>
      <b/>
      <sz val="18.0"/>
      <color rgb="FF000000"/>
      <name val="Arial"/>
    </font>
    <font>
      <b/>
      <sz val="11.0"/>
      <color rgb="FF000000"/>
      <name val="Arial"/>
    </font>
    <font>
      <b/>
      <sz val="11.0"/>
      <color rgb="FFFFFFFF"/>
      <name val="Arial"/>
    </font>
    <font>
      <sz val="12.0"/>
      <color rgb="FF000000"/>
      <name val="Proxima Nova"/>
    </font>
    <font>
      <b/>
      <sz val="14.0"/>
      <color rgb="FF000000"/>
      <name val="Arial"/>
    </font>
    <font>
      <sz val="11.0"/>
      <color theme="1"/>
      <name val="Calibri"/>
    </font>
    <font>
      <color theme="1"/>
      <name val="Calibri"/>
    </font>
    <font>
      <b/>
      <sz val="11.0"/>
      <color rgb="FF2F75B5"/>
      <name val="Calibri"/>
    </font>
    <font>
      <sz val="11.0"/>
      <color rgb="FF2F75B5"/>
      <name val="Calibri"/>
    </font>
    <font>
      <sz val="11.0"/>
      <color theme="1"/>
      <name val="Arial"/>
    </font>
    <font>
      <b/>
      <sz val="11.0"/>
      <color theme="1"/>
      <name val="Arial"/>
    </font>
    <font>
      <sz val="11.0"/>
      <color rgb="FF006100"/>
      <name val="Arial"/>
    </font>
    <font>
      <u/>
      <sz val="11.0"/>
      <color rgb="FF0000FF"/>
      <name val="Calibri"/>
    </font>
    <font>
      <b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A8677"/>
        <bgColor rgb="FFFA8677"/>
      </patternFill>
    </fill>
    <fill>
      <patternFill patternType="solid">
        <fgColor rgb="FF92D050"/>
        <bgColor rgb="FF92D050"/>
      </patternFill>
    </fill>
    <fill>
      <patternFill patternType="solid">
        <fgColor rgb="FFDDEBF7"/>
        <bgColor rgb="FFDDEBF7"/>
      </patternFill>
    </fill>
    <fill>
      <patternFill patternType="solid">
        <fgColor rgb="FFBD3623"/>
        <bgColor rgb="FFBD3623"/>
      </patternFill>
    </fill>
    <fill>
      <patternFill patternType="solid">
        <fgColor rgb="FFC6EFCE"/>
        <bgColor rgb="FFC6EFCE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top/>
      <bottom/>
    </border>
    <border>
      <top style="thin">
        <color rgb="FF5B9BD5"/>
      </top>
      <bottom style="thin">
        <color rgb="FF5B9BD5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FFFFFF"/>
      </left>
      <right/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/>
      <bottom/>
    </border>
    <border>
      <right style="thin">
        <color rgb="FFFFFFFF"/>
      </right>
    </border>
    <border>
      <left/>
      <right style="thin">
        <color rgb="FFFFFFFF"/>
      </right>
      <top/>
      <bottom style="thin">
        <color rgb="FFFFFFF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0" fontId="1" numFmtId="0" xfId="0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" fillId="3" fontId="4" numFmtId="0" xfId="0" applyBorder="1" applyFill="1" applyFont="1"/>
    <xf borderId="1" fillId="0" fontId="5" numFmtId="0" xfId="0" applyBorder="1" applyFont="1"/>
    <xf borderId="1" fillId="2" fontId="6" numFmtId="0" xfId="0" applyBorder="1" applyFont="1"/>
    <xf borderId="8" fillId="2" fontId="6" numFmtId="0" xfId="0" applyBorder="1" applyFont="1"/>
    <xf borderId="9" fillId="0" fontId="7" numFmtId="0" xfId="0" applyAlignment="1" applyBorder="1" applyFont="1">
      <alignment shrinkToFit="0" vertical="center" wrapText="1"/>
    </xf>
    <xf borderId="0" fillId="0" fontId="1" numFmtId="164" xfId="0" applyFont="1" applyNumberFormat="1"/>
    <xf borderId="0" fillId="0" fontId="0" numFmtId="164" xfId="0" applyAlignment="1" applyFont="1" applyNumberFormat="1">
      <alignment horizontal="right"/>
    </xf>
    <xf borderId="10" fillId="0" fontId="1" numFmtId="0" xfId="0" applyBorder="1" applyFont="1"/>
    <xf borderId="11" fillId="0" fontId="1" numFmtId="0" xfId="0" applyBorder="1" applyFont="1"/>
    <xf borderId="12" fillId="3" fontId="8" numFmtId="0" xfId="0" applyBorder="1" applyFont="1"/>
    <xf borderId="13" fillId="4" fontId="5" numFmtId="164" xfId="0" applyBorder="1" applyFill="1" applyFont="1" applyNumberFormat="1"/>
    <xf borderId="14" fillId="0" fontId="1" numFmtId="0" xfId="0" applyBorder="1" applyFont="1"/>
    <xf borderId="9" fillId="0" fontId="1" numFmtId="0" xfId="0" applyAlignment="1" applyBorder="1" applyFont="1">
      <alignment shrinkToFit="0" vertical="center" wrapText="1"/>
    </xf>
    <xf borderId="15" fillId="0" fontId="1" numFmtId="0" xfId="0" applyBorder="1" applyFont="1"/>
    <xf borderId="16" fillId="4" fontId="5" numFmtId="0" xfId="0" applyBorder="1" applyFont="1"/>
    <xf borderId="16" fillId="4" fontId="5" numFmtId="164" xfId="0" applyBorder="1" applyFont="1" applyNumberFormat="1"/>
    <xf borderId="1" fillId="0" fontId="1" numFmtId="164" xfId="0" applyBorder="1" applyFont="1" applyNumberFormat="1"/>
    <xf borderId="1" fillId="3" fontId="8" numFmtId="0" xfId="0" applyBorder="1" applyFont="1"/>
    <xf borderId="1" fillId="5" fontId="1" numFmtId="164" xfId="0" applyBorder="1" applyFill="1" applyFont="1" applyNumberFormat="1"/>
    <xf borderId="0" fillId="0" fontId="9" numFmtId="165" xfId="0" applyFont="1" applyNumberFormat="1"/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0" numFmtId="166" xfId="0" applyAlignment="1" applyFont="1" applyNumberFormat="1">
      <alignment readingOrder="0"/>
    </xf>
    <xf borderId="0" fillId="0" fontId="9" numFmtId="0" xfId="0" applyFont="1"/>
    <xf borderId="17" fillId="0" fontId="11" numFmtId="0" xfId="0" applyBorder="1" applyFont="1"/>
    <xf borderId="0" fillId="0" fontId="0" numFmtId="0" xfId="0" applyFont="1"/>
    <xf borderId="16" fillId="6" fontId="12" numFmtId="0" xfId="0" applyBorder="1" applyFill="1" applyFont="1"/>
    <xf borderId="16" fillId="6" fontId="12" numFmtId="0" xfId="0" applyAlignment="1" applyBorder="1" applyFont="1">
      <alignment horizontal="right"/>
    </xf>
    <xf borderId="0" fillId="0" fontId="0" numFmtId="0" xfId="0" applyAlignment="1" applyFont="1">
      <alignment horizontal="right"/>
    </xf>
    <xf borderId="0" fillId="0" fontId="12" numFmtId="0" xfId="0" applyFont="1"/>
    <xf borderId="0" fillId="0" fontId="12" numFmtId="0" xfId="0" applyAlignment="1" applyFont="1">
      <alignment horizontal="right"/>
    </xf>
    <xf borderId="17" fillId="0" fontId="11" numFmtId="0" xfId="0" applyAlignment="1" applyBorder="1" applyFont="1">
      <alignment horizontal="right"/>
    </xf>
    <xf borderId="0" fillId="0" fontId="10" numFmtId="0" xfId="0" applyFont="1"/>
    <xf borderId="16" fillId="4" fontId="5" numFmtId="0" xfId="0" applyAlignment="1" applyBorder="1" applyFont="1">
      <alignment horizontal="right"/>
    </xf>
    <xf borderId="12" fillId="0" fontId="5" numFmtId="167" xfId="0" applyBorder="1" applyFont="1" applyNumberFormat="1"/>
    <xf borderId="18" fillId="4" fontId="5" numFmtId="0" xfId="0" applyAlignment="1" applyBorder="1" applyFont="1">
      <alignment horizontal="center"/>
    </xf>
    <xf borderId="19" fillId="0" fontId="3" numFmtId="0" xfId="0" applyBorder="1" applyFont="1"/>
    <xf borderId="12" fillId="7" fontId="6" numFmtId="0" xfId="0" applyBorder="1" applyFill="1" applyFont="1"/>
    <xf borderId="12" fillId="0" fontId="1" numFmtId="0" xfId="0" applyBorder="1" applyFont="1"/>
    <xf borderId="0" fillId="0" fontId="13" numFmtId="167" xfId="0" applyFont="1" applyNumberFormat="1"/>
    <xf borderId="12" fillId="0" fontId="1" numFmtId="167" xfId="0" applyBorder="1" applyFont="1" applyNumberFormat="1"/>
    <xf borderId="20" fillId="4" fontId="14" numFmtId="0" xfId="0" applyBorder="1" applyFont="1"/>
    <xf borderId="16" fillId="4" fontId="14" numFmtId="0" xfId="0" applyBorder="1" applyFont="1"/>
    <xf borderId="0" fillId="0" fontId="1" numFmtId="0" xfId="0" applyAlignment="1" applyFont="1">
      <alignment vertical="center"/>
    </xf>
    <xf borderId="2" fillId="2" fontId="2" numFmtId="0" xfId="0" applyAlignment="1" applyBorder="1" applyFont="1">
      <alignment horizontal="center"/>
    </xf>
    <xf borderId="14" fillId="0" fontId="9" numFmtId="0" xfId="0" applyBorder="1" applyFont="1"/>
    <xf borderId="7" fillId="0" fontId="9" numFmtId="0" xfId="0" applyBorder="1" applyFont="1"/>
    <xf borderId="21" fillId="3" fontId="4" numFmtId="0" xfId="0" applyBorder="1" applyFont="1"/>
    <xf borderId="16" fillId="2" fontId="6" numFmtId="0" xfId="0" applyBorder="1" applyFont="1"/>
    <xf borderId="22" fillId="2" fontId="6" numFmtId="0" xfId="0" applyBorder="1" applyFont="1"/>
    <xf borderId="23" fillId="2" fontId="6" numFmtId="0" xfId="0" applyBorder="1" applyFont="1"/>
    <xf borderId="5" fillId="0" fontId="1" numFmtId="0" xfId="0" applyBorder="1" applyFont="1"/>
    <xf borderId="0" fillId="0" fontId="1" numFmtId="164" xfId="0" applyAlignment="1" applyFont="1" applyNumberFormat="1">
      <alignment horizontal="right"/>
    </xf>
    <xf borderId="0" fillId="0" fontId="9" numFmtId="164" xfId="0" applyFont="1" applyNumberFormat="1"/>
    <xf borderId="24" fillId="0" fontId="9" numFmtId="164" xfId="0" applyBorder="1" applyFont="1" applyNumberFormat="1"/>
    <xf borderId="10" fillId="0" fontId="9" numFmtId="0" xfId="0" applyBorder="1" applyFont="1"/>
    <xf borderId="24" fillId="0" fontId="9" numFmtId="0" xfId="0" applyBorder="1" applyFont="1"/>
    <xf borderId="16" fillId="4" fontId="5" numFmtId="164" xfId="0" applyAlignment="1" applyBorder="1" applyFont="1" applyNumberFormat="1">
      <alignment horizontal="right"/>
    </xf>
    <xf borderId="23" fillId="4" fontId="5" numFmtId="164" xfId="0" applyAlignment="1" applyBorder="1" applyFont="1" applyNumberFormat="1">
      <alignment horizontal="right"/>
    </xf>
    <xf borderId="25" fillId="2" fontId="6" numFmtId="0" xfId="0" applyBorder="1" applyFont="1"/>
    <xf borderId="16" fillId="3" fontId="8" numFmtId="0" xfId="0" applyBorder="1" applyFont="1"/>
    <xf borderId="22" fillId="3" fontId="8" numFmtId="0" xfId="0" applyBorder="1" applyFont="1"/>
    <xf borderId="25" fillId="8" fontId="15" numFmtId="164" xfId="0" applyAlignment="1" applyBorder="1" applyFill="1" applyFont="1" applyNumberFormat="1">
      <alignment horizontal="right"/>
    </xf>
    <xf borderId="7" fillId="0" fontId="1" numFmtId="164" xfId="0" applyAlignment="1" applyBorder="1" applyFont="1" applyNumberFormat="1">
      <alignment horizontal="right"/>
    </xf>
    <xf borderId="0" fillId="0" fontId="9" numFmtId="167" xfId="0" applyFont="1" applyNumberFormat="1"/>
    <xf borderId="0" fillId="0" fontId="16" numFmtId="0" xfId="0" applyFont="1"/>
    <xf borderId="0" fillId="0" fontId="9" numFmtId="168" xfId="0" applyFont="1" applyNumberFormat="1"/>
    <xf borderId="0" fillId="0" fontId="9" numFmtId="0" xfId="0" applyAlignment="1" applyFont="1">
      <alignment horizontal="right"/>
    </xf>
    <xf borderId="16" fillId="9" fontId="9" numFmtId="167" xfId="0" applyBorder="1" applyFill="1" applyFont="1" applyNumberFormat="1"/>
    <xf borderId="0" fillId="0" fontId="9" numFmtId="4" xfId="0" applyFont="1" applyNumberFormat="1"/>
    <xf borderId="0" fillId="0" fontId="0" numFmtId="165" xfId="0" applyFont="1" applyNumberFormat="1"/>
    <xf borderId="0" fillId="0" fontId="0" numFmtId="169" xfId="0" applyFont="1" applyNumberFormat="1"/>
    <xf borderId="26" fillId="0" fontId="17" numFmtId="0" xfId="0" applyBorder="1" applyFont="1"/>
    <xf borderId="27" fillId="0" fontId="17" numFmtId="0" xfId="0" applyBorder="1" applyFont="1"/>
    <xf borderId="28" fillId="0" fontId="17" numFmtId="0" xfId="0" applyBorder="1" applyFont="1"/>
    <xf borderId="16" fillId="5" fontId="0" numFmtId="0" xfId="0" applyBorder="1" applyFont="1"/>
    <xf borderId="16" fillId="10" fontId="0" numFmtId="165" xfId="0" applyBorder="1" applyFill="1" applyFont="1" applyNumberFormat="1"/>
    <xf borderId="16" fillId="5" fontId="0" numFmtId="165" xfId="0" applyBorder="1" applyFont="1" applyNumberFormat="1"/>
    <xf borderId="16" fillId="5" fontId="0" numFmtId="169" xfId="0" applyBorder="1" applyFont="1" applyNumberFormat="1"/>
    <xf borderId="0" fillId="0" fontId="9" numFmtId="169" xfId="0" applyFont="1" applyNumberFormat="1"/>
    <xf borderId="29" fillId="0" fontId="17" numFmtId="0" xfId="0" applyBorder="1" applyFont="1"/>
    <xf borderId="0" fillId="0" fontId="17" numFmtId="0" xfId="0" applyFont="1"/>
    <xf borderId="30" fillId="0" fontId="17" numFmtId="0" xfId="0" applyBorder="1" applyFont="1"/>
    <xf borderId="16" fillId="10" fontId="0" numFmtId="0" xfId="0" applyBorder="1" applyFont="1"/>
    <xf borderId="16" fillId="10" fontId="0" numFmtId="169" xfId="0" applyBorder="1" applyFont="1" applyNumberFormat="1"/>
    <xf borderId="0" fillId="0" fontId="0" numFmtId="10" xfId="0" applyFont="1" applyNumberFormat="1"/>
    <xf borderId="31" fillId="0" fontId="17" numFmtId="0" xfId="0" applyBorder="1" applyFont="1"/>
    <xf borderId="32" fillId="0" fontId="17" numFmtId="0" xfId="0" applyBorder="1" applyFont="1"/>
    <xf borderId="33" fillId="0" fontId="17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D3623"/>
          <bgColor rgb="FFBD362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>Linear (Exp/Rev %)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Trend!$A$4:$A$11</c:f>
            </c:numRef>
          </c:xVal>
          <c:yVal>
            <c:numRef>
              <c:f>Trend!$F$4:$F$9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20985"/>
        <c:axId val="926334727"/>
      </c:scatterChart>
      <c:valAx>
        <c:axId val="20002209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26334727"/>
      </c:valAx>
      <c:valAx>
        <c:axId val="926334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0022098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Average Temp during Oap vs Profit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Trend!$I$4:$I$9</c:f>
            </c:numRef>
          </c:xVal>
          <c:yVal>
            <c:numRef>
              <c:f>Trend!$H$4:$H$9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433643"/>
        <c:axId val="1204179526"/>
      </c:scatterChart>
      <c:valAx>
        <c:axId val="17364336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Average Temp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04179526"/>
      </c:valAx>
      <c:valAx>
        <c:axId val="1204179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3643364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Cash money depending God's mood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Trend!$J$4:$J$9</c:f>
            </c:numRef>
          </c:xVal>
          <c:yVal>
            <c:numRef>
              <c:f>Trend!$H$4:$H$9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38991"/>
        <c:axId val="799009820"/>
      </c:scatterChart>
      <c:valAx>
        <c:axId val="8755389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Number of Rainy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99009820"/>
      </c:valAx>
      <c:valAx>
        <c:axId val="799009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Nomalized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7553899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 Rev VS exp over time </a:t>
            </a:r>
          </a:p>
        </c:rich>
      </c:tx>
      <c:overlay val="0"/>
    </c:title>
    <c:plotArea>
      <c:layout/>
      <c:lineChart>
        <c:ser>
          <c:idx val="0"/>
          <c:order val="0"/>
          <c:tx>
            <c:v> Rev</c:v>
          </c:tx>
          <c:spPr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Trend!$A$3:$A$9</c:f>
            </c:strRef>
          </c:cat>
          <c:val>
            <c:numRef>
              <c:f>Trend!$B$3:$B$9</c:f>
              <c:numCache/>
            </c:numRef>
          </c:val>
          <c:smooth val="0"/>
        </c:ser>
        <c:ser>
          <c:idx val="1"/>
          <c:order val="1"/>
          <c:tx>
            <c:v> Exp</c:v>
          </c:tx>
          <c:spPr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Trend!$A$3:$A$9</c:f>
            </c:strRef>
          </c:cat>
          <c:val>
            <c:numRef>
              <c:f>Trend!$C$3:$C$9</c:f>
              <c:numCache/>
            </c:numRef>
          </c:val>
          <c:smooth val="0"/>
        </c:ser>
        <c:axId val="707761206"/>
        <c:axId val="99501077"/>
      </c:lineChart>
      <c:catAx>
        <c:axId val="707761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9501077"/>
      </c:catAx>
      <c:valAx>
        <c:axId val="99501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0776120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Trend!$A$3:$A$9</c:f>
            </c:strRef>
          </c:cat>
          <c:val>
            <c:numRef>
              <c:f>Trend!$M$2:$M$8</c:f>
              <c:numCache/>
            </c:numRef>
          </c:val>
          <c:smooth val="0"/>
        </c:ser>
        <c:axId val="1204343981"/>
        <c:axId val="1866331703"/>
      </c:lineChart>
      <c:catAx>
        <c:axId val="1204343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66331703"/>
      </c:catAx>
      <c:valAx>
        <c:axId val="1866331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Profit Margin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0434398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14</xdr:row>
      <xdr:rowOff>57150</xdr:rowOff>
    </xdr:from>
    <xdr:ext cx="4838700" cy="2714625"/>
    <xdr:graphicFrame>
      <xdr:nvGraphicFramePr>
        <xdr:cNvPr id="20921467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495300</xdr:colOff>
      <xdr:row>12</xdr:row>
      <xdr:rowOff>114300</xdr:rowOff>
    </xdr:from>
    <xdr:ext cx="4391025" cy="2905125"/>
    <xdr:graphicFrame>
      <xdr:nvGraphicFramePr>
        <xdr:cNvPr id="28013742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895350</xdr:colOff>
      <xdr:row>11</xdr:row>
      <xdr:rowOff>66675</xdr:rowOff>
    </xdr:from>
    <xdr:ext cx="5581650" cy="3467100"/>
    <xdr:graphicFrame>
      <xdr:nvGraphicFramePr>
        <xdr:cNvPr id="32304059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695325</xdr:colOff>
      <xdr:row>41</xdr:row>
      <xdr:rowOff>180975</xdr:rowOff>
    </xdr:from>
    <xdr:ext cx="5715000" cy="3533775"/>
    <xdr:graphicFrame>
      <xdr:nvGraphicFramePr>
        <xdr:cNvPr id="12544968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257175</xdr:colOff>
      <xdr:row>42</xdr:row>
      <xdr:rowOff>19050</xdr:rowOff>
    </xdr:from>
    <xdr:ext cx="5715000" cy="3533775"/>
    <xdr:graphicFrame>
      <xdr:nvGraphicFramePr>
        <xdr:cNvPr id="179474922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1" sheet="Weather data"/>
  </cacheSource>
  <cacheFields>
    <cacheField name="Year" numFmtId="0">
      <sharedItems containsSemiMixedTypes="0" containsString="0" containsNumber="1" containsInteger="1">
        <n v="2017.0"/>
        <n v="2016.0"/>
        <n v="2015.0"/>
        <n v="2014.0"/>
        <n v="2013.0"/>
        <n v="2012.0"/>
      </sharedItems>
    </cacheField>
    <cacheField name="Month" numFmtId="0">
      <sharedItems containsSemiMixedTypes="0" containsString="0" containsNumber="1" containsInteger="1">
        <n v="8.0"/>
        <n v="9.0"/>
      </sharedItems>
    </cacheField>
    <cacheField name="Day" numFmtId="0">
      <sharedItems containsSemiMixedTypes="0" containsString="0" containsNumber="1" containsInteger="1">
        <n v="28.0"/>
        <n v="29.0"/>
        <n v="30.0"/>
        <n v="31.0"/>
        <n v="1.0"/>
        <n v="4.0"/>
        <n v="5.0"/>
        <n v="6.0"/>
        <n v="7.0"/>
        <n v="8.0"/>
        <n v="2.0"/>
        <n v="9.0"/>
        <n v="3.0"/>
        <n v="10.0"/>
        <n v="11.0"/>
        <n v="25.0"/>
        <n v="26.0"/>
        <n v="27.0"/>
      </sharedItems>
    </cacheField>
    <cacheField name="Max Temp (°C)" numFmtId="0">
      <sharedItems containsSemiMixedTypes="0" containsString="0" containsNumber="1">
        <n v="24.0"/>
        <n v="23.9"/>
        <n v="22.8"/>
        <n v="19.2"/>
        <n v="17.2"/>
        <n v="24.1"/>
        <n v="21.2"/>
        <n v="17.8"/>
        <n v="18.0"/>
        <n v="25.0"/>
        <n v="25.4"/>
        <n v="25.7"/>
        <n v="22.7"/>
        <n v="21.5"/>
        <n v="26.9"/>
        <n v="28.0"/>
        <n v="29.9"/>
        <n v="25.6"/>
        <n v="27.0"/>
        <n v="25.3"/>
        <n v="27.4"/>
        <n v="26.1"/>
        <n v="28.1"/>
        <n v="26.0"/>
        <n v="31.8"/>
        <n v="27.7"/>
        <n v="24.9"/>
        <n v="28.7"/>
        <n v="22.4"/>
        <n v="22.5"/>
        <n v="25.9"/>
        <n v="29.0"/>
        <n v="27.8"/>
        <n v="30.5"/>
        <n v="24.3"/>
        <n v="29.6"/>
        <n v="24.5"/>
        <n v="22.1"/>
        <n v="19.0"/>
        <n v="17.4"/>
        <n v="20.2"/>
        <n v="27.5"/>
        <n v="29.2"/>
        <n v="28.6"/>
        <n v="26.4"/>
        <n v="28.8"/>
        <n v="26.3"/>
      </sharedItems>
    </cacheField>
    <cacheField name="Min Temp (°C)" numFmtId="0">
      <sharedItems containsSemiMixedTypes="0" containsString="0" containsNumber="1">
        <n v="11.7"/>
        <n v="15.5"/>
        <n v="12.6"/>
        <n v="8.7"/>
        <n v="6.9"/>
        <n v="12.9"/>
        <n v="16.1"/>
        <n v="14.5"/>
        <n v="12.8"/>
        <n v="12.3"/>
        <n v="16.8"/>
        <n v="16.4"/>
        <n v="15.1"/>
        <n v="13.1"/>
        <n v="12.4"/>
        <n v="14.2"/>
        <n v="15.7"/>
        <n v="21.5"/>
        <n v="19.4"/>
        <n v="17.1"/>
        <n v="13.5"/>
        <n v="16.5"/>
        <n v="13.0"/>
        <n v="21.7"/>
        <n v="20.3"/>
        <n v="17.4"/>
        <n v="15.8"/>
        <n v="13.8"/>
        <n v="18.0"/>
        <n v="17.5"/>
        <n v="10.8"/>
        <n v="19.1"/>
        <n v="18.5"/>
        <n v="18.1"/>
        <n v="16.6"/>
        <n v="19.2"/>
        <n v="17.2"/>
        <n v="18.8"/>
        <n v="18.2"/>
        <n v="14.9"/>
        <n v="15.6"/>
        <n v="11.1"/>
        <n v="7.2"/>
        <n v="21.2"/>
        <n v="10.5"/>
        <n v="9.4"/>
        <n v="20.0"/>
        <n v="17.3"/>
      </sharedItems>
    </cacheField>
    <cacheField name="Mean Temp (°C)" numFmtId="0">
      <sharedItems containsSemiMixedTypes="0" containsString="0" containsNumber="1">
        <n v="17.9"/>
        <n v="19.7"/>
        <n v="17.7"/>
        <n v="14.0"/>
        <n v="12.1"/>
        <n v="18.5"/>
        <n v="18.7"/>
        <n v="16.2"/>
        <n v="16.0"/>
        <n v="15.2"/>
        <n v="20.9"/>
        <n v="20.4"/>
        <n v="17.8"/>
        <n v="17.3"/>
        <n v="21.1"/>
        <n v="22.8"/>
        <n v="23.6"/>
        <n v="23.2"/>
        <n v="21.2"/>
        <n v="20.5"/>
        <n v="22.3"/>
        <n v="19.5"/>
        <n v="26.8"/>
        <n v="24.2"/>
        <n v="22.6"/>
        <n v="19.9"/>
        <n v="19.4"/>
        <n v="23.4"/>
        <n v="23.1"/>
        <n v="21.6"/>
        <n v="17.6"/>
        <n v="16.7"/>
        <n v="22.5"/>
        <n v="23.8"/>
        <n v="21.7"/>
        <n v="22.2"/>
        <n v="24.9"/>
        <n v="20.8"/>
        <n v="22.4"/>
        <n v="23.9"/>
        <n v="19.2"/>
        <n v="19.1"/>
        <n v="15.1"/>
        <n v="12.3"/>
        <n v="13.6"/>
        <n v="24.4"/>
        <n v="18.3"/>
        <n v="17.2"/>
        <n v="21.9"/>
        <n v="20.6"/>
        <n v="20.7"/>
      </sharedItems>
    </cacheField>
    <cacheField name="Total Precip (mm)" numFmtId="0">
      <sharedItems containsSemiMixedTypes="0" containsString="0" containsNumber="1">
        <n v="0.0"/>
        <n v="0.5"/>
        <n v="1.5"/>
        <n v="0.6"/>
        <n v="0.7"/>
        <n v="16.1"/>
        <n v="0.3"/>
        <n v="7.4"/>
        <n v="0.2"/>
        <n v="10.8"/>
        <n v="15.5"/>
        <n v="1.2"/>
        <n v="3.3"/>
        <n v="2.0"/>
        <n v="4.2"/>
        <n v="17.6"/>
        <n v="19.6"/>
        <n v="0.8"/>
        <n v="10.7"/>
        <n v="1.4"/>
      </sharedItems>
    </cacheField>
    <cacheField name="rainy day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weather summary" cacheId="0" dataCaption="" compact="0" compactData="0">
  <location ref="A3:D10" firstHeaderRow="0" firstDataRow="2" firstDataCol="0"/>
  <pivotFields>
    <pivotField name="Year" axis="axisRow" compact="0" outline="0" multipleItemSelectionAllowed="1" showAll="0" sortType="ascending">
      <items>
        <item x="5"/>
        <item x="4"/>
        <item x="3"/>
        <item x="2"/>
        <item x="1"/>
        <item x="0"/>
        <item t="default"/>
      </items>
    </pivotField>
    <pivotField name="Month" compact="0" outline="0" multipleItemSelectionAllowed="1" showAll="0">
      <items>
        <item x="0"/>
        <item x="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x Temp (°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Min Temp (°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an Temp (°C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otal Precip (mm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rainy day" dataField="1" compact="0" outline="0" multipleItemSelectionAllowed="1" showAll="0">
      <items>
        <item x="0"/>
        <item x="1"/>
        <item t="default"/>
      </items>
    </pivotField>
  </pivotFields>
  <rowFields>
    <field x="0"/>
  </rowFields>
  <colFields>
    <field x="-2"/>
  </colFields>
  <dataFields>
    <dataField name="Sum of rainy day" fld="7" baseField="0"/>
    <dataField name="Sum of Mean Temp (°C)" fld="5" baseField="0"/>
    <dataField name="Sum of Total Precip (mm)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2.86"/>
    <col customWidth="1" min="3" max="3" width="14.57"/>
    <col customWidth="1" min="4" max="4" width="15.14"/>
    <col customWidth="1" min="5" max="5" width="21.71"/>
    <col customWidth="1" min="6" max="6" width="11.0"/>
    <col customWidth="1" min="7" max="7" width="38.14"/>
    <col customWidth="1" min="8" max="17" width="11.0"/>
    <col customWidth="1" min="18" max="24" width="15.14"/>
  </cols>
  <sheetData>
    <row r="1">
      <c r="A1" s="1"/>
      <c r="B1" s="2" t="s">
        <v>0</v>
      </c>
      <c r="C1" s="3"/>
      <c r="D1" s="3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"/>
      <c r="S1" s="5"/>
      <c r="T1" s="5"/>
      <c r="U1" s="5"/>
      <c r="V1" s="5"/>
      <c r="W1" s="5"/>
      <c r="X1" s="5"/>
    </row>
    <row r="2">
      <c r="A2" s="1"/>
      <c r="B2" s="6"/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"/>
      <c r="S2" s="5"/>
      <c r="T2" s="5"/>
      <c r="U2" s="5"/>
      <c r="V2" s="5"/>
      <c r="W2" s="5"/>
      <c r="X2" s="5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5"/>
      <c r="S3" s="5"/>
      <c r="T3" s="5"/>
      <c r="U3" s="5"/>
      <c r="V3" s="5"/>
      <c r="W3" s="5"/>
      <c r="X3" s="5"/>
    </row>
    <row r="4" ht="25.5" customHeight="1">
      <c r="A4" s="1"/>
      <c r="B4" s="9" t="s">
        <v>1</v>
      </c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"/>
      <c r="S4" s="5"/>
      <c r="T4" s="5"/>
      <c r="U4" s="5"/>
      <c r="V4" s="5"/>
      <c r="W4" s="5"/>
      <c r="X4" s="5"/>
    </row>
    <row r="5">
      <c r="A5" s="1"/>
      <c r="B5" s="11" t="s">
        <v>2</v>
      </c>
      <c r="C5" s="12" t="s">
        <v>3</v>
      </c>
      <c r="D5" s="12" t="s">
        <v>4</v>
      </c>
      <c r="E5" s="12" t="s">
        <v>5</v>
      </c>
      <c r="F5" s="1"/>
      <c r="G5" s="10" t="s">
        <v>6</v>
      </c>
      <c r="H5" s="1"/>
      <c r="I5" s="1"/>
      <c r="J5" s="1"/>
      <c r="K5" s="1"/>
      <c r="L5" s="1"/>
      <c r="M5" s="1"/>
      <c r="N5" s="1"/>
      <c r="O5" s="1"/>
      <c r="P5" s="1"/>
      <c r="Q5" s="1"/>
      <c r="R5" s="5"/>
      <c r="S5" s="5"/>
      <c r="T5" s="5"/>
      <c r="U5" s="5"/>
      <c r="V5" s="5"/>
      <c r="W5" s="5"/>
      <c r="X5" s="5"/>
    </row>
    <row r="6">
      <c r="A6" s="13" t="s">
        <v>7</v>
      </c>
      <c r="B6" s="13" t="s">
        <v>8</v>
      </c>
      <c r="C6" s="14">
        <f>259710.8</f>
        <v>259710.8</v>
      </c>
      <c r="D6" s="15">
        <f>Sales!B2</f>
        <v>285053.7</v>
      </c>
      <c r="E6" s="14">
        <f t="shared" ref="E6:E13" si="1">D6-C6</f>
        <v>25342.9</v>
      </c>
      <c r="F6" s="1"/>
      <c r="G6" s="1" t="s">
        <v>9</v>
      </c>
      <c r="H6" s="1"/>
      <c r="I6" s="1"/>
      <c r="J6" s="1"/>
      <c r="K6" s="1"/>
      <c r="L6" s="1"/>
      <c r="M6" s="1"/>
      <c r="N6" s="1"/>
      <c r="O6" s="1"/>
      <c r="P6" s="1"/>
      <c r="Q6" s="1"/>
      <c r="R6" s="5"/>
      <c r="S6" s="5"/>
      <c r="T6" s="5"/>
      <c r="U6" s="5"/>
      <c r="V6" s="5"/>
      <c r="W6" s="5"/>
      <c r="X6" s="5"/>
    </row>
    <row r="7">
      <c r="A7" s="13" t="s">
        <v>10</v>
      </c>
      <c r="B7" s="13" t="s">
        <v>11</v>
      </c>
      <c r="C7" s="14">
        <v>2000.0</v>
      </c>
      <c r="D7" s="14">
        <f>Sponsorship!E2</f>
        <v>10000</v>
      </c>
      <c r="E7" s="14">
        <f t="shared" si="1"/>
        <v>8000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5"/>
      <c r="S7" s="5"/>
      <c r="T7" s="5"/>
      <c r="U7" s="5"/>
      <c r="V7" s="5"/>
      <c r="W7" s="5"/>
      <c r="X7" s="5"/>
    </row>
    <row r="8">
      <c r="A8" s="13" t="s">
        <v>12</v>
      </c>
      <c r="B8" s="13" t="s">
        <v>13</v>
      </c>
      <c r="C8" s="14">
        <f>C34*-0.1</f>
        <v>9500</v>
      </c>
      <c r="D8" s="14">
        <v>0.0</v>
      </c>
      <c r="E8" s="14">
        <f t="shared" si="1"/>
        <v>-9500</v>
      </c>
      <c r="F8" s="1"/>
      <c r="G8" s="1"/>
      <c r="H8" s="1" t="s">
        <v>14</v>
      </c>
      <c r="I8" s="1"/>
      <c r="J8" s="1"/>
      <c r="K8" s="1"/>
      <c r="L8" s="1"/>
      <c r="M8" s="1"/>
      <c r="N8" s="1"/>
      <c r="O8" s="1"/>
      <c r="P8" s="1"/>
      <c r="Q8" s="1"/>
      <c r="R8" s="5"/>
      <c r="S8" s="5"/>
      <c r="T8" s="5"/>
      <c r="U8" s="5"/>
      <c r="V8" s="5"/>
      <c r="W8" s="5"/>
      <c r="X8" s="5"/>
    </row>
    <row r="9">
      <c r="A9" s="13" t="s">
        <v>12</v>
      </c>
      <c r="B9" s="13" t="s">
        <v>15</v>
      </c>
      <c r="C9" s="14">
        <v>7000.0</v>
      </c>
      <c r="D9" s="14">
        <v>2130.0</v>
      </c>
      <c r="E9" s="14">
        <f t="shared" si="1"/>
        <v>-4870</v>
      </c>
      <c r="F9" s="1"/>
      <c r="G9" s="1" t="s">
        <v>16</v>
      </c>
      <c r="H9" s="1"/>
      <c r="J9" s="1"/>
      <c r="K9" s="1"/>
      <c r="L9" s="1"/>
      <c r="M9" s="1"/>
      <c r="N9" s="1"/>
      <c r="O9" s="1"/>
      <c r="P9" s="1"/>
      <c r="Q9" s="1"/>
      <c r="R9" s="5"/>
      <c r="S9" s="5"/>
      <c r="T9" s="5"/>
      <c r="U9" s="5"/>
      <c r="V9" s="5"/>
      <c r="W9" s="5"/>
      <c r="X9" s="5"/>
    </row>
    <row r="10">
      <c r="A10" s="13" t="s">
        <v>7</v>
      </c>
      <c r="B10" s="13" t="s">
        <v>17</v>
      </c>
      <c r="C10" s="14">
        <v>500.0</v>
      </c>
      <c r="D10" s="14">
        <v>0.0</v>
      </c>
      <c r="E10" s="14">
        <f t="shared" si="1"/>
        <v>-500</v>
      </c>
      <c r="F10" s="1"/>
      <c r="G10" s="1" t="s">
        <v>18</v>
      </c>
      <c r="H10" s="1" t="s">
        <v>19</v>
      </c>
      <c r="I10" s="1"/>
      <c r="J10" s="1"/>
      <c r="K10" s="1"/>
      <c r="L10" s="1"/>
      <c r="M10" s="1"/>
      <c r="N10" s="1"/>
      <c r="O10" s="1"/>
      <c r="P10" s="1"/>
      <c r="Q10" s="1"/>
      <c r="R10" s="5"/>
      <c r="S10" s="5"/>
      <c r="T10" s="5"/>
      <c r="U10" s="5"/>
      <c r="V10" s="5"/>
      <c r="W10" s="5"/>
      <c r="X10" s="5"/>
    </row>
    <row r="11">
      <c r="A11" s="13" t="s">
        <v>20</v>
      </c>
      <c r="B11" s="13" t="s">
        <v>8</v>
      </c>
      <c r="C11" s="14">
        <v>500.0</v>
      </c>
      <c r="D11" s="14"/>
      <c r="E11" s="14">
        <f t="shared" si="1"/>
        <v>-500</v>
      </c>
      <c r="F11" s="1"/>
      <c r="G11" s="1"/>
      <c r="H11" s="1" t="s">
        <v>19</v>
      </c>
      <c r="I11" s="1"/>
      <c r="J11" s="1"/>
      <c r="K11" s="1"/>
      <c r="L11" s="1"/>
      <c r="M11" s="1"/>
      <c r="N11" s="1"/>
      <c r="O11" s="1"/>
      <c r="P11" s="1"/>
      <c r="Q11" s="1"/>
      <c r="R11" s="5"/>
      <c r="S11" s="5"/>
      <c r="T11" s="5"/>
      <c r="U11" s="5"/>
      <c r="V11" s="5"/>
      <c r="W11" s="5"/>
      <c r="X11" s="5"/>
    </row>
    <row r="12">
      <c r="A12" s="13" t="s">
        <v>21</v>
      </c>
      <c r="B12" s="13" t="s">
        <v>22</v>
      </c>
      <c r="C12" s="14">
        <v>500.0</v>
      </c>
      <c r="D12" s="14"/>
      <c r="E12" s="14">
        <f t="shared" si="1"/>
        <v>-500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5"/>
      <c r="S12" s="5"/>
      <c r="T12" s="5"/>
      <c r="U12" s="5"/>
      <c r="V12" s="5"/>
      <c r="W12" s="5"/>
      <c r="X12" s="5"/>
    </row>
    <row r="13">
      <c r="A13" s="13" t="s">
        <v>7</v>
      </c>
      <c r="B13" s="13" t="s">
        <v>23</v>
      </c>
      <c r="C13" s="14">
        <f>(400+150)*2.75</f>
        <v>1512.5</v>
      </c>
      <c r="D13" s="14">
        <v>2700.0</v>
      </c>
      <c r="E13" s="14">
        <f t="shared" si="1"/>
        <v>1187.5</v>
      </c>
      <c r="F13" s="1"/>
      <c r="G13" s="1" t="s">
        <v>24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5"/>
      <c r="S13" s="5"/>
      <c r="T13" s="5"/>
      <c r="U13" s="5"/>
      <c r="V13" s="5"/>
      <c r="W13" s="5"/>
      <c r="X13" s="5"/>
    </row>
    <row r="14">
      <c r="A14" s="13"/>
      <c r="B14" s="13"/>
      <c r="C14" s="16"/>
      <c r="D14" s="16"/>
      <c r="E14" s="1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5"/>
      <c r="S14" s="5"/>
      <c r="T14" s="5"/>
      <c r="U14" s="5"/>
      <c r="V14" s="5"/>
      <c r="W14" s="5"/>
      <c r="X14" s="5"/>
    </row>
    <row r="15">
      <c r="A15" s="17"/>
      <c r="B15" s="18" t="s">
        <v>25</v>
      </c>
      <c r="C15" s="19">
        <f t="shared" ref="C15:E15" si="2">SUM(C6:C13)</f>
        <v>281223.3</v>
      </c>
      <c r="D15" s="19">
        <f t="shared" si="2"/>
        <v>299883.7</v>
      </c>
      <c r="E15" s="19">
        <f t="shared" si="2"/>
        <v>18660.4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5"/>
      <c r="S15" s="5"/>
      <c r="T15" s="5"/>
      <c r="U15" s="5"/>
      <c r="V15" s="5"/>
      <c r="W15" s="5"/>
      <c r="X15" s="5"/>
    </row>
    <row r="16">
      <c r="A16" s="1"/>
      <c r="B16" s="20"/>
      <c r="C16" s="20"/>
      <c r="D16" s="20"/>
      <c r="E16" s="2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5"/>
      <c r="S16" s="5"/>
      <c r="T16" s="5"/>
      <c r="U16" s="5"/>
      <c r="V16" s="5"/>
      <c r="W16" s="5"/>
      <c r="X16" s="5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5"/>
      <c r="S17" s="5"/>
      <c r="T17" s="5"/>
      <c r="U17" s="5"/>
      <c r="V17" s="5"/>
      <c r="W17" s="5"/>
      <c r="X17" s="5"/>
    </row>
    <row r="18" ht="27.0" customHeight="1">
      <c r="A18" s="1"/>
      <c r="B18" s="9" t="s">
        <v>26</v>
      </c>
      <c r="C18" s="10"/>
      <c r="D18" s="10"/>
      <c r="E18" s="1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5"/>
      <c r="S18" s="5"/>
      <c r="T18" s="5"/>
      <c r="U18" s="5"/>
      <c r="V18" s="5"/>
      <c r="W18" s="5"/>
      <c r="X18" s="5"/>
    </row>
    <row r="19">
      <c r="A19" s="1"/>
      <c r="B19" s="11" t="s">
        <v>2</v>
      </c>
      <c r="C19" s="12" t="s">
        <v>3</v>
      </c>
      <c r="D19" s="12" t="s">
        <v>4</v>
      </c>
      <c r="E19" s="12" t="s">
        <v>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5"/>
      <c r="S19" s="5"/>
      <c r="T19" s="5"/>
      <c r="U19" s="5"/>
      <c r="V19" s="5"/>
      <c r="W19" s="5"/>
      <c r="X19" s="5"/>
    </row>
    <row r="20">
      <c r="A20" s="13" t="s">
        <v>27</v>
      </c>
      <c r="B20" s="21" t="s">
        <v>28</v>
      </c>
      <c r="C20" s="14">
        <v>-15000.0</v>
      </c>
      <c r="D20" s="14">
        <f>Invoices!E6+Invoices!E7</f>
        <v>-12554.96</v>
      </c>
      <c r="E20" s="14">
        <f t="shared" ref="E20:E46" si="3">D20-C20</f>
        <v>2445.04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5"/>
      <c r="S20" s="5"/>
      <c r="T20" s="5"/>
      <c r="U20" s="5"/>
      <c r="V20" s="5"/>
      <c r="W20" s="5"/>
      <c r="X20" s="5"/>
    </row>
    <row r="21" ht="15.75" customHeight="1">
      <c r="A21" s="13" t="s">
        <v>27</v>
      </c>
      <c r="B21" s="21" t="s">
        <v>29</v>
      </c>
      <c r="C21" s="14">
        <v>-3050.0</v>
      </c>
      <c r="D21" s="14">
        <f>Bands!F2</f>
        <v>-4523.05</v>
      </c>
      <c r="E21" s="14">
        <f t="shared" si="3"/>
        <v>-1473.05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5"/>
      <c r="S21" s="5"/>
      <c r="T21" s="5"/>
      <c r="U21" s="5"/>
      <c r="V21" s="5"/>
      <c r="W21" s="5"/>
      <c r="X21" s="5"/>
    </row>
    <row r="22" ht="15.75" customHeight="1">
      <c r="A22" s="13" t="s">
        <v>30</v>
      </c>
      <c r="B22" s="21" t="s">
        <v>31</v>
      </c>
      <c r="C22" s="14">
        <v>-3000.0</v>
      </c>
      <c r="D22" s="14"/>
      <c r="E22" s="14">
        <f t="shared" si="3"/>
        <v>3000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5"/>
      <c r="S22" s="5"/>
      <c r="T22" s="5"/>
      <c r="U22" s="5"/>
      <c r="V22" s="5"/>
      <c r="W22" s="5"/>
      <c r="X22" s="5"/>
    </row>
    <row r="23" ht="15.75" customHeight="1">
      <c r="A23" s="13" t="s">
        <v>32</v>
      </c>
      <c r="B23" s="21" t="s">
        <v>33</v>
      </c>
      <c r="C23" s="14">
        <v>-6000.0</v>
      </c>
      <c r="D23" s="14">
        <f>Invoices!E2</f>
        <v>-7442.06</v>
      </c>
      <c r="E23" s="14">
        <f t="shared" si="3"/>
        <v>-1442.06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5"/>
      <c r="S23" s="5"/>
      <c r="T23" s="5"/>
      <c r="U23" s="5"/>
      <c r="V23" s="5"/>
      <c r="W23" s="5"/>
      <c r="X23" s="5"/>
    </row>
    <row r="24" ht="15.75" customHeight="1">
      <c r="A24" s="13" t="s">
        <v>32</v>
      </c>
      <c r="B24" s="21" t="s">
        <v>34</v>
      </c>
      <c r="C24" s="14">
        <v>-1000.0</v>
      </c>
      <c r="D24" s="14">
        <v>-2500.0</v>
      </c>
      <c r="E24" s="14">
        <f t="shared" si="3"/>
        <v>-1500</v>
      </c>
      <c r="F24" s="1"/>
      <c r="G24" s="1" t="s">
        <v>35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5"/>
      <c r="S24" s="5"/>
      <c r="T24" s="5"/>
      <c r="U24" s="5"/>
      <c r="V24" s="5"/>
      <c r="W24" s="5"/>
      <c r="X24" s="5"/>
    </row>
    <row r="25" ht="15.75" customHeight="1">
      <c r="A25" s="13" t="s">
        <v>32</v>
      </c>
      <c r="B25" s="21" t="s">
        <v>36</v>
      </c>
      <c r="C25" s="14">
        <v>-1000.0</v>
      </c>
      <c r="D25" s="14">
        <v>0.0</v>
      </c>
      <c r="E25" s="14">
        <f t="shared" si="3"/>
        <v>1000</v>
      </c>
      <c r="G25" s="1" t="s">
        <v>37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5"/>
      <c r="S25" s="5"/>
      <c r="T25" s="5"/>
      <c r="U25" s="5"/>
      <c r="V25" s="5"/>
      <c r="W25" s="5"/>
      <c r="X25" s="5"/>
    </row>
    <row r="26" ht="15.75" customHeight="1">
      <c r="A26" s="13" t="s">
        <v>32</v>
      </c>
      <c r="B26" s="21" t="s">
        <v>38</v>
      </c>
      <c r="C26" s="14">
        <v>-950.0</v>
      </c>
      <c r="D26" s="14"/>
      <c r="E26" s="14">
        <f t="shared" si="3"/>
        <v>950</v>
      </c>
      <c r="F26" s="1"/>
      <c r="G26" s="1" t="s">
        <v>39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5"/>
      <c r="S26" s="5"/>
      <c r="T26" s="5"/>
      <c r="U26" s="5"/>
      <c r="V26" s="5"/>
      <c r="W26" s="5"/>
      <c r="X26" s="5"/>
    </row>
    <row r="27" ht="15.75" customHeight="1">
      <c r="A27" s="13" t="s">
        <v>32</v>
      </c>
      <c r="B27" s="21" t="s">
        <v>40</v>
      </c>
      <c r="C27" s="14">
        <v>-150.0</v>
      </c>
      <c r="D27" s="14"/>
      <c r="E27" s="14">
        <f t="shared" si="3"/>
        <v>150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5"/>
      <c r="S27" s="5"/>
      <c r="T27" s="5"/>
      <c r="U27" s="5"/>
      <c r="V27" s="5"/>
      <c r="W27" s="5"/>
      <c r="X27" s="5"/>
    </row>
    <row r="28" ht="15.75" customHeight="1">
      <c r="A28" s="13" t="s">
        <v>32</v>
      </c>
      <c r="B28" s="21" t="s">
        <v>41</v>
      </c>
      <c r="C28" s="14">
        <v>-600.0</v>
      </c>
      <c r="D28" s="14">
        <f>Invoices!E4</f>
        <v>-400</v>
      </c>
      <c r="E28" s="14">
        <f t="shared" si="3"/>
        <v>200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5"/>
      <c r="S28" s="5"/>
      <c r="T28" s="5"/>
      <c r="U28" s="5"/>
      <c r="V28" s="5"/>
      <c r="W28" s="5"/>
      <c r="X28" s="5"/>
    </row>
    <row r="29" ht="15.75" customHeight="1">
      <c r="A29" s="13" t="s">
        <v>32</v>
      </c>
      <c r="B29" s="21" t="s">
        <v>42</v>
      </c>
      <c r="C29" s="14">
        <v>-1000.0</v>
      </c>
      <c r="D29" s="14">
        <f>Invoices!E5</f>
        <v>-2204.12</v>
      </c>
      <c r="E29" s="14">
        <f t="shared" si="3"/>
        <v>-1204.12</v>
      </c>
      <c r="F29" s="1"/>
      <c r="G29" s="1" t="s">
        <v>43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5"/>
      <c r="S29" s="5"/>
      <c r="T29" s="5"/>
      <c r="U29" s="5"/>
      <c r="V29" s="5"/>
      <c r="W29" s="5"/>
      <c r="X29" s="5"/>
    </row>
    <row r="30" ht="15.75" customHeight="1">
      <c r="A30" s="13" t="s">
        <v>32</v>
      </c>
      <c r="B30" s="21" t="s">
        <v>44</v>
      </c>
      <c r="C30" s="14">
        <f>-6245*1.2</f>
        <v>-7494</v>
      </c>
      <c r="D30" s="14">
        <f>Invoices!E3</f>
        <v>-7329.2</v>
      </c>
      <c r="E30" s="14">
        <f t="shared" si="3"/>
        <v>164.8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5"/>
      <c r="S30" s="5"/>
      <c r="T30" s="5"/>
      <c r="U30" s="5"/>
      <c r="V30" s="5"/>
      <c r="W30" s="5"/>
      <c r="X30" s="5"/>
    </row>
    <row r="31" ht="15.75" customHeight="1">
      <c r="A31" s="13" t="s">
        <v>32</v>
      </c>
      <c r="B31" s="21" t="s">
        <v>45</v>
      </c>
      <c r="C31" s="14">
        <v>-10000.0</v>
      </c>
      <c r="D31" s="14">
        <v>-10000.0</v>
      </c>
      <c r="E31" s="14">
        <f t="shared" si="3"/>
        <v>0</v>
      </c>
      <c r="F31" s="1"/>
      <c r="G31" s="1" t="s">
        <v>46</v>
      </c>
      <c r="H31" s="1"/>
      <c r="I31" s="1"/>
      <c r="J31" s="1"/>
      <c r="K31" s="1"/>
      <c r="L31" s="1"/>
      <c r="M31" s="1">
        <v>0.0</v>
      </c>
      <c r="N31" s="1"/>
      <c r="O31" s="1"/>
      <c r="P31" s="1"/>
      <c r="Q31" s="1"/>
      <c r="R31" s="5"/>
      <c r="S31" s="5"/>
      <c r="T31" s="5"/>
      <c r="U31" s="5"/>
      <c r="V31" s="5"/>
      <c r="W31" s="5"/>
      <c r="X31" s="5"/>
    </row>
    <row r="32" ht="15.75" customHeight="1">
      <c r="A32" s="13" t="s">
        <v>32</v>
      </c>
      <c r="B32" s="21" t="s">
        <v>47</v>
      </c>
      <c r="C32" s="14">
        <v>-4000.0</v>
      </c>
      <c r="D32" s="14">
        <v>-2425.0</v>
      </c>
      <c r="E32" s="14">
        <f t="shared" si="3"/>
        <v>1575</v>
      </c>
      <c r="F32" s="1"/>
      <c r="G32" s="1" t="s">
        <v>48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5"/>
      <c r="S32" s="5"/>
      <c r="T32" s="5"/>
      <c r="U32" s="5"/>
      <c r="V32" s="5"/>
      <c r="W32" s="5"/>
      <c r="X32" s="5"/>
    </row>
    <row r="33" ht="15.75" customHeight="1">
      <c r="A33" s="13" t="s">
        <v>49</v>
      </c>
      <c r="B33" s="21" t="s">
        <v>49</v>
      </c>
      <c r="C33" s="14">
        <v>-25000.0</v>
      </c>
      <c r="D33" s="14">
        <f>-'FOOD COST'!I1</f>
        <v>-25897.84</v>
      </c>
      <c r="E33" s="14">
        <f t="shared" si="3"/>
        <v>-897.84</v>
      </c>
      <c r="F33" s="1"/>
      <c r="G33" s="1" t="s">
        <v>50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5"/>
      <c r="S33" s="5"/>
      <c r="T33" s="5"/>
      <c r="U33" s="5"/>
      <c r="V33" s="5"/>
      <c r="W33" s="5"/>
      <c r="X33" s="5"/>
    </row>
    <row r="34" ht="15.75" customHeight="1">
      <c r="A34" s="13" t="s">
        <v>51</v>
      </c>
      <c r="B34" s="21" t="s">
        <v>51</v>
      </c>
      <c r="C34" s="14">
        <v>-95000.0</v>
      </c>
      <c r="D34" s="14">
        <f>-89151.93</f>
        <v>-89151.93</v>
      </c>
      <c r="E34" s="14">
        <f t="shared" si="3"/>
        <v>5848.07</v>
      </c>
      <c r="F34" s="1"/>
      <c r="G34" s="1" t="s">
        <v>52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5"/>
      <c r="S34" s="5"/>
      <c r="T34" s="5"/>
      <c r="U34" s="5"/>
      <c r="V34" s="5"/>
      <c r="W34" s="5"/>
      <c r="X34" s="5"/>
    </row>
    <row r="35" ht="15.75" customHeight="1">
      <c r="A35" s="13" t="s">
        <v>51</v>
      </c>
      <c r="B35" s="21" t="s">
        <v>53</v>
      </c>
      <c r="C35" s="14">
        <v>-450.0</v>
      </c>
      <c r="D35" s="14">
        <v>-450.0</v>
      </c>
      <c r="E35" s="14">
        <f t="shared" si="3"/>
        <v>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5"/>
      <c r="S35" s="5"/>
      <c r="T35" s="5"/>
      <c r="U35" s="5"/>
      <c r="V35" s="5"/>
      <c r="W35" s="5"/>
      <c r="X35" s="5"/>
    </row>
    <row r="36" ht="15.75" customHeight="1">
      <c r="A36" s="13" t="s">
        <v>54</v>
      </c>
      <c r="B36" s="21" t="s">
        <v>55</v>
      </c>
      <c r="C36" s="14">
        <v>-27000.0</v>
      </c>
      <c r="D36" s="14">
        <v>-30542.2</v>
      </c>
      <c r="E36" s="14">
        <f t="shared" si="3"/>
        <v>-3542.2</v>
      </c>
      <c r="F36" s="1"/>
      <c r="G36" s="1" t="s">
        <v>56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5"/>
      <c r="S36" s="5"/>
      <c r="T36" s="5"/>
      <c r="U36" s="5"/>
      <c r="V36" s="5"/>
      <c r="W36" s="5"/>
      <c r="X36" s="5"/>
    </row>
    <row r="37" ht="15.75" customHeight="1">
      <c r="A37" s="13" t="s">
        <v>54</v>
      </c>
      <c r="B37" s="21" t="s">
        <v>57</v>
      </c>
      <c r="C37" s="14">
        <v>-5000.0</v>
      </c>
      <c r="D37" s="14">
        <v>-6500.0</v>
      </c>
      <c r="E37" s="14">
        <f t="shared" si="3"/>
        <v>-1500</v>
      </c>
      <c r="F37" s="1"/>
      <c r="G37" s="1" t="s">
        <v>58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5"/>
      <c r="S37" s="5"/>
      <c r="T37" s="5"/>
      <c r="U37" s="5"/>
      <c r="V37" s="5"/>
      <c r="W37" s="5"/>
      <c r="X37" s="5"/>
    </row>
    <row r="38" ht="15.75" customHeight="1">
      <c r="A38" s="13" t="s">
        <v>54</v>
      </c>
      <c r="B38" s="21" t="s">
        <v>59</v>
      </c>
      <c r="C38" s="14">
        <v>-7000.0</v>
      </c>
      <c r="D38" s="14">
        <f>Invoices!E8</f>
        <v>-6925</v>
      </c>
      <c r="E38" s="14">
        <f t="shared" si="3"/>
        <v>75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5"/>
      <c r="S38" s="5"/>
      <c r="T38" s="5"/>
      <c r="U38" s="5"/>
      <c r="V38" s="5"/>
      <c r="W38" s="5"/>
      <c r="X38" s="5"/>
    </row>
    <row r="39" ht="15.75" customHeight="1">
      <c r="A39" s="13" t="s">
        <v>54</v>
      </c>
      <c r="B39" s="21" t="s">
        <v>60</v>
      </c>
      <c r="C39" s="14">
        <v>-750.0</v>
      </c>
      <c r="D39" s="14">
        <v>-486.19</v>
      </c>
      <c r="E39" s="14">
        <f t="shared" si="3"/>
        <v>263.81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5"/>
      <c r="S39" s="5"/>
      <c r="T39" s="5"/>
      <c r="U39" s="5"/>
      <c r="V39" s="5"/>
      <c r="W39" s="5"/>
      <c r="X39" s="5"/>
    </row>
    <row r="40" ht="15.75" customHeight="1">
      <c r="A40" s="13" t="s">
        <v>61</v>
      </c>
      <c r="B40" s="21" t="s">
        <v>62</v>
      </c>
      <c r="C40" s="14">
        <v>-3000.0</v>
      </c>
      <c r="D40" s="14">
        <f>-681.6-205</f>
        <v>-886.6</v>
      </c>
      <c r="E40" s="14">
        <f t="shared" si="3"/>
        <v>2113.4</v>
      </c>
      <c r="F40" s="1"/>
      <c r="G40" s="1" t="s">
        <v>63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5"/>
      <c r="S40" s="5"/>
      <c r="T40" s="5"/>
      <c r="U40" s="5"/>
      <c r="V40" s="5"/>
      <c r="W40" s="5"/>
      <c r="X40" s="5"/>
    </row>
    <row r="41" ht="15.75" customHeight="1">
      <c r="A41" s="13" t="s">
        <v>64</v>
      </c>
      <c r="B41" s="21" t="s">
        <v>65</v>
      </c>
      <c r="C41" s="14">
        <v>-500.0</v>
      </c>
      <c r="D41" s="14">
        <v>-500.0</v>
      </c>
      <c r="E41" s="14">
        <f t="shared" si="3"/>
        <v>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5"/>
      <c r="S41" s="5"/>
      <c r="T41" s="5"/>
      <c r="U41" s="5"/>
      <c r="V41" s="5"/>
      <c r="W41" s="5"/>
      <c r="X41" s="5"/>
    </row>
    <row r="42" ht="15.75" customHeight="1">
      <c r="A42" s="13" t="s">
        <v>64</v>
      </c>
      <c r="B42" s="21" t="s">
        <v>66</v>
      </c>
      <c r="C42" s="14">
        <v>-1000.0</v>
      </c>
      <c r="D42" s="14">
        <v>-1000.0</v>
      </c>
      <c r="E42" s="14">
        <f t="shared" si="3"/>
        <v>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5"/>
      <c r="S42" s="5"/>
      <c r="T42" s="5"/>
      <c r="U42" s="5"/>
      <c r="V42" s="5"/>
      <c r="W42" s="5"/>
      <c r="X42" s="5"/>
    </row>
    <row r="43" ht="15.75" customHeight="1">
      <c r="A43" s="13" t="s">
        <v>64</v>
      </c>
      <c r="B43" s="21" t="s">
        <v>67</v>
      </c>
      <c r="C43" s="14">
        <v>-1500.0</v>
      </c>
      <c r="D43" s="14">
        <v>-1500.0</v>
      </c>
      <c r="E43" s="14">
        <f t="shared" si="3"/>
        <v>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5"/>
      <c r="S43" s="5"/>
      <c r="T43" s="5"/>
      <c r="U43" s="5"/>
      <c r="V43" s="5"/>
      <c r="W43" s="5"/>
      <c r="X43" s="5"/>
    </row>
    <row r="44" ht="15.75" customHeight="1">
      <c r="A44" s="13" t="s">
        <v>64</v>
      </c>
      <c r="B44" s="21" t="s">
        <v>68</v>
      </c>
      <c r="C44" s="14">
        <v>-500.0</v>
      </c>
      <c r="D44" s="14">
        <v>-500.0</v>
      </c>
      <c r="E44" s="14">
        <f t="shared" si="3"/>
        <v>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5"/>
      <c r="S44" s="5"/>
      <c r="T44" s="5"/>
      <c r="U44" s="5"/>
      <c r="V44" s="5"/>
      <c r="W44" s="5"/>
      <c r="X44" s="5"/>
    </row>
    <row r="45" ht="15.75" customHeight="1">
      <c r="A45" s="13" t="s">
        <v>64</v>
      </c>
      <c r="B45" s="21" t="s">
        <v>69</v>
      </c>
      <c r="C45" s="14">
        <v>-1000.0</v>
      </c>
      <c r="D45" s="14">
        <v>-1000.0</v>
      </c>
      <c r="E45" s="14">
        <f t="shared" si="3"/>
        <v>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5"/>
      <c r="S45" s="5"/>
      <c r="T45" s="5"/>
      <c r="U45" s="5"/>
      <c r="V45" s="5"/>
      <c r="W45" s="5"/>
      <c r="X45" s="5"/>
    </row>
    <row r="46" ht="15.75" customHeight="1">
      <c r="A46" s="13" t="s">
        <v>27</v>
      </c>
      <c r="B46" s="21" t="s">
        <v>70</v>
      </c>
      <c r="C46" s="14">
        <v>-400.0</v>
      </c>
      <c r="D46" s="14">
        <v>0.0</v>
      </c>
      <c r="E46" s="14">
        <f t="shared" si="3"/>
        <v>400</v>
      </c>
      <c r="F46" s="1"/>
      <c r="G46" s="1" t="s">
        <v>71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5"/>
      <c r="S46" s="5"/>
      <c r="T46" s="5"/>
      <c r="U46" s="5"/>
      <c r="V46" s="5"/>
      <c r="W46" s="5"/>
      <c r="X46" s="5"/>
    </row>
    <row r="47" ht="15.75" customHeight="1">
      <c r="A47" s="1"/>
      <c r="B47" s="22"/>
      <c r="C47" s="16"/>
      <c r="D47" s="16"/>
      <c r="E47" s="1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5"/>
      <c r="S47" s="5"/>
      <c r="T47" s="5"/>
      <c r="U47" s="5"/>
      <c r="V47" s="5"/>
      <c r="W47" s="5"/>
      <c r="X47" s="5"/>
    </row>
    <row r="48" ht="15.75" customHeight="1">
      <c r="A48" s="17"/>
      <c r="B48" s="23" t="s">
        <v>25</v>
      </c>
      <c r="C48" s="24">
        <f t="shared" ref="C48:E48" si="4">SUM(C20:C46)</f>
        <v>-221344</v>
      </c>
      <c r="D48" s="24">
        <f t="shared" si="4"/>
        <v>-214718.15</v>
      </c>
      <c r="E48" s="24">
        <f t="shared" si="4"/>
        <v>6625.85</v>
      </c>
      <c r="F48" s="1"/>
      <c r="G48" s="1" t="s">
        <v>72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5"/>
      <c r="S48" s="5"/>
      <c r="T48" s="5"/>
      <c r="U48" s="5"/>
      <c r="V48" s="5"/>
      <c r="W48" s="5"/>
      <c r="X48" s="5"/>
    </row>
    <row r="49" ht="15.75" customHeight="1">
      <c r="A49" s="1"/>
      <c r="B49" s="20"/>
      <c r="C49" s="20"/>
      <c r="D49" s="20"/>
      <c r="E49" s="20"/>
      <c r="F49" s="1"/>
      <c r="G49" s="25">
        <f>E15+E48</f>
        <v>25286.25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5"/>
      <c r="S49" s="5"/>
      <c r="T49" s="5"/>
      <c r="U49" s="5"/>
      <c r="V49" s="5"/>
      <c r="W49" s="5"/>
      <c r="X49" s="5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5"/>
      <c r="S50" s="5"/>
      <c r="T50" s="5"/>
      <c r="U50" s="5"/>
      <c r="V50" s="5"/>
      <c r="W50" s="5"/>
      <c r="X50" s="5"/>
    </row>
    <row r="51" ht="15.75" customHeight="1">
      <c r="A51" s="1"/>
      <c r="B51" s="11"/>
      <c r="C51" s="11" t="s">
        <v>3</v>
      </c>
      <c r="D51" s="11" t="s">
        <v>4</v>
      </c>
      <c r="E51" s="12" t="s">
        <v>5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5"/>
      <c r="S51" s="5"/>
      <c r="T51" s="5"/>
      <c r="U51" s="5"/>
      <c r="V51" s="5"/>
      <c r="W51" s="5"/>
      <c r="X51" s="5"/>
    </row>
    <row r="52" ht="15.75" customHeight="1">
      <c r="A52" s="1"/>
      <c r="B52" s="26" t="s">
        <v>73</v>
      </c>
      <c r="C52" s="27">
        <f t="shared" ref="C52:D52" si="5">C15+C48</f>
        <v>59879.3</v>
      </c>
      <c r="D52" s="25">
        <f t="shared" si="5"/>
        <v>85165.55</v>
      </c>
      <c r="E52" s="25">
        <f>D52-C52</f>
        <v>25286.25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5"/>
      <c r="S52" s="5"/>
      <c r="T52" s="5"/>
      <c r="U52" s="5"/>
      <c r="V52" s="5"/>
      <c r="W52" s="5"/>
      <c r="X52" s="5"/>
    </row>
    <row r="53" ht="15.75" customHeight="1">
      <c r="A53" s="1"/>
      <c r="B53" s="1"/>
      <c r="C53" s="2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5"/>
      <c r="S53" s="5"/>
      <c r="T53" s="5"/>
      <c r="U53" s="5"/>
      <c r="V53" s="5"/>
      <c r="W53" s="5"/>
      <c r="X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2"/>
  </mergeCells>
  <conditionalFormatting sqref="D5:D6 D8:D15 E12:E13 C15 E19:E46 D21:D28 D30:D34 D36:D37 D39:D46 E51">
    <cfRule type="cellIs" dxfId="0" priority="1" operator="greaterThan">
      <formula>0</formula>
    </cfRule>
  </conditionalFormatting>
  <conditionalFormatting sqref="D5:D6 D8:D15 E12:E13 C15 D19:D46 E20:E46">
    <cfRule type="cellIs" dxfId="1" priority="2" operator="lessThan">
      <formula>0</formula>
    </cfRule>
  </conditionalFormatting>
  <conditionalFormatting sqref="E5:E15">
    <cfRule type="cellIs" dxfId="0" priority="3" operator="greaterThan">
      <formula>0</formula>
    </cfRule>
  </conditionalFormatting>
  <conditionalFormatting sqref="E5:E15 E19:E46 E51">
    <cfRule type="cellIs" dxfId="2" priority="4" operator="lessThan">
      <formula>0</formula>
    </cfRule>
  </conditionalFormatting>
  <conditionalFormatting sqref="C52:D52">
    <cfRule type="cellIs" dxfId="3" priority="5" operator="greaterThan">
      <formula>0</formula>
    </cfRule>
  </conditionalFormatting>
  <conditionalFormatting sqref="C52:D52">
    <cfRule type="cellIs" dxfId="4" priority="6" operator="lessThan">
      <formula>0</formula>
    </cfRule>
  </conditionalFormatting>
  <conditionalFormatting sqref="E20:E46">
    <cfRule type="cellIs" dxfId="5" priority="7" operator="greaterThan">
      <formula>0</formula>
    </cfRule>
  </conditionalFormatting>
  <conditionalFormatting sqref="E48">
    <cfRule type="cellIs" dxfId="5" priority="8" operator="greaterThan">
      <formula>0</formula>
    </cfRule>
  </conditionalFormatting>
  <conditionalFormatting sqref="E48">
    <cfRule type="cellIs" dxfId="1" priority="9" operator="lessThan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32" t="s">
        <v>175</v>
      </c>
    </row>
    <row r="2">
      <c r="A2" s="78">
        <v>40125.2</v>
      </c>
      <c r="B2" s="37">
        <v>285053.7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32" t="s">
        <v>10</v>
      </c>
      <c r="B1" s="73"/>
    </row>
    <row r="2">
      <c r="A2" s="32" t="s">
        <v>176</v>
      </c>
      <c r="B2" s="73">
        <v>9000.0</v>
      </c>
      <c r="D2" s="32" t="s">
        <v>25</v>
      </c>
      <c r="E2" s="73">
        <f>SUM(B:B)</f>
        <v>10000</v>
      </c>
    </row>
    <row r="3">
      <c r="A3" s="32" t="s">
        <v>177</v>
      </c>
      <c r="B3" s="73">
        <v>1000.0</v>
      </c>
    </row>
    <row r="4">
      <c r="B4" s="73"/>
    </row>
    <row r="5">
      <c r="B5" s="11" t="s">
        <v>2</v>
      </c>
      <c r="C5" s="12" t="s">
        <v>3</v>
      </c>
      <c r="D5" s="12" t="s">
        <v>4</v>
      </c>
      <c r="E5" s="12" t="s">
        <v>5</v>
      </c>
    </row>
    <row r="6">
      <c r="B6" s="73"/>
    </row>
    <row r="7">
      <c r="B7" s="73"/>
    </row>
    <row r="8">
      <c r="B8" s="73"/>
    </row>
    <row r="9">
      <c r="B9" s="73"/>
    </row>
    <row r="10">
      <c r="B10" s="73"/>
    </row>
    <row r="11">
      <c r="B11" s="73"/>
    </row>
    <row r="12">
      <c r="B12" s="73"/>
    </row>
    <row r="13">
      <c r="B13" s="73"/>
    </row>
    <row r="14">
      <c r="B14" s="73"/>
    </row>
    <row r="15">
      <c r="B15" s="73"/>
    </row>
    <row r="16">
      <c r="B16" s="73"/>
    </row>
    <row r="17">
      <c r="B17" s="73"/>
    </row>
    <row r="18">
      <c r="B18" s="73"/>
    </row>
    <row r="19">
      <c r="B19" s="73"/>
    </row>
    <row r="20">
      <c r="B20" s="73"/>
    </row>
    <row r="21" ht="15.75" customHeight="1">
      <c r="B21" s="73"/>
    </row>
    <row r="22" ht="15.75" customHeight="1">
      <c r="B22" s="73"/>
    </row>
    <row r="23" ht="15.75" customHeight="1">
      <c r="B23" s="73"/>
    </row>
    <row r="24" ht="15.75" customHeight="1">
      <c r="B24" s="73"/>
    </row>
    <row r="25" ht="15.75" customHeight="1">
      <c r="B25" s="73"/>
    </row>
    <row r="26" ht="15.75" customHeight="1">
      <c r="B26" s="73"/>
    </row>
    <row r="27" ht="15.75" customHeight="1">
      <c r="B27" s="73"/>
    </row>
    <row r="28" ht="15.75" customHeight="1">
      <c r="B28" s="73"/>
    </row>
    <row r="29" ht="15.75" customHeight="1">
      <c r="B29" s="73"/>
    </row>
    <row r="30" ht="15.75" customHeight="1">
      <c r="B30" s="73"/>
    </row>
    <row r="31" ht="15.75" customHeight="1">
      <c r="B31" s="73"/>
    </row>
    <row r="32" ht="15.75" customHeight="1">
      <c r="B32" s="73"/>
    </row>
    <row r="33" ht="15.75" customHeight="1">
      <c r="B33" s="73"/>
    </row>
    <row r="34" ht="15.75" customHeight="1">
      <c r="B34" s="73"/>
    </row>
    <row r="35" ht="15.75" customHeight="1">
      <c r="B35" s="73"/>
    </row>
    <row r="36" ht="15.75" customHeight="1">
      <c r="B36" s="73"/>
    </row>
    <row r="37" ht="15.75" customHeight="1">
      <c r="B37" s="73"/>
    </row>
    <row r="38" ht="15.75" customHeight="1">
      <c r="B38" s="73"/>
    </row>
    <row r="39" ht="15.75" customHeight="1">
      <c r="B39" s="73"/>
    </row>
    <row r="40" ht="15.75" customHeight="1">
      <c r="B40" s="73"/>
    </row>
    <row r="41" ht="15.75" customHeight="1">
      <c r="B41" s="73"/>
    </row>
    <row r="42" ht="15.75" customHeight="1">
      <c r="B42" s="73"/>
    </row>
    <row r="43" ht="15.75" customHeight="1">
      <c r="B43" s="73"/>
    </row>
    <row r="44" ht="15.75" customHeight="1">
      <c r="B44" s="73"/>
    </row>
    <row r="45" ht="15.75" customHeight="1">
      <c r="B45" s="73"/>
    </row>
    <row r="46" ht="15.75" customHeight="1">
      <c r="B46" s="73"/>
    </row>
    <row r="47" ht="15.75" customHeight="1">
      <c r="B47" s="73"/>
    </row>
    <row r="48" ht="15.75" customHeight="1">
      <c r="B48" s="73"/>
    </row>
    <row r="49" ht="15.75" customHeight="1">
      <c r="B49" s="73"/>
    </row>
    <row r="50" ht="15.75" customHeight="1">
      <c r="B50" s="73"/>
    </row>
    <row r="51" ht="15.75" customHeight="1">
      <c r="B51" s="73"/>
    </row>
    <row r="52" ht="15.75" customHeight="1">
      <c r="B52" s="73"/>
    </row>
    <row r="53" ht="15.75" customHeight="1">
      <c r="B53" s="73"/>
    </row>
    <row r="54" ht="15.75" customHeight="1">
      <c r="B54" s="73"/>
    </row>
    <row r="55" ht="15.75" customHeight="1">
      <c r="B55" s="73"/>
    </row>
    <row r="56" ht="15.75" customHeight="1">
      <c r="B56" s="73"/>
    </row>
    <row r="57" ht="15.75" customHeight="1">
      <c r="B57" s="73"/>
    </row>
    <row r="58" ht="15.75" customHeight="1">
      <c r="B58" s="73"/>
    </row>
    <row r="59" ht="15.75" customHeight="1">
      <c r="B59" s="73"/>
    </row>
    <row r="60" ht="15.75" customHeight="1">
      <c r="B60" s="73"/>
    </row>
    <row r="61" ht="15.75" customHeight="1">
      <c r="B61" s="73"/>
    </row>
    <row r="62" ht="15.75" customHeight="1">
      <c r="B62" s="73"/>
    </row>
    <row r="63" ht="15.75" customHeight="1">
      <c r="B63" s="73"/>
    </row>
    <row r="64" ht="15.75" customHeight="1">
      <c r="B64" s="73"/>
    </row>
    <row r="65" ht="15.75" customHeight="1">
      <c r="B65" s="73"/>
    </row>
    <row r="66" ht="15.75" customHeight="1">
      <c r="B66" s="73"/>
    </row>
    <row r="67" ht="15.75" customHeight="1">
      <c r="B67" s="73"/>
    </row>
    <row r="68" ht="15.75" customHeight="1">
      <c r="B68" s="73"/>
    </row>
    <row r="69" ht="15.75" customHeight="1">
      <c r="B69" s="73"/>
    </row>
    <row r="70" ht="15.75" customHeight="1">
      <c r="B70" s="73"/>
    </row>
    <row r="71" ht="15.75" customHeight="1">
      <c r="B71" s="73"/>
    </row>
    <row r="72" ht="15.75" customHeight="1">
      <c r="B72" s="73"/>
    </row>
    <row r="73" ht="15.75" customHeight="1">
      <c r="B73" s="73"/>
    </row>
    <row r="74" ht="15.75" customHeight="1">
      <c r="B74" s="73"/>
    </row>
    <row r="75" ht="15.75" customHeight="1">
      <c r="B75" s="73"/>
    </row>
    <row r="76" ht="15.75" customHeight="1">
      <c r="B76" s="73"/>
    </row>
    <row r="77" ht="15.75" customHeight="1">
      <c r="B77" s="73"/>
    </row>
    <row r="78" ht="15.75" customHeight="1">
      <c r="B78" s="73"/>
    </row>
    <row r="79" ht="15.75" customHeight="1">
      <c r="B79" s="73"/>
    </row>
    <row r="80" ht="15.75" customHeight="1">
      <c r="B80" s="73"/>
    </row>
    <row r="81" ht="15.75" customHeight="1">
      <c r="B81" s="73"/>
    </row>
    <row r="82" ht="15.75" customHeight="1">
      <c r="B82" s="73"/>
    </row>
    <row r="83" ht="15.75" customHeight="1">
      <c r="B83" s="73"/>
    </row>
    <row r="84" ht="15.75" customHeight="1">
      <c r="B84" s="73"/>
    </row>
    <row r="85" ht="15.75" customHeight="1">
      <c r="B85" s="73"/>
    </row>
    <row r="86" ht="15.75" customHeight="1">
      <c r="B86" s="73"/>
    </row>
    <row r="87" ht="15.75" customHeight="1">
      <c r="B87" s="73"/>
    </row>
    <row r="88" ht="15.75" customHeight="1">
      <c r="B88" s="73"/>
    </row>
    <row r="89" ht="15.75" customHeight="1">
      <c r="B89" s="73"/>
    </row>
    <row r="90" ht="15.75" customHeight="1">
      <c r="B90" s="73"/>
    </row>
    <row r="91" ht="15.75" customHeight="1">
      <c r="B91" s="73"/>
    </row>
    <row r="92" ht="15.75" customHeight="1">
      <c r="B92" s="73"/>
    </row>
    <row r="93" ht="15.75" customHeight="1">
      <c r="B93" s="73"/>
    </row>
    <row r="94" ht="15.75" customHeight="1">
      <c r="B94" s="73"/>
    </row>
    <row r="95" ht="15.75" customHeight="1">
      <c r="B95" s="73"/>
    </row>
    <row r="96" ht="15.75" customHeight="1">
      <c r="B96" s="73"/>
    </row>
    <row r="97" ht="15.75" customHeight="1">
      <c r="B97" s="73"/>
    </row>
    <row r="98" ht="15.75" customHeight="1">
      <c r="B98" s="73"/>
    </row>
    <row r="99" ht="15.75" customHeight="1">
      <c r="B99" s="73"/>
    </row>
    <row r="100" ht="15.75" customHeight="1">
      <c r="B100" s="73"/>
    </row>
    <row r="101" ht="15.75" customHeight="1">
      <c r="B101" s="73"/>
    </row>
    <row r="102" ht="15.75" customHeight="1">
      <c r="B102" s="73"/>
    </row>
    <row r="103" ht="15.75" customHeight="1">
      <c r="B103" s="73"/>
    </row>
    <row r="104" ht="15.75" customHeight="1">
      <c r="B104" s="73"/>
    </row>
    <row r="105" ht="15.75" customHeight="1">
      <c r="B105" s="73"/>
    </row>
    <row r="106" ht="15.75" customHeight="1">
      <c r="B106" s="73"/>
    </row>
    <row r="107" ht="15.75" customHeight="1">
      <c r="B107" s="73"/>
    </row>
    <row r="108" ht="15.75" customHeight="1">
      <c r="B108" s="73"/>
    </row>
    <row r="109" ht="15.75" customHeight="1">
      <c r="B109" s="73"/>
    </row>
    <row r="110" ht="15.75" customHeight="1">
      <c r="B110" s="73"/>
    </row>
    <row r="111" ht="15.75" customHeight="1">
      <c r="B111" s="73"/>
    </row>
    <row r="112" ht="15.75" customHeight="1">
      <c r="B112" s="73"/>
    </row>
    <row r="113" ht="15.75" customHeight="1">
      <c r="B113" s="73"/>
    </row>
    <row r="114" ht="15.75" customHeight="1">
      <c r="B114" s="73"/>
    </row>
    <row r="115" ht="15.75" customHeight="1">
      <c r="B115" s="73"/>
    </row>
    <row r="116" ht="15.75" customHeight="1">
      <c r="B116" s="73"/>
    </row>
    <row r="117" ht="15.75" customHeight="1">
      <c r="B117" s="73"/>
    </row>
    <row r="118" ht="15.75" customHeight="1">
      <c r="B118" s="73"/>
    </row>
    <row r="119" ht="15.75" customHeight="1">
      <c r="B119" s="73"/>
    </row>
    <row r="120" ht="15.75" customHeight="1">
      <c r="B120" s="73"/>
    </row>
    <row r="121" ht="15.75" customHeight="1">
      <c r="B121" s="73"/>
    </row>
    <row r="122" ht="15.75" customHeight="1">
      <c r="B122" s="73"/>
    </row>
    <row r="123" ht="15.75" customHeight="1">
      <c r="B123" s="73"/>
    </row>
    <row r="124" ht="15.75" customHeight="1">
      <c r="B124" s="73"/>
    </row>
    <row r="125" ht="15.75" customHeight="1">
      <c r="B125" s="73"/>
    </row>
    <row r="126" ht="15.75" customHeight="1">
      <c r="B126" s="73"/>
    </row>
    <row r="127" ht="15.75" customHeight="1">
      <c r="B127" s="73"/>
    </row>
    <row r="128" ht="15.75" customHeight="1">
      <c r="B128" s="73"/>
    </row>
    <row r="129" ht="15.75" customHeight="1">
      <c r="B129" s="73"/>
    </row>
    <row r="130" ht="15.75" customHeight="1">
      <c r="B130" s="73"/>
    </row>
    <row r="131" ht="15.75" customHeight="1">
      <c r="B131" s="73"/>
    </row>
    <row r="132" ht="15.75" customHeight="1">
      <c r="B132" s="73"/>
    </row>
    <row r="133" ht="15.75" customHeight="1">
      <c r="B133" s="73"/>
    </row>
    <row r="134" ht="15.75" customHeight="1">
      <c r="B134" s="73"/>
    </row>
    <row r="135" ht="15.75" customHeight="1">
      <c r="B135" s="73"/>
    </row>
    <row r="136" ht="15.75" customHeight="1">
      <c r="B136" s="73"/>
    </row>
    <row r="137" ht="15.75" customHeight="1">
      <c r="B137" s="73"/>
    </row>
    <row r="138" ht="15.75" customHeight="1">
      <c r="B138" s="73"/>
    </row>
    <row r="139" ht="15.75" customHeight="1">
      <c r="B139" s="73"/>
    </row>
    <row r="140" ht="15.75" customHeight="1">
      <c r="B140" s="73"/>
    </row>
    <row r="141" ht="15.75" customHeight="1">
      <c r="B141" s="73"/>
    </row>
    <row r="142" ht="15.75" customHeight="1">
      <c r="B142" s="73"/>
    </row>
    <row r="143" ht="15.75" customHeight="1">
      <c r="B143" s="73"/>
    </row>
    <row r="144" ht="15.75" customHeight="1">
      <c r="B144" s="73"/>
    </row>
    <row r="145" ht="15.75" customHeight="1">
      <c r="B145" s="73"/>
    </row>
    <row r="146" ht="15.75" customHeight="1">
      <c r="B146" s="73"/>
    </row>
    <row r="147" ht="15.75" customHeight="1">
      <c r="B147" s="73"/>
    </row>
    <row r="148" ht="15.75" customHeight="1">
      <c r="B148" s="73"/>
    </row>
    <row r="149" ht="15.75" customHeight="1">
      <c r="B149" s="73"/>
    </row>
    <row r="150" ht="15.75" customHeight="1">
      <c r="B150" s="73"/>
    </row>
    <row r="151" ht="15.75" customHeight="1">
      <c r="B151" s="73"/>
    </row>
    <row r="152" ht="15.75" customHeight="1">
      <c r="B152" s="73"/>
    </row>
    <row r="153" ht="15.75" customHeight="1">
      <c r="B153" s="73"/>
    </row>
    <row r="154" ht="15.75" customHeight="1">
      <c r="B154" s="73"/>
    </row>
    <row r="155" ht="15.75" customHeight="1">
      <c r="B155" s="73"/>
    </row>
    <row r="156" ht="15.75" customHeight="1">
      <c r="B156" s="73"/>
    </row>
    <row r="157" ht="15.75" customHeight="1">
      <c r="B157" s="73"/>
    </row>
    <row r="158" ht="15.75" customHeight="1">
      <c r="B158" s="73"/>
    </row>
    <row r="159" ht="15.75" customHeight="1">
      <c r="B159" s="73"/>
    </row>
    <row r="160" ht="15.75" customHeight="1">
      <c r="B160" s="73"/>
    </row>
    <row r="161" ht="15.75" customHeight="1">
      <c r="B161" s="73"/>
    </row>
    <row r="162" ht="15.75" customHeight="1">
      <c r="B162" s="73"/>
    </row>
    <row r="163" ht="15.75" customHeight="1">
      <c r="B163" s="73"/>
    </row>
    <row r="164" ht="15.75" customHeight="1">
      <c r="B164" s="73"/>
    </row>
    <row r="165" ht="15.75" customHeight="1">
      <c r="B165" s="73"/>
    </row>
    <row r="166" ht="15.75" customHeight="1">
      <c r="B166" s="73"/>
    </row>
    <row r="167" ht="15.75" customHeight="1">
      <c r="B167" s="73"/>
    </row>
    <row r="168" ht="15.75" customHeight="1">
      <c r="B168" s="73"/>
    </row>
    <row r="169" ht="15.75" customHeight="1">
      <c r="B169" s="73"/>
    </row>
    <row r="170" ht="15.75" customHeight="1">
      <c r="B170" s="73"/>
    </row>
    <row r="171" ht="15.75" customHeight="1">
      <c r="B171" s="73"/>
    </row>
    <row r="172" ht="15.75" customHeight="1">
      <c r="B172" s="73"/>
    </row>
    <row r="173" ht="15.75" customHeight="1">
      <c r="B173" s="73"/>
    </row>
    <row r="174" ht="15.75" customHeight="1">
      <c r="B174" s="73"/>
    </row>
    <row r="175" ht="15.75" customHeight="1">
      <c r="B175" s="73"/>
    </row>
    <row r="176" ht="15.75" customHeight="1">
      <c r="B176" s="73"/>
    </row>
    <row r="177" ht="15.75" customHeight="1">
      <c r="B177" s="73"/>
    </row>
    <row r="178" ht="15.75" customHeight="1">
      <c r="B178" s="73"/>
    </row>
    <row r="179" ht="15.75" customHeight="1">
      <c r="B179" s="73"/>
    </row>
    <row r="180" ht="15.75" customHeight="1">
      <c r="B180" s="73"/>
    </row>
    <row r="181" ht="15.75" customHeight="1">
      <c r="B181" s="73"/>
    </row>
    <row r="182" ht="15.75" customHeight="1">
      <c r="B182" s="73"/>
    </row>
    <row r="183" ht="15.75" customHeight="1">
      <c r="B183" s="73"/>
    </row>
    <row r="184" ht="15.75" customHeight="1">
      <c r="B184" s="73"/>
    </row>
    <row r="185" ht="15.75" customHeight="1">
      <c r="B185" s="73"/>
    </row>
    <row r="186" ht="15.75" customHeight="1">
      <c r="B186" s="73"/>
    </row>
    <row r="187" ht="15.75" customHeight="1">
      <c r="B187" s="73"/>
    </row>
    <row r="188" ht="15.75" customHeight="1">
      <c r="B188" s="73"/>
    </row>
    <row r="189" ht="15.75" customHeight="1">
      <c r="B189" s="73"/>
    </row>
    <row r="190" ht="15.75" customHeight="1">
      <c r="B190" s="73"/>
    </row>
    <row r="191" ht="15.75" customHeight="1">
      <c r="B191" s="73"/>
    </row>
    <row r="192" ht="15.75" customHeight="1">
      <c r="B192" s="73"/>
    </row>
    <row r="193" ht="15.75" customHeight="1">
      <c r="B193" s="73"/>
    </row>
    <row r="194" ht="15.75" customHeight="1">
      <c r="B194" s="73"/>
    </row>
    <row r="195" ht="15.75" customHeight="1">
      <c r="B195" s="73"/>
    </row>
    <row r="196" ht="15.75" customHeight="1">
      <c r="B196" s="73"/>
    </row>
    <row r="197" ht="15.75" customHeight="1">
      <c r="B197" s="73"/>
    </row>
    <row r="198" ht="15.75" customHeight="1">
      <c r="B198" s="73"/>
    </row>
    <row r="199" ht="15.75" customHeight="1">
      <c r="B199" s="73"/>
    </row>
    <row r="200" ht="15.75" customHeight="1">
      <c r="B200" s="73"/>
    </row>
    <row r="201" ht="15.75" customHeight="1">
      <c r="B201" s="73"/>
    </row>
    <row r="202" ht="15.75" customHeight="1">
      <c r="B202" s="73"/>
    </row>
    <row r="203" ht="15.75" customHeight="1">
      <c r="B203" s="73"/>
    </row>
    <row r="204" ht="15.75" customHeight="1">
      <c r="B204" s="73"/>
    </row>
    <row r="205" ht="15.75" customHeight="1">
      <c r="B205" s="73"/>
    </row>
    <row r="206" ht="15.75" customHeight="1">
      <c r="B206" s="73"/>
    </row>
    <row r="207" ht="15.75" customHeight="1">
      <c r="B207" s="73"/>
    </row>
    <row r="208" ht="15.75" customHeight="1">
      <c r="B208" s="73"/>
    </row>
    <row r="209" ht="15.75" customHeight="1">
      <c r="B209" s="73"/>
    </row>
    <row r="210" ht="15.75" customHeight="1">
      <c r="B210" s="73"/>
    </row>
    <row r="211" ht="15.75" customHeight="1">
      <c r="B211" s="73"/>
    </row>
    <row r="212" ht="15.75" customHeight="1">
      <c r="B212" s="73"/>
    </row>
    <row r="213" ht="15.75" customHeight="1">
      <c r="B213" s="73"/>
    </row>
    <row r="214" ht="15.75" customHeight="1">
      <c r="B214" s="73"/>
    </row>
    <row r="215" ht="15.75" customHeight="1">
      <c r="B215" s="73"/>
    </row>
    <row r="216" ht="15.75" customHeight="1">
      <c r="B216" s="73"/>
    </row>
    <row r="217" ht="15.75" customHeight="1">
      <c r="B217" s="73"/>
    </row>
    <row r="218" ht="15.75" customHeight="1">
      <c r="B218" s="73"/>
    </row>
    <row r="219" ht="15.75" customHeight="1">
      <c r="B219" s="73"/>
    </row>
    <row r="220" ht="15.75" customHeight="1">
      <c r="B220" s="7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5">
    <cfRule type="cellIs" dxfId="0" priority="1" operator="greaterThan">
      <formula>0</formula>
    </cfRule>
  </conditionalFormatting>
  <conditionalFormatting sqref="D5">
    <cfRule type="cellIs" dxfId="1" priority="2" operator="lessThan">
      <formula>0</formula>
    </cfRule>
  </conditionalFormatting>
  <conditionalFormatting sqref="E5">
    <cfRule type="cellIs" dxfId="2" priority="3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18.14"/>
  </cols>
  <sheetData>
    <row r="1">
      <c r="A1" s="32" t="s">
        <v>178</v>
      </c>
    </row>
    <row r="2">
      <c r="A2" s="1"/>
      <c r="B2" s="11" t="s">
        <v>2</v>
      </c>
      <c r="C2" s="12" t="s">
        <v>3</v>
      </c>
      <c r="D2" s="12" t="s">
        <v>4</v>
      </c>
      <c r="E2" s="12" t="s">
        <v>5</v>
      </c>
      <c r="F2" s="1"/>
      <c r="G2" s="32" t="s">
        <v>179</v>
      </c>
      <c r="H2" s="73">
        <f>SUM(D:D)</f>
        <v>-8651.03</v>
      </c>
    </row>
    <row r="3">
      <c r="A3" s="13" t="s">
        <v>32</v>
      </c>
      <c r="B3" s="21" t="s">
        <v>180</v>
      </c>
      <c r="C3" s="14">
        <v>-285.0</v>
      </c>
      <c r="D3" s="14">
        <v>-285.0</v>
      </c>
      <c r="E3" s="14"/>
      <c r="F3" s="1"/>
    </row>
    <row r="4">
      <c r="A4" s="13" t="s">
        <v>32</v>
      </c>
      <c r="B4" s="21" t="s">
        <v>181</v>
      </c>
      <c r="C4" s="14"/>
      <c r="D4" s="14">
        <f>-437.76+97.93</f>
        <v>-339.83</v>
      </c>
      <c r="E4" s="14"/>
      <c r="F4" s="1"/>
    </row>
    <row r="5">
      <c r="A5" s="13" t="s">
        <v>32</v>
      </c>
      <c r="B5" s="21" t="s">
        <v>182</v>
      </c>
      <c r="C5" s="14"/>
      <c r="D5" s="14">
        <v>-26.2</v>
      </c>
      <c r="E5" s="14"/>
      <c r="F5" s="1"/>
    </row>
    <row r="6">
      <c r="A6" s="13" t="s">
        <v>32</v>
      </c>
      <c r="B6" s="21"/>
      <c r="C6" s="14"/>
      <c r="D6" s="14">
        <v>-8000.0</v>
      </c>
      <c r="E6" s="14"/>
      <c r="F6" s="1"/>
    </row>
    <row r="7">
      <c r="A7" s="13" t="s">
        <v>32</v>
      </c>
      <c r="B7" s="21"/>
      <c r="C7" s="14"/>
      <c r="D7" s="14"/>
      <c r="E7" s="14"/>
      <c r="F7" s="1"/>
    </row>
    <row r="8">
      <c r="A8" s="13" t="s">
        <v>32</v>
      </c>
      <c r="B8" s="21"/>
      <c r="C8" s="14"/>
      <c r="D8" s="14"/>
      <c r="E8" s="14"/>
      <c r="F8" s="1"/>
    </row>
    <row r="9">
      <c r="A9" s="13" t="s">
        <v>32</v>
      </c>
      <c r="B9" s="21"/>
      <c r="C9" s="14"/>
      <c r="D9" s="14"/>
      <c r="E9" s="14"/>
      <c r="F9" s="1"/>
    </row>
    <row r="10">
      <c r="A10" s="13" t="s">
        <v>32</v>
      </c>
      <c r="B10" s="21"/>
      <c r="C10" s="14"/>
      <c r="D10" s="14"/>
      <c r="E10" s="14"/>
      <c r="F10" s="1"/>
    </row>
    <row r="11">
      <c r="A11" s="13" t="s">
        <v>32</v>
      </c>
      <c r="B11" s="21"/>
      <c r="C11" s="14"/>
      <c r="D11" s="14"/>
      <c r="E11" s="14"/>
      <c r="F11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11 D4:D10">
    <cfRule type="cellIs" dxfId="0" priority="1" operator="greaterThan">
      <formula>0</formula>
    </cfRule>
  </conditionalFormatting>
  <conditionalFormatting sqref="D2 D4:D10">
    <cfRule type="cellIs" dxfId="1" priority="2" operator="lessThan">
      <formula>0</formula>
    </cfRule>
  </conditionalFormatting>
  <conditionalFormatting sqref="E2:E11">
    <cfRule type="cellIs" dxfId="2" priority="3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5.86"/>
    <col customWidth="1" min="3" max="3" width="15.71"/>
    <col customWidth="1" min="4" max="4" width="11.43"/>
    <col customWidth="1" min="5" max="5" width="19.43"/>
    <col customWidth="1" min="6" max="6" width="17.29"/>
    <col customWidth="1" min="7" max="7" width="12.29"/>
    <col customWidth="1" min="8" max="8" width="16.14"/>
    <col customWidth="1" min="9" max="9" width="12.29"/>
    <col customWidth="1" min="10" max="10" width="11.43"/>
    <col customWidth="1" min="11" max="11" width="19.14"/>
    <col customWidth="1" min="12" max="26" width="8.71"/>
  </cols>
  <sheetData>
    <row r="1" ht="14.25" customHeight="1">
      <c r="A1" s="34" t="s">
        <v>183</v>
      </c>
      <c r="B1" s="79" t="s">
        <v>184</v>
      </c>
      <c r="C1" s="79" t="s">
        <v>185</v>
      </c>
      <c r="D1" s="80" t="s">
        <v>186</v>
      </c>
      <c r="E1" s="79" t="s">
        <v>187</v>
      </c>
      <c r="F1" s="80" t="s">
        <v>188</v>
      </c>
      <c r="G1" s="79" t="s">
        <v>189</v>
      </c>
      <c r="H1" s="79" t="s">
        <v>190</v>
      </c>
      <c r="I1" s="34" t="s">
        <v>191</v>
      </c>
      <c r="J1" s="34" t="s">
        <v>192</v>
      </c>
      <c r="K1" s="34" t="s">
        <v>193</v>
      </c>
      <c r="L1" s="34" t="s">
        <v>194</v>
      </c>
      <c r="N1" s="81" t="s">
        <v>195</v>
      </c>
      <c r="O1" s="82"/>
      <c r="P1" s="82"/>
      <c r="Q1" s="83"/>
    </row>
    <row r="2" ht="14.25" customHeight="1">
      <c r="A2" s="84"/>
      <c r="B2" s="85"/>
      <c r="C2" s="86"/>
      <c r="D2" s="87"/>
      <c r="E2" s="86">
        <v>233000.0</v>
      </c>
      <c r="F2" s="87" t="str">
        <f>E2/B2</f>
        <v>#DIV/0!</v>
      </c>
      <c r="G2" s="86"/>
      <c r="H2" s="86">
        <f t="shared" ref="H2:H3" si="1">B2-E2</f>
        <v>-233000</v>
      </c>
      <c r="I2" s="84"/>
      <c r="J2" s="84"/>
      <c r="K2" s="84"/>
      <c r="L2" s="84"/>
      <c r="M2" s="88">
        <f t="shared" ref="M2:M8" si="2">1-D3</f>
        <v>0.2342007435</v>
      </c>
      <c r="N2" s="89" t="s">
        <v>196</v>
      </c>
      <c r="O2" s="90">
        <f>82487</f>
        <v>82487</v>
      </c>
      <c r="P2" s="90"/>
      <c r="Q2" s="91"/>
    </row>
    <row r="3" ht="14.25" customHeight="1">
      <c r="A3" s="92">
        <v>2018.0</v>
      </c>
      <c r="B3" s="85">
        <v>269000.0</v>
      </c>
      <c r="C3" s="85">
        <v>206000.0</v>
      </c>
      <c r="D3" s="80">
        <f t="shared" ref="D3:D9" si="3">C3/B3</f>
        <v>0.7657992565</v>
      </c>
      <c r="E3" s="85">
        <f>B3*F3</f>
        <v>220795.2</v>
      </c>
      <c r="F3" s="93">
        <f>0.0291*2018-57.903</f>
        <v>0.8208</v>
      </c>
      <c r="G3" s="79">
        <f t="shared" ref="G3:G9" si="4">B3-C3</f>
        <v>63000</v>
      </c>
      <c r="H3" s="85">
        <f t="shared" si="1"/>
        <v>48204.8</v>
      </c>
      <c r="I3" s="92"/>
      <c r="J3" s="92"/>
      <c r="K3" s="92"/>
      <c r="L3" s="92">
        <v>1.0215</v>
      </c>
      <c r="M3" s="88">
        <f t="shared" si="2"/>
        <v>0.2184748076</v>
      </c>
      <c r="N3" s="89" t="s">
        <v>197</v>
      </c>
      <c r="O3" s="90">
        <f>-3905*10+82487</f>
        <v>43437</v>
      </c>
      <c r="P3" s="90"/>
      <c r="Q3" s="91"/>
      <c r="R3" s="34"/>
      <c r="S3" s="34"/>
      <c r="T3" s="34"/>
      <c r="U3" s="34"/>
      <c r="V3" s="34"/>
      <c r="W3" s="34"/>
      <c r="X3" s="34"/>
      <c r="Y3" s="34"/>
      <c r="Z3" s="34"/>
    </row>
    <row r="4" ht="14.25" customHeight="1">
      <c r="A4" s="41">
        <v>2017.0</v>
      </c>
      <c r="B4" s="79">
        <v>263776.82</v>
      </c>
      <c r="C4" s="79">
        <v>206148.23</v>
      </c>
      <c r="D4" s="80">
        <f t="shared" si="3"/>
        <v>0.7815251924</v>
      </c>
      <c r="E4" s="79">
        <f>C4</f>
        <v>206148.23</v>
      </c>
      <c r="F4" s="80">
        <f t="shared" ref="F4:F9" si="5">E4/B4</f>
        <v>0.7815251924</v>
      </c>
      <c r="G4" s="79">
        <f t="shared" si="4"/>
        <v>57628.59</v>
      </c>
      <c r="H4" s="94">
        <f t="shared" ref="H4:H9" si="6">G4/$G$9</f>
        <v>0.975586547</v>
      </c>
      <c r="I4" s="41">
        <v>16.6</v>
      </c>
      <c r="J4" s="41">
        <v>6.0</v>
      </c>
      <c r="K4" s="41">
        <v>19.7</v>
      </c>
      <c r="L4" s="41">
        <v>1.0161</v>
      </c>
      <c r="M4" s="88">
        <f t="shared" si="2"/>
        <v>0.2690401319</v>
      </c>
      <c r="N4" s="89"/>
      <c r="O4" s="90"/>
      <c r="P4" s="90"/>
      <c r="Q4" s="91"/>
    </row>
    <row r="5" ht="14.25" customHeight="1">
      <c r="A5" s="41">
        <v>2016.0</v>
      </c>
      <c r="B5" s="79">
        <v>233017.95</v>
      </c>
      <c r="C5" s="79">
        <v>170326.77</v>
      </c>
      <c r="D5" s="80">
        <f t="shared" si="3"/>
        <v>0.7309598681</v>
      </c>
      <c r="E5" s="79">
        <f>C5*L4</f>
        <v>173069.031</v>
      </c>
      <c r="F5" s="80">
        <f t="shared" si="5"/>
        <v>0.742728322</v>
      </c>
      <c r="G5" s="79">
        <f t="shared" si="4"/>
        <v>62691.18</v>
      </c>
      <c r="H5" s="94">
        <f t="shared" si="6"/>
        <v>1.061290443</v>
      </c>
      <c r="I5" s="41">
        <v>20.8</v>
      </c>
      <c r="J5" s="41">
        <v>3.0</v>
      </c>
      <c r="K5" s="41">
        <v>18.4</v>
      </c>
      <c r="L5" s="41">
        <v>1.0142</v>
      </c>
      <c r="M5" s="88">
        <f t="shared" si="2"/>
        <v>0.3088735583</v>
      </c>
      <c r="N5" s="89"/>
      <c r="O5" s="90"/>
      <c r="P5" s="90"/>
      <c r="Q5" s="91"/>
      <c r="S5" s="32">
        <v>63321.0</v>
      </c>
    </row>
    <row r="6" ht="14.25" customHeight="1">
      <c r="A6" s="41">
        <v>2015.0</v>
      </c>
      <c r="B6" s="79">
        <v>271202.14</v>
      </c>
      <c r="C6" s="79">
        <v>187434.97</v>
      </c>
      <c r="D6" s="80">
        <f t="shared" si="3"/>
        <v>0.6911264417</v>
      </c>
      <c r="E6" s="79">
        <f>C6*L5*L4</f>
        <v>193157.101</v>
      </c>
      <c r="F6" s="80">
        <f t="shared" si="5"/>
        <v>0.7122255782</v>
      </c>
      <c r="G6" s="79">
        <f t="shared" si="4"/>
        <v>83767.17</v>
      </c>
      <c r="H6" s="94">
        <f t="shared" si="6"/>
        <v>1.418083006</v>
      </c>
      <c r="I6" s="41">
        <v>21.9</v>
      </c>
      <c r="J6" s="41">
        <v>3.0</v>
      </c>
      <c r="K6" s="41">
        <v>16.9</v>
      </c>
      <c r="L6" s="41">
        <v>1.0112</v>
      </c>
      <c r="M6" s="88">
        <f t="shared" si="2"/>
        <v>0.3241438777</v>
      </c>
      <c r="N6" s="89"/>
      <c r="O6" s="90"/>
      <c r="P6" s="90"/>
      <c r="Q6" s="91"/>
    </row>
    <row r="7" ht="14.25" customHeight="1">
      <c r="A7" s="41">
        <v>2014.0</v>
      </c>
      <c r="B7" s="79">
        <v>208392.83</v>
      </c>
      <c r="C7" s="79">
        <v>140843.57</v>
      </c>
      <c r="D7" s="80">
        <f t="shared" si="3"/>
        <v>0.6758561223</v>
      </c>
      <c r="E7" s="79">
        <f>C7*L6*L5*L4</f>
        <v>146768.9351</v>
      </c>
      <c r="F7" s="80">
        <f t="shared" si="5"/>
        <v>0.7042897547</v>
      </c>
      <c r="G7" s="79">
        <f t="shared" si="4"/>
        <v>67549.26</v>
      </c>
      <c r="H7" s="94">
        <f t="shared" si="6"/>
        <v>1.143532218</v>
      </c>
      <c r="I7" s="41">
        <v>21.8</v>
      </c>
      <c r="J7" s="41">
        <v>2.0</v>
      </c>
      <c r="K7" s="41">
        <v>5.3</v>
      </c>
      <c r="L7" s="41">
        <v>1.0192</v>
      </c>
      <c r="M7" s="88">
        <f t="shared" si="2"/>
        <v>0.387036326</v>
      </c>
      <c r="N7" s="89"/>
      <c r="O7" s="90"/>
      <c r="P7" s="90"/>
      <c r="Q7" s="91"/>
    </row>
    <row r="8" ht="14.25" customHeight="1">
      <c r="A8" s="41">
        <v>2013.0</v>
      </c>
      <c r="B8" s="79">
        <v>183569.72</v>
      </c>
      <c r="C8" s="79">
        <v>112521.57</v>
      </c>
      <c r="D8" s="80">
        <f t="shared" si="3"/>
        <v>0.612963674</v>
      </c>
      <c r="E8" s="79">
        <f>C8*L7*L6*L5*L4</f>
        <v>119506.7172</v>
      </c>
      <c r="F8" s="80">
        <f t="shared" si="5"/>
        <v>0.6510154137</v>
      </c>
      <c r="G8" s="79">
        <f t="shared" si="4"/>
        <v>71048.15</v>
      </c>
      <c r="H8" s="94">
        <f t="shared" si="6"/>
        <v>1.20276445</v>
      </c>
      <c r="I8" s="41">
        <v>18.7</v>
      </c>
      <c r="J8" s="41">
        <v>3.0</v>
      </c>
      <c r="K8" s="41">
        <v>41.4</v>
      </c>
      <c r="L8" s="41">
        <v>1.0093</v>
      </c>
      <c r="M8" s="88">
        <f t="shared" si="2"/>
        <v>0.4081001835</v>
      </c>
      <c r="N8" s="89"/>
      <c r="O8" s="90"/>
      <c r="P8" s="90"/>
      <c r="Q8" s="91"/>
    </row>
    <row r="9" ht="14.25" customHeight="1">
      <c r="A9" s="41">
        <v>2012.0</v>
      </c>
      <c r="B9" s="79">
        <v>144745.61</v>
      </c>
      <c r="C9" s="79">
        <v>85674.9</v>
      </c>
      <c r="D9" s="80">
        <f t="shared" si="3"/>
        <v>0.5918998165</v>
      </c>
      <c r="E9" s="79">
        <f>C9*L8*L7*L6*L5*L4</f>
        <v>91839.69081</v>
      </c>
      <c r="F9" s="80">
        <f t="shared" si="5"/>
        <v>0.6344903366</v>
      </c>
      <c r="G9" s="79">
        <f t="shared" si="4"/>
        <v>59070.71</v>
      </c>
      <c r="H9" s="94">
        <f t="shared" si="6"/>
        <v>1</v>
      </c>
      <c r="I9" s="41">
        <v>21.4</v>
      </c>
      <c r="J9" s="41">
        <v>3.0</v>
      </c>
      <c r="K9" s="41">
        <v>12.9</v>
      </c>
      <c r="N9" s="95"/>
      <c r="O9" s="96"/>
      <c r="P9" s="96"/>
      <c r="Q9" s="97"/>
    </row>
    <row r="10" ht="14.25" customHeight="1">
      <c r="B10" s="79"/>
      <c r="C10" s="79"/>
      <c r="D10" s="80"/>
      <c r="E10" s="79"/>
      <c r="F10" s="80"/>
      <c r="G10" s="79"/>
      <c r="H10" s="79"/>
    </row>
    <row r="11" ht="14.25" customHeight="1">
      <c r="B11" s="79"/>
      <c r="C11" s="79"/>
      <c r="D11" s="80"/>
      <c r="E11" s="79"/>
      <c r="F11" s="80"/>
      <c r="G11" s="79"/>
      <c r="H11" s="79"/>
    </row>
    <row r="12" ht="14.25" customHeight="1">
      <c r="B12" s="79"/>
      <c r="C12" s="79"/>
      <c r="D12" s="80"/>
      <c r="E12" s="79"/>
      <c r="F12" s="80"/>
      <c r="G12" s="79"/>
      <c r="H12" s="79"/>
    </row>
    <row r="13" ht="14.25" customHeight="1">
      <c r="B13" s="79"/>
      <c r="C13" s="79"/>
      <c r="D13" s="80"/>
      <c r="E13" s="79"/>
      <c r="F13" s="80"/>
      <c r="G13" s="79"/>
      <c r="H13" s="79"/>
    </row>
    <row r="14" ht="14.25" customHeight="1">
      <c r="B14" s="79"/>
      <c r="C14" s="79"/>
      <c r="D14" s="80"/>
      <c r="E14" s="79"/>
      <c r="F14" s="80"/>
      <c r="G14" s="79"/>
      <c r="H14" s="79"/>
    </row>
    <row r="15" ht="14.25" customHeight="1">
      <c r="B15" s="79"/>
      <c r="C15" s="79"/>
      <c r="D15" s="80"/>
      <c r="E15" s="79"/>
      <c r="F15" s="80"/>
      <c r="G15" s="79"/>
      <c r="H15" s="79"/>
    </row>
    <row r="16" ht="14.25" customHeight="1">
      <c r="B16" s="79"/>
      <c r="C16" s="79"/>
      <c r="D16" s="80"/>
      <c r="E16" s="79"/>
      <c r="F16" s="80"/>
      <c r="G16" s="79"/>
      <c r="H16" s="79"/>
    </row>
    <row r="17" ht="14.25" customHeight="1">
      <c r="B17" s="79"/>
      <c r="C17" s="79"/>
      <c r="D17" s="80"/>
      <c r="E17" s="79"/>
      <c r="F17" s="80"/>
      <c r="G17" s="79"/>
      <c r="H17" s="79"/>
    </row>
    <row r="18" ht="14.25" customHeight="1">
      <c r="B18" s="79"/>
      <c r="C18" s="79"/>
      <c r="D18" s="80"/>
      <c r="E18" s="79"/>
      <c r="F18" s="80"/>
      <c r="G18" s="79"/>
      <c r="H18" s="79"/>
    </row>
    <row r="19" ht="14.25" customHeight="1">
      <c r="B19" s="79"/>
      <c r="C19" s="79"/>
      <c r="D19" s="80"/>
      <c r="E19" s="79"/>
      <c r="F19" s="80"/>
      <c r="G19" s="79"/>
      <c r="H19" s="79"/>
    </row>
    <row r="20" ht="14.25" customHeight="1">
      <c r="B20" s="79"/>
      <c r="C20" s="79"/>
      <c r="D20" s="80"/>
      <c r="E20" s="79"/>
      <c r="F20" s="80"/>
      <c r="G20" s="79"/>
      <c r="H20" s="79"/>
    </row>
    <row r="21" ht="14.25" customHeight="1">
      <c r="B21" s="79"/>
      <c r="C21" s="79"/>
      <c r="D21" s="80"/>
      <c r="E21" s="79"/>
      <c r="F21" s="80"/>
      <c r="G21" s="79"/>
      <c r="H21" s="79"/>
    </row>
    <row r="22" ht="14.25" customHeight="1">
      <c r="B22" s="79"/>
      <c r="C22" s="79"/>
      <c r="D22" s="80"/>
      <c r="E22" s="79"/>
      <c r="F22" s="80"/>
      <c r="G22" s="79"/>
      <c r="H22" s="79"/>
    </row>
    <row r="23" ht="14.25" customHeight="1">
      <c r="B23" s="79"/>
      <c r="C23" s="79"/>
      <c r="D23" s="80"/>
      <c r="E23" s="79"/>
      <c r="F23" s="80"/>
      <c r="G23" s="79"/>
      <c r="H23" s="79"/>
    </row>
    <row r="24" ht="14.25" customHeight="1">
      <c r="B24" s="79"/>
      <c r="C24" s="79"/>
      <c r="D24" s="80"/>
      <c r="E24" s="79"/>
      <c r="F24" s="80"/>
      <c r="G24" s="79"/>
      <c r="H24" s="79"/>
    </row>
    <row r="25" ht="14.25" customHeight="1">
      <c r="B25" s="79"/>
      <c r="C25" s="79"/>
      <c r="D25" s="80"/>
      <c r="E25" s="79"/>
      <c r="F25" s="80"/>
      <c r="G25" s="79"/>
      <c r="H25" s="79"/>
    </row>
    <row r="26" ht="14.25" customHeight="1">
      <c r="B26" s="79"/>
      <c r="C26" s="79"/>
      <c r="D26" s="80"/>
      <c r="E26" s="79"/>
      <c r="F26" s="80"/>
      <c r="G26" s="79"/>
      <c r="H26" s="79"/>
    </row>
    <row r="27" ht="14.25" customHeight="1">
      <c r="B27" s="79"/>
      <c r="C27" s="79"/>
      <c r="D27" s="80"/>
      <c r="E27" s="79"/>
      <c r="F27" s="80"/>
      <c r="G27" s="79"/>
      <c r="H27" s="79"/>
    </row>
    <row r="28" ht="14.25" customHeight="1">
      <c r="B28" s="79"/>
      <c r="C28" s="79"/>
      <c r="D28" s="80"/>
      <c r="E28" s="79"/>
      <c r="F28" s="80"/>
      <c r="G28" s="79"/>
      <c r="H28" s="79"/>
    </row>
    <row r="29" ht="14.25" customHeight="1">
      <c r="B29" s="79"/>
      <c r="C29" s="79"/>
      <c r="D29" s="80"/>
      <c r="E29" s="79"/>
      <c r="F29" s="80"/>
      <c r="G29" s="79"/>
      <c r="H29" s="79"/>
    </row>
    <row r="30" ht="14.25" customHeight="1">
      <c r="B30" s="79"/>
      <c r="C30" s="79"/>
      <c r="D30" s="80"/>
      <c r="E30" s="79"/>
      <c r="F30" s="80"/>
      <c r="G30" s="79"/>
      <c r="H30" s="79"/>
    </row>
    <row r="31" ht="14.25" customHeight="1">
      <c r="B31" s="79"/>
      <c r="C31" s="79"/>
      <c r="D31" s="80"/>
      <c r="E31" s="79"/>
      <c r="F31" s="80"/>
      <c r="G31" s="79"/>
      <c r="H31" s="79"/>
    </row>
    <row r="32" ht="14.25" customHeight="1">
      <c r="B32" s="79"/>
      <c r="C32" s="79"/>
      <c r="D32" s="80"/>
      <c r="E32" s="79"/>
      <c r="F32" s="80"/>
      <c r="G32" s="79"/>
      <c r="H32" s="79"/>
    </row>
    <row r="33" ht="14.25" customHeight="1">
      <c r="B33" s="79"/>
      <c r="C33" s="79"/>
      <c r="D33" s="80"/>
      <c r="E33" s="79"/>
      <c r="F33" s="80"/>
      <c r="G33" s="79"/>
      <c r="H33" s="79"/>
    </row>
    <row r="34" ht="14.25" customHeight="1">
      <c r="B34" s="79"/>
      <c r="C34" s="79"/>
      <c r="D34" s="80"/>
      <c r="E34" s="79"/>
      <c r="F34" s="80"/>
      <c r="G34" s="79"/>
      <c r="H34" s="79"/>
    </row>
    <row r="35" ht="14.25" customHeight="1">
      <c r="B35" s="79"/>
      <c r="C35" s="79"/>
      <c r="D35" s="80"/>
      <c r="E35" s="79"/>
      <c r="F35" s="80"/>
      <c r="G35" s="79"/>
      <c r="H35" s="79"/>
    </row>
    <row r="36" ht="14.25" customHeight="1">
      <c r="B36" s="79"/>
      <c r="C36" s="79"/>
      <c r="D36" s="80"/>
      <c r="E36" s="79"/>
      <c r="F36" s="80"/>
      <c r="G36" s="79"/>
      <c r="H36" s="79"/>
    </row>
    <row r="37" ht="14.25" customHeight="1">
      <c r="B37" s="79"/>
      <c r="C37" s="79"/>
      <c r="D37" s="80"/>
      <c r="E37" s="79"/>
      <c r="F37" s="80"/>
      <c r="G37" s="79"/>
      <c r="H37" s="79"/>
    </row>
    <row r="38" ht="14.25" customHeight="1">
      <c r="B38" s="79"/>
      <c r="C38" s="79"/>
      <c r="D38" s="80"/>
      <c r="E38" s="79"/>
      <c r="F38" s="80"/>
      <c r="G38" s="79"/>
      <c r="H38" s="79"/>
    </row>
    <row r="39" ht="14.25" customHeight="1">
      <c r="B39" s="79"/>
      <c r="C39" s="79"/>
      <c r="D39" s="80"/>
      <c r="E39" s="79"/>
      <c r="F39" s="80"/>
      <c r="G39" s="79"/>
      <c r="H39" s="79"/>
    </row>
    <row r="40" ht="14.25" customHeight="1">
      <c r="B40" s="79"/>
      <c r="C40" s="79"/>
      <c r="D40" s="80"/>
      <c r="E40" s="79"/>
      <c r="F40" s="80"/>
      <c r="G40" s="79"/>
      <c r="H40" s="79"/>
    </row>
    <row r="41" ht="14.25" customHeight="1">
      <c r="B41" s="79"/>
      <c r="C41" s="79"/>
      <c r="D41" s="80"/>
      <c r="E41" s="79"/>
      <c r="F41" s="80"/>
      <c r="G41" s="79"/>
      <c r="H41" s="79"/>
    </row>
    <row r="42" ht="14.25" customHeight="1">
      <c r="B42" s="79"/>
      <c r="C42" s="79"/>
      <c r="D42" s="80"/>
      <c r="E42" s="79"/>
      <c r="F42" s="80"/>
      <c r="G42" s="79"/>
      <c r="H42" s="79"/>
    </row>
    <row r="43" ht="14.25" customHeight="1">
      <c r="B43" s="79"/>
      <c r="C43" s="79"/>
      <c r="D43" s="80"/>
      <c r="E43" s="79"/>
      <c r="F43" s="80"/>
      <c r="G43" s="79"/>
      <c r="H43" s="79"/>
    </row>
    <row r="44" ht="14.25" customHeight="1">
      <c r="B44" s="79"/>
      <c r="C44" s="79"/>
      <c r="D44" s="80"/>
      <c r="E44" s="79"/>
      <c r="F44" s="80"/>
      <c r="G44" s="79"/>
      <c r="H44" s="79"/>
    </row>
    <row r="45" ht="14.25" customHeight="1">
      <c r="B45" s="79"/>
      <c r="C45" s="79"/>
      <c r="D45" s="80"/>
      <c r="E45" s="79"/>
      <c r="F45" s="80"/>
      <c r="G45" s="79"/>
      <c r="H45" s="79"/>
    </row>
    <row r="46" ht="14.25" customHeight="1">
      <c r="B46" s="79"/>
      <c r="C46" s="79"/>
      <c r="D46" s="80"/>
      <c r="E46" s="79"/>
      <c r="F46" s="80"/>
      <c r="G46" s="79"/>
      <c r="H46" s="79"/>
    </row>
    <row r="47" ht="14.25" customHeight="1">
      <c r="B47" s="79"/>
      <c r="C47" s="79"/>
      <c r="D47" s="80"/>
      <c r="E47" s="79"/>
      <c r="F47" s="80"/>
      <c r="G47" s="79"/>
      <c r="H47" s="79"/>
    </row>
    <row r="48" ht="14.25" customHeight="1">
      <c r="B48" s="79"/>
      <c r="C48" s="79"/>
      <c r="D48" s="80"/>
      <c r="E48" s="79"/>
      <c r="F48" s="80"/>
      <c r="G48" s="79"/>
      <c r="H48" s="79"/>
    </row>
    <row r="49" ht="14.25" customHeight="1">
      <c r="B49" s="79"/>
      <c r="C49" s="79"/>
      <c r="D49" s="80"/>
      <c r="E49" s="79"/>
      <c r="F49" s="80"/>
      <c r="G49" s="79"/>
      <c r="H49" s="79"/>
    </row>
    <row r="50" ht="14.25" customHeight="1">
      <c r="B50" s="79"/>
      <c r="C50" s="79"/>
      <c r="D50" s="80"/>
      <c r="E50" s="79"/>
      <c r="F50" s="80"/>
      <c r="G50" s="79"/>
      <c r="H50" s="79"/>
    </row>
    <row r="51" ht="14.25" customHeight="1">
      <c r="B51" s="79"/>
      <c r="C51" s="79"/>
      <c r="D51" s="80"/>
      <c r="E51" s="79"/>
      <c r="F51" s="80"/>
      <c r="G51" s="79"/>
      <c r="H51" s="79"/>
    </row>
    <row r="52" ht="14.25" customHeight="1">
      <c r="B52" s="79"/>
      <c r="C52" s="79"/>
      <c r="D52" s="80"/>
      <c r="E52" s="79"/>
      <c r="F52" s="80"/>
      <c r="G52" s="79"/>
      <c r="H52" s="79"/>
    </row>
    <row r="53" ht="14.25" customHeight="1">
      <c r="B53" s="79"/>
      <c r="C53" s="79"/>
      <c r="D53" s="80"/>
      <c r="E53" s="79"/>
      <c r="F53" s="80"/>
      <c r="G53" s="79"/>
      <c r="H53" s="79"/>
    </row>
    <row r="54" ht="14.25" customHeight="1">
      <c r="B54" s="79"/>
      <c r="C54" s="79"/>
      <c r="D54" s="80"/>
      <c r="E54" s="79"/>
      <c r="F54" s="80"/>
      <c r="G54" s="79"/>
      <c r="H54" s="79"/>
    </row>
    <row r="55" ht="14.25" customHeight="1">
      <c r="B55" s="79"/>
      <c r="C55" s="79"/>
      <c r="D55" s="80"/>
      <c r="E55" s="79"/>
      <c r="F55" s="80"/>
      <c r="G55" s="79"/>
      <c r="H55" s="79"/>
    </row>
    <row r="56" ht="14.25" customHeight="1">
      <c r="B56" s="79"/>
      <c r="C56" s="79"/>
      <c r="D56" s="80"/>
      <c r="E56" s="79"/>
      <c r="F56" s="80"/>
      <c r="G56" s="79"/>
      <c r="H56" s="79"/>
    </row>
    <row r="57" ht="14.25" customHeight="1">
      <c r="B57" s="79"/>
      <c r="C57" s="79"/>
      <c r="D57" s="80"/>
      <c r="E57" s="79"/>
      <c r="F57" s="80"/>
      <c r="G57" s="79"/>
      <c r="H57" s="79"/>
    </row>
    <row r="58" ht="14.25" customHeight="1">
      <c r="B58" s="79"/>
      <c r="C58" s="79"/>
      <c r="D58" s="80"/>
      <c r="E58" s="79"/>
      <c r="F58" s="80"/>
      <c r="G58" s="79"/>
      <c r="H58" s="79"/>
    </row>
    <row r="59" ht="14.25" customHeight="1">
      <c r="B59" s="79"/>
      <c r="C59" s="79"/>
      <c r="D59" s="80"/>
      <c r="E59" s="79"/>
      <c r="F59" s="80"/>
      <c r="G59" s="79"/>
      <c r="H59" s="79"/>
    </row>
    <row r="60" ht="14.25" customHeight="1">
      <c r="B60" s="79"/>
      <c r="C60" s="79"/>
      <c r="D60" s="80"/>
      <c r="E60" s="79"/>
      <c r="F60" s="80"/>
      <c r="G60" s="79"/>
      <c r="H60" s="79"/>
    </row>
    <row r="61" ht="14.25" customHeight="1">
      <c r="B61" s="79"/>
      <c r="C61" s="79"/>
      <c r="D61" s="80"/>
      <c r="E61" s="79"/>
      <c r="F61" s="80"/>
      <c r="G61" s="79"/>
      <c r="H61" s="79"/>
    </row>
    <row r="62" ht="14.25" customHeight="1">
      <c r="B62" s="79"/>
      <c r="C62" s="79"/>
      <c r="D62" s="80"/>
      <c r="E62" s="79"/>
      <c r="F62" s="80"/>
      <c r="G62" s="79"/>
      <c r="H62" s="79"/>
    </row>
    <row r="63" ht="14.25" customHeight="1">
      <c r="B63" s="79"/>
      <c r="C63" s="79"/>
      <c r="D63" s="80"/>
      <c r="E63" s="79"/>
      <c r="F63" s="80"/>
      <c r="G63" s="79"/>
      <c r="H63" s="79"/>
    </row>
    <row r="64" ht="14.25" customHeight="1">
      <c r="B64" s="79"/>
      <c r="C64" s="79"/>
      <c r="D64" s="80"/>
      <c r="E64" s="79"/>
      <c r="F64" s="80"/>
      <c r="G64" s="79"/>
      <c r="H64" s="79"/>
    </row>
    <row r="65" ht="14.25" customHeight="1">
      <c r="B65" s="79"/>
      <c r="C65" s="79"/>
      <c r="D65" s="80"/>
      <c r="E65" s="79"/>
      <c r="F65" s="80"/>
      <c r="G65" s="79"/>
      <c r="H65" s="79"/>
    </row>
    <row r="66" ht="14.25" customHeight="1">
      <c r="B66" s="79"/>
      <c r="C66" s="79"/>
      <c r="D66" s="80"/>
      <c r="E66" s="79"/>
      <c r="F66" s="80"/>
      <c r="G66" s="79"/>
      <c r="H66" s="79"/>
    </row>
    <row r="67" ht="14.25" customHeight="1">
      <c r="B67" s="79"/>
      <c r="C67" s="79"/>
      <c r="D67" s="80"/>
      <c r="E67" s="79"/>
      <c r="F67" s="80"/>
      <c r="G67" s="79"/>
      <c r="H67" s="79"/>
    </row>
    <row r="68" ht="14.25" customHeight="1">
      <c r="B68" s="79"/>
      <c r="C68" s="79"/>
      <c r="D68" s="80"/>
      <c r="E68" s="79"/>
      <c r="F68" s="80"/>
      <c r="G68" s="79"/>
      <c r="H68" s="79"/>
    </row>
    <row r="69" ht="14.25" customHeight="1">
      <c r="B69" s="79"/>
      <c r="C69" s="79"/>
      <c r="D69" s="80"/>
      <c r="E69" s="79"/>
      <c r="F69" s="80"/>
      <c r="G69" s="79"/>
      <c r="H69" s="79"/>
    </row>
    <row r="70" ht="14.25" customHeight="1">
      <c r="B70" s="79"/>
      <c r="C70" s="79"/>
      <c r="D70" s="80"/>
      <c r="E70" s="79"/>
      <c r="F70" s="80"/>
      <c r="G70" s="79"/>
      <c r="H70" s="79"/>
    </row>
    <row r="71" ht="14.25" customHeight="1">
      <c r="B71" s="79"/>
      <c r="C71" s="79"/>
      <c r="D71" s="80"/>
      <c r="E71" s="79"/>
      <c r="F71" s="80"/>
      <c r="G71" s="79"/>
      <c r="H71" s="79"/>
    </row>
    <row r="72" ht="14.25" customHeight="1">
      <c r="B72" s="79"/>
      <c r="C72" s="79"/>
      <c r="D72" s="80"/>
      <c r="E72" s="79"/>
      <c r="F72" s="80"/>
      <c r="G72" s="79"/>
      <c r="H72" s="79"/>
    </row>
    <row r="73" ht="14.25" customHeight="1">
      <c r="B73" s="79"/>
      <c r="C73" s="79"/>
      <c r="D73" s="80"/>
      <c r="E73" s="79"/>
      <c r="F73" s="80"/>
      <c r="G73" s="79"/>
      <c r="H73" s="79"/>
    </row>
    <row r="74" ht="14.25" customHeight="1">
      <c r="B74" s="79"/>
      <c r="C74" s="79"/>
      <c r="D74" s="80"/>
      <c r="E74" s="79"/>
      <c r="F74" s="80"/>
      <c r="G74" s="79"/>
      <c r="H74" s="79"/>
    </row>
    <row r="75" ht="14.25" customHeight="1">
      <c r="B75" s="79"/>
      <c r="C75" s="79"/>
      <c r="D75" s="80"/>
      <c r="E75" s="79"/>
      <c r="F75" s="80"/>
      <c r="G75" s="79"/>
      <c r="H75" s="79"/>
    </row>
    <row r="76" ht="14.25" customHeight="1">
      <c r="B76" s="79"/>
      <c r="C76" s="79"/>
      <c r="D76" s="80"/>
      <c r="E76" s="79"/>
      <c r="F76" s="80"/>
      <c r="G76" s="79"/>
      <c r="H76" s="79"/>
    </row>
    <row r="77" ht="14.25" customHeight="1">
      <c r="B77" s="79"/>
      <c r="C77" s="79"/>
      <c r="D77" s="80"/>
      <c r="E77" s="79"/>
      <c r="F77" s="80"/>
      <c r="G77" s="79"/>
      <c r="H77" s="79"/>
    </row>
    <row r="78" ht="14.25" customHeight="1">
      <c r="B78" s="79"/>
      <c r="C78" s="79"/>
      <c r="D78" s="80"/>
      <c r="E78" s="79"/>
      <c r="F78" s="80"/>
      <c r="G78" s="79"/>
      <c r="H78" s="79"/>
    </row>
    <row r="79" ht="14.25" customHeight="1">
      <c r="B79" s="79"/>
      <c r="C79" s="79"/>
      <c r="D79" s="80"/>
      <c r="E79" s="79"/>
      <c r="F79" s="80"/>
      <c r="G79" s="79"/>
      <c r="H79" s="79"/>
    </row>
    <row r="80" ht="14.25" customHeight="1">
      <c r="B80" s="79"/>
      <c r="C80" s="79"/>
      <c r="D80" s="80"/>
      <c r="E80" s="79"/>
      <c r="F80" s="80"/>
      <c r="G80" s="79"/>
      <c r="H80" s="79"/>
    </row>
    <row r="81" ht="14.25" customHeight="1">
      <c r="B81" s="79"/>
      <c r="C81" s="79"/>
      <c r="D81" s="80"/>
      <c r="E81" s="79"/>
      <c r="F81" s="80"/>
      <c r="G81" s="79"/>
      <c r="H81" s="79"/>
    </row>
    <row r="82" ht="14.25" customHeight="1">
      <c r="B82" s="79"/>
      <c r="C82" s="79"/>
      <c r="D82" s="80"/>
      <c r="E82" s="79"/>
      <c r="F82" s="80"/>
      <c r="G82" s="79"/>
      <c r="H82" s="79"/>
    </row>
    <row r="83" ht="14.25" customHeight="1">
      <c r="B83" s="79"/>
      <c r="C83" s="79"/>
      <c r="D83" s="80"/>
      <c r="E83" s="79"/>
      <c r="F83" s="80"/>
      <c r="G83" s="79"/>
      <c r="H83" s="79"/>
    </row>
    <row r="84" ht="14.25" customHeight="1">
      <c r="B84" s="79"/>
      <c r="C84" s="79"/>
      <c r="D84" s="80"/>
      <c r="E84" s="79"/>
      <c r="F84" s="80"/>
      <c r="G84" s="79"/>
      <c r="H84" s="79"/>
    </row>
    <row r="85" ht="14.25" customHeight="1">
      <c r="B85" s="79"/>
      <c r="C85" s="79"/>
      <c r="D85" s="80"/>
      <c r="E85" s="79"/>
      <c r="F85" s="80"/>
      <c r="G85" s="79"/>
      <c r="H85" s="79"/>
    </row>
    <row r="86" ht="14.25" customHeight="1">
      <c r="B86" s="79"/>
      <c r="C86" s="79"/>
      <c r="D86" s="80"/>
      <c r="E86" s="79"/>
      <c r="F86" s="80"/>
      <c r="G86" s="79"/>
      <c r="H86" s="79"/>
    </row>
    <row r="87" ht="14.25" customHeight="1">
      <c r="B87" s="79"/>
      <c r="C87" s="79"/>
      <c r="D87" s="80"/>
      <c r="E87" s="79"/>
      <c r="F87" s="80"/>
      <c r="G87" s="79"/>
      <c r="H87" s="79"/>
    </row>
    <row r="88" ht="14.25" customHeight="1">
      <c r="B88" s="79"/>
      <c r="C88" s="79"/>
      <c r="D88" s="80"/>
      <c r="E88" s="79"/>
      <c r="F88" s="80"/>
      <c r="G88" s="79"/>
      <c r="H88" s="79"/>
    </row>
    <row r="89" ht="14.25" customHeight="1">
      <c r="B89" s="79"/>
      <c r="C89" s="79"/>
      <c r="D89" s="80"/>
      <c r="E89" s="79"/>
      <c r="F89" s="80"/>
      <c r="G89" s="79"/>
      <c r="H89" s="79"/>
    </row>
    <row r="90" ht="14.25" customHeight="1">
      <c r="B90" s="79"/>
      <c r="C90" s="79"/>
      <c r="D90" s="80"/>
      <c r="E90" s="79"/>
      <c r="F90" s="80"/>
      <c r="G90" s="79"/>
      <c r="H90" s="79"/>
    </row>
    <row r="91" ht="14.25" customHeight="1">
      <c r="B91" s="79"/>
      <c r="C91" s="79"/>
      <c r="D91" s="80"/>
      <c r="E91" s="79"/>
      <c r="F91" s="80"/>
      <c r="G91" s="79"/>
      <c r="H91" s="79"/>
    </row>
    <row r="92" ht="14.25" customHeight="1">
      <c r="B92" s="79"/>
      <c r="C92" s="79"/>
      <c r="D92" s="80"/>
      <c r="E92" s="79"/>
      <c r="F92" s="80"/>
      <c r="G92" s="79"/>
      <c r="H92" s="79"/>
    </row>
    <row r="93" ht="14.25" customHeight="1">
      <c r="B93" s="79"/>
      <c r="C93" s="79"/>
      <c r="D93" s="80"/>
      <c r="E93" s="79"/>
      <c r="F93" s="80"/>
      <c r="G93" s="79"/>
      <c r="H93" s="79"/>
    </row>
    <row r="94" ht="14.25" customHeight="1">
      <c r="B94" s="79"/>
      <c r="C94" s="79"/>
      <c r="D94" s="80"/>
      <c r="E94" s="79"/>
      <c r="F94" s="80"/>
      <c r="G94" s="79"/>
      <c r="H94" s="79"/>
    </row>
    <row r="95" ht="14.25" customHeight="1">
      <c r="B95" s="79"/>
      <c r="C95" s="79"/>
      <c r="D95" s="80"/>
      <c r="E95" s="79"/>
      <c r="F95" s="80"/>
      <c r="G95" s="79"/>
      <c r="H95" s="79"/>
    </row>
    <row r="96" ht="14.25" customHeight="1">
      <c r="B96" s="79"/>
      <c r="C96" s="79"/>
      <c r="D96" s="80"/>
      <c r="E96" s="79"/>
      <c r="F96" s="80"/>
      <c r="G96" s="79"/>
      <c r="H96" s="79"/>
    </row>
    <row r="97" ht="14.25" customHeight="1">
      <c r="B97" s="79"/>
      <c r="C97" s="79"/>
      <c r="D97" s="80"/>
      <c r="E97" s="79"/>
      <c r="F97" s="80"/>
      <c r="G97" s="79"/>
      <c r="H97" s="79"/>
    </row>
    <row r="98" ht="14.25" customHeight="1">
      <c r="B98" s="79"/>
      <c r="C98" s="79"/>
      <c r="D98" s="80"/>
      <c r="E98" s="79"/>
      <c r="F98" s="80"/>
      <c r="G98" s="79"/>
      <c r="H98" s="79"/>
    </row>
    <row r="99" ht="14.25" customHeight="1">
      <c r="B99" s="79"/>
      <c r="C99" s="79"/>
      <c r="D99" s="80"/>
      <c r="E99" s="79"/>
      <c r="F99" s="80"/>
      <c r="G99" s="79"/>
      <c r="H99" s="79"/>
    </row>
    <row r="100" ht="14.25" customHeight="1">
      <c r="B100" s="79"/>
      <c r="C100" s="79"/>
      <c r="D100" s="80"/>
      <c r="E100" s="79"/>
      <c r="F100" s="80"/>
      <c r="G100" s="79"/>
      <c r="H100" s="79"/>
    </row>
    <row r="101" ht="14.25" customHeight="1">
      <c r="B101" s="79"/>
      <c r="C101" s="79"/>
      <c r="D101" s="80"/>
      <c r="E101" s="79"/>
      <c r="F101" s="80"/>
      <c r="G101" s="79"/>
      <c r="H101" s="79"/>
    </row>
    <row r="102" ht="14.25" customHeight="1">
      <c r="B102" s="79"/>
      <c r="C102" s="79"/>
      <c r="D102" s="80"/>
      <c r="E102" s="79"/>
      <c r="F102" s="80"/>
      <c r="G102" s="79"/>
      <c r="H102" s="79"/>
    </row>
    <row r="103" ht="14.25" customHeight="1">
      <c r="B103" s="79"/>
      <c r="C103" s="79"/>
      <c r="D103" s="80"/>
      <c r="E103" s="79"/>
      <c r="F103" s="80"/>
      <c r="G103" s="79"/>
      <c r="H103" s="79"/>
    </row>
    <row r="104" ht="14.25" customHeight="1">
      <c r="B104" s="79"/>
      <c r="C104" s="79"/>
      <c r="D104" s="80"/>
      <c r="E104" s="79"/>
      <c r="F104" s="80"/>
      <c r="G104" s="79"/>
      <c r="H104" s="79"/>
    </row>
    <row r="105" ht="14.25" customHeight="1">
      <c r="B105" s="79"/>
      <c r="C105" s="79"/>
      <c r="D105" s="80"/>
      <c r="E105" s="79"/>
      <c r="F105" s="80"/>
      <c r="G105" s="79"/>
      <c r="H105" s="79"/>
    </row>
    <row r="106" ht="14.25" customHeight="1">
      <c r="B106" s="79"/>
      <c r="C106" s="79"/>
      <c r="D106" s="80"/>
      <c r="E106" s="79"/>
      <c r="F106" s="80"/>
      <c r="G106" s="79"/>
      <c r="H106" s="79"/>
    </row>
    <row r="107" ht="14.25" customHeight="1">
      <c r="B107" s="79"/>
      <c r="C107" s="79"/>
      <c r="D107" s="80"/>
      <c r="E107" s="79"/>
      <c r="F107" s="80"/>
      <c r="G107" s="79"/>
      <c r="H107" s="79"/>
    </row>
    <row r="108" ht="14.25" customHeight="1">
      <c r="B108" s="79"/>
      <c r="C108" s="79"/>
      <c r="D108" s="80"/>
      <c r="E108" s="79"/>
      <c r="F108" s="80"/>
      <c r="G108" s="79"/>
      <c r="H108" s="79"/>
    </row>
    <row r="109" ht="14.25" customHeight="1">
      <c r="B109" s="79"/>
      <c r="C109" s="79"/>
      <c r="D109" s="80"/>
      <c r="E109" s="79"/>
      <c r="F109" s="80"/>
      <c r="G109" s="79"/>
      <c r="H109" s="79"/>
    </row>
    <row r="110" ht="14.25" customHeight="1">
      <c r="B110" s="79"/>
      <c r="C110" s="79"/>
      <c r="D110" s="80"/>
      <c r="E110" s="79"/>
      <c r="F110" s="80"/>
      <c r="G110" s="79"/>
      <c r="H110" s="79"/>
    </row>
    <row r="111" ht="14.25" customHeight="1">
      <c r="B111" s="79"/>
      <c r="C111" s="79"/>
      <c r="D111" s="80"/>
      <c r="E111" s="79"/>
      <c r="F111" s="80"/>
      <c r="G111" s="79"/>
      <c r="H111" s="79"/>
    </row>
    <row r="112" ht="14.25" customHeight="1">
      <c r="B112" s="79"/>
      <c r="C112" s="79"/>
      <c r="D112" s="80"/>
      <c r="E112" s="79"/>
      <c r="F112" s="80"/>
      <c r="G112" s="79"/>
      <c r="H112" s="79"/>
    </row>
    <row r="113" ht="14.25" customHeight="1">
      <c r="B113" s="79"/>
      <c r="C113" s="79"/>
      <c r="D113" s="80"/>
      <c r="E113" s="79"/>
      <c r="F113" s="80"/>
      <c r="G113" s="79"/>
      <c r="H113" s="79"/>
    </row>
    <row r="114" ht="14.25" customHeight="1">
      <c r="B114" s="79"/>
      <c r="C114" s="79"/>
      <c r="D114" s="80"/>
      <c r="E114" s="79"/>
      <c r="F114" s="80"/>
      <c r="G114" s="79"/>
      <c r="H114" s="79"/>
    </row>
    <row r="115" ht="14.25" customHeight="1">
      <c r="B115" s="79"/>
      <c r="C115" s="79"/>
      <c r="D115" s="80"/>
      <c r="E115" s="79"/>
      <c r="F115" s="80"/>
      <c r="G115" s="79"/>
      <c r="H115" s="79"/>
    </row>
    <row r="116" ht="14.25" customHeight="1">
      <c r="B116" s="79"/>
      <c r="C116" s="79"/>
      <c r="D116" s="80"/>
      <c r="E116" s="79"/>
      <c r="F116" s="80"/>
      <c r="G116" s="79"/>
      <c r="H116" s="79"/>
    </row>
    <row r="117" ht="14.25" customHeight="1">
      <c r="B117" s="79"/>
      <c r="C117" s="79"/>
      <c r="D117" s="80"/>
      <c r="E117" s="79"/>
      <c r="F117" s="80"/>
      <c r="G117" s="79"/>
      <c r="H117" s="79"/>
    </row>
    <row r="118" ht="14.25" customHeight="1">
      <c r="B118" s="79"/>
      <c r="C118" s="79"/>
      <c r="D118" s="80"/>
      <c r="E118" s="79"/>
      <c r="F118" s="80"/>
      <c r="G118" s="79"/>
      <c r="H118" s="79"/>
    </row>
    <row r="119" ht="14.25" customHeight="1">
      <c r="B119" s="79"/>
      <c r="C119" s="79"/>
      <c r="D119" s="80"/>
      <c r="E119" s="79"/>
      <c r="F119" s="80"/>
      <c r="G119" s="79"/>
      <c r="H119" s="79"/>
    </row>
    <row r="120" ht="14.25" customHeight="1">
      <c r="B120" s="79"/>
      <c r="C120" s="79"/>
      <c r="D120" s="80"/>
      <c r="E120" s="79"/>
      <c r="F120" s="80"/>
      <c r="G120" s="79"/>
      <c r="H120" s="79"/>
    </row>
    <row r="121" ht="14.25" customHeight="1">
      <c r="B121" s="79"/>
      <c r="C121" s="79"/>
      <c r="D121" s="80"/>
      <c r="E121" s="79"/>
      <c r="F121" s="80"/>
      <c r="G121" s="79"/>
      <c r="H121" s="79"/>
    </row>
    <row r="122" ht="14.25" customHeight="1">
      <c r="B122" s="79"/>
      <c r="C122" s="79"/>
      <c r="D122" s="80"/>
      <c r="E122" s="79"/>
      <c r="F122" s="80"/>
      <c r="G122" s="79"/>
      <c r="H122" s="79"/>
    </row>
    <row r="123" ht="14.25" customHeight="1">
      <c r="B123" s="79"/>
      <c r="C123" s="79"/>
      <c r="D123" s="80"/>
      <c r="E123" s="79"/>
      <c r="F123" s="80"/>
      <c r="G123" s="79"/>
      <c r="H123" s="79"/>
    </row>
    <row r="124" ht="14.25" customHeight="1">
      <c r="B124" s="79"/>
      <c r="C124" s="79"/>
      <c r="D124" s="80"/>
      <c r="E124" s="79"/>
      <c r="F124" s="80"/>
      <c r="G124" s="79"/>
      <c r="H124" s="79"/>
    </row>
    <row r="125" ht="14.25" customHeight="1">
      <c r="B125" s="79"/>
      <c r="C125" s="79"/>
      <c r="D125" s="80"/>
      <c r="E125" s="79"/>
      <c r="F125" s="80"/>
      <c r="G125" s="79"/>
      <c r="H125" s="79"/>
    </row>
    <row r="126" ht="14.25" customHeight="1">
      <c r="B126" s="79"/>
      <c r="C126" s="79"/>
      <c r="D126" s="80"/>
      <c r="E126" s="79"/>
      <c r="F126" s="80"/>
      <c r="G126" s="79"/>
      <c r="H126" s="79"/>
    </row>
    <row r="127" ht="14.25" customHeight="1">
      <c r="B127" s="79"/>
      <c r="C127" s="79"/>
      <c r="D127" s="80"/>
      <c r="E127" s="79"/>
      <c r="F127" s="80"/>
      <c r="G127" s="79"/>
      <c r="H127" s="79"/>
    </row>
    <row r="128" ht="14.25" customHeight="1">
      <c r="B128" s="79"/>
      <c r="C128" s="79"/>
      <c r="D128" s="80"/>
      <c r="E128" s="79"/>
      <c r="F128" s="80"/>
      <c r="G128" s="79"/>
      <c r="H128" s="79"/>
    </row>
    <row r="129" ht="14.25" customHeight="1">
      <c r="B129" s="79"/>
      <c r="C129" s="79"/>
      <c r="D129" s="80"/>
      <c r="E129" s="79"/>
      <c r="F129" s="80"/>
      <c r="G129" s="79"/>
      <c r="H129" s="79"/>
    </row>
    <row r="130" ht="14.25" customHeight="1">
      <c r="B130" s="79"/>
      <c r="C130" s="79"/>
      <c r="D130" s="80"/>
      <c r="E130" s="79"/>
      <c r="F130" s="80"/>
      <c r="G130" s="79"/>
      <c r="H130" s="79"/>
    </row>
    <row r="131" ht="14.25" customHeight="1">
      <c r="B131" s="79"/>
      <c r="C131" s="79"/>
      <c r="D131" s="80"/>
      <c r="E131" s="79"/>
      <c r="F131" s="80"/>
      <c r="G131" s="79"/>
      <c r="H131" s="79"/>
    </row>
    <row r="132" ht="14.25" customHeight="1">
      <c r="B132" s="79"/>
      <c r="C132" s="79"/>
      <c r="D132" s="80"/>
      <c r="E132" s="79"/>
      <c r="F132" s="80"/>
      <c r="G132" s="79"/>
      <c r="H132" s="79"/>
    </row>
    <row r="133" ht="14.25" customHeight="1">
      <c r="B133" s="79"/>
      <c r="C133" s="79"/>
      <c r="D133" s="80"/>
      <c r="E133" s="79"/>
      <c r="F133" s="80"/>
      <c r="G133" s="79"/>
      <c r="H133" s="79"/>
    </row>
    <row r="134" ht="14.25" customHeight="1">
      <c r="B134" s="79"/>
      <c r="C134" s="79"/>
      <c r="D134" s="80"/>
      <c r="E134" s="79"/>
      <c r="F134" s="80"/>
      <c r="G134" s="79"/>
      <c r="H134" s="79"/>
    </row>
    <row r="135" ht="14.25" customHeight="1">
      <c r="B135" s="79"/>
      <c r="C135" s="79"/>
      <c r="D135" s="80"/>
      <c r="E135" s="79"/>
      <c r="F135" s="80"/>
      <c r="G135" s="79"/>
      <c r="H135" s="79"/>
    </row>
    <row r="136" ht="14.25" customHeight="1">
      <c r="B136" s="79"/>
      <c r="C136" s="79"/>
      <c r="D136" s="80"/>
      <c r="E136" s="79"/>
      <c r="F136" s="80"/>
      <c r="G136" s="79"/>
      <c r="H136" s="79"/>
    </row>
    <row r="137" ht="14.25" customHeight="1">
      <c r="B137" s="79"/>
      <c r="C137" s="79"/>
      <c r="D137" s="80"/>
      <c r="E137" s="79"/>
      <c r="F137" s="80"/>
      <c r="G137" s="79"/>
      <c r="H137" s="79"/>
    </row>
    <row r="138" ht="14.25" customHeight="1">
      <c r="B138" s="79"/>
      <c r="C138" s="79"/>
      <c r="D138" s="80"/>
      <c r="E138" s="79"/>
      <c r="F138" s="80"/>
      <c r="G138" s="79"/>
      <c r="H138" s="79"/>
    </row>
    <row r="139" ht="14.25" customHeight="1">
      <c r="B139" s="79"/>
      <c r="C139" s="79"/>
      <c r="D139" s="80"/>
      <c r="E139" s="79"/>
      <c r="F139" s="80"/>
      <c r="G139" s="79"/>
      <c r="H139" s="79"/>
    </row>
    <row r="140" ht="14.25" customHeight="1">
      <c r="B140" s="79"/>
      <c r="C140" s="79"/>
      <c r="D140" s="80"/>
      <c r="E140" s="79"/>
      <c r="F140" s="80"/>
      <c r="G140" s="79"/>
      <c r="H140" s="79"/>
    </row>
    <row r="141" ht="14.25" customHeight="1">
      <c r="B141" s="79"/>
      <c r="C141" s="79"/>
      <c r="D141" s="80"/>
      <c r="E141" s="79"/>
      <c r="F141" s="80"/>
      <c r="G141" s="79"/>
      <c r="H141" s="79"/>
    </row>
    <row r="142" ht="14.25" customHeight="1">
      <c r="B142" s="79"/>
      <c r="C142" s="79"/>
      <c r="D142" s="80"/>
      <c r="E142" s="79"/>
      <c r="F142" s="80"/>
      <c r="G142" s="79"/>
      <c r="H142" s="79"/>
    </row>
    <row r="143" ht="14.25" customHeight="1">
      <c r="B143" s="79"/>
      <c r="C143" s="79"/>
      <c r="D143" s="80"/>
      <c r="E143" s="79"/>
      <c r="F143" s="80"/>
      <c r="G143" s="79"/>
      <c r="H143" s="79"/>
    </row>
    <row r="144" ht="14.25" customHeight="1">
      <c r="B144" s="79"/>
      <c r="C144" s="79"/>
      <c r="D144" s="80"/>
      <c r="E144" s="79"/>
      <c r="F144" s="80"/>
      <c r="G144" s="79"/>
      <c r="H144" s="79"/>
    </row>
    <row r="145" ht="14.25" customHeight="1">
      <c r="B145" s="79"/>
      <c r="C145" s="79"/>
      <c r="D145" s="80"/>
      <c r="E145" s="79"/>
      <c r="F145" s="80"/>
      <c r="G145" s="79"/>
      <c r="H145" s="79"/>
    </row>
    <row r="146" ht="14.25" customHeight="1">
      <c r="B146" s="79"/>
      <c r="C146" s="79"/>
      <c r="D146" s="80"/>
      <c r="E146" s="79"/>
      <c r="F146" s="80"/>
      <c r="G146" s="79"/>
      <c r="H146" s="79"/>
    </row>
    <row r="147" ht="14.25" customHeight="1">
      <c r="B147" s="79"/>
      <c r="C147" s="79"/>
      <c r="D147" s="80"/>
      <c r="E147" s="79"/>
      <c r="F147" s="80"/>
      <c r="G147" s="79"/>
      <c r="H147" s="79"/>
    </row>
    <row r="148" ht="14.25" customHeight="1">
      <c r="B148" s="79"/>
      <c r="C148" s="79"/>
      <c r="D148" s="80"/>
      <c r="E148" s="79"/>
      <c r="F148" s="80"/>
      <c r="G148" s="79"/>
      <c r="H148" s="79"/>
    </row>
    <row r="149" ht="14.25" customHeight="1">
      <c r="B149" s="79"/>
      <c r="C149" s="79"/>
      <c r="D149" s="80"/>
      <c r="E149" s="79"/>
      <c r="F149" s="80"/>
      <c r="G149" s="79"/>
      <c r="H149" s="79"/>
    </row>
    <row r="150" ht="14.25" customHeight="1">
      <c r="B150" s="79"/>
      <c r="C150" s="79"/>
      <c r="D150" s="80"/>
      <c r="E150" s="79"/>
      <c r="F150" s="80"/>
      <c r="G150" s="79"/>
      <c r="H150" s="79"/>
    </row>
    <row r="151" ht="14.25" customHeight="1">
      <c r="B151" s="79"/>
      <c r="C151" s="79"/>
      <c r="D151" s="80"/>
      <c r="E151" s="79"/>
      <c r="F151" s="80"/>
      <c r="G151" s="79"/>
      <c r="H151" s="79"/>
    </row>
    <row r="152" ht="14.25" customHeight="1">
      <c r="B152" s="79"/>
      <c r="C152" s="79"/>
      <c r="D152" s="80"/>
      <c r="E152" s="79"/>
      <c r="F152" s="80"/>
      <c r="G152" s="79"/>
      <c r="H152" s="79"/>
    </row>
    <row r="153" ht="14.25" customHeight="1">
      <c r="B153" s="79"/>
      <c r="C153" s="79"/>
      <c r="D153" s="80"/>
      <c r="E153" s="79"/>
      <c r="F153" s="80"/>
      <c r="G153" s="79"/>
      <c r="H153" s="79"/>
    </row>
    <row r="154" ht="14.25" customHeight="1">
      <c r="B154" s="79"/>
      <c r="C154" s="79"/>
      <c r="D154" s="80"/>
      <c r="E154" s="79"/>
      <c r="F154" s="80"/>
      <c r="G154" s="79"/>
      <c r="H154" s="79"/>
    </row>
    <row r="155" ht="14.25" customHeight="1">
      <c r="B155" s="79"/>
      <c r="C155" s="79"/>
      <c r="D155" s="80"/>
      <c r="E155" s="79"/>
      <c r="F155" s="80"/>
      <c r="G155" s="79"/>
      <c r="H155" s="79"/>
    </row>
    <row r="156" ht="14.25" customHeight="1">
      <c r="B156" s="79"/>
      <c r="C156" s="79"/>
      <c r="D156" s="80"/>
      <c r="E156" s="79"/>
      <c r="F156" s="80"/>
      <c r="G156" s="79"/>
      <c r="H156" s="79"/>
    </row>
    <row r="157" ht="14.25" customHeight="1">
      <c r="B157" s="79"/>
      <c r="C157" s="79"/>
      <c r="D157" s="80"/>
      <c r="E157" s="79"/>
      <c r="F157" s="80"/>
      <c r="G157" s="79"/>
      <c r="H157" s="79"/>
    </row>
    <row r="158" ht="14.25" customHeight="1">
      <c r="B158" s="79"/>
      <c r="C158" s="79"/>
      <c r="D158" s="80"/>
      <c r="E158" s="79"/>
      <c r="F158" s="80"/>
      <c r="G158" s="79"/>
      <c r="H158" s="79"/>
    </row>
    <row r="159" ht="14.25" customHeight="1">
      <c r="B159" s="79"/>
      <c r="C159" s="79"/>
      <c r="D159" s="80"/>
      <c r="E159" s="79"/>
      <c r="F159" s="80"/>
      <c r="G159" s="79"/>
      <c r="H159" s="79"/>
    </row>
    <row r="160" ht="14.25" customHeight="1">
      <c r="B160" s="79"/>
      <c r="C160" s="79"/>
      <c r="D160" s="80"/>
      <c r="E160" s="79"/>
      <c r="F160" s="80"/>
      <c r="G160" s="79"/>
      <c r="H160" s="79"/>
    </row>
    <row r="161" ht="14.25" customHeight="1">
      <c r="B161" s="79"/>
      <c r="C161" s="79"/>
      <c r="D161" s="80"/>
      <c r="E161" s="79"/>
      <c r="F161" s="80"/>
      <c r="G161" s="79"/>
      <c r="H161" s="79"/>
    </row>
    <row r="162" ht="14.25" customHeight="1">
      <c r="B162" s="79"/>
      <c r="C162" s="79"/>
      <c r="D162" s="80"/>
      <c r="E162" s="79"/>
      <c r="F162" s="80"/>
      <c r="G162" s="79"/>
      <c r="H162" s="79"/>
    </row>
    <row r="163" ht="14.25" customHeight="1">
      <c r="B163" s="79"/>
      <c r="C163" s="79"/>
      <c r="D163" s="80"/>
      <c r="E163" s="79"/>
      <c r="F163" s="80"/>
      <c r="G163" s="79"/>
      <c r="H163" s="79"/>
    </row>
    <row r="164" ht="14.25" customHeight="1">
      <c r="B164" s="79"/>
      <c r="C164" s="79"/>
      <c r="D164" s="80"/>
      <c r="E164" s="79"/>
      <c r="F164" s="80"/>
      <c r="G164" s="79"/>
      <c r="H164" s="79"/>
    </row>
    <row r="165" ht="14.25" customHeight="1">
      <c r="B165" s="79"/>
      <c r="C165" s="79"/>
      <c r="D165" s="80"/>
      <c r="E165" s="79"/>
      <c r="F165" s="80"/>
      <c r="G165" s="79"/>
      <c r="H165" s="79"/>
    </row>
    <row r="166" ht="14.25" customHeight="1">
      <c r="B166" s="79"/>
      <c r="C166" s="79"/>
      <c r="D166" s="80"/>
      <c r="E166" s="79"/>
      <c r="F166" s="80"/>
      <c r="G166" s="79"/>
      <c r="H166" s="79"/>
    </row>
    <row r="167" ht="14.25" customHeight="1">
      <c r="B167" s="79"/>
      <c r="C167" s="79"/>
      <c r="D167" s="80"/>
      <c r="E167" s="79"/>
      <c r="F167" s="80"/>
      <c r="G167" s="79"/>
      <c r="H167" s="79"/>
    </row>
    <row r="168" ht="14.25" customHeight="1">
      <c r="B168" s="79"/>
      <c r="C168" s="79"/>
      <c r="D168" s="80"/>
      <c r="E168" s="79"/>
      <c r="F168" s="80"/>
      <c r="G168" s="79"/>
      <c r="H168" s="79"/>
    </row>
    <row r="169" ht="14.25" customHeight="1">
      <c r="B169" s="79"/>
      <c r="C169" s="79"/>
      <c r="D169" s="80"/>
      <c r="E169" s="79"/>
      <c r="F169" s="80"/>
      <c r="G169" s="79"/>
      <c r="H169" s="79"/>
    </row>
    <row r="170" ht="14.25" customHeight="1">
      <c r="B170" s="79"/>
      <c r="C170" s="79"/>
      <c r="D170" s="80"/>
      <c r="E170" s="79"/>
      <c r="F170" s="80"/>
      <c r="G170" s="79"/>
      <c r="H170" s="79"/>
    </row>
    <row r="171" ht="14.25" customHeight="1">
      <c r="B171" s="79"/>
      <c r="C171" s="79"/>
      <c r="D171" s="80"/>
      <c r="E171" s="79"/>
      <c r="F171" s="80"/>
      <c r="G171" s="79"/>
      <c r="H171" s="79"/>
    </row>
    <row r="172" ht="14.25" customHeight="1">
      <c r="B172" s="79"/>
      <c r="C172" s="79"/>
      <c r="D172" s="80"/>
      <c r="E172" s="79"/>
      <c r="F172" s="80"/>
      <c r="G172" s="79"/>
      <c r="H172" s="79"/>
    </row>
    <row r="173" ht="14.25" customHeight="1">
      <c r="B173" s="79"/>
      <c r="C173" s="79"/>
      <c r="D173" s="80"/>
      <c r="E173" s="79"/>
      <c r="F173" s="80"/>
      <c r="G173" s="79"/>
      <c r="H173" s="79"/>
    </row>
    <row r="174" ht="14.25" customHeight="1">
      <c r="B174" s="79"/>
      <c r="C174" s="79"/>
      <c r="D174" s="80"/>
      <c r="E174" s="79"/>
      <c r="F174" s="80"/>
      <c r="G174" s="79"/>
      <c r="H174" s="79"/>
    </row>
    <row r="175" ht="14.25" customHeight="1">
      <c r="B175" s="79"/>
      <c r="C175" s="79"/>
      <c r="D175" s="80"/>
      <c r="E175" s="79"/>
      <c r="F175" s="80"/>
      <c r="G175" s="79"/>
      <c r="H175" s="79"/>
    </row>
    <row r="176" ht="14.25" customHeight="1">
      <c r="B176" s="79"/>
      <c r="C176" s="79"/>
      <c r="D176" s="80"/>
      <c r="E176" s="79"/>
      <c r="F176" s="80"/>
      <c r="G176" s="79"/>
      <c r="H176" s="79"/>
    </row>
    <row r="177" ht="14.25" customHeight="1">
      <c r="B177" s="79"/>
      <c r="C177" s="79"/>
      <c r="D177" s="80"/>
      <c r="E177" s="79"/>
      <c r="F177" s="80"/>
      <c r="G177" s="79"/>
      <c r="H177" s="79"/>
    </row>
    <row r="178" ht="14.25" customHeight="1">
      <c r="B178" s="79"/>
      <c r="C178" s="79"/>
      <c r="D178" s="80"/>
      <c r="E178" s="79"/>
      <c r="F178" s="80"/>
      <c r="G178" s="79"/>
      <c r="H178" s="79"/>
    </row>
    <row r="179" ht="14.25" customHeight="1">
      <c r="B179" s="79"/>
      <c r="C179" s="79"/>
      <c r="D179" s="80"/>
      <c r="E179" s="79"/>
      <c r="F179" s="80"/>
      <c r="G179" s="79"/>
      <c r="H179" s="79"/>
    </row>
    <row r="180" ht="14.25" customHeight="1">
      <c r="B180" s="79"/>
      <c r="C180" s="79"/>
      <c r="D180" s="80"/>
      <c r="E180" s="79"/>
      <c r="F180" s="80"/>
      <c r="G180" s="79"/>
      <c r="H180" s="79"/>
    </row>
    <row r="181" ht="14.25" customHeight="1">
      <c r="B181" s="79"/>
      <c r="C181" s="79"/>
      <c r="D181" s="80"/>
      <c r="E181" s="79"/>
      <c r="F181" s="80"/>
      <c r="G181" s="79"/>
      <c r="H181" s="79"/>
    </row>
    <row r="182" ht="14.25" customHeight="1">
      <c r="B182" s="79"/>
      <c r="C182" s="79"/>
      <c r="D182" s="80"/>
      <c r="E182" s="79"/>
      <c r="F182" s="80"/>
      <c r="G182" s="79"/>
      <c r="H182" s="79"/>
    </row>
    <row r="183" ht="14.25" customHeight="1">
      <c r="B183" s="79"/>
      <c r="C183" s="79"/>
      <c r="D183" s="80"/>
      <c r="E183" s="79"/>
      <c r="F183" s="80"/>
      <c r="G183" s="79"/>
      <c r="H183" s="79"/>
    </row>
    <row r="184" ht="14.25" customHeight="1">
      <c r="B184" s="79"/>
      <c r="C184" s="79"/>
      <c r="D184" s="80"/>
      <c r="E184" s="79"/>
      <c r="F184" s="80"/>
      <c r="G184" s="79"/>
      <c r="H184" s="79"/>
    </row>
    <row r="185" ht="14.25" customHeight="1">
      <c r="B185" s="79"/>
      <c r="C185" s="79"/>
      <c r="D185" s="80"/>
      <c r="E185" s="79"/>
      <c r="F185" s="80"/>
      <c r="G185" s="79"/>
      <c r="H185" s="79"/>
    </row>
    <row r="186" ht="14.25" customHeight="1">
      <c r="B186" s="79"/>
      <c r="C186" s="79"/>
      <c r="D186" s="80"/>
      <c r="E186" s="79"/>
      <c r="F186" s="80"/>
      <c r="G186" s="79"/>
      <c r="H186" s="79"/>
    </row>
    <row r="187" ht="14.25" customHeight="1">
      <c r="B187" s="79"/>
      <c r="C187" s="79"/>
      <c r="D187" s="80"/>
      <c r="E187" s="79"/>
      <c r="F187" s="80"/>
      <c r="G187" s="79"/>
      <c r="H187" s="79"/>
    </row>
    <row r="188" ht="14.25" customHeight="1">
      <c r="B188" s="79"/>
      <c r="C188" s="79"/>
      <c r="D188" s="80"/>
      <c r="E188" s="79"/>
      <c r="F188" s="80"/>
      <c r="G188" s="79"/>
      <c r="H188" s="79"/>
    </row>
    <row r="189" ht="14.25" customHeight="1">
      <c r="B189" s="79"/>
      <c r="C189" s="79"/>
      <c r="D189" s="80"/>
      <c r="E189" s="79"/>
      <c r="F189" s="80"/>
      <c r="G189" s="79"/>
      <c r="H189" s="79"/>
    </row>
    <row r="190" ht="14.25" customHeight="1">
      <c r="B190" s="79"/>
      <c r="C190" s="79"/>
      <c r="D190" s="80"/>
      <c r="E190" s="79"/>
      <c r="F190" s="80"/>
      <c r="G190" s="79"/>
      <c r="H190" s="79"/>
    </row>
    <row r="191" ht="14.25" customHeight="1">
      <c r="B191" s="79"/>
      <c r="C191" s="79"/>
      <c r="D191" s="80"/>
      <c r="E191" s="79"/>
      <c r="F191" s="80"/>
      <c r="G191" s="79"/>
      <c r="H191" s="79"/>
    </row>
    <row r="192" ht="14.25" customHeight="1">
      <c r="B192" s="79"/>
      <c r="C192" s="79"/>
      <c r="D192" s="80"/>
      <c r="E192" s="79"/>
      <c r="F192" s="80"/>
      <c r="G192" s="79"/>
      <c r="H192" s="79"/>
    </row>
    <row r="193" ht="14.25" customHeight="1">
      <c r="B193" s="79"/>
      <c r="C193" s="79"/>
      <c r="D193" s="80"/>
      <c r="E193" s="79"/>
      <c r="F193" s="80"/>
      <c r="G193" s="79"/>
      <c r="H193" s="79"/>
    </row>
    <row r="194" ht="14.25" customHeight="1">
      <c r="B194" s="79"/>
      <c r="C194" s="79"/>
      <c r="D194" s="80"/>
      <c r="E194" s="79"/>
      <c r="F194" s="80"/>
      <c r="G194" s="79"/>
      <c r="H194" s="79"/>
    </row>
    <row r="195" ht="14.25" customHeight="1">
      <c r="B195" s="79"/>
      <c r="C195" s="79"/>
      <c r="D195" s="80"/>
      <c r="E195" s="79"/>
      <c r="F195" s="80"/>
      <c r="G195" s="79"/>
      <c r="H195" s="79"/>
    </row>
    <row r="196" ht="14.25" customHeight="1">
      <c r="B196" s="79"/>
      <c r="C196" s="79"/>
      <c r="D196" s="80"/>
      <c r="E196" s="79"/>
      <c r="F196" s="80"/>
      <c r="G196" s="79"/>
      <c r="H196" s="79"/>
    </row>
    <row r="197" ht="14.25" customHeight="1">
      <c r="B197" s="79"/>
      <c r="C197" s="79"/>
      <c r="D197" s="80"/>
      <c r="E197" s="79"/>
      <c r="F197" s="80"/>
      <c r="G197" s="79"/>
      <c r="H197" s="79"/>
    </row>
    <row r="198" ht="14.25" customHeight="1">
      <c r="B198" s="79"/>
      <c r="C198" s="79"/>
      <c r="D198" s="80"/>
      <c r="E198" s="79"/>
      <c r="F198" s="80"/>
      <c r="G198" s="79"/>
      <c r="H198" s="79"/>
    </row>
    <row r="199" ht="14.25" customHeight="1">
      <c r="B199" s="79"/>
      <c r="C199" s="79"/>
      <c r="D199" s="80"/>
      <c r="E199" s="79"/>
      <c r="F199" s="80"/>
      <c r="G199" s="79"/>
      <c r="H199" s="79"/>
    </row>
    <row r="200" ht="14.25" customHeight="1">
      <c r="B200" s="79"/>
      <c r="C200" s="79"/>
      <c r="D200" s="80"/>
      <c r="E200" s="79"/>
      <c r="F200" s="80"/>
      <c r="G200" s="79"/>
      <c r="H200" s="79"/>
    </row>
    <row r="201" ht="14.25" customHeight="1">
      <c r="B201" s="79"/>
      <c r="C201" s="79"/>
      <c r="D201" s="80"/>
      <c r="E201" s="79"/>
      <c r="F201" s="80"/>
      <c r="G201" s="79"/>
      <c r="H201" s="79"/>
    </row>
    <row r="202" ht="14.25" customHeight="1">
      <c r="B202" s="79"/>
      <c r="C202" s="79"/>
      <c r="D202" s="80"/>
      <c r="E202" s="79"/>
      <c r="F202" s="80"/>
      <c r="G202" s="79"/>
      <c r="H202" s="79"/>
    </row>
    <row r="203" ht="14.25" customHeight="1">
      <c r="B203" s="79"/>
      <c r="C203" s="79"/>
      <c r="D203" s="80"/>
      <c r="E203" s="79"/>
      <c r="F203" s="80"/>
      <c r="G203" s="79"/>
      <c r="H203" s="79"/>
    </row>
    <row r="204" ht="14.25" customHeight="1">
      <c r="B204" s="79"/>
      <c r="C204" s="79"/>
      <c r="D204" s="80"/>
      <c r="E204" s="79"/>
      <c r="F204" s="80"/>
      <c r="G204" s="79"/>
      <c r="H204" s="79"/>
    </row>
    <row r="205" ht="14.25" customHeight="1">
      <c r="B205" s="79"/>
      <c r="C205" s="79"/>
      <c r="D205" s="80"/>
      <c r="E205" s="79"/>
      <c r="F205" s="80"/>
      <c r="G205" s="79"/>
      <c r="H205" s="79"/>
    </row>
    <row r="206" ht="14.25" customHeight="1">
      <c r="B206" s="79"/>
      <c r="C206" s="79"/>
      <c r="D206" s="80"/>
      <c r="E206" s="79"/>
      <c r="F206" s="80"/>
      <c r="G206" s="79"/>
      <c r="H206" s="79"/>
    </row>
    <row r="207" ht="14.25" customHeight="1">
      <c r="B207" s="79"/>
      <c r="C207" s="79"/>
      <c r="D207" s="80"/>
      <c r="E207" s="79"/>
      <c r="F207" s="80"/>
      <c r="G207" s="79"/>
      <c r="H207" s="79"/>
    </row>
    <row r="208" ht="14.25" customHeight="1">
      <c r="B208" s="79"/>
      <c r="C208" s="79"/>
      <c r="D208" s="80"/>
      <c r="E208" s="79"/>
      <c r="F208" s="80"/>
      <c r="G208" s="79"/>
      <c r="H208" s="79"/>
    </row>
    <row r="209" ht="14.25" customHeight="1">
      <c r="B209" s="79"/>
      <c r="C209" s="79"/>
      <c r="D209" s="80"/>
      <c r="E209" s="79"/>
      <c r="F209" s="80"/>
      <c r="G209" s="79"/>
      <c r="H209" s="79"/>
    </row>
    <row r="210" ht="14.25" customHeight="1">
      <c r="B210" s="79"/>
      <c r="C210" s="79"/>
      <c r="D210" s="80"/>
      <c r="E210" s="79"/>
      <c r="F210" s="80"/>
      <c r="G210" s="79"/>
      <c r="H210" s="79"/>
    </row>
    <row r="211" ht="14.25" customHeight="1">
      <c r="B211" s="79"/>
      <c r="C211" s="79"/>
      <c r="D211" s="80"/>
      <c r="E211" s="79"/>
      <c r="F211" s="80"/>
      <c r="G211" s="79"/>
      <c r="H211" s="79"/>
    </row>
    <row r="212" ht="14.25" customHeight="1">
      <c r="B212" s="79"/>
      <c r="C212" s="79"/>
      <c r="D212" s="80"/>
      <c r="E212" s="79"/>
      <c r="F212" s="80"/>
      <c r="G212" s="79"/>
      <c r="H212" s="79"/>
    </row>
    <row r="213" ht="14.25" customHeight="1">
      <c r="B213" s="79"/>
      <c r="C213" s="79"/>
      <c r="D213" s="80"/>
      <c r="E213" s="79"/>
      <c r="F213" s="80"/>
      <c r="G213" s="79"/>
      <c r="H213" s="79"/>
    </row>
    <row r="214" ht="14.25" customHeight="1">
      <c r="B214" s="79"/>
      <c r="C214" s="79"/>
      <c r="D214" s="80"/>
      <c r="E214" s="79"/>
      <c r="F214" s="80"/>
      <c r="G214" s="79"/>
      <c r="H214" s="79"/>
    </row>
    <row r="215" ht="14.25" customHeight="1">
      <c r="B215" s="79"/>
      <c r="C215" s="79"/>
      <c r="D215" s="80"/>
      <c r="E215" s="79"/>
      <c r="F215" s="80"/>
      <c r="G215" s="79"/>
      <c r="H215" s="79"/>
    </row>
    <row r="216" ht="14.25" customHeight="1">
      <c r="B216" s="79"/>
      <c r="C216" s="79"/>
      <c r="D216" s="80"/>
      <c r="E216" s="79"/>
      <c r="F216" s="80"/>
      <c r="G216" s="79"/>
      <c r="H216" s="79"/>
    </row>
    <row r="217" ht="14.25" customHeight="1">
      <c r="B217" s="79"/>
      <c r="C217" s="79"/>
      <c r="D217" s="80"/>
      <c r="E217" s="79"/>
      <c r="F217" s="80"/>
      <c r="G217" s="79"/>
      <c r="H217" s="79"/>
    </row>
    <row r="218" ht="14.25" customHeight="1">
      <c r="B218" s="79"/>
      <c r="C218" s="79"/>
      <c r="D218" s="80"/>
      <c r="E218" s="79"/>
      <c r="F218" s="80"/>
      <c r="G218" s="79"/>
      <c r="H218" s="79"/>
    </row>
    <row r="219" ht="14.25" customHeight="1">
      <c r="B219" s="79"/>
      <c r="C219" s="79"/>
      <c r="D219" s="80"/>
      <c r="E219" s="79"/>
      <c r="F219" s="80"/>
      <c r="G219" s="79"/>
      <c r="H219" s="79"/>
    </row>
    <row r="220" ht="14.25" customHeight="1">
      <c r="B220" s="79"/>
      <c r="C220" s="79"/>
      <c r="D220" s="80"/>
      <c r="E220" s="79"/>
      <c r="F220" s="80"/>
      <c r="G220" s="79"/>
      <c r="H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86"/>
    <col customWidth="1" min="6" max="6" width="14.14"/>
    <col customWidth="1" min="7" max="7" width="15.43"/>
    <col customWidth="1" min="8" max="8" width="8.86"/>
  </cols>
  <sheetData>
    <row r="1" ht="14.25" customHeight="1">
      <c r="A1" s="34" t="s">
        <v>183</v>
      </c>
      <c r="B1" s="34" t="s">
        <v>198</v>
      </c>
      <c r="C1" s="34" t="s">
        <v>199</v>
      </c>
      <c r="D1" s="34" t="s">
        <v>200</v>
      </c>
      <c r="E1" s="34" t="s">
        <v>201</v>
      </c>
      <c r="F1" s="34" t="s">
        <v>202</v>
      </c>
      <c r="G1" s="34" t="s">
        <v>203</v>
      </c>
      <c r="H1" s="34" t="s">
        <v>204</v>
      </c>
    </row>
    <row r="2" ht="14.25" customHeight="1">
      <c r="A2" s="34">
        <v>2017.0</v>
      </c>
      <c r="B2" s="34">
        <v>8.0</v>
      </c>
      <c r="C2" s="34">
        <v>28.0</v>
      </c>
      <c r="D2" s="34">
        <v>24.0</v>
      </c>
      <c r="E2" s="34">
        <v>11.7</v>
      </c>
      <c r="F2" s="34">
        <v>17.9</v>
      </c>
      <c r="G2" s="34">
        <v>0.0</v>
      </c>
      <c r="H2" s="34">
        <f t="shared" ref="H2:H61" si="1">IF(G2&gt;0,1,0)</f>
        <v>0</v>
      </c>
    </row>
    <row r="3" ht="14.25" customHeight="1">
      <c r="A3" s="34">
        <v>2017.0</v>
      </c>
      <c r="B3" s="34">
        <v>8.0</v>
      </c>
      <c r="C3" s="34">
        <v>29.0</v>
      </c>
      <c r="D3" s="34">
        <v>23.9</v>
      </c>
      <c r="E3" s="34">
        <v>15.5</v>
      </c>
      <c r="F3" s="34">
        <v>19.7</v>
      </c>
      <c r="G3" s="34">
        <v>0.0</v>
      </c>
      <c r="H3" s="34">
        <f t="shared" si="1"/>
        <v>0</v>
      </c>
    </row>
    <row r="4" ht="14.25" customHeight="1">
      <c r="A4" s="34">
        <v>2017.0</v>
      </c>
      <c r="B4" s="34">
        <v>8.0</v>
      </c>
      <c r="C4" s="34">
        <v>30.0</v>
      </c>
      <c r="D4" s="34">
        <v>22.8</v>
      </c>
      <c r="E4" s="34">
        <v>12.6</v>
      </c>
      <c r="F4" s="34">
        <v>17.7</v>
      </c>
      <c r="G4" s="34">
        <v>0.0</v>
      </c>
      <c r="H4" s="34">
        <f t="shared" si="1"/>
        <v>0</v>
      </c>
    </row>
    <row r="5" ht="14.25" customHeight="1">
      <c r="A5" s="34">
        <v>2017.0</v>
      </c>
      <c r="B5" s="34">
        <v>8.0</v>
      </c>
      <c r="C5" s="34">
        <v>31.0</v>
      </c>
      <c r="D5" s="34">
        <v>19.2</v>
      </c>
      <c r="E5" s="34">
        <v>8.7</v>
      </c>
      <c r="F5" s="34">
        <v>14.0</v>
      </c>
      <c r="G5" s="34">
        <v>0.5</v>
      </c>
      <c r="H5" s="34">
        <f t="shared" si="1"/>
        <v>1</v>
      </c>
    </row>
    <row r="6" ht="14.25" customHeight="1">
      <c r="A6" s="34">
        <v>2017.0</v>
      </c>
      <c r="B6" s="34">
        <v>9.0</v>
      </c>
      <c r="C6" s="34">
        <v>1.0</v>
      </c>
      <c r="D6" s="34">
        <v>17.2</v>
      </c>
      <c r="E6" s="34">
        <v>6.9</v>
      </c>
      <c r="F6" s="34">
        <v>12.1</v>
      </c>
      <c r="G6" s="34">
        <v>0.0</v>
      </c>
      <c r="H6" s="34">
        <f t="shared" si="1"/>
        <v>0</v>
      </c>
    </row>
    <row r="7" ht="14.25" customHeight="1">
      <c r="A7" s="34">
        <v>2017.0</v>
      </c>
      <c r="B7" s="34">
        <v>9.0</v>
      </c>
      <c r="C7" s="34">
        <v>4.0</v>
      </c>
      <c r="D7" s="34">
        <v>24.1</v>
      </c>
      <c r="E7" s="34">
        <v>12.9</v>
      </c>
      <c r="F7" s="34">
        <v>18.5</v>
      </c>
      <c r="G7" s="34">
        <v>1.5</v>
      </c>
      <c r="H7" s="34">
        <f t="shared" si="1"/>
        <v>1</v>
      </c>
    </row>
    <row r="8" ht="14.25" customHeight="1">
      <c r="A8" s="34">
        <v>2017.0</v>
      </c>
      <c r="B8" s="34">
        <v>9.0</v>
      </c>
      <c r="C8" s="34">
        <v>5.0</v>
      </c>
      <c r="D8" s="34">
        <v>21.2</v>
      </c>
      <c r="E8" s="34">
        <v>16.1</v>
      </c>
      <c r="F8" s="34">
        <v>18.7</v>
      </c>
      <c r="G8" s="34">
        <v>0.6</v>
      </c>
      <c r="H8" s="34">
        <f t="shared" si="1"/>
        <v>1</v>
      </c>
    </row>
    <row r="9" ht="14.25" customHeight="1">
      <c r="A9" s="34">
        <v>2017.0</v>
      </c>
      <c r="B9" s="34">
        <v>9.0</v>
      </c>
      <c r="C9" s="34">
        <v>6.0</v>
      </c>
      <c r="D9" s="34">
        <v>17.8</v>
      </c>
      <c r="E9" s="34">
        <v>14.5</v>
      </c>
      <c r="F9" s="34">
        <v>16.2</v>
      </c>
      <c r="G9" s="34">
        <v>0.7</v>
      </c>
      <c r="H9" s="34">
        <f t="shared" si="1"/>
        <v>1</v>
      </c>
    </row>
    <row r="10" ht="14.25" customHeight="1">
      <c r="A10" s="34">
        <v>2017.0</v>
      </c>
      <c r="B10" s="34">
        <v>9.0</v>
      </c>
      <c r="C10" s="34">
        <v>7.0</v>
      </c>
      <c r="D10" s="34">
        <v>19.2</v>
      </c>
      <c r="E10" s="34">
        <v>12.8</v>
      </c>
      <c r="F10" s="34">
        <v>16.0</v>
      </c>
      <c r="G10" s="34">
        <v>16.1</v>
      </c>
      <c r="H10" s="34">
        <f t="shared" si="1"/>
        <v>1</v>
      </c>
    </row>
    <row r="11" ht="14.25" customHeight="1">
      <c r="A11" s="34">
        <v>2017.0</v>
      </c>
      <c r="B11" s="34">
        <v>9.0</v>
      </c>
      <c r="C11" s="34">
        <v>8.0</v>
      </c>
      <c r="D11" s="34">
        <v>18.0</v>
      </c>
      <c r="E11" s="34">
        <v>12.3</v>
      </c>
      <c r="F11" s="34">
        <v>15.2</v>
      </c>
      <c r="G11" s="34">
        <v>0.3</v>
      </c>
      <c r="H11" s="34">
        <f t="shared" si="1"/>
        <v>1</v>
      </c>
    </row>
    <row r="12" ht="14.25" customHeight="1">
      <c r="A12" s="34">
        <v>2016.0</v>
      </c>
      <c r="B12" s="34">
        <v>8.0</v>
      </c>
      <c r="C12" s="34">
        <v>29.0</v>
      </c>
      <c r="D12" s="34">
        <v>25.0</v>
      </c>
      <c r="E12" s="34">
        <v>16.8</v>
      </c>
      <c r="F12" s="34">
        <v>20.9</v>
      </c>
      <c r="G12" s="34">
        <v>0.0</v>
      </c>
      <c r="H12" s="34">
        <f t="shared" si="1"/>
        <v>0</v>
      </c>
    </row>
    <row r="13" ht="14.25" customHeight="1">
      <c r="A13" s="34">
        <v>2016.0</v>
      </c>
      <c r="B13" s="34">
        <v>8.0</v>
      </c>
      <c r="C13" s="34">
        <v>30.0</v>
      </c>
      <c r="D13" s="34">
        <v>25.4</v>
      </c>
      <c r="E13" s="34">
        <v>16.4</v>
      </c>
      <c r="F13" s="34">
        <v>20.9</v>
      </c>
      <c r="G13" s="34">
        <v>0.0</v>
      </c>
      <c r="H13" s="34">
        <f t="shared" si="1"/>
        <v>0</v>
      </c>
    </row>
    <row r="14" ht="14.25" customHeight="1">
      <c r="A14" s="34">
        <v>2016.0</v>
      </c>
      <c r="B14" s="34">
        <v>8.0</v>
      </c>
      <c r="C14" s="34">
        <v>31.0</v>
      </c>
      <c r="D14" s="34">
        <v>25.7</v>
      </c>
      <c r="E14" s="34">
        <v>15.1</v>
      </c>
      <c r="F14" s="34">
        <v>20.4</v>
      </c>
      <c r="G14" s="34">
        <v>7.4</v>
      </c>
      <c r="H14" s="34">
        <f t="shared" si="1"/>
        <v>1</v>
      </c>
    </row>
    <row r="15" ht="14.25" customHeight="1">
      <c r="A15" s="34">
        <v>2016.0</v>
      </c>
      <c r="B15" s="34">
        <v>9.0</v>
      </c>
      <c r="C15" s="34">
        <v>1.0</v>
      </c>
      <c r="D15" s="34">
        <v>22.7</v>
      </c>
      <c r="E15" s="34">
        <v>12.8</v>
      </c>
      <c r="F15" s="34">
        <v>17.8</v>
      </c>
      <c r="G15" s="34">
        <v>0.0</v>
      </c>
      <c r="H15" s="34">
        <f t="shared" si="1"/>
        <v>0</v>
      </c>
    </row>
    <row r="16" ht="14.25" customHeight="1">
      <c r="A16" s="34">
        <v>2016.0</v>
      </c>
      <c r="B16" s="34">
        <v>9.0</v>
      </c>
      <c r="C16" s="34">
        <v>2.0</v>
      </c>
      <c r="D16" s="34">
        <v>21.5</v>
      </c>
      <c r="E16" s="34">
        <v>13.1</v>
      </c>
      <c r="F16" s="34">
        <v>17.3</v>
      </c>
      <c r="G16" s="34">
        <v>0.0</v>
      </c>
      <c r="H16" s="34">
        <f t="shared" si="1"/>
        <v>0</v>
      </c>
    </row>
    <row r="17" ht="14.25" customHeight="1">
      <c r="A17" s="34">
        <v>2016.0</v>
      </c>
      <c r="B17" s="34">
        <v>9.0</v>
      </c>
      <c r="C17" s="34">
        <v>5.0</v>
      </c>
      <c r="D17" s="34">
        <v>26.9</v>
      </c>
      <c r="E17" s="34">
        <v>12.4</v>
      </c>
      <c r="F17" s="34">
        <v>19.7</v>
      </c>
      <c r="G17" s="34">
        <v>0.0</v>
      </c>
      <c r="H17" s="34">
        <f t="shared" si="1"/>
        <v>0</v>
      </c>
    </row>
    <row r="18" ht="14.25" customHeight="1">
      <c r="A18" s="34">
        <v>2016.0</v>
      </c>
      <c r="B18" s="34">
        <v>9.0</v>
      </c>
      <c r="C18" s="34">
        <v>6.0</v>
      </c>
      <c r="D18" s="34">
        <v>28.0</v>
      </c>
      <c r="E18" s="34">
        <v>14.2</v>
      </c>
      <c r="F18" s="34">
        <v>21.1</v>
      </c>
      <c r="G18" s="34">
        <v>0.0</v>
      </c>
      <c r="H18" s="34">
        <f t="shared" si="1"/>
        <v>0</v>
      </c>
    </row>
    <row r="19" ht="14.25" customHeight="1">
      <c r="A19" s="34">
        <v>2016.0</v>
      </c>
      <c r="B19" s="34">
        <v>9.0</v>
      </c>
      <c r="C19" s="34">
        <v>7.0</v>
      </c>
      <c r="D19" s="34">
        <v>29.9</v>
      </c>
      <c r="E19" s="34">
        <v>15.7</v>
      </c>
      <c r="F19" s="34">
        <v>22.8</v>
      </c>
      <c r="G19" s="34">
        <v>0.2</v>
      </c>
      <c r="H19" s="34">
        <f t="shared" si="1"/>
        <v>1</v>
      </c>
    </row>
    <row r="20" ht="14.25" customHeight="1">
      <c r="A20" s="34">
        <v>2016.0</v>
      </c>
      <c r="B20" s="34">
        <v>9.0</v>
      </c>
      <c r="C20" s="34">
        <v>8.0</v>
      </c>
      <c r="D20" s="34">
        <v>25.6</v>
      </c>
      <c r="E20" s="34">
        <v>21.5</v>
      </c>
      <c r="F20" s="34">
        <v>23.6</v>
      </c>
      <c r="G20" s="34">
        <v>10.8</v>
      </c>
      <c r="H20" s="34">
        <f t="shared" si="1"/>
        <v>1</v>
      </c>
    </row>
    <row r="21" ht="14.25" customHeight="1">
      <c r="A21" s="34">
        <v>2016.0</v>
      </c>
      <c r="B21" s="34">
        <v>9.0</v>
      </c>
      <c r="C21" s="34">
        <v>9.0</v>
      </c>
      <c r="D21" s="34">
        <v>27.0</v>
      </c>
      <c r="E21" s="34">
        <v>19.4</v>
      </c>
      <c r="F21" s="34">
        <v>23.2</v>
      </c>
      <c r="G21" s="34">
        <v>0.0</v>
      </c>
      <c r="H21" s="34">
        <f t="shared" si="1"/>
        <v>0</v>
      </c>
    </row>
    <row r="22" ht="14.25" customHeight="1">
      <c r="A22" s="34">
        <v>2015.0</v>
      </c>
      <c r="B22" s="34">
        <v>8.0</v>
      </c>
      <c r="C22" s="34">
        <v>31.0</v>
      </c>
      <c r="D22" s="34">
        <v>25.3</v>
      </c>
      <c r="E22" s="34">
        <v>17.1</v>
      </c>
      <c r="F22" s="34">
        <v>21.2</v>
      </c>
      <c r="G22" s="34">
        <v>0.0</v>
      </c>
      <c r="H22" s="34">
        <f t="shared" si="1"/>
        <v>0</v>
      </c>
    </row>
    <row r="23" ht="14.25" customHeight="1">
      <c r="A23" s="34">
        <v>2015.0</v>
      </c>
      <c r="B23" s="34">
        <v>9.0</v>
      </c>
      <c r="C23" s="34">
        <v>1.0</v>
      </c>
      <c r="D23" s="34">
        <v>27.4</v>
      </c>
      <c r="E23" s="34">
        <v>13.5</v>
      </c>
      <c r="F23" s="34">
        <v>20.5</v>
      </c>
      <c r="G23" s="34">
        <v>0.0</v>
      </c>
      <c r="H23" s="34">
        <f t="shared" si="1"/>
        <v>0</v>
      </c>
    </row>
    <row r="24" ht="14.25" customHeight="1">
      <c r="A24" s="34">
        <v>2015.0</v>
      </c>
      <c r="B24" s="34">
        <v>9.0</v>
      </c>
      <c r="C24" s="34">
        <v>2.0</v>
      </c>
      <c r="D24" s="34">
        <v>26.1</v>
      </c>
      <c r="E24" s="34">
        <v>19.4</v>
      </c>
      <c r="F24" s="34">
        <v>22.8</v>
      </c>
      <c r="G24" s="34">
        <v>0.0</v>
      </c>
      <c r="H24" s="34">
        <f t="shared" si="1"/>
        <v>0</v>
      </c>
    </row>
    <row r="25" ht="14.25" customHeight="1">
      <c r="A25" s="34">
        <v>2015.0</v>
      </c>
      <c r="B25" s="34">
        <v>9.0</v>
      </c>
      <c r="C25" s="34">
        <v>3.0</v>
      </c>
      <c r="D25" s="34">
        <v>28.1</v>
      </c>
      <c r="E25" s="34">
        <v>16.5</v>
      </c>
      <c r="F25" s="34">
        <v>22.3</v>
      </c>
      <c r="G25" s="34">
        <v>0.2</v>
      </c>
      <c r="H25" s="34">
        <f t="shared" si="1"/>
        <v>1</v>
      </c>
    </row>
    <row r="26" ht="14.25" customHeight="1">
      <c r="A26" s="34">
        <v>2015.0</v>
      </c>
      <c r="B26" s="34">
        <v>9.0</v>
      </c>
      <c r="C26" s="34">
        <v>4.0</v>
      </c>
      <c r="D26" s="34">
        <v>26.0</v>
      </c>
      <c r="E26" s="34">
        <v>13.0</v>
      </c>
      <c r="F26" s="34">
        <v>19.5</v>
      </c>
      <c r="G26" s="34">
        <v>0.0</v>
      </c>
      <c r="H26" s="34">
        <f t="shared" si="1"/>
        <v>0</v>
      </c>
    </row>
    <row r="27" ht="14.25" customHeight="1">
      <c r="A27" s="34">
        <v>2015.0</v>
      </c>
      <c r="B27" s="34">
        <v>9.0</v>
      </c>
      <c r="C27" s="34">
        <v>7.0</v>
      </c>
      <c r="D27" s="34">
        <v>31.8</v>
      </c>
      <c r="E27" s="34">
        <v>21.7</v>
      </c>
      <c r="F27" s="34">
        <v>26.8</v>
      </c>
      <c r="G27" s="34">
        <v>15.5</v>
      </c>
      <c r="H27" s="34">
        <f t="shared" si="1"/>
        <v>1</v>
      </c>
    </row>
    <row r="28" ht="14.25" customHeight="1">
      <c r="A28" s="34">
        <v>2015.0</v>
      </c>
      <c r="B28" s="34">
        <v>9.0</v>
      </c>
      <c r="C28" s="34">
        <v>8.0</v>
      </c>
      <c r="D28" s="34">
        <v>28.0</v>
      </c>
      <c r="E28" s="34">
        <v>20.3</v>
      </c>
      <c r="F28" s="34">
        <v>24.2</v>
      </c>
      <c r="G28" s="34">
        <v>0.0</v>
      </c>
      <c r="H28" s="34">
        <f t="shared" si="1"/>
        <v>0</v>
      </c>
    </row>
    <row r="29" ht="14.25" customHeight="1">
      <c r="A29" s="34">
        <v>2015.0</v>
      </c>
      <c r="B29" s="34">
        <v>9.0</v>
      </c>
      <c r="C29" s="34">
        <v>9.0</v>
      </c>
      <c r="D29" s="34">
        <v>27.7</v>
      </c>
      <c r="E29" s="34">
        <v>17.4</v>
      </c>
      <c r="F29" s="34">
        <v>22.6</v>
      </c>
      <c r="G29" s="34">
        <v>0.0</v>
      </c>
      <c r="H29" s="34">
        <f t="shared" si="1"/>
        <v>0</v>
      </c>
    </row>
    <row r="30" ht="14.25" customHeight="1">
      <c r="A30" s="34">
        <v>2015.0</v>
      </c>
      <c r="B30" s="34">
        <v>9.0</v>
      </c>
      <c r="C30" s="34">
        <v>10.0</v>
      </c>
      <c r="D30" s="34">
        <v>24.0</v>
      </c>
      <c r="E30" s="34">
        <v>15.8</v>
      </c>
      <c r="F30" s="34">
        <v>19.9</v>
      </c>
      <c r="G30" s="34">
        <v>1.2</v>
      </c>
      <c r="H30" s="34">
        <f t="shared" si="1"/>
        <v>1</v>
      </c>
    </row>
    <row r="31" ht="14.25" customHeight="1">
      <c r="A31" s="34">
        <v>2015.0</v>
      </c>
      <c r="B31" s="34">
        <v>9.0</v>
      </c>
      <c r="C31" s="34">
        <v>11.0</v>
      </c>
      <c r="D31" s="34">
        <v>24.9</v>
      </c>
      <c r="E31" s="34">
        <v>13.8</v>
      </c>
      <c r="F31" s="34">
        <v>19.4</v>
      </c>
      <c r="G31" s="34">
        <v>0.0</v>
      </c>
      <c r="H31" s="34">
        <f t="shared" si="1"/>
        <v>0</v>
      </c>
    </row>
    <row r="32" ht="14.25" customHeight="1">
      <c r="A32" s="34">
        <v>2014.0</v>
      </c>
      <c r="B32" s="34">
        <v>8.0</v>
      </c>
      <c r="C32" s="34">
        <v>25.0</v>
      </c>
      <c r="D32" s="34">
        <v>28.7</v>
      </c>
      <c r="E32" s="34">
        <v>18.0</v>
      </c>
      <c r="F32" s="34">
        <v>23.4</v>
      </c>
      <c r="G32" s="34">
        <v>0.0</v>
      </c>
      <c r="H32" s="34">
        <f t="shared" si="1"/>
        <v>0</v>
      </c>
    </row>
    <row r="33" ht="14.25" customHeight="1">
      <c r="A33" s="34">
        <v>2014.0</v>
      </c>
      <c r="B33" s="34">
        <v>8.0</v>
      </c>
      <c r="C33" s="34">
        <v>26.0</v>
      </c>
      <c r="D33" s="34">
        <v>28.7</v>
      </c>
      <c r="E33" s="34">
        <v>17.4</v>
      </c>
      <c r="F33" s="34">
        <v>23.1</v>
      </c>
      <c r="G33" s="34">
        <v>0.0</v>
      </c>
      <c r="H33" s="34">
        <f t="shared" si="1"/>
        <v>0</v>
      </c>
    </row>
    <row r="34" ht="14.25" customHeight="1">
      <c r="A34" s="34">
        <v>2014.0</v>
      </c>
      <c r="B34" s="34">
        <v>8.0</v>
      </c>
      <c r="C34" s="34">
        <v>27.0</v>
      </c>
      <c r="D34" s="34">
        <v>25.6</v>
      </c>
      <c r="E34" s="34">
        <v>17.5</v>
      </c>
      <c r="F34" s="34">
        <v>21.6</v>
      </c>
      <c r="G34" s="34">
        <v>0.0</v>
      </c>
      <c r="H34" s="34">
        <f t="shared" si="1"/>
        <v>0</v>
      </c>
    </row>
    <row r="35" ht="14.25" customHeight="1">
      <c r="A35" s="34">
        <v>2014.0</v>
      </c>
      <c r="B35" s="34">
        <v>8.0</v>
      </c>
      <c r="C35" s="34">
        <v>28.0</v>
      </c>
      <c r="D35" s="34">
        <v>22.4</v>
      </c>
      <c r="E35" s="34">
        <v>12.8</v>
      </c>
      <c r="F35" s="34">
        <v>17.6</v>
      </c>
      <c r="G35" s="34">
        <v>0.0</v>
      </c>
      <c r="H35" s="34">
        <f t="shared" si="1"/>
        <v>0</v>
      </c>
    </row>
    <row r="36" ht="14.25" customHeight="1">
      <c r="A36" s="34">
        <v>2014.0</v>
      </c>
      <c r="B36" s="34">
        <v>8.0</v>
      </c>
      <c r="C36" s="34">
        <v>29.0</v>
      </c>
      <c r="D36" s="34">
        <v>22.5</v>
      </c>
      <c r="E36" s="34">
        <v>10.8</v>
      </c>
      <c r="F36" s="34">
        <v>16.7</v>
      </c>
      <c r="G36" s="34">
        <v>0.0</v>
      </c>
      <c r="H36" s="34">
        <f t="shared" si="1"/>
        <v>0</v>
      </c>
    </row>
    <row r="37" ht="14.25" customHeight="1">
      <c r="A37" s="34">
        <v>2014.0</v>
      </c>
      <c r="B37" s="34">
        <v>9.0</v>
      </c>
      <c r="C37" s="34">
        <v>1.0</v>
      </c>
      <c r="D37" s="34">
        <v>25.9</v>
      </c>
      <c r="E37" s="34">
        <v>19.1</v>
      </c>
      <c r="F37" s="34">
        <v>22.5</v>
      </c>
      <c r="G37" s="34">
        <v>0.0</v>
      </c>
      <c r="H37" s="34">
        <f t="shared" si="1"/>
        <v>0</v>
      </c>
    </row>
    <row r="38" ht="14.25" customHeight="1">
      <c r="A38" s="34">
        <v>2014.0</v>
      </c>
      <c r="B38" s="34">
        <v>9.0</v>
      </c>
      <c r="C38" s="34">
        <v>2.0</v>
      </c>
      <c r="D38" s="34">
        <v>29.0</v>
      </c>
      <c r="E38" s="34">
        <v>18.5</v>
      </c>
      <c r="F38" s="34">
        <v>23.8</v>
      </c>
      <c r="G38" s="34">
        <v>3.3</v>
      </c>
      <c r="H38" s="34">
        <f t="shared" si="1"/>
        <v>1</v>
      </c>
    </row>
    <row r="39" ht="14.25" customHeight="1">
      <c r="A39" s="34">
        <v>2014.0</v>
      </c>
      <c r="B39" s="34">
        <v>9.0</v>
      </c>
      <c r="C39" s="34">
        <v>3.0</v>
      </c>
      <c r="D39" s="34">
        <v>25.3</v>
      </c>
      <c r="E39" s="34">
        <v>18.1</v>
      </c>
      <c r="F39" s="34">
        <v>21.7</v>
      </c>
      <c r="G39" s="34">
        <v>0.0</v>
      </c>
      <c r="H39" s="34">
        <f t="shared" si="1"/>
        <v>0</v>
      </c>
    </row>
    <row r="40" ht="14.25" customHeight="1">
      <c r="A40" s="34">
        <v>2014.0</v>
      </c>
      <c r="B40" s="34">
        <v>9.0</v>
      </c>
      <c r="C40" s="34">
        <v>4.0</v>
      </c>
      <c r="D40" s="34">
        <v>27.8</v>
      </c>
      <c r="E40" s="34">
        <v>16.6</v>
      </c>
      <c r="F40" s="34">
        <v>22.2</v>
      </c>
      <c r="G40" s="34">
        <v>0.0</v>
      </c>
      <c r="H40" s="34">
        <f t="shared" si="1"/>
        <v>0</v>
      </c>
    </row>
    <row r="41" ht="14.25" customHeight="1">
      <c r="A41" s="34">
        <v>2014.0</v>
      </c>
      <c r="B41" s="34">
        <v>9.0</v>
      </c>
      <c r="C41" s="34">
        <v>5.0</v>
      </c>
      <c r="D41" s="34">
        <v>30.5</v>
      </c>
      <c r="E41" s="34">
        <v>19.2</v>
      </c>
      <c r="F41" s="34">
        <v>24.9</v>
      </c>
      <c r="G41" s="34">
        <v>2.0</v>
      </c>
      <c r="H41" s="34">
        <f t="shared" si="1"/>
        <v>1</v>
      </c>
    </row>
    <row r="42" ht="14.25" customHeight="1">
      <c r="A42" s="34">
        <v>2013.0</v>
      </c>
      <c r="B42" s="34">
        <v>8.0</v>
      </c>
      <c r="C42" s="34">
        <v>26.0</v>
      </c>
      <c r="D42" s="34">
        <v>24.3</v>
      </c>
      <c r="E42" s="34">
        <v>17.2</v>
      </c>
      <c r="F42" s="34">
        <v>20.8</v>
      </c>
      <c r="G42" s="34">
        <v>0.0</v>
      </c>
      <c r="H42" s="34">
        <f t="shared" si="1"/>
        <v>0</v>
      </c>
    </row>
    <row r="43" ht="14.25" customHeight="1">
      <c r="A43" s="34">
        <v>2013.0</v>
      </c>
      <c r="B43" s="34">
        <v>8.0</v>
      </c>
      <c r="C43" s="34">
        <v>27.0</v>
      </c>
      <c r="D43" s="34">
        <v>26.0</v>
      </c>
      <c r="E43" s="34">
        <v>18.8</v>
      </c>
      <c r="F43" s="34">
        <v>22.4</v>
      </c>
      <c r="G43" s="34">
        <v>0.0</v>
      </c>
      <c r="H43" s="34">
        <f t="shared" si="1"/>
        <v>0</v>
      </c>
    </row>
    <row r="44" ht="14.25" customHeight="1">
      <c r="A44" s="34">
        <v>2013.0</v>
      </c>
      <c r="B44" s="34">
        <v>8.0</v>
      </c>
      <c r="C44" s="34">
        <v>28.0</v>
      </c>
      <c r="D44" s="34">
        <v>29.6</v>
      </c>
      <c r="E44" s="34">
        <v>18.2</v>
      </c>
      <c r="F44" s="34">
        <v>23.9</v>
      </c>
      <c r="G44" s="34">
        <v>4.2</v>
      </c>
      <c r="H44" s="34">
        <f t="shared" si="1"/>
        <v>1</v>
      </c>
    </row>
    <row r="45" ht="14.25" customHeight="1">
      <c r="A45" s="34">
        <v>2013.0</v>
      </c>
      <c r="B45" s="34">
        <v>8.0</v>
      </c>
      <c r="C45" s="34">
        <v>29.0</v>
      </c>
      <c r="D45" s="34">
        <v>24.5</v>
      </c>
      <c r="E45" s="34">
        <v>16.5</v>
      </c>
      <c r="F45" s="34">
        <v>20.5</v>
      </c>
      <c r="G45" s="34">
        <v>0.0</v>
      </c>
      <c r="H45" s="34">
        <f t="shared" si="1"/>
        <v>0</v>
      </c>
    </row>
    <row r="46" ht="14.25" customHeight="1">
      <c r="A46" s="34">
        <v>2013.0</v>
      </c>
      <c r="B46" s="34">
        <v>8.0</v>
      </c>
      <c r="C46" s="34">
        <v>30.0</v>
      </c>
      <c r="D46" s="34">
        <v>26.0</v>
      </c>
      <c r="E46" s="34">
        <v>14.9</v>
      </c>
      <c r="F46" s="34">
        <v>20.5</v>
      </c>
      <c r="G46" s="34">
        <v>17.6</v>
      </c>
      <c r="H46" s="34">
        <f t="shared" si="1"/>
        <v>1</v>
      </c>
    </row>
    <row r="47" ht="14.25" customHeight="1">
      <c r="A47" s="34">
        <v>2013.0</v>
      </c>
      <c r="B47" s="34">
        <v>9.0</v>
      </c>
      <c r="C47" s="34">
        <v>2.0</v>
      </c>
      <c r="D47" s="34">
        <v>22.8</v>
      </c>
      <c r="E47" s="34">
        <v>15.6</v>
      </c>
      <c r="F47" s="34">
        <v>19.2</v>
      </c>
      <c r="G47" s="34">
        <v>19.6</v>
      </c>
      <c r="H47" s="34">
        <f t="shared" si="1"/>
        <v>1</v>
      </c>
    </row>
    <row r="48" ht="14.25" customHeight="1">
      <c r="A48" s="34">
        <v>2013.0</v>
      </c>
      <c r="B48" s="34">
        <v>9.0</v>
      </c>
      <c r="C48" s="34">
        <v>3.0</v>
      </c>
      <c r="D48" s="34">
        <v>22.1</v>
      </c>
      <c r="E48" s="34">
        <v>16.1</v>
      </c>
      <c r="F48" s="34">
        <v>19.1</v>
      </c>
      <c r="G48" s="34">
        <v>0.0</v>
      </c>
      <c r="H48" s="34">
        <f t="shared" si="1"/>
        <v>0</v>
      </c>
    </row>
    <row r="49" ht="14.25" customHeight="1">
      <c r="A49" s="34">
        <v>2013.0</v>
      </c>
      <c r="B49" s="34">
        <v>9.0</v>
      </c>
      <c r="C49" s="34">
        <v>4.0</v>
      </c>
      <c r="D49" s="34">
        <v>19.0</v>
      </c>
      <c r="E49" s="34">
        <v>11.1</v>
      </c>
      <c r="F49" s="34">
        <v>15.1</v>
      </c>
      <c r="G49" s="34">
        <v>0.0</v>
      </c>
      <c r="H49" s="34">
        <f t="shared" si="1"/>
        <v>0</v>
      </c>
    </row>
    <row r="50" ht="14.25" customHeight="1">
      <c r="A50" s="34">
        <v>2013.0</v>
      </c>
      <c r="B50" s="34">
        <v>9.0</v>
      </c>
      <c r="C50" s="34">
        <v>5.0</v>
      </c>
      <c r="D50" s="34">
        <v>17.4</v>
      </c>
      <c r="E50" s="34">
        <v>7.2</v>
      </c>
      <c r="F50" s="34">
        <v>12.3</v>
      </c>
      <c r="G50" s="34">
        <v>0.0</v>
      </c>
      <c r="H50" s="34">
        <f t="shared" si="1"/>
        <v>0</v>
      </c>
    </row>
    <row r="51" ht="14.25" customHeight="1">
      <c r="A51" s="34">
        <v>2013.0</v>
      </c>
      <c r="B51" s="34">
        <v>9.0</v>
      </c>
      <c r="C51" s="34">
        <v>6.0</v>
      </c>
      <c r="D51" s="34">
        <v>20.2</v>
      </c>
      <c r="E51" s="34">
        <v>6.9</v>
      </c>
      <c r="F51" s="34">
        <v>13.6</v>
      </c>
      <c r="G51" s="34">
        <v>0.0</v>
      </c>
      <c r="H51" s="34">
        <f t="shared" si="1"/>
        <v>0</v>
      </c>
    </row>
    <row r="52" ht="14.25" customHeight="1">
      <c r="A52" s="34">
        <v>2012.0</v>
      </c>
      <c r="B52" s="34">
        <v>8.0</v>
      </c>
      <c r="C52" s="34">
        <v>27.0</v>
      </c>
      <c r="D52" s="34">
        <v>27.5</v>
      </c>
      <c r="E52" s="34">
        <v>21.2</v>
      </c>
      <c r="F52" s="34">
        <v>24.4</v>
      </c>
      <c r="G52" s="34">
        <v>0.8</v>
      </c>
      <c r="H52" s="34">
        <f t="shared" si="1"/>
        <v>1</v>
      </c>
    </row>
    <row r="53" ht="14.25" customHeight="1">
      <c r="A53" s="34">
        <v>2012.0</v>
      </c>
      <c r="B53" s="34">
        <v>8.0</v>
      </c>
      <c r="C53" s="34">
        <v>28.0</v>
      </c>
      <c r="D53" s="34">
        <v>26.1</v>
      </c>
      <c r="E53" s="34">
        <v>10.5</v>
      </c>
      <c r="F53" s="34">
        <v>18.3</v>
      </c>
      <c r="G53" s="34">
        <v>0.0</v>
      </c>
      <c r="H53" s="34">
        <f t="shared" si="1"/>
        <v>0</v>
      </c>
    </row>
    <row r="54" ht="14.25" customHeight="1">
      <c r="A54" s="34">
        <v>2012.0</v>
      </c>
      <c r="B54" s="34">
        <v>8.0</v>
      </c>
      <c r="C54" s="34">
        <v>29.0</v>
      </c>
      <c r="D54" s="34">
        <v>24.9</v>
      </c>
      <c r="E54" s="34">
        <v>9.4</v>
      </c>
      <c r="F54" s="34">
        <v>17.2</v>
      </c>
      <c r="G54" s="34">
        <v>0.0</v>
      </c>
      <c r="H54" s="34">
        <f t="shared" si="1"/>
        <v>0</v>
      </c>
    </row>
    <row r="55" ht="14.25" customHeight="1">
      <c r="A55" s="34">
        <v>2012.0</v>
      </c>
      <c r="B55" s="34">
        <v>8.0</v>
      </c>
      <c r="C55" s="34">
        <v>30.0</v>
      </c>
      <c r="D55" s="34">
        <v>29.2</v>
      </c>
      <c r="E55" s="34">
        <v>14.5</v>
      </c>
      <c r="F55" s="34">
        <v>21.9</v>
      </c>
      <c r="G55" s="34">
        <v>0.0</v>
      </c>
      <c r="H55" s="34">
        <f t="shared" si="1"/>
        <v>0</v>
      </c>
    </row>
    <row r="56" ht="14.25" customHeight="1">
      <c r="A56" s="34">
        <v>2012.0</v>
      </c>
      <c r="B56" s="34">
        <v>8.0</v>
      </c>
      <c r="C56" s="34">
        <v>31.0</v>
      </c>
      <c r="D56" s="34">
        <v>26.0</v>
      </c>
      <c r="E56" s="34">
        <v>18.8</v>
      </c>
      <c r="F56" s="34">
        <v>22.4</v>
      </c>
      <c r="G56" s="34">
        <v>0.0</v>
      </c>
      <c r="H56" s="34">
        <f t="shared" si="1"/>
        <v>0</v>
      </c>
    </row>
    <row r="57" ht="14.25" customHeight="1">
      <c r="A57" s="34">
        <v>2012.0</v>
      </c>
      <c r="B57" s="34">
        <v>9.0</v>
      </c>
      <c r="C57" s="34">
        <v>3.0</v>
      </c>
      <c r="D57" s="34">
        <v>28.6</v>
      </c>
      <c r="E57" s="34">
        <v>12.6</v>
      </c>
      <c r="F57" s="34">
        <v>20.6</v>
      </c>
      <c r="G57" s="34">
        <v>0.0</v>
      </c>
      <c r="H57" s="34">
        <f t="shared" si="1"/>
        <v>0</v>
      </c>
    </row>
    <row r="58" ht="14.25" customHeight="1">
      <c r="A58" s="34">
        <v>2012.0</v>
      </c>
      <c r="B58" s="34">
        <v>9.0</v>
      </c>
      <c r="C58" s="34">
        <v>4.0</v>
      </c>
      <c r="D58" s="34">
        <v>26.4</v>
      </c>
      <c r="E58" s="34">
        <v>20.0</v>
      </c>
      <c r="F58" s="34">
        <v>23.2</v>
      </c>
      <c r="G58" s="34">
        <v>10.7</v>
      </c>
      <c r="H58" s="34">
        <f t="shared" si="1"/>
        <v>1</v>
      </c>
    </row>
    <row r="59" ht="14.25" customHeight="1">
      <c r="A59" s="34">
        <v>2012.0</v>
      </c>
      <c r="B59" s="34">
        <v>9.0</v>
      </c>
      <c r="C59" s="34">
        <v>5.0</v>
      </c>
      <c r="D59" s="34">
        <v>27.5</v>
      </c>
      <c r="E59" s="34">
        <v>17.1</v>
      </c>
      <c r="F59" s="34">
        <v>22.3</v>
      </c>
      <c r="G59" s="34">
        <v>1.4</v>
      </c>
      <c r="H59" s="34">
        <f t="shared" si="1"/>
        <v>1</v>
      </c>
    </row>
    <row r="60" ht="14.25" customHeight="1">
      <c r="A60" s="34">
        <v>2012.0</v>
      </c>
      <c r="B60" s="34">
        <v>9.0</v>
      </c>
      <c r="C60" s="34">
        <v>6.0</v>
      </c>
      <c r="D60" s="34">
        <v>28.8</v>
      </c>
      <c r="E60" s="34">
        <v>17.3</v>
      </c>
      <c r="F60" s="34">
        <v>23.1</v>
      </c>
      <c r="G60" s="34">
        <v>0.0</v>
      </c>
      <c r="H60" s="34">
        <f t="shared" si="1"/>
        <v>0</v>
      </c>
    </row>
    <row r="61" ht="14.25" customHeight="1">
      <c r="A61" s="34">
        <v>2012.0</v>
      </c>
      <c r="B61" s="34">
        <v>9.0</v>
      </c>
      <c r="C61" s="34">
        <v>7.0</v>
      </c>
      <c r="D61" s="34">
        <v>26.3</v>
      </c>
      <c r="E61" s="34">
        <v>15.1</v>
      </c>
      <c r="F61" s="34">
        <v>20.7</v>
      </c>
      <c r="G61" s="34">
        <v>0.0</v>
      </c>
      <c r="H61" s="34">
        <f t="shared" si="1"/>
        <v>0</v>
      </c>
    </row>
    <row r="62" ht="14.25" customHeight="1">
      <c r="A62" s="34"/>
      <c r="B62" s="34"/>
      <c r="C62" s="34"/>
      <c r="D62" s="34"/>
      <c r="E62" s="34"/>
      <c r="F62" s="34"/>
      <c r="G62" s="34"/>
      <c r="H62" s="34"/>
    </row>
    <row r="63" ht="14.25" customHeight="1">
      <c r="A63" s="34"/>
      <c r="B63" s="34"/>
      <c r="C63" s="34"/>
      <c r="D63" s="34"/>
      <c r="E63" s="34"/>
      <c r="F63" s="34"/>
      <c r="G63" s="34"/>
      <c r="H63" s="34"/>
    </row>
    <row r="64" ht="14.25" customHeight="1">
      <c r="A64" s="34"/>
      <c r="B64" s="34"/>
      <c r="C64" s="34"/>
      <c r="D64" s="34"/>
      <c r="E64" s="34"/>
      <c r="F64" s="34"/>
      <c r="G64" s="34"/>
      <c r="H64" s="34"/>
    </row>
    <row r="65" ht="14.25" customHeight="1">
      <c r="A65" s="34"/>
      <c r="B65" s="34"/>
      <c r="C65" s="34"/>
      <c r="D65" s="34"/>
      <c r="E65" s="34"/>
      <c r="F65" s="34"/>
      <c r="G65" s="34"/>
      <c r="H65" s="34"/>
    </row>
    <row r="66" ht="14.25" customHeight="1">
      <c r="A66" s="34"/>
      <c r="B66" s="34"/>
      <c r="C66" s="34"/>
      <c r="D66" s="34"/>
      <c r="E66" s="34"/>
      <c r="F66" s="34"/>
      <c r="G66" s="34"/>
      <c r="H66" s="34"/>
    </row>
    <row r="67" ht="14.25" customHeight="1">
      <c r="A67" s="34"/>
      <c r="B67" s="34"/>
      <c r="C67" s="34"/>
      <c r="D67" s="34"/>
      <c r="E67" s="34"/>
      <c r="F67" s="34"/>
      <c r="G67" s="34"/>
      <c r="H67" s="34"/>
    </row>
    <row r="68" ht="14.25" customHeight="1">
      <c r="A68" s="34"/>
      <c r="B68" s="34"/>
      <c r="C68" s="34"/>
      <c r="D68" s="34"/>
      <c r="E68" s="34"/>
      <c r="F68" s="34"/>
      <c r="G68" s="34"/>
      <c r="H68" s="34"/>
    </row>
    <row r="69" ht="14.25" customHeight="1">
      <c r="A69" s="34"/>
      <c r="B69" s="34"/>
      <c r="C69" s="34"/>
      <c r="D69" s="34"/>
      <c r="E69" s="34"/>
      <c r="F69" s="34"/>
      <c r="G69" s="34"/>
      <c r="H69" s="34"/>
    </row>
    <row r="70" ht="14.25" customHeight="1">
      <c r="A70" s="34"/>
      <c r="B70" s="34"/>
      <c r="C70" s="34"/>
      <c r="D70" s="34"/>
      <c r="E70" s="34"/>
      <c r="F70" s="34"/>
      <c r="G70" s="34"/>
      <c r="H70" s="34"/>
    </row>
    <row r="71" ht="14.25" customHeight="1">
      <c r="A71" s="34"/>
      <c r="B71" s="34"/>
      <c r="C71" s="34"/>
      <c r="D71" s="34"/>
      <c r="E71" s="34"/>
      <c r="F71" s="34"/>
      <c r="G71" s="34"/>
      <c r="H71" s="34"/>
    </row>
    <row r="72" ht="14.25" customHeight="1">
      <c r="A72" s="34"/>
      <c r="B72" s="34"/>
      <c r="C72" s="34"/>
      <c r="D72" s="34"/>
      <c r="E72" s="34"/>
      <c r="F72" s="34"/>
      <c r="G72" s="34"/>
      <c r="H72" s="34"/>
    </row>
    <row r="73" ht="14.25" customHeight="1">
      <c r="A73" s="34"/>
      <c r="B73" s="34"/>
      <c r="C73" s="34"/>
      <c r="D73" s="34"/>
      <c r="E73" s="34"/>
      <c r="F73" s="34"/>
      <c r="G73" s="34"/>
      <c r="H73" s="34"/>
    </row>
    <row r="74" ht="14.25" customHeight="1">
      <c r="A74" s="34"/>
      <c r="B74" s="34"/>
      <c r="C74" s="34"/>
      <c r="D74" s="34"/>
      <c r="E74" s="34"/>
      <c r="F74" s="34"/>
      <c r="G74" s="34"/>
      <c r="H74" s="34"/>
    </row>
    <row r="75" ht="14.25" customHeight="1">
      <c r="A75" s="34"/>
      <c r="B75" s="34"/>
      <c r="C75" s="34"/>
      <c r="D75" s="34"/>
      <c r="E75" s="34"/>
      <c r="F75" s="34"/>
      <c r="G75" s="34"/>
      <c r="H75" s="34"/>
    </row>
    <row r="76" ht="14.25" customHeight="1">
      <c r="A76" s="34"/>
      <c r="B76" s="34"/>
      <c r="C76" s="34"/>
      <c r="D76" s="34"/>
      <c r="E76" s="34"/>
      <c r="F76" s="34"/>
      <c r="G76" s="34"/>
      <c r="H76" s="34"/>
    </row>
    <row r="77" ht="14.25" customHeight="1">
      <c r="A77" s="34"/>
      <c r="B77" s="34"/>
      <c r="C77" s="34"/>
      <c r="D77" s="34"/>
      <c r="E77" s="34"/>
      <c r="F77" s="34"/>
      <c r="G77" s="34"/>
      <c r="H77" s="34"/>
    </row>
    <row r="78" ht="14.25" customHeight="1">
      <c r="A78" s="34"/>
      <c r="B78" s="34"/>
      <c r="C78" s="34"/>
      <c r="D78" s="34"/>
      <c r="E78" s="34"/>
      <c r="F78" s="34"/>
      <c r="G78" s="34"/>
      <c r="H78" s="34"/>
    </row>
    <row r="79" ht="14.25" customHeight="1">
      <c r="A79" s="34"/>
      <c r="B79" s="34"/>
      <c r="C79" s="34"/>
      <c r="D79" s="34"/>
      <c r="E79" s="34"/>
      <c r="F79" s="34"/>
      <c r="G79" s="34"/>
      <c r="H79" s="34"/>
    </row>
    <row r="80" ht="14.25" customHeight="1">
      <c r="A80" s="34"/>
      <c r="B80" s="34"/>
      <c r="C80" s="34"/>
      <c r="D80" s="34"/>
      <c r="E80" s="34"/>
      <c r="F80" s="34"/>
      <c r="G80" s="34"/>
      <c r="H80" s="34"/>
    </row>
    <row r="81" ht="14.25" customHeight="1">
      <c r="A81" s="34"/>
      <c r="B81" s="34"/>
      <c r="C81" s="34"/>
      <c r="D81" s="34"/>
      <c r="E81" s="34"/>
      <c r="F81" s="34"/>
      <c r="G81" s="34"/>
      <c r="H81" s="34"/>
    </row>
    <row r="82" ht="14.25" customHeight="1">
      <c r="A82" s="34"/>
      <c r="B82" s="34"/>
      <c r="C82" s="34"/>
      <c r="D82" s="34"/>
      <c r="E82" s="34"/>
      <c r="F82" s="34"/>
      <c r="G82" s="34"/>
      <c r="H82" s="34"/>
    </row>
    <row r="83" ht="14.25" customHeight="1">
      <c r="A83" s="34"/>
      <c r="B83" s="34"/>
      <c r="C83" s="34"/>
      <c r="D83" s="34"/>
      <c r="E83" s="34"/>
      <c r="F83" s="34"/>
      <c r="G83" s="34"/>
      <c r="H83" s="34"/>
    </row>
    <row r="84" ht="14.25" customHeight="1">
      <c r="A84" s="34"/>
      <c r="B84" s="34"/>
      <c r="C84" s="34"/>
      <c r="D84" s="34"/>
      <c r="E84" s="34"/>
      <c r="F84" s="34"/>
      <c r="G84" s="34"/>
      <c r="H84" s="34"/>
    </row>
    <row r="85" ht="14.25" customHeight="1">
      <c r="A85" s="34"/>
      <c r="B85" s="34"/>
      <c r="C85" s="34"/>
      <c r="D85" s="34"/>
      <c r="E85" s="34"/>
      <c r="F85" s="34"/>
      <c r="G85" s="34"/>
      <c r="H85" s="34"/>
    </row>
    <row r="86" ht="14.25" customHeight="1">
      <c r="A86" s="34"/>
      <c r="B86" s="34"/>
      <c r="C86" s="34"/>
      <c r="D86" s="34"/>
      <c r="E86" s="34"/>
      <c r="F86" s="34"/>
      <c r="G86" s="34"/>
      <c r="H86" s="34"/>
    </row>
    <row r="87" ht="14.25" customHeight="1">
      <c r="A87" s="34"/>
      <c r="B87" s="34"/>
      <c r="C87" s="34"/>
      <c r="D87" s="34"/>
      <c r="E87" s="34"/>
      <c r="F87" s="34"/>
      <c r="G87" s="34"/>
      <c r="H87" s="34"/>
    </row>
    <row r="88" ht="14.25" customHeight="1">
      <c r="A88" s="34"/>
      <c r="B88" s="34"/>
      <c r="C88" s="34"/>
      <c r="D88" s="34"/>
      <c r="E88" s="34"/>
      <c r="F88" s="34"/>
      <c r="G88" s="34"/>
      <c r="H88" s="34"/>
    </row>
    <row r="89" ht="14.25" customHeight="1">
      <c r="A89" s="34"/>
      <c r="B89" s="34"/>
      <c r="C89" s="34"/>
      <c r="D89" s="34"/>
      <c r="E89" s="34"/>
      <c r="F89" s="34"/>
      <c r="G89" s="34"/>
      <c r="H89" s="34"/>
    </row>
    <row r="90" ht="14.25" customHeight="1">
      <c r="A90" s="34"/>
      <c r="B90" s="34"/>
      <c r="C90" s="34"/>
      <c r="D90" s="34"/>
      <c r="E90" s="34"/>
      <c r="F90" s="34"/>
      <c r="G90" s="34"/>
      <c r="H90" s="34"/>
    </row>
    <row r="91" ht="14.25" customHeight="1">
      <c r="A91" s="34"/>
      <c r="B91" s="34"/>
      <c r="C91" s="34"/>
      <c r="D91" s="34"/>
      <c r="E91" s="34"/>
      <c r="F91" s="34"/>
      <c r="G91" s="34"/>
      <c r="H91" s="34"/>
    </row>
    <row r="92" ht="14.25" customHeight="1">
      <c r="A92" s="34"/>
      <c r="B92" s="34"/>
      <c r="C92" s="34"/>
      <c r="D92" s="34"/>
      <c r="E92" s="34"/>
      <c r="F92" s="34"/>
      <c r="G92" s="34"/>
      <c r="H92" s="34"/>
    </row>
    <row r="93" ht="14.25" customHeight="1">
      <c r="A93" s="34"/>
      <c r="B93" s="34"/>
      <c r="C93" s="34"/>
      <c r="D93" s="34"/>
      <c r="E93" s="34"/>
      <c r="F93" s="34"/>
      <c r="G93" s="34"/>
      <c r="H93" s="34"/>
    </row>
    <row r="94" ht="14.25" customHeight="1">
      <c r="A94" s="34"/>
      <c r="B94" s="34"/>
      <c r="C94" s="34"/>
      <c r="D94" s="34"/>
      <c r="E94" s="34"/>
      <c r="F94" s="34"/>
      <c r="G94" s="34"/>
      <c r="H94" s="34"/>
    </row>
    <row r="95" ht="14.25" customHeight="1">
      <c r="A95" s="34"/>
      <c r="B95" s="34"/>
      <c r="C95" s="34"/>
      <c r="D95" s="34"/>
      <c r="E95" s="34"/>
      <c r="F95" s="34"/>
      <c r="G95" s="34"/>
      <c r="H95" s="34"/>
    </row>
    <row r="96" ht="14.25" customHeight="1">
      <c r="A96" s="34"/>
      <c r="B96" s="34"/>
      <c r="C96" s="34"/>
      <c r="D96" s="34"/>
      <c r="E96" s="34"/>
      <c r="F96" s="34"/>
      <c r="G96" s="34"/>
      <c r="H96" s="34"/>
    </row>
    <row r="97" ht="14.25" customHeight="1">
      <c r="A97" s="34"/>
      <c r="B97" s="34"/>
      <c r="C97" s="34"/>
      <c r="D97" s="34"/>
      <c r="E97" s="34"/>
      <c r="F97" s="34"/>
      <c r="G97" s="34"/>
      <c r="H97" s="34"/>
    </row>
    <row r="98" ht="14.25" customHeight="1">
      <c r="A98" s="34"/>
      <c r="B98" s="34"/>
      <c r="C98" s="34"/>
      <c r="D98" s="34"/>
      <c r="E98" s="34"/>
      <c r="F98" s="34"/>
      <c r="G98" s="34"/>
      <c r="H98" s="34"/>
    </row>
    <row r="99" ht="14.25" customHeight="1">
      <c r="A99" s="34"/>
      <c r="B99" s="34"/>
      <c r="C99" s="34"/>
      <c r="D99" s="34"/>
      <c r="E99" s="34"/>
      <c r="F99" s="34"/>
      <c r="G99" s="34"/>
      <c r="H99" s="34"/>
    </row>
    <row r="100" ht="14.25" customHeight="1">
      <c r="A100" s="34"/>
      <c r="B100" s="34"/>
      <c r="C100" s="34"/>
      <c r="D100" s="34"/>
      <c r="E100" s="34"/>
      <c r="F100" s="34"/>
      <c r="G100" s="34"/>
      <c r="H100" s="34"/>
    </row>
    <row r="101" ht="14.25" customHeight="1">
      <c r="A101" s="34"/>
      <c r="B101" s="34"/>
      <c r="C101" s="34"/>
      <c r="D101" s="34"/>
      <c r="E101" s="34"/>
      <c r="F101" s="34"/>
      <c r="G101" s="34"/>
      <c r="H101" s="34"/>
    </row>
    <row r="102" ht="14.25" customHeight="1">
      <c r="A102" s="34"/>
      <c r="B102" s="34"/>
      <c r="C102" s="34"/>
      <c r="D102" s="34"/>
      <c r="E102" s="34"/>
      <c r="F102" s="34"/>
      <c r="G102" s="34"/>
      <c r="H102" s="34"/>
    </row>
    <row r="103" ht="14.25" customHeight="1">
      <c r="A103" s="34"/>
      <c r="B103" s="34"/>
      <c r="C103" s="34"/>
      <c r="D103" s="34"/>
      <c r="E103" s="34"/>
      <c r="F103" s="34"/>
      <c r="G103" s="34"/>
      <c r="H103" s="34"/>
    </row>
    <row r="104" ht="14.25" customHeight="1">
      <c r="A104" s="34"/>
      <c r="B104" s="34"/>
      <c r="C104" s="34"/>
      <c r="D104" s="34"/>
      <c r="E104" s="34"/>
      <c r="F104" s="34"/>
      <c r="G104" s="34"/>
      <c r="H104" s="34"/>
    </row>
    <row r="105" ht="14.25" customHeight="1">
      <c r="A105" s="34"/>
      <c r="B105" s="34"/>
      <c r="C105" s="34"/>
      <c r="D105" s="34"/>
      <c r="E105" s="34"/>
      <c r="F105" s="34"/>
      <c r="G105" s="34"/>
      <c r="H105" s="34"/>
    </row>
    <row r="106" ht="14.25" customHeight="1">
      <c r="A106" s="34"/>
      <c r="B106" s="34"/>
      <c r="C106" s="34"/>
      <c r="D106" s="34"/>
      <c r="E106" s="34"/>
      <c r="F106" s="34"/>
      <c r="G106" s="34"/>
      <c r="H106" s="34"/>
    </row>
    <row r="107" ht="14.25" customHeight="1">
      <c r="A107" s="34"/>
      <c r="B107" s="34"/>
      <c r="C107" s="34"/>
      <c r="D107" s="34"/>
      <c r="E107" s="34"/>
      <c r="F107" s="34"/>
      <c r="G107" s="34"/>
      <c r="H107" s="34"/>
    </row>
    <row r="108" ht="14.25" customHeight="1">
      <c r="A108" s="34"/>
      <c r="B108" s="34"/>
      <c r="C108" s="34"/>
      <c r="D108" s="34"/>
      <c r="E108" s="34"/>
      <c r="F108" s="34"/>
      <c r="G108" s="34"/>
      <c r="H108" s="34"/>
    </row>
    <row r="109" ht="14.25" customHeight="1">
      <c r="A109" s="34"/>
      <c r="B109" s="34"/>
      <c r="C109" s="34"/>
      <c r="D109" s="34"/>
      <c r="E109" s="34"/>
      <c r="F109" s="34"/>
      <c r="G109" s="34"/>
      <c r="H109" s="34"/>
    </row>
    <row r="110" ht="14.25" customHeight="1">
      <c r="A110" s="34"/>
      <c r="B110" s="34"/>
      <c r="C110" s="34"/>
      <c r="D110" s="34"/>
      <c r="E110" s="34"/>
      <c r="F110" s="34"/>
      <c r="G110" s="34"/>
      <c r="H110" s="34"/>
    </row>
    <row r="111" ht="14.25" customHeight="1">
      <c r="A111" s="34"/>
      <c r="B111" s="34"/>
      <c r="C111" s="34"/>
      <c r="D111" s="34"/>
      <c r="E111" s="34"/>
      <c r="F111" s="34"/>
      <c r="G111" s="34"/>
      <c r="H111" s="34"/>
    </row>
    <row r="112" ht="14.25" customHeight="1">
      <c r="A112" s="34"/>
      <c r="B112" s="34"/>
      <c r="C112" s="34"/>
      <c r="D112" s="34"/>
      <c r="E112" s="34"/>
      <c r="F112" s="34"/>
      <c r="G112" s="34"/>
      <c r="H112" s="34"/>
    </row>
    <row r="113" ht="14.25" customHeight="1">
      <c r="A113" s="34"/>
      <c r="B113" s="34"/>
      <c r="C113" s="34"/>
      <c r="D113" s="34"/>
      <c r="E113" s="34"/>
      <c r="F113" s="34"/>
      <c r="G113" s="34"/>
      <c r="H113" s="34"/>
    </row>
    <row r="114" ht="14.25" customHeight="1">
      <c r="A114" s="34"/>
      <c r="B114" s="34"/>
      <c r="C114" s="34"/>
      <c r="D114" s="34"/>
      <c r="E114" s="34"/>
      <c r="F114" s="34"/>
      <c r="G114" s="34"/>
      <c r="H114" s="34"/>
    </row>
    <row r="115" ht="14.25" customHeight="1">
      <c r="A115" s="34"/>
      <c r="B115" s="34"/>
      <c r="C115" s="34"/>
      <c r="D115" s="34"/>
      <c r="E115" s="34"/>
      <c r="F115" s="34"/>
      <c r="G115" s="34"/>
      <c r="H115" s="34"/>
    </row>
    <row r="116" ht="14.25" customHeight="1">
      <c r="A116" s="34"/>
      <c r="B116" s="34"/>
      <c r="C116" s="34"/>
      <c r="D116" s="34"/>
      <c r="E116" s="34"/>
      <c r="F116" s="34"/>
      <c r="G116" s="34"/>
      <c r="H116" s="34"/>
    </row>
    <row r="117" ht="14.25" customHeight="1">
      <c r="A117" s="34"/>
      <c r="B117" s="34"/>
      <c r="C117" s="34"/>
      <c r="D117" s="34"/>
      <c r="E117" s="34"/>
      <c r="F117" s="34"/>
      <c r="G117" s="34"/>
      <c r="H117" s="34"/>
    </row>
    <row r="118" ht="14.25" customHeight="1">
      <c r="A118" s="34"/>
      <c r="B118" s="34"/>
      <c r="C118" s="34"/>
      <c r="D118" s="34"/>
      <c r="E118" s="34"/>
      <c r="F118" s="34"/>
      <c r="G118" s="34"/>
      <c r="H118" s="34"/>
    </row>
    <row r="119" ht="14.25" customHeight="1">
      <c r="A119" s="34"/>
      <c r="B119" s="34"/>
      <c r="C119" s="34"/>
      <c r="D119" s="34"/>
      <c r="E119" s="34"/>
      <c r="F119" s="34"/>
      <c r="G119" s="34"/>
      <c r="H119" s="34"/>
    </row>
    <row r="120" ht="14.25" customHeight="1">
      <c r="A120" s="34"/>
      <c r="B120" s="34"/>
      <c r="C120" s="34"/>
      <c r="D120" s="34"/>
      <c r="E120" s="34"/>
      <c r="F120" s="34"/>
      <c r="G120" s="34"/>
      <c r="H120" s="34"/>
    </row>
    <row r="121" ht="14.25" customHeight="1">
      <c r="A121" s="34"/>
      <c r="B121" s="34"/>
      <c r="C121" s="34"/>
      <c r="D121" s="34"/>
      <c r="E121" s="34"/>
      <c r="F121" s="34"/>
      <c r="G121" s="34"/>
      <c r="H121" s="34"/>
    </row>
    <row r="122" ht="14.25" customHeight="1">
      <c r="A122" s="34"/>
      <c r="B122" s="34"/>
      <c r="C122" s="34"/>
      <c r="D122" s="34"/>
      <c r="E122" s="34"/>
      <c r="F122" s="34"/>
      <c r="G122" s="34"/>
      <c r="H122" s="34"/>
    </row>
    <row r="123" ht="14.25" customHeight="1">
      <c r="A123" s="34"/>
      <c r="B123" s="34"/>
      <c r="C123" s="34"/>
      <c r="D123" s="34"/>
      <c r="E123" s="34"/>
      <c r="F123" s="34"/>
      <c r="G123" s="34"/>
      <c r="H123" s="34"/>
    </row>
    <row r="124" ht="14.25" customHeight="1">
      <c r="A124" s="34"/>
      <c r="B124" s="34"/>
      <c r="C124" s="34"/>
      <c r="D124" s="34"/>
      <c r="E124" s="34"/>
      <c r="F124" s="34"/>
      <c r="G124" s="34"/>
      <c r="H124" s="34"/>
    </row>
    <row r="125" ht="14.25" customHeight="1">
      <c r="A125" s="34"/>
      <c r="B125" s="34"/>
      <c r="C125" s="34"/>
      <c r="D125" s="34"/>
      <c r="E125" s="34"/>
      <c r="F125" s="34"/>
      <c r="G125" s="34"/>
      <c r="H125" s="34"/>
    </row>
    <row r="126" ht="14.25" customHeight="1">
      <c r="A126" s="34"/>
      <c r="B126" s="34"/>
      <c r="C126" s="34"/>
      <c r="D126" s="34"/>
      <c r="E126" s="34"/>
      <c r="F126" s="34"/>
      <c r="G126" s="34"/>
      <c r="H126" s="34"/>
    </row>
    <row r="127" ht="14.25" customHeight="1">
      <c r="A127" s="34"/>
      <c r="B127" s="34"/>
      <c r="C127" s="34"/>
      <c r="D127" s="34"/>
      <c r="E127" s="34"/>
      <c r="F127" s="34"/>
      <c r="G127" s="34"/>
      <c r="H127" s="34"/>
    </row>
    <row r="128" ht="14.25" customHeight="1">
      <c r="A128" s="34"/>
      <c r="B128" s="34"/>
      <c r="C128" s="34"/>
      <c r="D128" s="34"/>
      <c r="E128" s="34"/>
      <c r="F128" s="34"/>
      <c r="G128" s="34"/>
      <c r="H128" s="34"/>
    </row>
    <row r="129" ht="14.25" customHeight="1">
      <c r="A129" s="34"/>
      <c r="B129" s="34"/>
      <c r="C129" s="34"/>
      <c r="D129" s="34"/>
      <c r="E129" s="34"/>
      <c r="F129" s="34"/>
      <c r="G129" s="34"/>
      <c r="H129" s="34"/>
    </row>
    <row r="130" ht="14.25" customHeight="1">
      <c r="A130" s="34"/>
      <c r="B130" s="34"/>
      <c r="C130" s="34"/>
      <c r="D130" s="34"/>
      <c r="E130" s="34"/>
      <c r="F130" s="34"/>
      <c r="G130" s="34"/>
      <c r="H130" s="34"/>
    </row>
    <row r="131" ht="14.25" customHeight="1">
      <c r="A131" s="34"/>
      <c r="B131" s="34"/>
      <c r="C131" s="34"/>
      <c r="D131" s="34"/>
      <c r="E131" s="34"/>
      <c r="F131" s="34"/>
      <c r="G131" s="34"/>
      <c r="H131" s="34"/>
    </row>
    <row r="132" ht="14.25" customHeight="1">
      <c r="A132" s="34"/>
      <c r="B132" s="34"/>
      <c r="C132" s="34"/>
      <c r="D132" s="34"/>
      <c r="E132" s="34"/>
      <c r="F132" s="34"/>
      <c r="G132" s="34"/>
      <c r="H132" s="34"/>
    </row>
    <row r="133" ht="14.25" customHeight="1">
      <c r="A133" s="34"/>
      <c r="B133" s="34"/>
      <c r="C133" s="34"/>
      <c r="D133" s="34"/>
      <c r="E133" s="34"/>
      <c r="F133" s="34"/>
      <c r="G133" s="34"/>
      <c r="H133" s="34"/>
    </row>
    <row r="134" ht="14.25" customHeight="1">
      <c r="A134" s="34"/>
      <c r="B134" s="34"/>
      <c r="C134" s="34"/>
      <c r="D134" s="34"/>
      <c r="E134" s="34"/>
      <c r="F134" s="34"/>
      <c r="G134" s="34"/>
      <c r="H134" s="34"/>
    </row>
    <row r="135" ht="14.25" customHeight="1">
      <c r="A135" s="34"/>
      <c r="B135" s="34"/>
      <c r="C135" s="34"/>
      <c r="D135" s="34"/>
      <c r="E135" s="34"/>
      <c r="F135" s="34"/>
      <c r="G135" s="34"/>
      <c r="H135" s="34"/>
    </row>
    <row r="136" ht="14.25" customHeight="1">
      <c r="A136" s="34"/>
      <c r="B136" s="34"/>
      <c r="C136" s="34"/>
      <c r="D136" s="34"/>
      <c r="E136" s="34"/>
      <c r="F136" s="34"/>
      <c r="G136" s="34"/>
      <c r="H136" s="34"/>
    </row>
    <row r="137" ht="14.25" customHeight="1">
      <c r="A137" s="34"/>
      <c r="B137" s="34"/>
      <c r="C137" s="34"/>
      <c r="D137" s="34"/>
      <c r="E137" s="34"/>
      <c r="F137" s="34"/>
      <c r="G137" s="34"/>
      <c r="H137" s="34"/>
    </row>
    <row r="138" ht="14.25" customHeight="1">
      <c r="A138" s="34"/>
      <c r="B138" s="34"/>
      <c r="C138" s="34"/>
      <c r="D138" s="34"/>
      <c r="E138" s="34"/>
      <c r="F138" s="34"/>
      <c r="G138" s="34"/>
      <c r="H138" s="34"/>
    </row>
    <row r="139" ht="14.25" customHeight="1">
      <c r="A139" s="34"/>
      <c r="B139" s="34"/>
      <c r="C139" s="34"/>
      <c r="D139" s="34"/>
      <c r="E139" s="34"/>
      <c r="F139" s="34"/>
      <c r="G139" s="34"/>
      <c r="H139" s="34"/>
    </row>
    <row r="140" ht="14.25" customHeight="1">
      <c r="A140" s="34"/>
      <c r="B140" s="34"/>
      <c r="C140" s="34"/>
      <c r="D140" s="34"/>
      <c r="E140" s="34"/>
      <c r="F140" s="34"/>
      <c r="G140" s="34"/>
      <c r="H140" s="34"/>
    </row>
    <row r="141" ht="14.25" customHeight="1">
      <c r="A141" s="34"/>
      <c r="B141" s="34"/>
      <c r="C141" s="34"/>
      <c r="D141" s="34"/>
      <c r="E141" s="34"/>
      <c r="F141" s="34"/>
      <c r="G141" s="34"/>
      <c r="H141" s="34"/>
    </row>
    <row r="142" ht="14.25" customHeight="1">
      <c r="A142" s="34"/>
      <c r="B142" s="34"/>
      <c r="C142" s="34"/>
      <c r="D142" s="34"/>
      <c r="E142" s="34"/>
      <c r="F142" s="34"/>
      <c r="G142" s="34"/>
      <c r="H142" s="34"/>
    </row>
    <row r="143" ht="14.25" customHeight="1">
      <c r="A143" s="34"/>
      <c r="B143" s="34"/>
      <c r="C143" s="34"/>
      <c r="D143" s="34"/>
      <c r="E143" s="34"/>
      <c r="F143" s="34"/>
      <c r="G143" s="34"/>
      <c r="H143" s="34"/>
    </row>
    <row r="144" ht="14.25" customHeight="1">
      <c r="A144" s="34"/>
      <c r="B144" s="34"/>
      <c r="C144" s="34"/>
      <c r="D144" s="34"/>
      <c r="E144" s="34"/>
      <c r="F144" s="34"/>
      <c r="G144" s="34"/>
      <c r="H144" s="34"/>
    </row>
    <row r="145" ht="14.25" customHeight="1">
      <c r="A145" s="34"/>
      <c r="B145" s="34"/>
      <c r="C145" s="34"/>
      <c r="D145" s="34"/>
      <c r="E145" s="34"/>
      <c r="F145" s="34"/>
      <c r="G145" s="34"/>
      <c r="H145" s="34"/>
    </row>
    <row r="146" ht="14.25" customHeight="1">
      <c r="A146" s="34"/>
      <c r="B146" s="34"/>
      <c r="C146" s="34"/>
      <c r="D146" s="34"/>
      <c r="E146" s="34"/>
      <c r="F146" s="34"/>
      <c r="G146" s="34"/>
      <c r="H146" s="34"/>
    </row>
    <row r="147" ht="14.25" customHeight="1">
      <c r="A147" s="34"/>
      <c r="B147" s="34"/>
      <c r="C147" s="34"/>
      <c r="D147" s="34"/>
      <c r="E147" s="34"/>
      <c r="F147" s="34"/>
      <c r="G147" s="34"/>
      <c r="H147" s="34"/>
    </row>
    <row r="148" ht="14.25" customHeight="1">
      <c r="A148" s="34"/>
      <c r="B148" s="34"/>
      <c r="C148" s="34"/>
      <c r="D148" s="34"/>
      <c r="E148" s="34"/>
      <c r="F148" s="34"/>
      <c r="G148" s="34"/>
      <c r="H148" s="34"/>
    </row>
    <row r="149" ht="14.25" customHeight="1">
      <c r="A149" s="34"/>
      <c r="B149" s="34"/>
      <c r="C149" s="34"/>
      <c r="D149" s="34"/>
      <c r="E149" s="34"/>
      <c r="F149" s="34"/>
      <c r="G149" s="34"/>
      <c r="H149" s="34"/>
    </row>
    <row r="150" ht="14.25" customHeight="1">
      <c r="A150" s="34"/>
      <c r="B150" s="34"/>
      <c r="C150" s="34"/>
      <c r="D150" s="34"/>
      <c r="E150" s="34"/>
      <c r="F150" s="34"/>
      <c r="G150" s="34"/>
      <c r="H150" s="34"/>
    </row>
    <row r="151" ht="14.25" customHeight="1">
      <c r="A151" s="34"/>
      <c r="B151" s="34"/>
      <c r="C151" s="34"/>
      <c r="D151" s="34"/>
      <c r="E151" s="34"/>
      <c r="F151" s="34"/>
      <c r="G151" s="34"/>
      <c r="H151" s="34"/>
    </row>
    <row r="152" ht="14.25" customHeight="1">
      <c r="A152" s="34"/>
      <c r="B152" s="34"/>
      <c r="C152" s="34"/>
      <c r="D152" s="34"/>
      <c r="E152" s="34"/>
      <c r="F152" s="34"/>
      <c r="G152" s="34"/>
      <c r="H152" s="34"/>
    </row>
    <row r="153" ht="14.25" customHeight="1">
      <c r="A153" s="34"/>
      <c r="B153" s="34"/>
      <c r="C153" s="34"/>
      <c r="D153" s="34"/>
      <c r="E153" s="34"/>
      <c r="F153" s="34"/>
      <c r="G153" s="34"/>
      <c r="H153" s="34"/>
    </row>
    <row r="154" ht="14.25" customHeight="1">
      <c r="A154" s="34"/>
      <c r="B154" s="34"/>
      <c r="C154" s="34"/>
      <c r="D154" s="34"/>
      <c r="E154" s="34"/>
      <c r="F154" s="34"/>
      <c r="G154" s="34"/>
      <c r="H154" s="34"/>
    </row>
    <row r="155" ht="14.25" customHeight="1">
      <c r="A155" s="34"/>
      <c r="B155" s="34"/>
      <c r="C155" s="34"/>
      <c r="D155" s="34"/>
      <c r="E155" s="34"/>
      <c r="F155" s="34"/>
      <c r="G155" s="34"/>
      <c r="H155" s="34"/>
    </row>
    <row r="156" ht="14.25" customHeight="1">
      <c r="A156" s="34"/>
      <c r="B156" s="34"/>
      <c r="C156" s="34"/>
      <c r="D156" s="34"/>
      <c r="E156" s="34"/>
      <c r="F156" s="34"/>
      <c r="G156" s="34"/>
      <c r="H156" s="34"/>
    </row>
    <row r="157" ht="14.25" customHeight="1">
      <c r="A157" s="34"/>
      <c r="B157" s="34"/>
      <c r="C157" s="34"/>
      <c r="D157" s="34"/>
      <c r="E157" s="34"/>
      <c r="F157" s="34"/>
      <c r="G157" s="34"/>
      <c r="H157" s="34"/>
    </row>
    <row r="158" ht="14.25" customHeight="1">
      <c r="A158" s="34"/>
      <c r="B158" s="34"/>
      <c r="C158" s="34"/>
      <c r="D158" s="34"/>
      <c r="E158" s="34"/>
      <c r="F158" s="34"/>
      <c r="G158" s="34"/>
      <c r="H158" s="34"/>
    </row>
    <row r="159" ht="14.25" customHeight="1">
      <c r="A159" s="34"/>
      <c r="B159" s="34"/>
      <c r="C159" s="34"/>
      <c r="D159" s="34"/>
      <c r="E159" s="34"/>
      <c r="F159" s="34"/>
      <c r="G159" s="34"/>
      <c r="H159" s="34"/>
    </row>
    <row r="160" ht="14.25" customHeight="1">
      <c r="A160" s="34"/>
      <c r="B160" s="34"/>
      <c r="C160" s="34"/>
      <c r="D160" s="34"/>
      <c r="E160" s="34"/>
      <c r="F160" s="34"/>
      <c r="G160" s="34"/>
      <c r="H160" s="34"/>
    </row>
    <row r="161" ht="14.25" customHeight="1">
      <c r="A161" s="34"/>
      <c r="B161" s="34"/>
      <c r="C161" s="34"/>
      <c r="D161" s="34"/>
      <c r="E161" s="34"/>
      <c r="F161" s="34"/>
      <c r="G161" s="34"/>
      <c r="H161" s="34"/>
    </row>
    <row r="162" ht="14.25" customHeight="1">
      <c r="A162" s="34"/>
      <c r="B162" s="34"/>
      <c r="C162" s="34"/>
      <c r="D162" s="34"/>
      <c r="E162" s="34"/>
      <c r="F162" s="34"/>
      <c r="G162" s="34"/>
      <c r="H162" s="34"/>
    </row>
    <row r="163" ht="14.25" customHeight="1">
      <c r="A163" s="34"/>
      <c r="B163" s="34"/>
      <c r="C163" s="34"/>
      <c r="D163" s="34"/>
      <c r="E163" s="34"/>
      <c r="F163" s="34"/>
      <c r="G163" s="34"/>
      <c r="H163" s="34"/>
    </row>
    <row r="164" ht="14.25" customHeight="1">
      <c r="A164" s="34"/>
      <c r="B164" s="34"/>
      <c r="C164" s="34"/>
      <c r="D164" s="34"/>
      <c r="E164" s="34"/>
      <c r="F164" s="34"/>
      <c r="G164" s="34"/>
      <c r="H164" s="34"/>
    </row>
    <row r="165" ht="14.25" customHeight="1">
      <c r="A165" s="34"/>
      <c r="B165" s="34"/>
      <c r="C165" s="34"/>
      <c r="D165" s="34"/>
      <c r="E165" s="34"/>
      <c r="F165" s="34"/>
      <c r="G165" s="34"/>
      <c r="H165" s="34"/>
    </row>
    <row r="166" ht="14.25" customHeight="1">
      <c r="A166" s="34"/>
      <c r="B166" s="34"/>
      <c r="C166" s="34"/>
      <c r="D166" s="34"/>
      <c r="E166" s="34"/>
      <c r="F166" s="34"/>
      <c r="G166" s="34"/>
      <c r="H166" s="34"/>
    </row>
    <row r="167" ht="14.25" customHeight="1">
      <c r="A167" s="34"/>
      <c r="B167" s="34"/>
      <c r="C167" s="34"/>
      <c r="D167" s="34"/>
      <c r="E167" s="34"/>
      <c r="F167" s="34"/>
      <c r="G167" s="34"/>
      <c r="H167" s="34"/>
    </row>
    <row r="168" ht="14.25" customHeight="1">
      <c r="A168" s="34"/>
      <c r="B168" s="34"/>
      <c r="C168" s="34"/>
      <c r="D168" s="34"/>
      <c r="E168" s="34"/>
      <c r="F168" s="34"/>
      <c r="G168" s="34"/>
      <c r="H168" s="34"/>
    </row>
    <row r="169" ht="14.25" customHeight="1">
      <c r="A169" s="34"/>
      <c r="B169" s="34"/>
      <c r="C169" s="34"/>
      <c r="D169" s="34"/>
      <c r="E169" s="34"/>
      <c r="F169" s="34"/>
      <c r="G169" s="34"/>
      <c r="H169" s="34"/>
    </row>
    <row r="170" ht="14.25" customHeight="1">
      <c r="A170" s="34"/>
      <c r="B170" s="34"/>
      <c r="C170" s="34"/>
      <c r="D170" s="34"/>
      <c r="E170" s="34"/>
      <c r="F170" s="34"/>
      <c r="G170" s="34"/>
      <c r="H170" s="34"/>
    </row>
    <row r="171" ht="14.25" customHeight="1">
      <c r="A171" s="34"/>
      <c r="B171" s="34"/>
      <c r="C171" s="34"/>
      <c r="D171" s="34"/>
      <c r="E171" s="34"/>
      <c r="F171" s="34"/>
      <c r="G171" s="34"/>
      <c r="H171" s="34"/>
    </row>
    <row r="172" ht="14.25" customHeight="1">
      <c r="A172" s="34"/>
      <c r="B172" s="34"/>
      <c r="C172" s="34"/>
      <c r="D172" s="34"/>
      <c r="E172" s="34"/>
      <c r="F172" s="34"/>
      <c r="G172" s="34"/>
      <c r="H172" s="34"/>
    </row>
    <row r="173" ht="14.25" customHeight="1">
      <c r="A173" s="34"/>
      <c r="B173" s="34"/>
      <c r="C173" s="34"/>
      <c r="D173" s="34"/>
      <c r="E173" s="34"/>
      <c r="F173" s="34"/>
      <c r="G173" s="34"/>
      <c r="H173" s="34"/>
    </row>
    <row r="174" ht="14.25" customHeight="1">
      <c r="A174" s="34"/>
      <c r="B174" s="34"/>
      <c r="C174" s="34"/>
      <c r="D174" s="34"/>
      <c r="E174" s="34"/>
      <c r="F174" s="34"/>
      <c r="G174" s="34"/>
      <c r="H174" s="34"/>
    </row>
    <row r="175" ht="14.25" customHeight="1">
      <c r="A175" s="34"/>
      <c r="B175" s="34"/>
      <c r="C175" s="34"/>
      <c r="D175" s="34"/>
      <c r="E175" s="34"/>
      <c r="F175" s="34"/>
      <c r="G175" s="34"/>
      <c r="H175" s="34"/>
    </row>
    <row r="176" ht="14.25" customHeight="1">
      <c r="A176" s="34"/>
      <c r="B176" s="34"/>
      <c r="C176" s="34"/>
      <c r="D176" s="34"/>
      <c r="E176" s="34"/>
      <c r="F176" s="34"/>
      <c r="G176" s="34"/>
      <c r="H176" s="34"/>
    </row>
    <row r="177" ht="14.25" customHeight="1">
      <c r="A177" s="34"/>
      <c r="B177" s="34"/>
      <c r="C177" s="34"/>
      <c r="D177" s="34"/>
      <c r="E177" s="34"/>
      <c r="F177" s="34"/>
      <c r="G177" s="34"/>
      <c r="H177" s="34"/>
    </row>
    <row r="178" ht="14.25" customHeight="1">
      <c r="A178" s="34"/>
      <c r="B178" s="34"/>
      <c r="C178" s="34"/>
      <c r="D178" s="34"/>
      <c r="E178" s="34"/>
      <c r="F178" s="34"/>
      <c r="G178" s="34"/>
      <c r="H178" s="34"/>
    </row>
    <row r="179" ht="14.25" customHeight="1">
      <c r="A179" s="34"/>
      <c r="B179" s="34"/>
      <c r="C179" s="34"/>
      <c r="D179" s="34"/>
      <c r="E179" s="34"/>
      <c r="F179" s="34"/>
      <c r="G179" s="34"/>
      <c r="H179" s="34"/>
    </row>
    <row r="180" ht="14.25" customHeight="1">
      <c r="A180" s="34"/>
      <c r="B180" s="34"/>
      <c r="C180" s="34"/>
      <c r="D180" s="34"/>
      <c r="E180" s="34"/>
      <c r="F180" s="34"/>
      <c r="G180" s="34"/>
      <c r="H180" s="34"/>
    </row>
    <row r="181" ht="14.25" customHeight="1">
      <c r="A181" s="34"/>
      <c r="B181" s="34"/>
      <c r="C181" s="34"/>
      <c r="D181" s="34"/>
      <c r="E181" s="34"/>
      <c r="F181" s="34"/>
      <c r="G181" s="34"/>
      <c r="H181" s="34"/>
    </row>
    <row r="182" ht="14.25" customHeight="1">
      <c r="A182" s="34"/>
      <c r="B182" s="34"/>
      <c r="C182" s="34"/>
      <c r="D182" s="34"/>
      <c r="E182" s="34"/>
      <c r="F182" s="34"/>
      <c r="G182" s="34"/>
      <c r="H182" s="34"/>
    </row>
    <row r="183" ht="14.25" customHeight="1">
      <c r="A183" s="34"/>
      <c r="B183" s="34"/>
      <c r="C183" s="34"/>
      <c r="D183" s="34"/>
      <c r="E183" s="34"/>
      <c r="F183" s="34"/>
      <c r="G183" s="34"/>
      <c r="H183" s="34"/>
    </row>
    <row r="184" ht="14.25" customHeight="1">
      <c r="A184" s="34"/>
      <c r="B184" s="34"/>
      <c r="C184" s="34"/>
      <c r="D184" s="34"/>
      <c r="E184" s="34"/>
      <c r="F184" s="34"/>
      <c r="G184" s="34"/>
      <c r="H184" s="34"/>
    </row>
    <row r="185" ht="14.25" customHeight="1">
      <c r="A185" s="34"/>
      <c r="B185" s="34"/>
      <c r="C185" s="34"/>
      <c r="D185" s="34"/>
      <c r="E185" s="34"/>
      <c r="F185" s="34"/>
      <c r="G185" s="34"/>
      <c r="H185" s="34"/>
    </row>
    <row r="186" ht="14.25" customHeight="1">
      <c r="A186" s="34"/>
      <c r="B186" s="34"/>
      <c r="C186" s="34"/>
      <c r="D186" s="34"/>
      <c r="E186" s="34"/>
      <c r="F186" s="34"/>
      <c r="G186" s="34"/>
      <c r="H186" s="34"/>
    </row>
    <row r="187" ht="14.25" customHeight="1">
      <c r="A187" s="34"/>
      <c r="B187" s="34"/>
      <c r="C187" s="34"/>
      <c r="D187" s="34"/>
      <c r="E187" s="34"/>
      <c r="F187" s="34"/>
      <c r="G187" s="34"/>
      <c r="H187" s="34"/>
    </row>
    <row r="188" ht="14.25" customHeight="1">
      <c r="A188" s="34"/>
      <c r="B188" s="34"/>
      <c r="C188" s="34"/>
      <c r="D188" s="34"/>
      <c r="E188" s="34"/>
      <c r="F188" s="34"/>
      <c r="G188" s="34"/>
      <c r="H188" s="34"/>
    </row>
    <row r="189" ht="14.25" customHeight="1">
      <c r="A189" s="34"/>
      <c r="B189" s="34"/>
      <c r="C189" s="34"/>
      <c r="D189" s="34"/>
      <c r="E189" s="34"/>
      <c r="F189" s="34"/>
      <c r="G189" s="34"/>
      <c r="H189" s="34"/>
    </row>
    <row r="190" ht="14.25" customHeight="1">
      <c r="A190" s="34"/>
      <c r="B190" s="34"/>
      <c r="C190" s="34"/>
      <c r="D190" s="34"/>
      <c r="E190" s="34"/>
      <c r="F190" s="34"/>
      <c r="G190" s="34"/>
      <c r="H190" s="34"/>
    </row>
    <row r="191" ht="14.25" customHeight="1">
      <c r="A191" s="34"/>
      <c r="B191" s="34"/>
      <c r="C191" s="34"/>
      <c r="D191" s="34"/>
      <c r="E191" s="34"/>
      <c r="F191" s="34"/>
      <c r="G191" s="34"/>
      <c r="H191" s="34"/>
    </row>
    <row r="192" ht="14.25" customHeight="1">
      <c r="A192" s="34"/>
      <c r="B192" s="34"/>
      <c r="C192" s="34"/>
      <c r="D192" s="34"/>
      <c r="E192" s="34"/>
      <c r="F192" s="34"/>
      <c r="G192" s="34"/>
      <c r="H192" s="34"/>
    </row>
    <row r="193" ht="14.25" customHeight="1">
      <c r="A193" s="34"/>
      <c r="B193" s="34"/>
      <c r="C193" s="34"/>
      <c r="D193" s="34"/>
      <c r="E193" s="34"/>
      <c r="F193" s="34"/>
      <c r="G193" s="34"/>
      <c r="H193" s="34"/>
    </row>
    <row r="194" ht="14.25" customHeight="1">
      <c r="A194" s="34"/>
      <c r="B194" s="34"/>
      <c r="C194" s="34"/>
      <c r="D194" s="34"/>
      <c r="E194" s="34"/>
      <c r="F194" s="34"/>
      <c r="G194" s="34"/>
      <c r="H194" s="34"/>
    </row>
    <row r="195" ht="14.25" customHeight="1">
      <c r="A195" s="34"/>
      <c r="B195" s="34"/>
      <c r="C195" s="34"/>
      <c r="D195" s="34"/>
      <c r="E195" s="34"/>
      <c r="F195" s="34"/>
      <c r="G195" s="34"/>
      <c r="H195" s="34"/>
    </row>
    <row r="196" ht="14.25" customHeight="1">
      <c r="A196" s="34"/>
      <c r="B196" s="34"/>
      <c r="C196" s="34"/>
      <c r="D196" s="34"/>
      <c r="E196" s="34"/>
      <c r="F196" s="34"/>
      <c r="G196" s="34"/>
      <c r="H196" s="34"/>
    </row>
    <row r="197" ht="14.25" customHeight="1">
      <c r="A197" s="34"/>
      <c r="B197" s="34"/>
      <c r="C197" s="34"/>
      <c r="D197" s="34"/>
      <c r="E197" s="34"/>
      <c r="F197" s="34"/>
      <c r="G197" s="34"/>
      <c r="H197" s="34"/>
    </row>
    <row r="198" ht="14.25" customHeight="1">
      <c r="A198" s="34"/>
      <c r="B198" s="34"/>
      <c r="C198" s="34"/>
      <c r="D198" s="34"/>
      <c r="E198" s="34"/>
      <c r="F198" s="34"/>
      <c r="G198" s="34"/>
      <c r="H198" s="34"/>
    </row>
    <row r="199" ht="14.25" customHeight="1">
      <c r="A199" s="34"/>
      <c r="B199" s="34"/>
      <c r="C199" s="34"/>
      <c r="D199" s="34"/>
      <c r="E199" s="34"/>
      <c r="F199" s="34"/>
      <c r="G199" s="34"/>
      <c r="H199" s="34"/>
    </row>
    <row r="200" ht="14.25" customHeight="1">
      <c r="A200" s="34"/>
      <c r="B200" s="34"/>
      <c r="C200" s="34"/>
      <c r="D200" s="34"/>
      <c r="E200" s="34"/>
      <c r="F200" s="34"/>
      <c r="G200" s="34"/>
      <c r="H200" s="34"/>
    </row>
    <row r="201" ht="14.25" customHeight="1">
      <c r="A201" s="34"/>
      <c r="B201" s="34"/>
      <c r="C201" s="34"/>
      <c r="D201" s="34"/>
      <c r="E201" s="34"/>
      <c r="F201" s="34"/>
      <c r="G201" s="34"/>
      <c r="H201" s="34"/>
    </row>
    <row r="202" ht="14.25" customHeight="1">
      <c r="A202" s="34"/>
      <c r="B202" s="34"/>
      <c r="C202" s="34"/>
      <c r="D202" s="34"/>
      <c r="E202" s="34"/>
      <c r="F202" s="34"/>
      <c r="G202" s="34"/>
      <c r="H202" s="34"/>
    </row>
    <row r="203" ht="14.25" customHeight="1">
      <c r="A203" s="34"/>
      <c r="B203" s="34"/>
      <c r="C203" s="34"/>
      <c r="D203" s="34"/>
      <c r="E203" s="34"/>
      <c r="F203" s="34"/>
      <c r="G203" s="34"/>
      <c r="H203" s="34"/>
    </row>
    <row r="204" ht="14.25" customHeight="1">
      <c r="A204" s="34"/>
      <c r="B204" s="34"/>
      <c r="C204" s="34"/>
      <c r="D204" s="34"/>
      <c r="E204" s="34"/>
      <c r="F204" s="34"/>
      <c r="G204" s="34"/>
      <c r="H204" s="34"/>
    </row>
    <row r="205" ht="14.25" customHeight="1">
      <c r="A205" s="34"/>
      <c r="B205" s="34"/>
      <c r="C205" s="34"/>
      <c r="D205" s="34"/>
      <c r="E205" s="34"/>
      <c r="F205" s="34"/>
      <c r="G205" s="34"/>
      <c r="H205" s="34"/>
    </row>
    <row r="206" ht="14.25" customHeight="1">
      <c r="A206" s="34"/>
      <c r="B206" s="34"/>
      <c r="C206" s="34"/>
      <c r="D206" s="34"/>
      <c r="E206" s="34"/>
      <c r="F206" s="34"/>
      <c r="G206" s="34"/>
      <c r="H206" s="34"/>
    </row>
    <row r="207" ht="14.25" customHeight="1">
      <c r="A207" s="34"/>
      <c r="B207" s="34"/>
      <c r="C207" s="34"/>
      <c r="D207" s="34"/>
      <c r="E207" s="34"/>
      <c r="F207" s="34"/>
      <c r="G207" s="34"/>
      <c r="H207" s="34"/>
    </row>
    <row r="208" ht="14.25" customHeight="1">
      <c r="A208" s="34"/>
      <c r="B208" s="34"/>
      <c r="C208" s="34"/>
      <c r="D208" s="34"/>
      <c r="E208" s="34"/>
      <c r="F208" s="34"/>
      <c r="G208" s="34"/>
      <c r="H208" s="34"/>
    </row>
    <row r="209" ht="14.25" customHeight="1">
      <c r="A209" s="34"/>
      <c r="B209" s="34"/>
      <c r="C209" s="34"/>
      <c r="D209" s="34"/>
      <c r="E209" s="34"/>
      <c r="F209" s="34"/>
      <c r="G209" s="34"/>
      <c r="H209" s="34"/>
    </row>
    <row r="210" ht="14.25" customHeight="1">
      <c r="A210" s="34"/>
      <c r="B210" s="34"/>
      <c r="C210" s="34"/>
      <c r="D210" s="34"/>
      <c r="E210" s="34"/>
      <c r="F210" s="34"/>
      <c r="G210" s="34"/>
      <c r="H210" s="34"/>
    </row>
    <row r="211" ht="14.25" customHeight="1">
      <c r="A211" s="34"/>
      <c r="B211" s="34"/>
      <c r="C211" s="34"/>
      <c r="D211" s="34"/>
      <c r="E211" s="34"/>
      <c r="F211" s="34"/>
      <c r="G211" s="34"/>
      <c r="H211" s="34"/>
    </row>
    <row r="212" ht="14.25" customHeight="1">
      <c r="A212" s="34"/>
      <c r="B212" s="34"/>
      <c r="C212" s="34"/>
      <c r="D212" s="34"/>
      <c r="E212" s="34"/>
      <c r="F212" s="34"/>
      <c r="G212" s="34"/>
      <c r="H212" s="34"/>
    </row>
    <row r="213" ht="14.25" customHeight="1">
      <c r="A213" s="34"/>
      <c r="B213" s="34"/>
      <c r="C213" s="34"/>
      <c r="D213" s="34"/>
      <c r="E213" s="34"/>
      <c r="F213" s="34"/>
      <c r="G213" s="34"/>
      <c r="H213" s="34"/>
    </row>
    <row r="214" ht="14.25" customHeight="1">
      <c r="A214" s="34"/>
      <c r="B214" s="34"/>
      <c r="C214" s="34"/>
      <c r="D214" s="34"/>
      <c r="E214" s="34"/>
      <c r="F214" s="34"/>
      <c r="G214" s="34"/>
      <c r="H214" s="34"/>
    </row>
    <row r="215" ht="14.25" customHeight="1">
      <c r="A215" s="34"/>
      <c r="B215" s="34"/>
      <c r="C215" s="34"/>
      <c r="D215" s="34"/>
      <c r="E215" s="34"/>
      <c r="F215" s="34"/>
      <c r="G215" s="34"/>
      <c r="H215" s="34"/>
    </row>
    <row r="216" ht="14.25" customHeight="1">
      <c r="A216" s="34"/>
      <c r="B216" s="34"/>
      <c r="C216" s="34"/>
      <c r="D216" s="34"/>
      <c r="E216" s="34"/>
      <c r="F216" s="34"/>
      <c r="G216" s="34"/>
      <c r="H216" s="34"/>
    </row>
    <row r="217" ht="14.25" customHeight="1">
      <c r="A217" s="34"/>
      <c r="B217" s="34"/>
      <c r="C217" s="34"/>
      <c r="D217" s="34"/>
      <c r="E217" s="34"/>
      <c r="F217" s="34"/>
      <c r="G217" s="34"/>
      <c r="H217" s="34"/>
    </row>
    <row r="218" ht="14.25" customHeight="1">
      <c r="A218" s="34"/>
      <c r="B218" s="34"/>
      <c r="C218" s="34"/>
      <c r="D218" s="34"/>
      <c r="E218" s="34"/>
      <c r="F218" s="34"/>
      <c r="G218" s="34"/>
      <c r="H218" s="34"/>
    </row>
    <row r="219" ht="14.25" customHeight="1">
      <c r="A219" s="34"/>
      <c r="B219" s="34"/>
      <c r="C219" s="34"/>
      <c r="D219" s="34"/>
      <c r="E219" s="34"/>
      <c r="F219" s="34"/>
      <c r="G219" s="34"/>
      <c r="H219" s="34"/>
    </row>
    <row r="220" ht="14.25" customHeight="1">
      <c r="A220" s="34"/>
      <c r="B220" s="34"/>
      <c r="C220" s="34"/>
      <c r="D220" s="34"/>
      <c r="E220" s="34"/>
      <c r="F220" s="34"/>
      <c r="G220" s="34"/>
      <c r="H220" s="34"/>
    </row>
    <row r="221" ht="14.25" customHeight="1">
      <c r="A221" s="34"/>
      <c r="B221" s="34"/>
      <c r="C221" s="34"/>
      <c r="D221" s="34"/>
      <c r="E221" s="34"/>
      <c r="F221" s="34"/>
      <c r="G221" s="34"/>
      <c r="H221" s="34"/>
    </row>
    <row r="222" ht="14.25" customHeight="1">
      <c r="A222" s="34"/>
      <c r="B222" s="34"/>
      <c r="C222" s="34"/>
      <c r="D222" s="34"/>
      <c r="E222" s="34"/>
      <c r="F222" s="34"/>
      <c r="G222" s="34"/>
      <c r="H222" s="34"/>
    </row>
    <row r="223" ht="14.25" customHeight="1">
      <c r="A223" s="34"/>
      <c r="B223" s="34"/>
      <c r="C223" s="34"/>
      <c r="D223" s="34"/>
      <c r="E223" s="34"/>
      <c r="F223" s="34"/>
      <c r="G223" s="34"/>
      <c r="H223" s="34"/>
    </row>
    <row r="224" ht="14.25" customHeight="1">
      <c r="A224" s="34"/>
      <c r="B224" s="34"/>
      <c r="C224" s="34"/>
      <c r="D224" s="34"/>
      <c r="E224" s="34"/>
      <c r="F224" s="34"/>
      <c r="G224" s="34"/>
      <c r="H224" s="34"/>
    </row>
    <row r="225" ht="14.25" customHeight="1">
      <c r="A225" s="34"/>
      <c r="B225" s="34"/>
      <c r="C225" s="34"/>
      <c r="D225" s="34"/>
      <c r="E225" s="34"/>
      <c r="F225" s="34"/>
      <c r="G225" s="34"/>
      <c r="H225" s="34"/>
    </row>
    <row r="226" ht="14.25" customHeight="1">
      <c r="A226" s="34"/>
      <c r="B226" s="34"/>
      <c r="C226" s="34"/>
      <c r="D226" s="34"/>
      <c r="E226" s="34"/>
      <c r="F226" s="34"/>
      <c r="G226" s="34"/>
      <c r="H226" s="34"/>
    </row>
    <row r="227" ht="14.25" customHeight="1">
      <c r="A227" s="34"/>
      <c r="B227" s="34"/>
      <c r="C227" s="34"/>
      <c r="D227" s="34"/>
      <c r="E227" s="34"/>
      <c r="F227" s="34"/>
      <c r="G227" s="34"/>
      <c r="H227" s="34"/>
    </row>
    <row r="228" ht="14.25" customHeight="1">
      <c r="A228" s="34"/>
      <c r="B228" s="34"/>
      <c r="C228" s="34"/>
      <c r="D228" s="34"/>
      <c r="E228" s="34"/>
      <c r="F228" s="34"/>
      <c r="G228" s="34"/>
      <c r="H228" s="34"/>
    </row>
    <row r="229" ht="14.25" customHeight="1">
      <c r="A229" s="34"/>
      <c r="B229" s="34"/>
      <c r="C229" s="34"/>
      <c r="D229" s="34"/>
      <c r="E229" s="34"/>
      <c r="F229" s="34"/>
      <c r="G229" s="34"/>
      <c r="H229" s="34"/>
    </row>
    <row r="230" ht="14.25" customHeight="1">
      <c r="A230" s="34"/>
      <c r="B230" s="34"/>
      <c r="C230" s="34"/>
      <c r="D230" s="34"/>
      <c r="E230" s="34"/>
      <c r="F230" s="34"/>
      <c r="G230" s="34"/>
      <c r="H230" s="34"/>
    </row>
    <row r="231" ht="14.25" customHeight="1">
      <c r="A231" s="34"/>
      <c r="B231" s="34"/>
      <c r="C231" s="34"/>
      <c r="D231" s="34"/>
      <c r="E231" s="34"/>
      <c r="F231" s="34"/>
      <c r="G231" s="34"/>
      <c r="H231" s="34"/>
    </row>
    <row r="232" ht="14.25" customHeight="1">
      <c r="A232" s="34"/>
      <c r="B232" s="34"/>
      <c r="C232" s="34"/>
      <c r="D232" s="34"/>
      <c r="E232" s="34"/>
      <c r="F232" s="34"/>
      <c r="G232" s="34"/>
      <c r="H232" s="34"/>
    </row>
    <row r="233" ht="14.25" customHeight="1">
      <c r="A233" s="34"/>
      <c r="B233" s="34"/>
      <c r="C233" s="34"/>
      <c r="D233" s="34"/>
      <c r="E233" s="34"/>
      <c r="F233" s="34"/>
      <c r="G233" s="34"/>
      <c r="H233" s="34"/>
    </row>
    <row r="234" ht="14.25" customHeight="1">
      <c r="A234" s="34"/>
      <c r="B234" s="34"/>
      <c r="C234" s="34"/>
      <c r="D234" s="34"/>
      <c r="E234" s="34"/>
      <c r="F234" s="34"/>
      <c r="G234" s="34"/>
      <c r="H234" s="34"/>
    </row>
    <row r="235" ht="14.25" customHeight="1">
      <c r="A235" s="34"/>
      <c r="B235" s="34"/>
      <c r="C235" s="34"/>
      <c r="D235" s="34"/>
      <c r="E235" s="34"/>
      <c r="F235" s="34"/>
      <c r="G235" s="34"/>
      <c r="H235" s="34"/>
    </row>
    <row r="236" ht="14.25" customHeight="1">
      <c r="A236" s="34"/>
      <c r="B236" s="34"/>
      <c r="C236" s="34"/>
      <c r="D236" s="34"/>
      <c r="E236" s="34"/>
      <c r="F236" s="34"/>
      <c r="G236" s="34"/>
      <c r="H236" s="34"/>
    </row>
    <row r="237" ht="14.25" customHeight="1">
      <c r="A237" s="34"/>
      <c r="B237" s="34"/>
      <c r="C237" s="34"/>
      <c r="D237" s="34"/>
      <c r="E237" s="34"/>
      <c r="F237" s="34"/>
      <c r="G237" s="34"/>
      <c r="H237" s="34"/>
    </row>
    <row r="238" ht="14.25" customHeight="1">
      <c r="A238" s="34"/>
      <c r="B238" s="34"/>
      <c r="C238" s="34"/>
      <c r="D238" s="34"/>
      <c r="E238" s="34"/>
      <c r="F238" s="34"/>
      <c r="G238" s="34"/>
      <c r="H238" s="34"/>
    </row>
    <row r="239" ht="14.25" customHeight="1">
      <c r="A239" s="34"/>
      <c r="B239" s="34"/>
      <c r="C239" s="34"/>
      <c r="D239" s="34"/>
      <c r="E239" s="34"/>
      <c r="F239" s="34"/>
      <c r="G239" s="34"/>
      <c r="H239" s="34"/>
    </row>
    <row r="240" ht="14.25" customHeight="1">
      <c r="A240" s="34"/>
      <c r="B240" s="34"/>
      <c r="C240" s="34"/>
      <c r="D240" s="34"/>
      <c r="E240" s="34"/>
      <c r="F240" s="34"/>
      <c r="G240" s="34"/>
      <c r="H240" s="34"/>
    </row>
    <row r="241" ht="14.25" customHeight="1">
      <c r="A241" s="34"/>
      <c r="B241" s="34"/>
      <c r="C241" s="34"/>
      <c r="D241" s="34"/>
      <c r="E241" s="34"/>
      <c r="F241" s="34"/>
      <c r="G241" s="34"/>
      <c r="H241" s="34"/>
    </row>
    <row r="242" ht="14.25" customHeight="1">
      <c r="A242" s="34"/>
      <c r="B242" s="34"/>
      <c r="C242" s="34"/>
      <c r="D242" s="34"/>
      <c r="E242" s="34"/>
      <c r="F242" s="34"/>
      <c r="G242" s="34"/>
      <c r="H242" s="34"/>
    </row>
    <row r="243" ht="14.25" customHeight="1">
      <c r="A243" s="34"/>
      <c r="B243" s="34"/>
      <c r="C243" s="34"/>
      <c r="D243" s="34"/>
      <c r="E243" s="34"/>
      <c r="F243" s="34"/>
      <c r="G243" s="34"/>
      <c r="H243" s="34"/>
    </row>
    <row r="244" ht="14.25" customHeight="1">
      <c r="A244" s="34"/>
      <c r="B244" s="34"/>
      <c r="C244" s="34"/>
      <c r="D244" s="34"/>
      <c r="E244" s="34"/>
      <c r="F244" s="34"/>
      <c r="G244" s="34"/>
      <c r="H244" s="34"/>
    </row>
    <row r="245" ht="14.25" customHeight="1">
      <c r="A245" s="34"/>
      <c r="B245" s="34"/>
      <c r="C245" s="34"/>
      <c r="D245" s="34"/>
      <c r="E245" s="34"/>
      <c r="F245" s="34"/>
      <c r="G245" s="34"/>
      <c r="H245" s="34"/>
    </row>
    <row r="246" ht="14.25" customHeight="1">
      <c r="A246" s="34"/>
      <c r="B246" s="34"/>
      <c r="C246" s="34"/>
      <c r="D246" s="34"/>
      <c r="E246" s="34"/>
      <c r="F246" s="34"/>
      <c r="G246" s="34"/>
      <c r="H246" s="34"/>
    </row>
    <row r="247" ht="14.25" customHeight="1">
      <c r="A247" s="34"/>
      <c r="B247" s="34"/>
      <c r="C247" s="34"/>
      <c r="D247" s="34"/>
      <c r="E247" s="34"/>
      <c r="F247" s="34"/>
      <c r="G247" s="34"/>
      <c r="H247" s="34"/>
    </row>
    <row r="248" ht="14.25" customHeight="1">
      <c r="A248" s="34"/>
      <c r="B248" s="34"/>
      <c r="C248" s="34"/>
      <c r="D248" s="34"/>
      <c r="E248" s="34"/>
      <c r="F248" s="34"/>
      <c r="G248" s="34"/>
      <c r="H248" s="34"/>
    </row>
    <row r="249" ht="14.25" customHeight="1">
      <c r="A249" s="34"/>
      <c r="B249" s="34"/>
      <c r="C249" s="34"/>
      <c r="D249" s="34"/>
      <c r="E249" s="34"/>
      <c r="F249" s="34"/>
      <c r="G249" s="34"/>
      <c r="H249" s="34"/>
    </row>
    <row r="250" ht="14.25" customHeight="1">
      <c r="A250" s="34"/>
      <c r="B250" s="34"/>
      <c r="C250" s="34"/>
      <c r="D250" s="34"/>
      <c r="E250" s="34"/>
      <c r="F250" s="34"/>
      <c r="G250" s="34"/>
      <c r="H250" s="34"/>
    </row>
    <row r="251" ht="14.25" customHeight="1">
      <c r="A251" s="34"/>
      <c r="B251" s="34"/>
      <c r="C251" s="34"/>
      <c r="D251" s="34"/>
      <c r="E251" s="34"/>
      <c r="F251" s="34"/>
      <c r="G251" s="34"/>
      <c r="H251" s="34"/>
    </row>
    <row r="252" ht="14.25" customHeight="1">
      <c r="A252" s="34"/>
      <c r="B252" s="34"/>
      <c r="C252" s="34"/>
      <c r="D252" s="34"/>
      <c r="E252" s="34"/>
      <c r="F252" s="34"/>
      <c r="G252" s="34"/>
      <c r="H252" s="34"/>
    </row>
    <row r="253" ht="14.25" customHeight="1">
      <c r="A253" s="34"/>
      <c r="B253" s="34"/>
      <c r="C253" s="34"/>
      <c r="D253" s="34"/>
      <c r="E253" s="34"/>
      <c r="F253" s="34"/>
      <c r="G253" s="34"/>
      <c r="H253" s="34"/>
    </row>
    <row r="254" ht="14.25" customHeight="1">
      <c r="A254" s="34"/>
      <c r="B254" s="34"/>
      <c r="C254" s="34"/>
      <c r="D254" s="34"/>
      <c r="E254" s="34"/>
      <c r="F254" s="34"/>
      <c r="G254" s="34"/>
      <c r="H254" s="34"/>
    </row>
    <row r="255" ht="14.25" customHeight="1">
      <c r="A255" s="34"/>
      <c r="B255" s="34"/>
      <c r="C255" s="34"/>
      <c r="D255" s="34"/>
      <c r="E255" s="34"/>
      <c r="F255" s="34"/>
      <c r="G255" s="34"/>
      <c r="H255" s="34"/>
    </row>
    <row r="256" ht="14.25" customHeight="1">
      <c r="A256" s="34"/>
      <c r="B256" s="34"/>
      <c r="C256" s="34"/>
      <c r="D256" s="34"/>
      <c r="E256" s="34"/>
      <c r="F256" s="34"/>
      <c r="G256" s="34"/>
      <c r="H256" s="34"/>
    </row>
    <row r="257" ht="14.25" customHeight="1">
      <c r="A257" s="34"/>
      <c r="B257" s="34"/>
      <c r="C257" s="34"/>
      <c r="D257" s="34"/>
      <c r="E257" s="34"/>
      <c r="F257" s="34"/>
      <c r="G257" s="34"/>
      <c r="H257" s="34"/>
    </row>
    <row r="258" ht="14.25" customHeight="1">
      <c r="A258" s="34"/>
      <c r="B258" s="34"/>
      <c r="C258" s="34"/>
      <c r="D258" s="34"/>
      <c r="E258" s="34"/>
      <c r="F258" s="34"/>
      <c r="G258" s="34"/>
      <c r="H258" s="34"/>
    </row>
    <row r="259" ht="14.25" customHeight="1">
      <c r="A259" s="34"/>
      <c r="B259" s="34"/>
      <c r="C259" s="34"/>
      <c r="D259" s="34"/>
      <c r="E259" s="34"/>
      <c r="F259" s="34"/>
      <c r="G259" s="34"/>
      <c r="H259" s="34"/>
    </row>
    <row r="260" ht="14.25" customHeight="1">
      <c r="A260" s="34"/>
      <c r="B260" s="34"/>
      <c r="C260" s="34"/>
      <c r="D260" s="34"/>
      <c r="E260" s="34"/>
      <c r="F260" s="34"/>
      <c r="G260" s="34"/>
      <c r="H260" s="34"/>
    </row>
    <row r="261" ht="14.25" customHeight="1">
      <c r="A261" s="34"/>
      <c r="B261" s="34"/>
      <c r="C261" s="34"/>
      <c r="D261" s="34"/>
      <c r="E261" s="34"/>
      <c r="F261" s="34"/>
      <c r="G261" s="34"/>
      <c r="H261" s="34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29"/>
    <col customWidth="1" min="3" max="3" width="21.43"/>
    <col customWidth="1" min="4" max="4" width="22.71"/>
    <col customWidth="1" min="5" max="5" width="8.71"/>
    <col customWidth="1" hidden="1" min="6" max="6" width="8.71"/>
    <col customWidth="1" min="7" max="7" width="8.71"/>
  </cols>
  <sheetData>
    <row r="1" ht="14.25" customHeight="1"/>
    <row r="2" ht="14.25" customHeight="1"/>
    <row r="3" ht="14.25" customHeight="1">
      <c r="G3" s="34" t="s">
        <v>208</v>
      </c>
    </row>
    <row r="4" ht="14.25" customHeight="1">
      <c r="F4" s="34">
        <v>214.1</v>
      </c>
      <c r="G4" s="41">
        <f t="shared" ref="G4:G9" si="1">F4/10</f>
        <v>21.41</v>
      </c>
    </row>
    <row r="5" ht="14.25" customHeight="1">
      <c r="F5" s="34">
        <v>187.4</v>
      </c>
      <c r="G5" s="41">
        <f t="shared" si="1"/>
        <v>18.74</v>
      </c>
    </row>
    <row r="6" ht="14.25" customHeight="1">
      <c r="F6" s="34">
        <v>217.49999999999997</v>
      </c>
      <c r="G6" s="41">
        <f t="shared" si="1"/>
        <v>21.75</v>
      </c>
    </row>
    <row r="7" ht="14.25" customHeight="1">
      <c r="F7" s="34">
        <v>219.2</v>
      </c>
      <c r="G7" s="41">
        <f t="shared" si="1"/>
        <v>21.92</v>
      </c>
    </row>
    <row r="8" ht="14.25" customHeight="1">
      <c r="F8" s="34">
        <v>207.7</v>
      </c>
      <c r="G8" s="41">
        <f t="shared" si="1"/>
        <v>20.77</v>
      </c>
    </row>
    <row r="9" ht="14.25" customHeight="1">
      <c r="F9" s="34">
        <v>165.99999999999997</v>
      </c>
      <c r="G9" s="41">
        <f t="shared" si="1"/>
        <v>16.6</v>
      </c>
    </row>
    <row r="10" ht="14.25" customHeight="1"/>
    <row r="11" ht="14.25" customHeight="1">
      <c r="A11" s="34"/>
      <c r="B11" s="34"/>
      <c r="C11" s="34"/>
      <c r="D11" s="3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9" t="s">
        <v>74</v>
      </c>
      <c r="B1" s="30" t="s">
        <v>75</v>
      </c>
      <c r="C1" s="29" t="s">
        <v>76</v>
      </c>
      <c r="D1" s="29" t="s">
        <v>77</v>
      </c>
      <c r="E1" s="29" t="s">
        <v>78</v>
      </c>
      <c r="F1" s="30" t="s">
        <v>79</v>
      </c>
      <c r="G1" s="30" t="s">
        <v>80</v>
      </c>
      <c r="H1" s="29" t="s">
        <v>81</v>
      </c>
      <c r="I1" s="29" t="s">
        <v>82</v>
      </c>
      <c r="J1" s="29" t="s">
        <v>83</v>
      </c>
      <c r="K1" s="30" t="s">
        <v>84</v>
      </c>
      <c r="L1" s="29" t="s">
        <v>85</v>
      </c>
    </row>
    <row r="2">
      <c r="A2" s="29">
        <v>1.0</v>
      </c>
      <c r="B2" s="31">
        <v>44261.0</v>
      </c>
      <c r="C2" s="29">
        <v>2.0</v>
      </c>
      <c r="D2" s="29">
        <v>0.0</v>
      </c>
      <c r="E2" s="29">
        <v>0.0</v>
      </c>
      <c r="F2" s="30">
        <v>0.0</v>
      </c>
      <c r="G2" s="30">
        <v>0.0</v>
      </c>
      <c r="H2" s="29">
        <v>1.0</v>
      </c>
      <c r="I2" s="29">
        <v>0.0</v>
      </c>
      <c r="J2" s="29">
        <v>0.0</v>
      </c>
      <c r="K2" s="29">
        <v>0.0</v>
      </c>
      <c r="L2" s="29">
        <v>0.0</v>
      </c>
    </row>
    <row r="3">
      <c r="A3" s="29">
        <v>2.0</v>
      </c>
      <c r="B3" s="31">
        <v>44356.0</v>
      </c>
      <c r="C3" s="29">
        <v>2.0</v>
      </c>
      <c r="D3" s="29">
        <v>0.0</v>
      </c>
      <c r="E3" s="29">
        <v>0.0</v>
      </c>
      <c r="F3" s="30">
        <v>0.0</v>
      </c>
      <c r="G3" s="30">
        <v>0.0</v>
      </c>
      <c r="H3" s="29">
        <v>0.0</v>
      </c>
      <c r="I3" s="29">
        <v>0.0</v>
      </c>
      <c r="J3" s="29">
        <v>0.0</v>
      </c>
      <c r="K3" s="29">
        <v>1.0</v>
      </c>
      <c r="L3" s="29">
        <v>0.0</v>
      </c>
    </row>
    <row r="4">
      <c r="A4" s="29">
        <v>3.0</v>
      </c>
      <c r="B4" s="31">
        <v>44535.0</v>
      </c>
      <c r="C4" s="30">
        <v>20.0</v>
      </c>
      <c r="D4" s="29">
        <v>0.0</v>
      </c>
      <c r="E4" s="29">
        <v>0.0</v>
      </c>
      <c r="F4" s="30">
        <v>0.0</v>
      </c>
      <c r="G4" s="30">
        <v>0.0</v>
      </c>
      <c r="H4" s="29">
        <v>1.0</v>
      </c>
      <c r="I4" s="29">
        <v>1.0</v>
      </c>
      <c r="J4" s="29">
        <v>0.0</v>
      </c>
      <c r="K4" s="29">
        <v>0.0</v>
      </c>
      <c r="L4" s="2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2.86"/>
    <col customWidth="1" min="3" max="3" width="14.57"/>
    <col customWidth="1" min="4" max="4" width="15.14"/>
    <col customWidth="1" min="5" max="5" width="21.71"/>
    <col customWidth="1" min="6" max="6" width="11.0"/>
    <col customWidth="1" min="7" max="7" width="38.14"/>
    <col customWidth="1" min="8" max="17" width="11.0"/>
    <col customWidth="1" min="18" max="24" width="15.14"/>
  </cols>
  <sheetData>
    <row r="1">
      <c r="A1" s="1"/>
      <c r="B1" s="2" t="s">
        <v>0</v>
      </c>
      <c r="C1" s="3"/>
      <c r="D1" s="3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"/>
      <c r="S1" s="5"/>
      <c r="T1" s="5"/>
      <c r="U1" s="5"/>
      <c r="V1" s="5"/>
      <c r="W1" s="5"/>
      <c r="X1" s="5"/>
    </row>
    <row r="2">
      <c r="A2" s="1"/>
      <c r="B2" s="6"/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"/>
      <c r="S2" s="5"/>
      <c r="T2" s="5"/>
      <c r="U2" s="5"/>
      <c r="V2" s="5"/>
      <c r="W2" s="5"/>
      <c r="X2" s="5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5"/>
      <c r="S3" s="5"/>
      <c r="T3" s="5"/>
      <c r="U3" s="5"/>
      <c r="V3" s="5"/>
      <c r="W3" s="5"/>
      <c r="X3" s="5"/>
    </row>
    <row r="4" ht="25.5" customHeight="1">
      <c r="A4" s="1"/>
      <c r="B4" s="9" t="s">
        <v>1</v>
      </c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"/>
      <c r="S4" s="5"/>
      <c r="T4" s="5"/>
      <c r="U4" s="5"/>
      <c r="V4" s="5"/>
      <c r="W4" s="5"/>
      <c r="X4" s="5"/>
    </row>
    <row r="5">
      <c r="A5" s="1"/>
      <c r="B5" s="11" t="s">
        <v>2</v>
      </c>
      <c r="C5" s="12" t="s">
        <v>3</v>
      </c>
      <c r="D5" s="12" t="s">
        <v>4</v>
      </c>
      <c r="E5" s="12" t="s">
        <v>5</v>
      </c>
      <c r="F5" s="1"/>
      <c r="G5" s="10" t="s">
        <v>6</v>
      </c>
      <c r="H5" s="1"/>
      <c r="I5" s="1"/>
      <c r="J5" s="1"/>
      <c r="K5" s="1"/>
      <c r="L5" s="1"/>
      <c r="M5" s="1"/>
      <c r="N5" s="1"/>
      <c r="O5" s="1"/>
      <c r="P5" s="1"/>
      <c r="Q5" s="1"/>
      <c r="R5" s="5"/>
      <c r="S5" s="5"/>
      <c r="T5" s="5"/>
      <c r="U5" s="5"/>
      <c r="V5" s="5"/>
      <c r="W5" s="5"/>
      <c r="X5" s="5"/>
    </row>
    <row r="6">
      <c r="A6" s="13" t="s">
        <v>7</v>
      </c>
      <c r="B6" s="13" t="s">
        <v>8</v>
      </c>
      <c r="C6" s="14">
        <f>259710.8</f>
        <v>259710.8</v>
      </c>
      <c r="D6" s="15">
        <f>Sales!B2</f>
        <v>285053.7</v>
      </c>
      <c r="E6" s="14">
        <f t="shared" ref="E6:E13" si="1">D6-C6</f>
        <v>25342.9</v>
      </c>
      <c r="F6" s="1"/>
      <c r="G6" s="1" t="s">
        <v>9</v>
      </c>
      <c r="H6" s="1"/>
      <c r="I6" s="1"/>
      <c r="J6" s="1"/>
      <c r="K6" s="1"/>
      <c r="L6" s="1"/>
      <c r="M6" s="1"/>
      <c r="N6" s="1"/>
      <c r="O6" s="1"/>
      <c r="P6" s="1"/>
      <c r="Q6" s="1"/>
      <c r="R6" s="5"/>
      <c r="S6" s="5"/>
      <c r="T6" s="5"/>
      <c r="U6" s="5"/>
      <c r="V6" s="5"/>
      <c r="W6" s="5"/>
      <c r="X6" s="5"/>
    </row>
    <row r="7">
      <c r="A7" s="13" t="s">
        <v>10</v>
      </c>
      <c r="B7" s="13" t="s">
        <v>11</v>
      </c>
      <c r="C7" s="14">
        <v>2000.0</v>
      </c>
      <c r="D7" s="14">
        <f>Sponsorship!E2</f>
        <v>10000</v>
      </c>
      <c r="E7" s="14">
        <f t="shared" si="1"/>
        <v>8000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5"/>
      <c r="S7" s="5"/>
      <c r="T7" s="5"/>
      <c r="U7" s="5"/>
      <c r="V7" s="5"/>
      <c r="W7" s="5"/>
      <c r="X7" s="5"/>
    </row>
    <row r="8">
      <c r="A8" s="13" t="s">
        <v>12</v>
      </c>
      <c r="B8" s="13" t="s">
        <v>13</v>
      </c>
      <c r="C8" s="14">
        <f>C34*-0.1</f>
        <v>9500</v>
      </c>
      <c r="D8" s="14">
        <v>0.0</v>
      </c>
      <c r="E8" s="14">
        <f t="shared" si="1"/>
        <v>-9500</v>
      </c>
      <c r="F8" s="1"/>
      <c r="G8" s="1"/>
      <c r="H8" s="1" t="s">
        <v>14</v>
      </c>
      <c r="I8" s="1"/>
      <c r="J8" s="1"/>
      <c r="K8" s="1"/>
      <c r="L8" s="1"/>
      <c r="M8" s="1"/>
      <c r="N8" s="1"/>
      <c r="O8" s="1"/>
      <c r="P8" s="1"/>
      <c r="Q8" s="1"/>
      <c r="R8" s="5"/>
      <c r="S8" s="5"/>
      <c r="T8" s="5"/>
      <c r="U8" s="5"/>
      <c r="V8" s="5"/>
      <c r="W8" s="5"/>
      <c r="X8" s="5"/>
    </row>
    <row r="9">
      <c r="A9" s="13" t="s">
        <v>12</v>
      </c>
      <c r="B9" s="13" t="s">
        <v>15</v>
      </c>
      <c r="C9" s="14">
        <v>7000.0</v>
      </c>
      <c r="D9" s="14">
        <v>2130.0</v>
      </c>
      <c r="E9" s="14">
        <f t="shared" si="1"/>
        <v>-4870</v>
      </c>
      <c r="F9" s="1"/>
      <c r="G9" s="1" t="s">
        <v>16</v>
      </c>
      <c r="H9" s="1"/>
      <c r="J9" s="1"/>
      <c r="K9" s="1"/>
      <c r="L9" s="1"/>
      <c r="M9" s="1"/>
      <c r="N9" s="1"/>
      <c r="O9" s="1"/>
      <c r="P9" s="1"/>
      <c r="Q9" s="1"/>
      <c r="R9" s="5"/>
      <c r="S9" s="5"/>
      <c r="T9" s="5"/>
      <c r="U9" s="5"/>
      <c r="V9" s="5"/>
      <c r="W9" s="5"/>
      <c r="X9" s="5"/>
    </row>
    <row r="10">
      <c r="A10" s="13" t="s">
        <v>7</v>
      </c>
      <c r="B10" s="13" t="s">
        <v>17</v>
      </c>
      <c r="C10" s="14">
        <v>500.0</v>
      </c>
      <c r="D10" s="14">
        <v>0.0</v>
      </c>
      <c r="E10" s="14">
        <f t="shared" si="1"/>
        <v>-500</v>
      </c>
      <c r="F10" s="1"/>
      <c r="G10" s="1" t="s">
        <v>18</v>
      </c>
      <c r="H10" s="1" t="s">
        <v>19</v>
      </c>
      <c r="I10" s="1"/>
      <c r="J10" s="1"/>
      <c r="K10" s="1"/>
      <c r="L10" s="1"/>
      <c r="M10" s="1"/>
      <c r="N10" s="1"/>
      <c r="O10" s="1"/>
      <c r="P10" s="1"/>
      <c r="Q10" s="1"/>
      <c r="R10" s="5"/>
      <c r="S10" s="5"/>
      <c r="T10" s="5"/>
      <c r="U10" s="5"/>
      <c r="V10" s="5"/>
      <c r="W10" s="5"/>
      <c r="X10" s="5"/>
    </row>
    <row r="11">
      <c r="A11" s="13" t="s">
        <v>20</v>
      </c>
      <c r="B11" s="13" t="s">
        <v>8</v>
      </c>
      <c r="C11" s="14">
        <v>500.0</v>
      </c>
      <c r="D11" s="14"/>
      <c r="E11" s="14">
        <f t="shared" si="1"/>
        <v>-500</v>
      </c>
      <c r="F11" s="1"/>
      <c r="G11" s="1"/>
      <c r="H11" s="1" t="s">
        <v>19</v>
      </c>
      <c r="I11" s="1"/>
      <c r="J11" s="1"/>
      <c r="K11" s="1"/>
      <c r="L11" s="1"/>
      <c r="M11" s="1"/>
      <c r="N11" s="1"/>
      <c r="O11" s="1"/>
      <c r="P11" s="1"/>
      <c r="Q11" s="1"/>
      <c r="R11" s="5"/>
      <c r="S11" s="5"/>
      <c r="T11" s="5"/>
      <c r="U11" s="5"/>
      <c r="V11" s="5"/>
      <c r="W11" s="5"/>
      <c r="X11" s="5"/>
    </row>
    <row r="12">
      <c r="A12" s="13" t="s">
        <v>21</v>
      </c>
      <c r="B12" s="13" t="s">
        <v>22</v>
      </c>
      <c r="C12" s="14">
        <v>500.0</v>
      </c>
      <c r="D12" s="14"/>
      <c r="E12" s="14">
        <f t="shared" si="1"/>
        <v>-500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5"/>
      <c r="S12" s="5"/>
      <c r="T12" s="5"/>
      <c r="U12" s="5"/>
      <c r="V12" s="5"/>
      <c r="W12" s="5"/>
      <c r="X12" s="5"/>
    </row>
    <row r="13">
      <c r="A13" s="13" t="s">
        <v>7</v>
      </c>
      <c r="B13" s="13" t="s">
        <v>23</v>
      </c>
      <c r="C13" s="14">
        <f>(400+150)*2.75</f>
        <v>1512.5</v>
      </c>
      <c r="D13" s="14">
        <v>2700.0</v>
      </c>
      <c r="E13" s="14">
        <f t="shared" si="1"/>
        <v>1187.5</v>
      </c>
      <c r="F13" s="1"/>
      <c r="G13" s="1" t="s">
        <v>24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5"/>
      <c r="S13" s="5"/>
      <c r="T13" s="5"/>
      <c r="U13" s="5"/>
      <c r="V13" s="5"/>
      <c r="W13" s="5"/>
      <c r="X13" s="5"/>
    </row>
    <row r="14">
      <c r="A14" s="13"/>
      <c r="B14" s="13"/>
      <c r="C14" s="16"/>
      <c r="D14" s="16"/>
      <c r="E14" s="1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5"/>
      <c r="S14" s="5"/>
      <c r="T14" s="5"/>
      <c r="U14" s="5"/>
      <c r="V14" s="5"/>
      <c r="W14" s="5"/>
      <c r="X14" s="5"/>
    </row>
    <row r="15">
      <c r="A15" s="17"/>
      <c r="B15" s="18" t="s">
        <v>25</v>
      </c>
      <c r="C15" s="19">
        <f t="shared" ref="C15:E15" si="2">SUM(C6:C13)</f>
        <v>281223.3</v>
      </c>
      <c r="D15" s="19">
        <f t="shared" si="2"/>
        <v>299883.7</v>
      </c>
      <c r="E15" s="19">
        <f t="shared" si="2"/>
        <v>18660.4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5"/>
      <c r="S15" s="5"/>
      <c r="T15" s="5"/>
      <c r="U15" s="5"/>
      <c r="V15" s="5"/>
      <c r="W15" s="5"/>
      <c r="X15" s="5"/>
    </row>
    <row r="16">
      <c r="A16" s="1"/>
      <c r="B16" s="20"/>
      <c r="C16" s="20"/>
      <c r="D16" s="20"/>
      <c r="E16" s="2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5"/>
      <c r="S16" s="5"/>
      <c r="T16" s="5"/>
      <c r="U16" s="5"/>
      <c r="V16" s="5"/>
      <c r="W16" s="5"/>
      <c r="X16" s="5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5"/>
      <c r="S17" s="5"/>
      <c r="T17" s="5"/>
      <c r="U17" s="5"/>
      <c r="V17" s="5"/>
      <c r="W17" s="5"/>
      <c r="X17" s="5"/>
    </row>
    <row r="18" ht="27.0" customHeight="1">
      <c r="A18" s="1"/>
      <c r="B18" s="9" t="s">
        <v>26</v>
      </c>
      <c r="C18" s="10"/>
      <c r="D18" s="10"/>
      <c r="E18" s="1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5"/>
      <c r="S18" s="5"/>
      <c r="T18" s="5"/>
      <c r="U18" s="5"/>
      <c r="V18" s="5"/>
      <c r="W18" s="5"/>
      <c r="X18" s="5"/>
    </row>
    <row r="19">
      <c r="A19" s="1"/>
      <c r="B19" s="11" t="s">
        <v>2</v>
      </c>
      <c r="C19" s="12" t="s">
        <v>3</v>
      </c>
      <c r="D19" s="12" t="s">
        <v>4</v>
      </c>
      <c r="E19" s="12" t="s">
        <v>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5"/>
      <c r="S19" s="5"/>
      <c r="T19" s="5"/>
      <c r="U19" s="5"/>
      <c r="V19" s="5"/>
      <c r="W19" s="5"/>
      <c r="X19" s="5"/>
    </row>
    <row r="20">
      <c r="A20" s="13" t="s">
        <v>27</v>
      </c>
      <c r="B20" s="21" t="s">
        <v>28</v>
      </c>
      <c r="C20" s="14">
        <v>-15000.0</v>
      </c>
      <c r="D20" s="14">
        <f>Invoices!E6+Invoices!E7</f>
        <v>-12554.96</v>
      </c>
      <c r="E20" s="14">
        <f t="shared" ref="E20:E46" si="3">D20-C20</f>
        <v>2445.04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5"/>
      <c r="S20" s="5"/>
      <c r="T20" s="5"/>
      <c r="U20" s="5"/>
      <c r="V20" s="5"/>
      <c r="W20" s="5"/>
      <c r="X20" s="5"/>
    </row>
    <row r="21" ht="15.75" customHeight="1">
      <c r="A21" s="13" t="s">
        <v>27</v>
      </c>
      <c r="B21" s="21" t="s">
        <v>29</v>
      </c>
      <c r="C21" s="14">
        <v>-3050.0</v>
      </c>
      <c r="D21" s="14">
        <f>Bands!F2</f>
        <v>-4523.05</v>
      </c>
      <c r="E21" s="14">
        <f t="shared" si="3"/>
        <v>-1473.05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5"/>
      <c r="S21" s="5"/>
      <c r="T21" s="5"/>
      <c r="U21" s="5"/>
      <c r="V21" s="5"/>
      <c r="W21" s="5"/>
      <c r="X21" s="5"/>
    </row>
    <row r="22" ht="15.75" customHeight="1">
      <c r="A22" s="13" t="s">
        <v>30</v>
      </c>
      <c r="B22" s="21" t="s">
        <v>31</v>
      </c>
      <c r="C22" s="14">
        <v>-3000.0</v>
      </c>
      <c r="D22" s="14"/>
      <c r="E22" s="14">
        <f t="shared" si="3"/>
        <v>3000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5"/>
      <c r="S22" s="5"/>
      <c r="T22" s="5"/>
      <c r="U22" s="5"/>
      <c r="V22" s="5"/>
      <c r="W22" s="5"/>
      <c r="X22" s="5"/>
    </row>
    <row r="23" ht="15.75" customHeight="1">
      <c r="A23" s="13" t="s">
        <v>32</v>
      </c>
      <c r="B23" s="21" t="s">
        <v>33</v>
      </c>
      <c r="C23" s="14">
        <v>-6000.0</v>
      </c>
      <c r="D23" s="14">
        <f>Invoices!E2</f>
        <v>-7442.06</v>
      </c>
      <c r="E23" s="14">
        <f t="shared" si="3"/>
        <v>-1442.06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5"/>
      <c r="S23" s="5"/>
      <c r="T23" s="5"/>
      <c r="U23" s="5"/>
      <c r="V23" s="5"/>
      <c r="W23" s="5"/>
      <c r="X23" s="5"/>
    </row>
    <row r="24" ht="15.75" customHeight="1">
      <c r="A24" s="13" t="s">
        <v>32</v>
      </c>
      <c r="B24" s="21" t="s">
        <v>34</v>
      </c>
      <c r="C24" s="14">
        <v>-1000.0</v>
      </c>
      <c r="D24" s="14">
        <v>-2500.0</v>
      </c>
      <c r="E24" s="14">
        <f t="shared" si="3"/>
        <v>-1500</v>
      </c>
      <c r="F24" s="1"/>
      <c r="G24" s="1" t="s">
        <v>35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5"/>
      <c r="S24" s="5"/>
      <c r="T24" s="5"/>
      <c r="U24" s="5"/>
      <c r="V24" s="5"/>
      <c r="W24" s="5"/>
      <c r="X24" s="5"/>
    </row>
    <row r="25" ht="15.75" customHeight="1">
      <c r="A25" s="13" t="s">
        <v>32</v>
      </c>
      <c r="B25" s="21" t="s">
        <v>36</v>
      </c>
      <c r="C25" s="14">
        <v>-1000.0</v>
      </c>
      <c r="D25" s="14">
        <v>0.0</v>
      </c>
      <c r="E25" s="14">
        <f t="shared" si="3"/>
        <v>1000</v>
      </c>
      <c r="G25" s="1" t="s">
        <v>37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5"/>
      <c r="S25" s="5"/>
      <c r="T25" s="5"/>
      <c r="U25" s="5"/>
      <c r="V25" s="5"/>
      <c r="W25" s="5"/>
      <c r="X25" s="5"/>
    </row>
    <row r="26" ht="15.75" customHeight="1">
      <c r="A26" s="13" t="s">
        <v>32</v>
      </c>
      <c r="B26" s="21" t="s">
        <v>38</v>
      </c>
      <c r="C26" s="14">
        <v>-950.0</v>
      </c>
      <c r="D26" s="14"/>
      <c r="E26" s="14">
        <f t="shared" si="3"/>
        <v>950</v>
      </c>
      <c r="F26" s="1"/>
      <c r="G26" s="1" t="s">
        <v>39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5"/>
      <c r="S26" s="5"/>
      <c r="T26" s="5"/>
      <c r="U26" s="5"/>
      <c r="V26" s="5"/>
      <c r="W26" s="5"/>
      <c r="X26" s="5"/>
    </row>
    <row r="27" ht="15.75" customHeight="1">
      <c r="A27" s="13" t="s">
        <v>32</v>
      </c>
      <c r="B27" s="21" t="s">
        <v>40</v>
      </c>
      <c r="C27" s="14">
        <v>-150.0</v>
      </c>
      <c r="D27" s="14"/>
      <c r="E27" s="14">
        <f t="shared" si="3"/>
        <v>150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5"/>
      <c r="S27" s="5"/>
      <c r="T27" s="5"/>
      <c r="U27" s="5"/>
      <c r="V27" s="5"/>
      <c r="W27" s="5"/>
      <c r="X27" s="5"/>
    </row>
    <row r="28" ht="15.75" customHeight="1">
      <c r="A28" s="13" t="s">
        <v>32</v>
      </c>
      <c r="B28" s="21" t="s">
        <v>41</v>
      </c>
      <c r="C28" s="14">
        <v>-600.0</v>
      </c>
      <c r="D28" s="14">
        <f>Invoices!E4</f>
        <v>-400</v>
      </c>
      <c r="E28" s="14">
        <f t="shared" si="3"/>
        <v>200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5"/>
      <c r="S28" s="5"/>
      <c r="T28" s="5"/>
      <c r="U28" s="5"/>
      <c r="V28" s="5"/>
      <c r="W28" s="5"/>
      <c r="X28" s="5"/>
    </row>
    <row r="29" ht="15.75" customHeight="1">
      <c r="A29" s="13" t="s">
        <v>32</v>
      </c>
      <c r="B29" s="21" t="s">
        <v>42</v>
      </c>
      <c r="C29" s="14">
        <v>-1000.0</v>
      </c>
      <c r="D29" s="14">
        <f>Invoices!E5</f>
        <v>-2204.12</v>
      </c>
      <c r="E29" s="14">
        <f t="shared" si="3"/>
        <v>-1204.12</v>
      </c>
      <c r="F29" s="1"/>
      <c r="G29" s="1" t="s">
        <v>43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5"/>
      <c r="S29" s="5"/>
      <c r="T29" s="5"/>
      <c r="U29" s="5"/>
      <c r="V29" s="5"/>
      <c r="W29" s="5"/>
      <c r="X29" s="5"/>
    </row>
    <row r="30" ht="15.75" customHeight="1">
      <c r="A30" s="13" t="s">
        <v>32</v>
      </c>
      <c r="B30" s="21" t="s">
        <v>44</v>
      </c>
      <c r="C30" s="14">
        <f>-6245*1.2</f>
        <v>-7494</v>
      </c>
      <c r="D30" s="14">
        <f>Invoices!E3</f>
        <v>-7329.2</v>
      </c>
      <c r="E30" s="14">
        <f t="shared" si="3"/>
        <v>164.8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5"/>
      <c r="S30" s="5"/>
      <c r="T30" s="5"/>
      <c r="U30" s="5"/>
      <c r="V30" s="5"/>
      <c r="W30" s="5"/>
      <c r="X30" s="5"/>
    </row>
    <row r="31" ht="15.75" customHeight="1">
      <c r="A31" s="13" t="s">
        <v>32</v>
      </c>
      <c r="B31" s="21" t="s">
        <v>45</v>
      </c>
      <c r="C31" s="14">
        <v>-10000.0</v>
      </c>
      <c r="D31" s="14">
        <v>-10000.0</v>
      </c>
      <c r="E31" s="14">
        <f t="shared" si="3"/>
        <v>0</v>
      </c>
      <c r="F31" s="1"/>
      <c r="G31" s="1" t="s">
        <v>46</v>
      </c>
      <c r="H31" s="1"/>
      <c r="I31" s="1"/>
      <c r="J31" s="1"/>
      <c r="K31" s="1"/>
      <c r="L31" s="1"/>
      <c r="M31" s="1">
        <v>0.0</v>
      </c>
      <c r="N31" s="1"/>
      <c r="O31" s="1"/>
      <c r="P31" s="1"/>
      <c r="Q31" s="1"/>
      <c r="R31" s="5"/>
      <c r="S31" s="5"/>
      <c r="T31" s="5"/>
      <c r="U31" s="5"/>
      <c r="V31" s="5"/>
      <c r="W31" s="5"/>
      <c r="X31" s="5"/>
    </row>
    <row r="32" ht="15.75" customHeight="1">
      <c r="A32" s="13" t="s">
        <v>32</v>
      </c>
      <c r="B32" s="21" t="s">
        <v>47</v>
      </c>
      <c r="C32" s="14">
        <v>-4000.0</v>
      </c>
      <c r="D32" s="14">
        <v>-2425.0</v>
      </c>
      <c r="E32" s="14">
        <f t="shared" si="3"/>
        <v>1575</v>
      </c>
      <c r="F32" s="1"/>
      <c r="G32" s="1" t="s">
        <v>48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5"/>
      <c r="S32" s="5"/>
      <c r="T32" s="5"/>
      <c r="U32" s="5"/>
      <c r="V32" s="5"/>
      <c r="W32" s="5"/>
      <c r="X32" s="5"/>
    </row>
    <row r="33" ht="15.75" customHeight="1">
      <c r="A33" s="13" t="s">
        <v>49</v>
      </c>
      <c r="B33" s="21" t="s">
        <v>49</v>
      </c>
      <c r="C33" s="14">
        <v>-25000.0</v>
      </c>
      <c r="D33" s="14">
        <f>-'FOOD COST'!I1</f>
        <v>-25897.84</v>
      </c>
      <c r="E33" s="14">
        <f t="shared" si="3"/>
        <v>-897.84</v>
      </c>
      <c r="F33" s="1"/>
      <c r="G33" s="1" t="s">
        <v>50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5"/>
      <c r="S33" s="5"/>
      <c r="T33" s="5"/>
      <c r="U33" s="5"/>
      <c r="V33" s="5"/>
      <c r="W33" s="5"/>
      <c r="X33" s="5"/>
    </row>
    <row r="34" ht="15.75" customHeight="1">
      <c r="A34" s="13" t="s">
        <v>51</v>
      </c>
      <c r="B34" s="21" t="s">
        <v>51</v>
      </c>
      <c r="C34" s="14">
        <v>-95000.0</v>
      </c>
      <c r="D34" s="14">
        <f>-89151.93</f>
        <v>-89151.93</v>
      </c>
      <c r="E34" s="14">
        <f t="shared" si="3"/>
        <v>5848.07</v>
      </c>
      <c r="F34" s="1"/>
      <c r="G34" s="1" t="s">
        <v>52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5"/>
      <c r="S34" s="5"/>
      <c r="T34" s="5"/>
      <c r="U34" s="5"/>
      <c r="V34" s="5"/>
      <c r="W34" s="5"/>
      <c r="X34" s="5"/>
    </row>
    <row r="35" ht="15.75" customHeight="1">
      <c r="A35" s="13" t="s">
        <v>51</v>
      </c>
      <c r="B35" s="21" t="s">
        <v>53</v>
      </c>
      <c r="C35" s="14">
        <v>-450.0</v>
      </c>
      <c r="D35" s="14">
        <v>-450.0</v>
      </c>
      <c r="E35" s="14">
        <f t="shared" si="3"/>
        <v>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5"/>
      <c r="S35" s="5"/>
      <c r="T35" s="5"/>
      <c r="U35" s="5"/>
      <c r="V35" s="5"/>
      <c r="W35" s="5"/>
      <c r="X35" s="5"/>
    </row>
    <row r="36" ht="15.75" customHeight="1">
      <c r="A36" s="13" t="s">
        <v>54</v>
      </c>
      <c r="B36" s="21" t="s">
        <v>55</v>
      </c>
      <c r="C36" s="14">
        <v>-27000.0</v>
      </c>
      <c r="D36" s="14">
        <v>-30542.2</v>
      </c>
      <c r="E36" s="14">
        <f t="shared" si="3"/>
        <v>-3542.2</v>
      </c>
      <c r="F36" s="1"/>
      <c r="G36" s="1" t="s">
        <v>56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5"/>
      <c r="S36" s="5"/>
      <c r="T36" s="5"/>
      <c r="U36" s="5"/>
      <c r="V36" s="5"/>
      <c r="W36" s="5"/>
      <c r="X36" s="5"/>
    </row>
    <row r="37" ht="15.75" customHeight="1">
      <c r="A37" s="13" t="s">
        <v>54</v>
      </c>
      <c r="B37" s="21" t="s">
        <v>57</v>
      </c>
      <c r="C37" s="14">
        <v>-5000.0</v>
      </c>
      <c r="D37" s="14">
        <v>-6500.0</v>
      </c>
      <c r="E37" s="14">
        <f t="shared" si="3"/>
        <v>-1500</v>
      </c>
      <c r="F37" s="1"/>
      <c r="G37" s="1" t="s">
        <v>58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5"/>
      <c r="S37" s="5"/>
      <c r="T37" s="5"/>
      <c r="U37" s="5"/>
      <c r="V37" s="5"/>
      <c r="W37" s="5"/>
      <c r="X37" s="5"/>
    </row>
    <row r="38" ht="15.75" customHeight="1">
      <c r="A38" s="13" t="s">
        <v>54</v>
      </c>
      <c r="B38" s="21" t="s">
        <v>59</v>
      </c>
      <c r="C38" s="14">
        <v>-7000.0</v>
      </c>
      <c r="D38" s="14">
        <f>Invoices!E8</f>
        <v>-6925</v>
      </c>
      <c r="E38" s="14">
        <f t="shared" si="3"/>
        <v>75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5"/>
      <c r="S38" s="5"/>
      <c r="T38" s="5"/>
      <c r="U38" s="5"/>
      <c r="V38" s="5"/>
      <c r="W38" s="5"/>
      <c r="X38" s="5"/>
    </row>
    <row r="39" ht="15.75" customHeight="1">
      <c r="A39" s="13" t="s">
        <v>54</v>
      </c>
      <c r="B39" s="21" t="s">
        <v>60</v>
      </c>
      <c r="C39" s="14">
        <v>-750.0</v>
      </c>
      <c r="D39" s="14">
        <v>-486.19</v>
      </c>
      <c r="E39" s="14">
        <f t="shared" si="3"/>
        <v>263.81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5"/>
      <c r="S39" s="5"/>
      <c r="T39" s="5"/>
      <c r="U39" s="5"/>
      <c r="V39" s="5"/>
      <c r="W39" s="5"/>
      <c r="X39" s="5"/>
    </row>
    <row r="40" ht="15.75" customHeight="1">
      <c r="A40" s="13" t="s">
        <v>61</v>
      </c>
      <c r="B40" s="21" t="s">
        <v>62</v>
      </c>
      <c r="C40" s="14">
        <v>-3000.0</v>
      </c>
      <c r="D40" s="14">
        <f>-681.6-205</f>
        <v>-886.6</v>
      </c>
      <c r="E40" s="14">
        <f t="shared" si="3"/>
        <v>2113.4</v>
      </c>
      <c r="F40" s="1"/>
      <c r="G40" s="1" t="s">
        <v>63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5"/>
      <c r="S40" s="5"/>
      <c r="T40" s="5"/>
      <c r="U40" s="5"/>
      <c r="V40" s="5"/>
      <c r="W40" s="5"/>
      <c r="X40" s="5"/>
    </row>
    <row r="41" ht="15.75" customHeight="1">
      <c r="A41" s="13" t="s">
        <v>64</v>
      </c>
      <c r="B41" s="21" t="s">
        <v>65</v>
      </c>
      <c r="C41" s="14">
        <v>-500.0</v>
      </c>
      <c r="D41" s="14">
        <v>-500.0</v>
      </c>
      <c r="E41" s="14">
        <f t="shared" si="3"/>
        <v>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5"/>
      <c r="S41" s="5"/>
      <c r="T41" s="5"/>
      <c r="U41" s="5"/>
      <c r="V41" s="5"/>
      <c r="W41" s="5"/>
      <c r="X41" s="5"/>
    </row>
    <row r="42" ht="15.75" customHeight="1">
      <c r="A42" s="13" t="s">
        <v>64</v>
      </c>
      <c r="B42" s="21" t="s">
        <v>66</v>
      </c>
      <c r="C42" s="14">
        <v>-1000.0</v>
      </c>
      <c r="D42" s="14">
        <v>-1000.0</v>
      </c>
      <c r="E42" s="14">
        <f t="shared" si="3"/>
        <v>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5"/>
      <c r="S42" s="5"/>
      <c r="T42" s="5"/>
      <c r="U42" s="5"/>
      <c r="V42" s="5"/>
      <c r="W42" s="5"/>
      <c r="X42" s="5"/>
    </row>
    <row r="43" ht="15.75" customHeight="1">
      <c r="A43" s="13" t="s">
        <v>64</v>
      </c>
      <c r="B43" s="21" t="s">
        <v>67</v>
      </c>
      <c r="C43" s="14">
        <v>-1500.0</v>
      </c>
      <c r="D43" s="14">
        <v>-1500.0</v>
      </c>
      <c r="E43" s="14">
        <f t="shared" si="3"/>
        <v>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5"/>
      <c r="S43" s="5"/>
      <c r="T43" s="5"/>
      <c r="U43" s="5"/>
      <c r="V43" s="5"/>
      <c r="W43" s="5"/>
      <c r="X43" s="5"/>
    </row>
    <row r="44" ht="15.75" customHeight="1">
      <c r="A44" s="13" t="s">
        <v>64</v>
      </c>
      <c r="B44" s="21" t="s">
        <v>68</v>
      </c>
      <c r="C44" s="14">
        <v>-500.0</v>
      </c>
      <c r="D44" s="14">
        <v>-500.0</v>
      </c>
      <c r="E44" s="14">
        <f t="shared" si="3"/>
        <v>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5"/>
      <c r="S44" s="5"/>
      <c r="T44" s="5"/>
      <c r="U44" s="5"/>
      <c r="V44" s="5"/>
      <c r="W44" s="5"/>
      <c r="X44" s="5"/>
    </row>
    <row r="45" ht="15.75" customHeight="1">
      <c r="A45" s="13" t="s">
        <v>64</v>
      </c>
      <c r="B45" s="21" t="s">
        <v>69</v>
      </c>
      <c r="C45" s="14">
        <v>-1000.0</v>
      </c>
      <c r="D45" s="14">
        <v>-1000.0</v>
      </c>
      <c r="E45" s="14">
        <f t="shared" si="3"/>
        <v>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5"/>
      <c r="S45" s="5"/>
      <c r="T45" s="5"/>
      <c r="U45" s="5"/>
      <c r="V45" s="5"/>
      <c r="W45" s="5"/>
      <c r="X45" s="5"/>
    </row>
    <row r="46" ht="15.75" customHeight="1">
      <c r="A46" s="13" t="s">
        <v>27</v>
      </c>
      <c r="B46" s="21" t="s">
        <v>70</v>
      </c>
      <c r="C46" s="14">
        <v>-400.0</v>
      </c>
      <c r="D46" s="14">
        <v>0.0</v>
      </c>
      <c r="E46" s="14">
        <f t="shared" si="3"/>
        <v>400</v>
      </c>
      <c r="F46" s="1"/>
      <c r="G46" s="1" t="s">
        <v>71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5"/>
      <c r="S46" s="5"/>
      <c r="T46" s="5"/>
      <c r="U46" s="5"/>
      <c r="V46" s="5"/>
      <c r="W46" s="5"/>
      <c r="X46" s="5"/>
    </row>
    <row r="47" ht="15.75" customHeight="1">
      <c r="A47" s="1"/>
      <c r="B47" s="22"/>
      <c r="C47" s="16"/>
      <c r="D47" s="16"/>
      <c r="E47" s="1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5"/>
      <c r="S47" s="5"/>
      <c r="T47" s="5"/>
      <c r="U47" s="5"/>
      <c r="V47" s="5"/>
      <c r="W47" s="5"/>
      <c r="X47" s="5"/>
    </row>
    <row r="48" ht="15.75" customHeight="1">
      <c r="A48" s="17"/>
      <c r="B48" s="23" t="s">
        <v>25</v>
      </c>
      <c r="C48" s="24">
        <f t="shared" ref="C48:E48" si="4">SUM(C20:C46)</f>
        <v>-221344</v>
      </c>
      <c r="D48" s="24">
        <f t="shared" si="4"/>
        <v>-214718.15</v>
      </c>
      <c r="E48" s="24">
        <f t="shared" si="4"/>
        <v>6625.85</v>
      </c>
      <c r="F48" s="1"/>
      <c r="G48" s="1" t="s">
        <v>72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5"/>
      <c r="S48" s="5"/>
      <c r="T48" s="5"/>
      <c r="U48" s="5"/>
      <c r="V48" s="5"/>
      <c r="W48" s="5"/>
      <c r="X48" s="5"/>
    </row>
    <row r="49" ht="15.75" customHeight="1">
      <c r="A49" s="1"/>
      <c r="B49" s="20"/>
      <c r="C49" s="20"/>
      <c r="D49" s="20"/>
      <c r="E49" s="20"/>
      <c r="F49" s="1"/>
      <c r="G49" s="25">
        <f>E15+E48</f>
        <v>25286.25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5"/>
      <c r="S49" s="5"/>
      <c r="T49" s="5"/>
      <c r="U49" s="5"/>
      <c r="V49" s="5"/>
      <c r="W49" s="5"/>
      <c r="X49" s="5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5"/>
      <c r="S50" s="5"/>
      <c r="T50" s="5"/>
      <c r="U50" s="5"/>
      <c r="V50" s="5"/>
      <c r="W50" s="5"/>
      <c r="X50" s="5"/>
    </row>
    <row r="51" ht="15.75" customHeight="1">
      <c r="A51" s="1"/>
      <c r="B51" s="11"/>
      <c r="C51" s="11" t="s">
        <v>3</v>
      </c>
      <c r="D51" s="11" t="s">
        <v>4</v>
      </c>
      <c r="E51" s="12" t="s">
        <v>5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5"/>
      <c r="S51" s="5"/>
      <c r="T51" s="5"/>
      <c r="U51" s="5"/>
      <c r="V51" s="5"/>
      <c r="W51" s="5"/>
      <c r="X51" s="5"/>
    </row>
    <row r="52" ht="15.75" customHeight="1">
      <c r="A52" s="1"/>
      <c r="B52" s="26" t="s">
        <v>73</v>
      </c>
      <c r="C52" s="27">
        <f t="shared" ref="C52:D52" si="5">C15+C48</f>
        <v>59879.3</v>
      </c>
      <c r="D52" s="25">
        <f t="shared" si="5"/>
        <v>85165.55</v>
      </c>
      <c r="E52" s="25">
        <f>D52-C52</f>
        <v>25286.25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5"/>
      <c r="S52" s="5"/>
      <c r="T52" s="5"/>
      <c r="U52" s="5"/>
      <c r="V52" s="5"/>
      <c r="W52" s="5"/>
      <c r="X52" s="5"/>
    </row>
    <row r="53" ht="15.75" customHeight="1">
      <c r="A53" s="1"/>
      <c r="B53" s="1"/>
      <c r="C53" s="2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5"/>
      <c r="S53" s="5"/>
      <c r="T53" s="5"/>
      <c r="U53" s="5"/>
      <c r="V53" s="5"/>
      <c r="W53" s="5"/>
      <c r="X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2"/>
  </mergeCells>
  <conditionalFormatting sqref="D5:D6 D8:D15 E12:E13 C15 E19:E46 D21:D28 D30:D34 D36:D37 D39:D46 E51">
    <cfRule type="cellIs" dxfId="0" priority="1" operator="greaterThan">
      <formula>0</formula>
    </cfRule>
  </conditionalFormatting>
  <conditionalFormatting sqref="D5:D6 D8:D15 E12:E13 C15 D19:D46 E20:E46">
    <cfRule type="cellIs" dxfId="1" priority="2" operator="lessThan">
      <formula>0</formula>
    </cfRule>
  </conditionalFormatting>
  <conditionalFormatting sqref="E5:E15">
    <cfRule type="cellIs" dxfId="0" priority="3" operator="greaterThan">
      <formula>0</formula>
    </cfRule>
  </conditionalFormatting>
  <conditionalFormatting sqref="E5:E15 E19:E46 E51">
    <cfRule type="cellIs" dxfId="2" priority="4" operator="lessThan">
      <formula>0</formula>
    </cfRule>
  </conditionalFormatting>
  <conditionalFormatting sqref="C52:D52">
    <cfRule type="cellIs" dxfId="3" priority="5" operator="greaterThan">
      <formula>0</formula>
    </cfRule>
  </conditionalFormatting>
  <conditionalFormatting sqref="C52:D52">
    <cfRule type="cellIs" dxfId="4" priority="6" operator="lessThan">
      <formula>0</formula>
    </cfRule>
  </conditionalFormatting>
  <conditionalFormatting sqref="E20:E46">
    <cfRule type="cellIs" dxfId="5" priority="7" operator="greaterThan">
      <formula>0</formula>
    </cfRule>
  </conditionalFormatting>
  <conditionalFormatting sqref="E48">
    <cfRule type="cellIs" dxfId="5" priority="8" operator="greaterThan">
      <formula>0</formula>
    </cfRule>
  </conditionalFormatting>
  <conditionalFormatting sqref="E48">
    <cfRule type="cellIs" dxfId="1" priority="9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32" t="s">
        <v>86</v>
      </c>
      <c r="G1" s="32" t="s">
        <v>3</v>
      </c>
      <c r="H1" s="32" t="s">
        <v>87</v>
      </c>
      <c r="I1" s="32" t="s">
        <v>88</v>
      </c>
    </row>
    <row r="2">
      <c r="A2" s="33" t="s">
        <v>51</v>
      </c>
      <c r="B2" s="33" t="s">
        <v>89</v>
      </c>
      <c r="C2" s="33" t="s">
        <v>90</v>
      </c>
      <c r="D2" s="33" t="s">
        <v>91</v>
      </c>
      <c r="E2" s="33" t="s">
        <v>92</v>
      </c>
      <c r="F2" s="33" t="s">
        <v>93</v>
      </c>
      <c r="G2" s="34" t="s">
        <v>92</v>
      </c>
    </row>
    <row r="3">
      <c r="A3" s="35" t="s">
        <v>94</v>
      </c>
      <c r="B3" s="36">
        <v>370.0</v>
      </c>
      <c r="C3" s="36">
        <v>277.0</v>
      </c>
      <c r="D3" s="36">
        <v>1400.0</v>
      </c>
      <c r="E3" s="36">
        <v>8510.0</v>
      </c>
      <c r="F3" s="36">
        <v>6371.0</v>
      </c>
      <c r="G3" s="37">
        <v>32200.0</v>
      </c>
    </row>
    <row r="4">
      <c r="A4" s="38" t="s">
        <v>95</v>
      </c>
      <c r="B4" s="39">
        <v>185.0</v>
      </c>
      <c r="C4" s="39">
        <v>95.0</v>
      </c>
      <c r="D4" s="39">
        <v>462.0</v>
      </c>
      <c r="E4" s="39">
        <v>4070.0</v>
      </c>
      <c r="F4" s="39">
        <v>2090.0</v>
      </c>
      <c r="G4" s="37">
        <v>10164.0</v>
      </c>
    </row>
    <row r="5">
      <c r="A5" s="35" t="s">
        <v>96</v>
      </c>
      <c r="B5" s="36">
        <v>277.0</v>
      </c>
      <c r="C5" s="36">
        <v>120.0</v>
      </c>
      <c r="D5" s="36">
        <v>720.0</v>
      </c>
      <c r="E5" s="36">
        <v>11368.08</v>
      </c>
      <c r="F5" s="36">
        <v>4924.8</v>
      </c>
      <c r="G5" s="37">
        <v>29548.8</v>
      </c>
    </row>
    <row r="6">
      <c r="A6" s="38" t="s">
        <v>97</v>
      </c>
      <c r="B6" s="39">
        <v>185.0</v>
      </c>
      <c r="C6" s="39">
        <v>92.0</v>
      </c>
      <c r="D6" s="39">
        <v>445.0</v>
      </c>
      <c r="E6" s="39">
        <v>4440.0</v>
      </c>
      <c r="F6" s="39">
        <v>2208.0</v>
      </c>
      <c r="G6" s="37">
        <v>10680.0</v>
      </c>
    </row>
    <row r="7">
      <c r="A7" s="35" t="s">
        <v>98</v>
      </c>
      <c r="B7" s="36">
        <v>84.0</v>
      </c>
      <c r="C7" s="35"/>
      <c r="D7" s="36">
        <v>200.0</v>
      </c>
      <c r="E7" s="36">
        <v>3696.0</v>
      </c>
      <c r="F7" s="36">
        <v>0.0</v>
      </c>
      <c r="G7" s="37">
        <v>8800.0</v>
      </c>
    </row>
    <row r="8">
      <c r="A8" s="38" t="s">
        <v>99</v>
      </c>
      <c r="B8" s="39">
        <v>84.0</v>
      </c>
      <c r="C8" s="38"/>
      <c r="D8" s="39">
        <v>400.0</v>
      </c>
      <c r="E8" s="39">
        <v>2016.0</v>
      </c>
      <c r="F8" s="39">
        <v>0.0</v>
      </c>
      <c r="G8" s="37">
        <v>9600.0</v>
      </c>
    </row>
    <row r="9">
      <c r="A9" s="35" t="s">
        <v>100</v>
      </c>
      <c r="B9" s="36">
        <v>185.0</v>
      </c>
      <c r="C9" s="35"/>
      <c r="D9" s="36">
        <v>320.0</v>
      </c>
      <c r="E9" s="36">
        <v>7592.4</v>
      </c>
      <c r="F9" s="36">
        <v>0.0</v>
      </c>
      <c r="G9" s="37">
        <v>13132.8</v>
      </c>
    </row>
    <row r="10">
      <c r="A10" s="38" t="s">
        <v>101</v>
      </c>
      <c r="B10" s="39">
        <v>168.0</v>
      </c>
      <c r="C10" s="38"/>
      <c r="D10" s="39">
        <v>340.0</v>
      </c>
      <c r="E10" s="39">
        <v>3528.0</v>
      </c>
      <c r="F10" s="39">
        <v>0.0</v>
      </c>
      <c r="G10" s="37">
        <v>7140.0</v>
      </c>
    </row>
    <row r="11">
      <c r="A11" s="35" t="s">
        <v>25</v>
      </c>
      <c r="B11" s="36">
        <v>1538.0</v>
      </c>
      <c r="C11" s="36">
        <v>584.0</v>
      </c>
      <c r="D11" s="36">
        <v>4287.0</v>
      </c>
      <c r="E11" s="36">
        <v>45220.48</v>
      </c>
      <c r="F11" s="36">
        <v>15593.8</v>
      </c>
      <c r="G11" s="37">
        <v>121265.6</v>
      </c>
    </row>
    <row r="12">
      <c r="A12" s="33"/>
      <c r="B12" s="33"/>
      <c r="C12" s="33"/>
      <c r="D12" s="33"/>
      <c r="E12" s="33"/>
      <c r="F12" s="40">
        <v>60814.28</v>
      </c>
      <c r="G12" s="37">
        <v>108065.6</v>
      </c>
      <c r="H12" s="32">
        <v>-101876.89</v>
      </c>
      <c r="I12" s="41">
        <f>H12/1.14975</f>
        <v>-88607.86258</v>
      </c>
    </row>
    <row r="14">
      <c r="A14" s="32" t="s">
        <v>102</v>
      </c>
    </row>
    <row r="16">
      <c r="A16" s="32" t="s">
        <v>103</v>
      </c>
      <c r="B16" s="41">
        <f>5*43.5</f>
        <v>217.5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5.43"/>
    <col customWidth="1" min="9" max="9" width="17.57"/>
  </cols>
  <sheetData>
    <row r="1">
      <c r="H1" s="42" t="s">
        <v>104</v>
      </c>
      <c r="I1" s="43">
        <f>SUM(I4:I989)</f>
        <v>25897.84</v>
      </c>
    </row>
    <row r="2" ht="13.5" customHeight="1">
      <c r="A2" s="5"/>
      <c r="B2" s="44" t="s">
        <v>49</v>
      </c>
      <c r="C2" s="45"/>
      <c r="D2" s="5"/>
      <c r="E2" s="5"/>
      <c r="F2" s="5"/>
      <c r="G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13.5" customHeight="1">
      <c r="A3" s="5"/>
      <c r="B3" s="46" t="s">
        <v>105</v>
      </c>
      <c r="C3" s="46" t="s">
        <v>2</v>
      </c>
      <c r="D3" s="46" t="s">
        <v>106</v>
      </c>
      <c r="E3" s="46" t="s">
        <v>107</v>
      </c>
      <c r="F3" s="46" t="s">
        <v>108</v>
      </c>
      <c r="G3" s="46" t="s">
        <v>109</v>
      </c>
      <c r="H3" s="46" t="s">
        <v>110</v>
      </c>
      <c r="I3" s="46" t="s">
        <v>111</v>
      </c>
      <c r="J3" s="46" t="s">
        <v>112</v>
      </c>
      <c r="K3" s="46" t="s">
        <v>113</v>
      </c>
      <c r="L3" s="46" t="s">
        <v>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13.5" customHeight="1">
      <c r="A4" s="5"/>
      <c r="B4" s="47"/>
      <c r="C4" s="47" t="s">
        <v>114</v>
      </c>
      <c r="D4" s="47"/>
      <c r="E4" s="47"/>
      <c r="F4" s="47"/>
      <c r="G4" s="47"/>
      <c r="H4" s="48">
        <v>45000.0</v>
      </c>
      <c r="I4" s="48">
        <v>45000.0</v>
      </c>
      <c r="J4" s="49"/>
      <c r="K4" s="49"/>
      <c r="L4" s="47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13.5" customHeight="1">
      <c r="A5" s="5"/>
      <c r="B5" s="47"/>
      <c r="C5" s="47" t="s">
        <v>115</v>
      </c>
      <c r="D5" s="47"/>
      <c r="E5" s="47"/>
      <c r="F5" s="47"/>
      <c r="G5" s="47"/>
      <c r="H5" s="49">
        <v>-25000.0</v>
      </c>
      <c r="I5" s="49">
        <v>-25000.0</v>
      </c>
      <c r="J5" s="49"/>
      <c r="K5" s="49"/>
      <c r="L5" s="47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13.5" customHeight="1">
      <c r="A6" s="5"/>
      <c r="B6" s="47"/>
      <c r="C6" s="47" t="s">
        <v>116</v>
      </c>
      <c r="D6" s="47"/>
      <c r="E6" s="47"/>
      <c r="F6" s="47"/>
      <c r="G6" s="47"/>
      <c r="H6" s="48">
        <v>5897.84</v>
      </c>
      <c r="I6" s="48">
        <v>5897.84</v>
      </c>
      <c r="J6" s="49"/>
      <c r="K6" s="49"/>
      <c r="L6" s="47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13.5" customHeight="1">
      <c r="A7" s="5"/>
      <c r="B7" s="47"/>
      <c r="C7" s="47"/>
      <c r="D7" s="47"/>
      <c r="E7" s="47"/>
      <c r="F7" s="47"/>
      <c r="G7" s="47"/>
      <c r="H7" s="49"/>
      <c r="I7" s="49"/>
      <c r="J7" s="49"/>
      <c r="K7" s="49"/>
      <c r="L7" s="47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13.5" customHeight="1">
      <c r="A8" s="5"/>
      <c r="B8" s="47"/>
      <c r="C8" s="47"/>
      <c r="D8" s="47"/>
      <c r="E8" s="47"/>
      <c r="F8" s="47"/>
      <c r="G8" s="47"/>
      <c r="H8" s="49"/>
      <c r="I8" s="49"/>
      <c r="J8" s="49"/>
      <c r="K8" s="49"/>
      <c r="L8" s="47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10" ht="15.75" customHeight="1"/>
    <row r="11" ht="15.75" customHeight="1"/>
    <row r="12" ht="15.75" customHeight="1">
      <c r="B12" s="44" t="s">
        <v>117</v>
      </c>
      <c r="C12" s="45"/>
      <c r="H12" s="50" t="s">
        <v>118</v>
      </c>
      <c r="I12" s="51" t="s">
        <v>119</v>
      </c>
    </row>
    <row r="13" ht="15.75" customHeight="1">
      <c r="B13" s="46" t="s">
        <v>2</v>
      </c>
      <c r="C13" s="46" t="s">
        <v>120</v>
      </c>
      <c r="D13" s="46" t="s">
        <v>121</v>
      </c>
      <c r="E13" s="46" t="s">
        <v>6</v>
      </c>
      <c r="H13" s="47" t="s">
        <v>122</v>
      </c>
      <c r="I13" s="47" t="s">
        <v>123</v>
      </c>
    </row>
    <row r="14" ht="15.75" customHeight="1">
      <c r="B14" s="47" t="s">
        <v>124</v>
      </c>
      <c r="C14" s="47"/>
      <c r="D14" s="47"/>
      <c r="E14" s="47"/>
    </row>
    <row r="15" ht="15.75" customHeight="1">
      <c r="B15" s="47" t="s">
        <v>125</v>
      </c>
      <c r="C15" s="47"/>
      <c r="D15" s="47"/>
      <c r="E15" s="47"/>
    </row>
    <row r="16" ht="15.75" customHeight="1">
      <c r="B16" s="47" t="s">
        <v>126</v>
      </c>
      <c r="C16" s="47"/>
      <c r="D16" s="47"/>
      <c r="E16" s="47"/>
    </row>
    <row r="17" ht="15.75" customHeight="1">
      <c r="B17" s="47" t="s">
        <v>127</v>
      </c>
      <c r="C17" s="47"/>
      <c r="D17" s="47"/>
      <c r="E17" s="47"/>
    </row>
    <row r="18" ht="15.75" customHeight="1">
      <c r="B18" s="47" t="s">
        <v>128</v>
      </c>
      <c r="C18" s="47"/>
      <c r="D18" s="47"/>
      <c r="E18" s="47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B12:C1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0.57"/>
    <col customWidth="1" min="3" max="3" width="7.71"/>
    <col customWidth="1" min="4" max="4" width="15.43"/>
    <col customWidth="1" min="5" max="5" width="14.14"/>
    <col customWidth="1" min="6" max="6" width="10.57"/>
    <col customWidth="1" min="7" max="7" width="12.29"/>
    <col customWidth="1" min="8" max="8" width="14.71"/>
    <col customWidth="1" min="9" max="9" width="17.43"/>
    <col customWidth="1" min="10" max="10" width="16.29"/>
    <col customWidth="1" min="11" max="11" width="11.86"/>
    <col customWidth="1" min="12" max="12" width="15.14"/>
    <col customWidth="1" min="13" max="13" width="10.57"/>
    <col customWidth="1" min="14" max="14" width="17.29"/>
    <col customWidth="1" min="15" max="15" width="48.0"/>
    <col customWidth="1" min="16" max="25" width="7.71"/>
    <col customWidth="1" min="26" max="26" width="15.14"/>
  </cols>
  <sheetData>
    <row r="1" ht="14.25" customHeight="1">
      <c r="A1" s="5"/>
      <c r="B1" s="52"/>
      <c r="C1" s="52"/>
      <c r="D1" s="52"/>
      <c r="E1" s="52"/>
      <c r="F1" s="52"/>
      <c r="G1" s="5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5"/>
      <c r="B3" s="44" t="s">
        <v>129</v>
      </c>
      <c r="C3" s="4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5"/>
      <c r="B4" s="46" t="s">
        <v>105</v>
      </c>
      <c r="C4" s="46" t="s">
        <v>2</v>
      </c>
      <c r="D4" s="46" t="s">
        <v>106</v>
      </c>
      <c r="E4" s="46" t="s">
        <v>107</v>
      </c>
      <c r="F4" s="46" t="s">
        <v>108</v>
      </c>
      <c r="G4" s="46" t="s">
        <v>109</v>
      </c>
      <c r="H4" s="46" t="s">
        <v>110</v>
      </c>
      <c r="I4" s="46" t="s">
        <v>111</v>
      </c>
      <c r="J4" s="46" t="s">
        <v>112</v>
      </c>
      <c r="K4" s="46" t="s">
        <v>113</v>
      </c>
      <c r="L4" s="46" t="s">
        <v>130</v>
      </c>
      <c r="M4" s="46" t="s">
        <v>131</v>
      </c>
      <c r="N4" s="46" t="s">
        <v>132</v>
      </c>
      <c r="O4" s="46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5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5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5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6.71"/>
    <col customWidth="1" min="3" max="3" width="12.14"/>
    <col customWidth="1" min="4" max="4" width="10.86"/>
    <col customWidth="1" min="5" max="5" width="19.43"/>
    <col customWidth="1" min="6" max="7" width="7.71"/>
  </cols>
  <sheetData>
    <row r="1" ht="14.25" customHeight="1">
      <c r="A1" s="5"/>
      <c r="B1" s="53" t="s">
        <v>45</v>
      </c>
      <c r="C1" s="3"/>
      <c r="D1" s="3"/>
      <c r="E1" s="4"/>
      <c r="F1" s="5"/>
      <c r="G1" s="5"/>
    </row>
    <row r="2" ht="13.5" customHeight="1">
      <c r="A2" s="5"/>
      <c r="B2" s="6"/>
      <c r="C2" s="7"/>
      <c r="D2" s="7"/>
      <c r="E2" s="8"/>
      <c r="F2" s="5"/>
      <c r="G2" s="5"/>
    </row>
    <row r="3" ht="13.5" customHeight="1">
      <c r="A3" s="5"/>
      <c r="B3" s="54"/>
      <c r="C3" s="55"/>
      <c r="D3" s="55"/>
      <c r="E3" s="55"/>
      <c r="F3" s="5"/>
      <c r="G3" s="5"/>
    </row>
    <row r="4">
      <c r="A4" s="5"/>
      <c r="B4" s="56" t="s">
        <v>26</v>
      </c>
      <c r="C4" s="55"/>
      <c r="D4" s="55"/>
      <c r="E4" s="55"/>
      <c r="F4" s="5"/>
      <c r="G4" s="5"/>
    </row>
    <row r="5" ht="13.5" customHeight="1">
      <c r="A5" s="5"/>
      <c r="B5" s="57" t="s">
        <v>133</v>
      </c>
      <c r="C5" s="58" t="s">
        <v>2</v>
      </c>
      <c r="D5" s="59" t="s">
        <v>3</v>
      </c>
      <c r="E5" s="59" t="s">
        <v>4</v>
      </c>
      <c r="F5" s="59" t="s">
        <v>5</v>
      </c>
      <c r="G5" s="5"/>
    </row>
    <row r="6" ht="13.5" customHeight="1">
      <c r="A6" s="5"/>
      <c r="B6" s="5"/>
      <c r="C6" s="60"/>
      <c r="D6" s="61"/>
      <c r="E6" s="62"/>
      <c r="F6" s="63"/>
      <c r="G6" s="5"/>
    </row>
    <row r="7" ht="13.5" customHeight="1">
      <c r="A7" s="5"/>
      <c r="B7" s="5"/>
      <c r="C7" s="60"/>
      <c r="D7" s="61"/>
      <c r="E7" s="62"/>
      <c r="F7" s="63"/>
      <c r="G7" s="5"/>
    </row>
    <row r="8" ht="13.5" customHeight="1">
      <c r="A8" s="5"/>
      <c r="B8" s="5"/>
      <c r="C8" s="60"/>
      <c r="D8" s="62"/>
      <c r="E8" s="62"/>
      <c r="F8" s="63"/>
      <c r="G8" s="5"/>
    </row>
    <row r="9" ht="13.5" customHeight="1">
      <c r="A9" s="5"/>
      <c r="B9" s="5"/>
      <c r="C9" s="60"/>
      <c r="D9" s="62"/>
      <c r="E9" s="62"/>
      <c r="F9" s="63"/>
      <c r="G9" s="5"/>
    </row>
    <row r="10" ht="15.75" customHeight="1">
      <c r="A10" s="5"/>
      <c r="B10" s="5"/>
      <c r="C10" s="60"/>
      <c r="D10" s="62"/>
      <c r="E10" s="62"/>
      <c r="F10" s="63"/>
      <c r="G10" s="5"/>
    </row>
    <row r="11" ht="15.75" customHeight="1">
      <c r="A11" s="5"/>
      <c r="B11" s="5"/>
      <c r="C11" s="60"/>
      <c r="D11" s="62"/>
      <c r="E11" s="62"/>
      <c r="F11" s="63"/>
      <c r="G11" s="5"/>
    </row>
    <row r="12" ht="15.75" customHeight="1">
      <c r="A12" s="5"/>
      <c r="B12" s="32"/>
      <c r="C12" s="64"/>
      <c r="D12" s="65"/>
      <c r="E12" s="65"/>
      <c r="F12" s="65"/>
      <c r="G12" s="5"/>
    </row>
    <row r="13" ht="15.75" customHeight="1">
      <c r="A13" s="5"/>
      <c r="B13" s="23"/>
      <c r="C13" s="23" t="s">
        <v>25</v>
      </c>
      <c r="D13" s="66">
        <f t="shared" ref="D13:F13" si="1">SUM(D6:D11)</f>
        <v>0</v>
      </c>
      <c r="E13" s="66">
        <f t="shared" si="1"/>
        <v>0</v>
      </c>
      <c r="F13" s="67">
        <f t="shared" si="1"/>
        <v>0</v>
      </c>
      <c r="G13" s="5"/>
    </row>
    <row r="14" ht="15.75" customHeight="1">
      <c r="A14" s="5"/>
      <c r="B14" s="32"/>
      <c r="C14" s="54"/>
      <c r="D14" s="55"/>
      <c r="E14" s="55"/>
      <c r="F14" s="55"/>
      <c r="G14" s="5"/>
    </row>
    <row r="15" ht="15.75" customHeight="1">
      <c r="A15" s="5"/>
      <c r="B15" s="32"/>
      <c r="C15" s="54"/>
      <c r="D15" s="55"/>
      <c r="E15" s="55"/>
      <c r="F15" s="55"/>
      <c r="G15" s="5"/>
    </row>
    <row r="16" ht="15.75" customHeight="1">
      <c r="A16" s="5"/>
      <c r="B16" s="57"/>
      <c r="C16" s="58"/>
      <c r="D16" s="68" t="s">
        <v>3</v>
      </c>
      <c r="E16" s="68" t="s">
        <v>4</v>
      </c>
      <c r="F16" s="55"/>
      <c r="G16" s="5"/>
    </row>
    <row r="17" ht="15.75" customHeight="1">
      <c r="A17" s="5"/>
      <c r="B17" s="69"/>
      <c r="C17" s="70" t="s">
        <v>73</v>
      </c>
      <c r="D17" s="71">
        <f t="shared" ref="D17:E17" si="2">-D13</f>
        <v>0</v>
      </c>
      <c r="E17" s="72">
        <f t="shared" si="2"/>
        <v>0</v>
      </c>
      <c r="F17" s="55"/>
      <c r="G17" s="5"/>
    </row>
    <row r="18" ht="15.75" customHeight="1">
      <c r="A18" s="5"/>
      <c r="B18" s="5"/>
      <c r="C18" s="5"/>
      <c r="D18" s="5"/>
      <c r="E18" s="5"/>
      <c r="F18" s="5"/>
      <c r="G18" s="5"/>
    </row>
    <row r="19" ht="15.75" customHeight="1">
      <c r="A19" s="5"/>
      <c r="B19" s="5"/>
      <c r="C19" s="5"/>
      <c r="E19" s="5"/>
      <c r="F19" s="5"/>
      <c r="G19" s="5"/>
    </row>
    <row r="20" ht="15.75" customHeight="1">
      <c r="A20" s="5"/>
      <c r="B20" s="5"/>
      <c r="C20" s="5"/>
      <c r="D20" s="5"/>
      <c r="E20" s="5"/>
      <c r="F20" s="5"/>
      <c r="G20" s="5"/>
    </row>
    <row r="21" ht="15.75" customHeight="1">
      <c r="A21" s="5"/>
      <c r="B21" s="5"/>
      <c r="C21" s="5"/>
      <c r="D21" s="5"/>
      <c r="E21" s="5"/>
      <c r="F21" s="5"/>
      <c r="G21" s="5"/>
    </row>
    <row r="22" ht="15.75" customHeight="1">
      <c r="A22" s="5"/>
      <c r="B22" s="5"/>
      <c r="C22" s="5"/>
      <c r="D22" s="5"/>
      <c r="E22" s="5"/>
      <c r="F22" s="5"/>
      <c r="G22" s="5"/>
    </row>
    <row r="23" ht="15.75" customHeight="1">
      <c r="A23" s="5"/>
      <c r="B23" s="5"/>
      <c r="C23" s="5"/>
      <c r="D23" s="5"/>
      <c r="E23" s="5"/>
      <c r="F23" s="5"/>
      <c r="G23" s="5"/>
    </row>
    <row r="24" ht="15.75" customHeight="1">
      <c r="A24" s="5"/>
      <c r="B24" s="5"/>
      <c r="C24" s="5"/>
      <c r="D24" s="5"/>
      <c r="E24" s="5"/>
      <c r="F24" s="5"/>
      <c r="G24" s="5"/>
    </row>
    <row r="25" ht="15.75" customHeight="1">
      <c r="A25" s="5"/>
      <c r="B25" s="5"/>
      <c r="C25" s="5"/>
      <c r="D25" s="5"/>
      <c r="E25" s="5"/>
      <c r="F25" s="5"/>
      <c r="G25" s="5"/>
    </row>
    <row r="26" ht="15.75" customHeight="1">
      <c r="A26" s="5"/>
      <c r="B26" s="5"/>
      <c r="C26" s="5"/>
      <c r="D26" s="5"/>
      <c r="E26" s="5"/>
      <c r="F26" s="5"/>
      <c r="G26" s="5"/>
    </row>
    <row r="27" ht="15.75" customHeight="1">
      <c r="A27" s="5"/>
      <c r="B27" s="5"/>
      <c r="C27" s="5"/>
      <c r="D27" s="5"/>
      <c r="E27" s="5"/>
      <c r="F27" s="5"/>
      <c r="G27" s="5"/>
    </row>
    <row r="28" ht="15.75" customHeight="1">
      <c r="A28" s="5"/>
      <c r="B28" s="5"/>
      <c r="C28" s="5"/>
      <c r="D28" s="5"/>
      <c r="E28" s="5"/>
      <c r="F28" s="5"/>
      <c r="G28" s="5"/>
    </row>
    <row r="29" ht="15.75" customHeight="1">
      <c r="A29" s="5"/>
      <c r="B29" s="5"/>
      <c r="C29" s="5"/>
      <c r="D29" s="5"/>
      <c r="E29" s="5"/>
      <c r="F29" s="5"/>
      <c r="G29" s="5"/>
    </row>
    <row r="30" ht="15.75" customHeight="1">
      <c r="A30" s="5"/>
      <c r="B30" s="5"/>
      <c r="C30" s="5"/>
      <c r="D30" s="5"/>
      <c r="E30" s="5"/>
      <c r="F30" s="5"/>
      <c r="G30" s="5"/>
    </row>
    <row r="31" ht="15.75" customHeight="1">
      <c r="A31" s="5"/>
      <c r="B31" s="5"/>
      <c r="C31" s="5"/>
      <c r="D31" s="5"/>
      <c r="E31" s="5"/>
      <c r="F31" s="5"/>
      <c r="G31" s="5"/>
    </row>
    <row r="32" ht="15.75" customHeight="1">
      <c r="A32" s="5"/>
      <c r="B32" s="5"/>
      <c r="C32" s="5"/>
      <c r="D32" s="5"/>
      <c r="E32" s="5"/>
      <c r="F32" s="5"/>
      <c r="G32" s="5"/>
    </row>
    <row r="33" ht="15.75" customHeight="1">
      <c r="A33" s="5"/>
      <c r="B33" s="5"/>
      <c r="C33" s="5"/>
      <c r="D33" s="5"/>
      <c r="E33" s="5"/>
      <c r="F33" s="5"/>
      <c r="G33" s="5"/>
    </row>
    <row r="34" ht="15.75" customHeight="1">
      <c r="A34" s="5"/>
      <c r="B34" s="5"/>
      <c r="C34" s="5"/>
      <c r="D34" s="5"/>
      <c r="E34" s="5"/>
      <c r="F34" s="5"/>
      <c r="G34" s="5"/>
    </row>
    <row r="35" ht="15.75" customHeight="1">
      <c r="A35" s="5"/>
      <c r="B35" s="5"/>
      <c r="C35" s="5"/>
      <c r="D35" s="5"/>
      <c r="E35" s="5"/>
      <c r="F35" s="5"/>
      <c r="G35" s="5"/>
    </row>
    <row r="36" ht="15.75" customHeight="1">
      <c r="A36" s="5"/>
      <c r="B36" s="5"/>
      <c r="C36" s="5"/>
      <c r="D36" s="5"/>
      <c r="E36" s="5"/>
      <c r="F36" s="5"/>
      <c r="G36" s="5"/>
    </row>
    <row r="37" ht="15.75" customHeight="1">
      <c r="A37" s="5"/>
      <c r="B37" s="5"/>
      <c r="C37" s="5"/>
      <c r="D37" s="5"/>
      <c r="E37" s="5"/>
      <c r="F37" s="5"/>
      <c r="G37" s="5"/>
    </row>
    <row r="38" ht="15.75" customHeight="1">
      <c r="A38" s="5"/>
      <c r="B38" s="5"/>
      <c r="C38" s="5"/>
      <c r="D38" s="5"/>
      <c r="E38" s="5"/>
      <c r="F38" s="5"/>
      <c r="G38" s="5"/>
    </row>
    <row r="39" ht="15.75" customHeight="1">
      <c r="A39" s="5"/>
      <c r="B39" s="5"/>
      <c r="C39" s="5"/>
      <c r="D39" s="5"/>
      <c r="E39" s="5"/>
      <c r="F39" s="5"/>
      <c r="G39" s="5"/>
    </row>
    <row r="40" ht="15.75" customHeight="1">
      <c r="A40" s="5"/>
      <c r="B40" s="5"/>
      <c r="C40" s="5"/>
      <c r="D40" s="5"/>
      <c r="E40" s="5"/>
      <c r="F40" s="5"/>
      <c r="G40" s="5"/>
    </row>
    <row r="41" ht="15.75" customHeight="1">
      <c r="A41" s="5"/>
      <c r="B41" s="5"/>
      <c r="C41" s="5"/>
      <c r="D41" s="5"/>
      <c r="E41" s="5"/>
      <c r="F41" s="5"/>
      <c r="G41" s="5"/>
    </row>
    <row r="42" ht="15.75" customHeight="1">
      <c r="A42" s="5"/>
      <c r="B42" s="5"/>
      <c r="C42" s="5"/>
      <c r="D42" s="5"/>
      <c r="E42" s="5"/>
      <c r="F42" s="5"/>
      <c r="G42" s="5"/>
    </row>
    <row r="43" ht="15.75" customHeight="1">
      <c r="A43" s="5"/>
      <c r="B43" s="5"/>
      <c r="C43" s="5"/>
      <c r="D43" s="5"/>
      <c r="E43" s="5"/>
      <c r="F43" s="5"/>
      <c r="G43" s="5"/>
    </row>
    <row r="44" ht="15.75" customHeight="1">
      <c r="A44" s="5"/>
      <c r="B44" s="5"/>
      <c r="C44" s="5"/>
      <c r="D44" s="5"/>
      <c r="E44" s="5"/>
      <c r="F44" s="5"/>
      <c r="G44" s="5"/>
    </row>
    <row r="45" ht="15.75" customHeight="1">
      <c r="A45" s="5"/>
      <c r="B45" s="5"/>
      <c r="C45" s="5"/>
      <c r="D45" s="5"/>
      <c r="E45" s="5"/>
      <c r="F45" s="5"/>
      <c r="G45" s="5"/>
    </row>
    <row r="46" ht="15.75" customHeight="1">
      <c r="A46" s="5"/>
      <c r="B46" s="5"/>
      <c r="C46" s="5"/>
      <c r="D46" s="5"/>
      <c r="E46" s="5"/>
      <c r="F46" s="5"/>
      <c r="G46" s="5"/>
    </row>
    <row r="47" ht="15.75" customHeight="1">
      <c r="A47" s="5"/>
      <c r="B47" s="5"/>
      <c r="C47" s="5"/>
      <c r="D47" s="5"/>
      <c r="E47" s="5"/>
      <c r="F47" s="5"/>
      <c r="G47" s="5"/>
    </row>
    <row r="48" ht="15.75" customHeight="1">
      <c r="A48" s="5"/>
      <c r="B48" s="5"/>
      <c r="C48" s="5"/>
      <c r="D48" s="5"/>
      <c r="E48" s="5"/>
      <c r="F48" s="5"/>
      <c r="G48" s="5"/>
    </row>
    <row r="49" ht="15.75" customHeight="1">
      <c r="A49" s="5"/>
      <c r="B49" s="5"/>
      <c r="C49" s="5"/>
      <c r="D49" s="5"/>
      <c r="E49" s="5"/>
      <c r="F49" s="5"/>
      <c r="G49" s="5"/>
    </row>
    <row r="50" ht="15.75" customHeight="1">
      <c r="A50" s="5"/>
      <c r="B50" s="5"/>
      <c r="C50" s="5"/>
      <c r="D50" s="5"/>
      <c r="E50" s="5"/>
      <c r="F50" s="5"/>
      <c r="G50" s="5"/>
    </row>
    <row r="51" ht="15.75" customHeight="1">
      <c r="A51" s="5"/>
      <c r="B51" s="5"/>
      <c r="C51" s="5"/>
      <c r="D51" s="5"/>
      <c r="E51" s="5"/>
      <c r="F51" s="5"/>
      <c r="G51" s="5"/>
    </row>
    <row r="52" ht="15.75" customHeight="1">
      <c r="A52" s="5"/>
      <c r="B52" s="5"/>
      <c r="C52" s="5"/>
      <c r="D52" s="5"/>
      <c r="E52" s="5"/>
      <c r="F52" s="5"/>
      <c r="G52" s="5"/>
    </row>
    <row r="53" ht="15.75" customHeight="1">
      <c r="A53" s="5"/>
      <c r="B53" s="5"/>
      <c r="C53" s="5"/>
      <c r="D53" s="5"/>
      <c r="E53" s="5"/>
      <c r="F53" s="5"/>
      <c r="G53" s="5"/>
    </row>
    <row r="54" ht="15.75" customHeight="1">
      <c r="A54" s="5"/>
      <c r="B54" s="5"/>
      <c r="C54" s="5"/>
      <c r="D54" s="5"/>
      <c r="E54" s="5"/>
      <c r="F54" s="5"/>
      <c r="G54" s="5"/>
    </row>
    <row r="55" ht="15.75" customHeight="1">
      <c r="A55" s="5"/>
      <c r="B55" s="5"/>
      <c r="C55" s="5"/>
      <c r="D55" s="5"/>
      <c r="E55" s="5"/>
      <c r="F55" s="5"/>
      <c r="G55" s="5"/>
    </row>
    <row r="56" ht="15.75" customHeight="1">
      <c r="A56" s="5"/>
      <c r="B56" s="5"/>
      <c r="C56" s="5"/>
      <c r="D56" s="5"/>
      <c r="E56" s="5"/>
      <c r="F56" s="5"/>
      <c r="G56" s="5"/>
    </row>
    <row r="57" ht="15.75" customHeight="1">
      <c r="A57" s="5"/>
      <c r="B57" s="5"/>
      <c r="C57" s="5"/>
      <c r="D57" s="5"/>
      <c r="E57" s="5"/>
      <c r="F57" s="5"/>
      <c r="G57" s="5"/>
    </row>
    <row r="58" ht="15.75" customHeight="1">
      <c r="A58" s="5"/>
      <c r="B58" s="5"/>
      <c r="C58" s="5"/>
      <c r="D58" s="5"/>
      <c r="E58" s="5"/>
      <c r="F58" s="5"/>
      <c r="G58" s="5"/>
    </row>
    <row r="59" ht="15.75" customHeight="1">
      <c r="A59" s="5"/>
      <c r="B59" s="5"/>
      <c r="C59" s="5"/>
      <c r="D59" s="5"/>
      <c r="E59" s="5"/>
      <c r="F59" s="5"/>
      <c r="G59" s="5"/>
    </row>
    <row r="60" ht="15.75" customHeight="1">
      <c r="A60" s="5"/>
      <c r="B60" s="5"/>
      <c r="C60" s="5"/>
      <c r="D60" s="5"/>
      <c r="E60" s="5"/>
      <c r="F60" s="5"/>
      <c r="G60" s="5"/>
    </row>
    <row r="61" ht="15.75" customHeight="1">
      <c r="A61" s="5"/>
      <c r="B61" s="5"/>
      <c r="C61" s="5"/>
      <c r="D61" s="5"/>
      <c r="E61" s="5"/>
      <c r="F61" s="5"/>
      <c r="G61" s="5"/>
    </row>
    <row r="62" ht="15.75" customHeight="1">
      <c r="A62" s="5"/>
      <c r="B62" s="5"/>
      <c r="C62" s="5"/>
      <c r="D62" s="5"/>
      <c r="E62" s="5"/>
      <c r="F62" s="5"/>
      <c r="G62" s="5"/>
    </row>
    <row r="63" ht="15.75" customHeight="1">
      <c r="A63" s="5"/>
      <c r="B63" s="5"/>
      <c r="C63" s="5"/>
      <c r="D63" s="5"/>
      <c r="E63" s="5"/>
      <c r="F63" s="5"/>
      <c r="G63" s="5"/>
    </row>
    <row r="64" ht="15.75" customHeight="1">
      <c r="A64" s="5"/>
      <c r="B64" s="5"/>
      <c r="C64" s="5"/>
      <c r="D64" s="5"/>
      <c r="E64" s="5"/>
      <c r="F64" s="5"/>
      <c r="G64" s="5"/>
    </row>
    <row r="65" ht="15.75" customHeight="1">
      <c r="A65" s="5"/>
      <c r="B65" s="5"/>
      <c r="C65" s="5"/>
      <c r="D65" s="5"/>
      <c r="E65" s="5"/>
      <c r="F65" s="5"/>
      <c r="G65" s="5"/>
    </row>
    <row r="66" ht="15.75" customHeight="1">
      <c r="A66" s="5"/>
      <c r="B66" s="5"/>
      <c r="C66" s="5"/>
      <c r="D66" s="5"/>
      <c r="E66" s="5"/>
      <c r="F66" s="5"/>
      <c r="G66" s="5"/>
    </row>
    <row r="67" ht="15.75" customHeight="1">
      <c r="A67" s="5"/>
      <c r="B67" s="5"/>
      <c r="C67" s="5"/>
      <c r="D67" s="5"/>
      <c r="E67" s="5"/>
      <c r="F67" s="5"/>
      <c r="G67" s="5"/>
    </row>
    <row r="68" ht="15.75" customHeight="1">
      <c r="A68" s="5"/>
      <c r="B68" s="5"/>
      <c r="C68" s="5"/>
      <c r="D68" s="5"/>
      <c r="E68" s="5"/>
      <c r="F68" s="5"/>
      <c r="G68" s="5"/>
    </row>
    <row r="69" ht="15.75" customHeight="1">
      <c r="A69" s="5"/>
      <c r="B69" s="5"/>
      <c r="C69" s="5"/>
      <c r="D69" s="5"/>
      <c r="E69" s="5"/>
      <c r="F69" s="5"/>
      <c r="G69" s="5"/>
    </row>
    <row r="70" ht="15.75" customHeight="1">
      <c r="A70" s="5"/>
      <c r="B70" s="5"/>
      <c r="C70" s="5"/>
      <c r="D70" s="5"/>
      <c r="E70" s="5"/>
      <c r="F70" s="5"/>
      <c r="G70" s="5"/>
    </row>
    <row r="71" ht="15.75" customHeight="1">
      <c r="A71" s="5"/>
      <c r="B71" s="5"/>
      <c r="C71" s="5"/>
      <c r="D71" s="5"/>
      <c r="E71" s="5"/>
      <c r="F71" s="5"/>
      <c r="G71" s="5"/>
    </row>
    <row r="72" ht="15.75" customHeight="1">
      <c r="A72" s="5"/>
      <c r="B72" s="5"/>
      <c r="C72" s="5"/>
      <c r="D72" s="5"/>
      <c r="E72" s="5"/>
      <c r="F72" s="5"/>
      <c r="G72" s="5"/>
    </row>
    <row r="73" ht="15.75" customHeight="1">
      <c r="A73" s="5"/>
      <c r="B73" s="5"/>
      <c r="C73" s="5"/>
      <c r="D73" s="5"/>
      <c r="E73" s="5"/>
      <c r="F73" s="5"/>
      <c r="G73" s="5"/>
    </row>
    <row r="74" ht="15.75" customHeight="1">
      <c r="A74" s="5"/>
      <c r="B74" s="5"/>
      <c r="C74" s="5"/>
      <c r="D74" s="5"/>
      <c r="E74" s="5"/>
      <c r="F74" s="5"/>
      <c r="G74" s="5"/>
    </row>
    <row r="75" ht="15.75" customHeight="1">
      <c r="A75" s="5"/>
      <c r="B75" s="5"/>
      <c r="C75" s="5"/>
      <c r="D75" s="5"/>
      <c r="E75" s="5"/>
      <c r="F75" s="5"/>
      <c r="G75" s="5"/>
    </row>
    <row r="76" ht="15.75" customHeight="1">
      <c r="A76" s="5"/>
      <c r="B76" s="5"/>
      <c r="C76" s="5"/>
      <c r="D76" s="5"/>
      <c r="E76" s="5"/>
      <c r="F76" s="5"/>
      <c r="G76" s="5"/>
    </row>
    <row r="77" ht="15.75" customHeight="1">
      <c r="A77" s="5"/>
      <c r="B77" s="5"/>
      <c r="C77" s="5"/>
      <c r="D77" s="5"/>
      <c r="E77" s="5"/>
      <c r="F77" s="5"/>
      <c r="G77" s="5"/>
    </row>
    <row r="78" ht="15.75" customHeight="1">
      <c r="A78" s="5"/>
      <c r="B78" s="5"/>
      <c r="C78" s="5"/>
      <c r="D78" s="5"/>
      <c r="E78" s="5"/>
      <c r="F78" s="5"/>
      <c r="G78" s="5"/>
    </row>
    <row r="79" ht="15.75" customHeight="1">
      <c r="A79" s="5"/>
      <c r="B79" s="5"/>
      <c r="C79" s="5"/>
      <c r="D79" s="5"/>
      <c r="E79" s="5"/>
      <c r="F79" s="5"/>
      <c r="G79" s="5"/>
    </row>
    <row r="80" ht="15.75" customHeight="1">
      <c r="A80" s="5"/>
      <c r="B80" s="5"/>
      <c r="C80" s="5"/>
      <c r="D80" s="5"/>
      <c r="E80" s="5"/>
      <c r="F80" s="5"/>
      <c r="G80" s="5"/>
    </row>
    <row r="81" ht="15.75" customHeight="1">
      <c r="A81" s="5"/>
      <c r="B81" s="5"/>
      <c r="C81" s="5"/>
      <c r="D81" s="5"/>
      <c r="E81" s="5"/>
      <c r="F81" s="5"/>
      <c r="G81" s="5"/>
    </row>
    <row r="82" ht="15.75" customHeight="1">
      <c r="A82" s="5"/>
      <c r="B82" s="5"/>
      <c r="C82" s="5"/>
      <c r="D82" s="5"/>
      <c r="E82" s="5"/>
      <c r="F82" s="5"/>
      <c r="G82" s="5"/>
    </row>
    <row r="83" ht="15.75" customHeight="1">
      <c r="A83" s="5"/>
      <c r="B83" s="5"/>
      <c r="C83" s="5"/>
      <c r="D83" s="5"/>
      <c r="E83" s="5"/>
      <c r="F83" s="5"/>
      <c r="G83" s="5"/>
    </row>
    <row r="84" ht="15.75" customHeight="1">
      <c r="A84" s="5"/>
      <c r="B84" s="5"/>
      <c r="C84" s="5"/>
      <c r="D84" s="5"/>
      <c r="E84" s="5"/>
      <c r="F84" s="5"/>
      <c r="G84" s="5"/>
    </row>
    <row r="85" ht="15.75" customHeight="1">
      <c r="A85" s="5"/>
      <c r="B85" s="5"/>
      <c r="C85" s="5"/>
      <c r="D85" s="5"/>
      <c r="E85" s="5"/>
      <c r="F85" s="5"/>
      <c r="G85" s="5"/>
    </row>
    <row r="86" ht="15.75" customHeight="1">
      <c r="A86" s="5"/>
      <c r="B86" s="5"/>
      <c r="C86" s="5"/>
      <c r="D86" s="5"/>
      <c r="E86" s="5"/>
      <c r="F86" s="5"/>
      <c r="G86" s="5"/>
    </row>
    <row r="87" ht="15.75" customHeight="1">
      <c r="A87" s="5"/>
      <c r="B87" s="5"/>
      <c r="C87" s="5"/>
      <c r="D87" s="5"/>
      <c r="E87" s="5"/>
      <c r="F87" s="5"/>
      <c r="G87" s="5"/>
    </row>
    <row r="88" ht="15.75" customHeight="1">
      <c r="A88" s="5"/>
      <c r="B88" s="5"/>
      <c r="C88" s="5"/>
      <c r="D88" s="5"/>
      <c r="E88" s="5"/>
      <c r="F88" s="5"/>
      <c r="G88" s="5"/>
    </row>
    <row r="89" ht="15.75" customHeight="1">
      <c r="A89" s="5"/>
      <c r="B89" s="5"/>
      <c r="C89" s="5"/>
      <c r="D89" s="5"/>
      <c r="E89" s="5"/>
      <c r="F89" s="5"/>
      <c r="G89" s="5"/>
    </row>
    <row r="90" ht="15.75" customHeight="1">
      <c r="A90" s="5"/>
      <c r="B90" s="5"/>
      <c r="C90" s="5"/>
      <c r="D90" s="5"/>
      <c r="E90" s="5"/>
      <c r="F90" s="5"/>
      <c r="G90" s="5"/>
    </row>
    <row r="91" ht="15.75" customHeight="1">
      <c r="A91" s="5"/>
      <c r="B91" s="5"/>
      <c r="C91" s="5"/>
      <c r="D91" s="5"/>
      <c r="E91" s="5"/>
      <c r="F91" s="5"/>
      <c r="G91" s="5"/>
    </row>
    <row r="92" ht="15.75" customHeight="1">
      <c r="A92" s="5"/>
      <c r="B92" s="5"/>
      <c r="C92" s="5"/>
      <c r="D92" s="5"/>
      <c r="E92" s="5"/>
      <c r="F92" s="5"/>
      <c r="G92" s="5"/>
    </row>
    <row r="93" ht="15.75" customHeight="1">
      <c r="A93" s="5"/>
      <c r="B93" s="5"/>
      <c r="C93" s="5"/>
      <c r="D93" s="5"/>
      <c r="E93" s="5"/>
      <c r="F93" s="5"/>
      <c r="G93" s="5"/>
    </row>
    <row r="94" ht="15.75" customHeight="1">
      <c r="A94" s="5"/>
      <c r="B94" s="5"/>
      <c r="C94" s="5"/>
      <c r="D94" s="5"/>
      <c r="E94" s="5"/>
      <c r="F94" s="5"/>
      <c r="G94" s="5"/>
    </row>
    <row r="95" ht="15.75" customHeight="1">
      <c r="A95" s="5"/>
      <c r="B95" s="5"/>
      <c r="C95" s="5"/>
      <c r="D95" s="5"/>
      <c r="E95" s="5"/>
      <c r="F95" s="5"/>
      <c r="G95" s="5"/>
    </row>
    <row r="96" ht="15.75" customHeight="1">
      <c r="A96" s="5"/>
      <c r="B96" s="5"/>
      <c r="C96" s="5"/>
      <c r="D96" s="5"/>
      <c r="E96" s="5"/>
      <c r="F96" s="5"/>
      <c r="G96" s="5"/>
    </row>
    <row r="97" ht="15.75" customHeight="1">
      <c r="A97" s="5"/>
      <c r="B97" s="5"/>
      <c r="C97" s="5"/>
      <c r="D97" s="5"/>
      <c r="E97" s="5"/>
      <c r="F97" s="5"/>
      <c r="G97" s="5"/>
    </row>
    <row r="98" ht="15.75" customHeight="1">
      <c r="A98" s="5"/>
      <c r="B98" s="5"/>
      <c r="C98" s="5"/>
      <c r="D98" s="5"/>
      <c r="E98" s="5"/>
      <c r="F98" s="5"/>
      <c r="G98" s="5"/>
    </row>
    <row r="99" ht="15.75" customHeight="1">
      <c r="A99" s="5"/>
      <c r="B99" s="5"/>
      <c r="C99" s="5"/>
      <c r="D99" s="5"/>
      <c r="E99" s="5"/>
      <c r="F99" s="5"/>
      <c r="G99" s="5"/>
    </row>
    <row r="100" ht="15.75" customHeight="1">
      <c r="A100" s="5"/>
      <c r="B100" s="5"/>
      <c r="C100" s="5"/>
      <c r="D100" s="5"/>
      <c r="E100" s="5"/>
      <c r="F100" s="5"/>
      <c r="G100" s="5"/>
    </row>
    <row r="101" ht="15.75" customHeight="1">
      <c r="A101" s="5"/>
      <c r="B101" s="5"/>
      <c r="C101" s="5"/>
      <c r="D101" s="5"/>
      <c r="E101" s="5"/>
      <c r="F101" s="5"/>
      <c r="G101" s="5"/>
    </row>
    <row r="102" ht="15.75" customHeight="1">
      <c r="A102" s="5"/>
      <c r="B102" s="5"/>
      <c r="C102" s="5"/>
      <c r="D102" s="5"/>
      <c r="E102" s="5"/>
      <c r="F102" s="5"/>
      <c r="G102" s="5"/>
    </row>
    <row r="103" ht="15.75" customHeight="1">
      <c r="A103" s="5"/>
      <c r="B103" s="5"/>
      <c r="C103" s="5"/>
      <c r="D103" s="5"/>
      <c r="E103" s="5"/>
      <c r="F103" s="5"/>
      <c r="G103" s="5"/>
    </row>
    <row r="104" ht="15.75" customHeight="1">
      <c r="A104" s="5"/>
      <c r="B104" s="5"/>
      <c r="C104" s="5"/>
      <c r="D104" s="5"/>
      <c r="E104" s="5"/>
      <c r="F104" s="5"/>
      <c r="G104" s="5"/>
    </row>
    <row r="105" ht="15.75" customHeight="1">
      <c r="A105" s="5"/>
      <c r="B105" s="5"/>
      <c r="C105" s="5"/>
      <c r="D105" s="5"/>
      <c r="E105" s="5"/>
      <c r="F105" s="5"/>
      <c r="G105" s="5"/>
    </row>
    <row r="106" ht="15.75" customHeight="1">
      <c r="A106" s="5"/>
      <c r="B106" s="5"/>
      <c r="C106" s="5"/>
      <c r="D106" s="5"/>
      <c r="E106" s="5"/>
      <c r="F106" s="5"/>
      <c r="G106" s="5"/>
    </row>
    <row r="107" ht="15.75" customHeight="1">
      <c r="A107" s="5"/>
      <c r="B107" s="5"/>
      <c r="C107" s="5"/>
      <c r="D107" s="5"/>
      <c r="E107" s="5"/>
      <c r="F107" s="5"/>
      <c r="G107" s="5"/>
    </row>
    <row r="108" ht="15.75" customHeight="1">
      <c r="A108" s="5"/>
      <c r="B108" s="5"/>
      <c r="C108" s="5"/>
      <c r="D108" s="5"/>
      <c r="E108" s="5"/>
      <c r="F108" s="5"/>
      <c r="G108" s="5"/>
    </row>
    <row r="109" ht="15.75" customHeight="1">
      <c r="A109" s="5"/>
      <c r="B109" s="5"/>
      <c r="C109" s="5"/>
      <c r="D109" s="5"/>
      <c r="E109" s="5"/>
      <c r="F109" s="5"/>
      <c r="G109" s="5"/>
    </row>
    <row r="110" ht="15.75" customHeight="1">
      <c r="A110" s="5"/>
      <c r="B110" s="5"/>
      <c r="C110" s="5"/>
      <c r="D110" s="5"/>
      <c r="E110" s="5"/>
      <c r="F110" s="5"/>
      <c r="G110" s="5"/>
    </row>
    <row r="111" ht="15.75" customHeight="1">
      <c r="A111" s="5"/>
      <c r="B111" s="5"/>
      <c r="C111" s="5"/>
      <c r="D111" s="5"/>
      <c r="E111" s="5"/>
      <c r="F111" s="5"/>
      <c r="G111" s="5"/>
    </row>
    <row r="112" ht="15.75" customHeight="1">
      <c r="A112" s="5"/>
      <c r="B112" s="5"/>
      <c r="C112" s="5"/>
      <c r="D112" s="5"/>
      <c r="E112" s="5"/>
      <c r="F112" s="5"/>
      <c r="G112" s="5"/>
    </row>
    <row r="113" ht="15.75" customHeight="1">
      <c r="A113" s="5"/>
      <c r="B113" s="5"/>
      <c r="C113" s="5"/>
      <c r="D113" s="5"/>
      <c r="E113" s="5"/>
      <c r="F113" s="5"/>
      <c r="G113" s="5"/>
    </row>
    <row r="114" ht="15.75" customHeight="1">
      <c r="A114" s="5"/>
      <c r="B114" s="5"/>
      <c r="C114" s="5"/>
      <c r="D114" s="5"/>
      <c r="E114" s="5"/>
      <c r="F114" s="5"/>
      <c r="G114" s="5"/>
    </row>
    <row r="115" ht="15.75" customHeight="1">
      <c r="A115" s="5"/>
      <c r="B115" s="5"/>
      <c r="C115" s="5"/>
      <c r="D115" s="5"/>
      <c r="E115" s="5"/>
      <c r="F115" s="5"/>
      <c r="G115" s="5"/>
    </row>
    <row r="116" ht="15.75" customHeight="1">
      <c r="A116" s="5"/>
      <c r="B116" s="5"/>
      <c r="C116" s="5"/>
      <c r="D116" s="5"/>
      <c r="E116" s="5"/>
      <c r="F116" s="5"/>
      <c r="G116" s="5"/>
    </row>
    <row r="117" ht="15.75" customHeight="1">
      <c r="A117" s="5"/>
      <c r="B117" s="5"/>
      <c r="C117" s="5"/>
      <c r="D117" s="5"/>
      <c r="E117" s="5"/>
      <c r="F117" s="5"/>
      <c r="G117" s="5"/>
    </row>
    <row r="118" ht="15.75" customHeight="1">
      <c r="A118" s="5"/>
      <c r="B118" s="5"/>
      <c r="C118" s="5"/>
      <c r="D118" s="5"/>
      <c r="E118" s="5"/>
      <c r="F118" s="5"/>
      <c r="G118" s="5"/>
    </row>
    <row r="119" ht="15.75" customHeight="1">
      <c r="A119" s="5"/>
      <c r="B119" s="5"/>
      <c r="C119" s="5"/>
      <c r="D119" s="5"/>
      <c r="E119" s="5"/>
      <c r="F119" s="5"/>
      <c r="G119" s="5"/>
    </row>
    <row r="120" ht="15.75" customHeight="1">
      <c r="A120" s="5"/>
      <c r="B120" s="5"/>
      <c r="C120" s="5"/>
      <c r="D120" s="5"/>
      <c r="E120" s="5"/>
      <c r="F120" s="5"/>
      <c r="G120" s="5"/>
    </row>
    <row r="121" ht="15.75" customHeight="1">
      <c r="A121" s="5"/>
      <c r="B121" s="5"/>
      <c r="C121" s="5"/>
      <c r="D121" s="5"/>
      <c r="E121" s="5"/>
      <c r="F121" s="5"/>
      <c r="G121" s="5"/>
    </row>
    <row r="122" ht="15.75" customHeight="1">
      <c r="A122" s="5"/>
      <c r="B122" s="5"/>
      <c r="C122" s="5"/>
      <c r="D122" s="5"/>
      <c r="E122" s="5"/>
      <c r="F122" s="5"/>
      <c r="G122" s="5"/>
    </row>
    <row r="123" ht="15.75" customHeight="1">
      <c r="A123" s="5"/>
      <c r="B123" s="5"/>
      <c r="C123" s="5"/>
      <c r="D123" s="5"/>
      <c r="E123" s="5"/>
      <c r="F123" s="5"/>
      <c r="G123" s="5"/>
    </row>
    <row r="124" ht="15.75" customHeight="1">
      <c r="A124" s="5"/>
      <c r="B124" s="5"/>
      <c r="C124" s="5"/>
      <c r="D124" s="5"/>
      <c r="E124" s="5"/>
      <c r="F124" s="5"/>
      <c r="G124" s="5"/>
    </row>
    <row r="125" ht="15.75" customHeight="1">
      <c r="A125" s="5"/>
      <c r="B125" s="5"/>
      <c r="C125" s="5"/>
      <c r="D125" s="5"/>
      <c r="E125" s="5"/>
      <c r="F125" s="5"/>
      <c r="G125" s="5"/>
    </row>
    <row r="126" ht="15.75" customHeight="1">
      <c r="A126" s="5"/>
      <c r="B126" s="5"/>
      <c r="C126" s="5"/>
      <c r="D126" s="5"/>
      <c r="E126" s="5"/>
      <c r="F126" s="5"/>
      <c r="G126" s="5"/>
    </row>
    <row r="127" ht="15.75" customHeight="1">
      <c r="A127" s="5"/>
      <c r="B127" s="5"/>
      <c r="C127" s="5"/>
      <c r="D127" s="5"/>
      <c r="E127" s="5"/>
      <c r="F127" s="5"/>
      <c r="G127" s="5"/>
    </row>
    <row r="128" ht="15.75" customHeight="1">
      <c r="A128" s="5"/>
      <c r="B128" s="5"/>
      <c r="C128" s="5"/>
      <c r="D128" s="5"/>
      <c r="E128" s="5"/>
      <c r="F128" s="5"/>
      <c r="G128" s="5"/>
    </row>
    <row r="129" ht="15.75" customHeight="1">
      <c r="A129" s="5"/>
      <c r="B129" s="5"/>
      <c r="C129" s="5"/>
      <c r="D129" s="5"/>
      <c r="E129" s="5"/>
      <c r="F129" s="5"/>
      <c r="G129" s="5"/>
    </row>
    <row r="130" ht="15.75" customHeight="1">
      <c r="A130" s="5"/>
      <c r="B130" s="5"/>
      <c r="C130" s="5"/>
      <c r="D130" s="5"/>
      <c r="E130" s="5"/>
      <c r="F130" s="5"/>
      <c r="G130" s="5"/>
    </row>
    <row r="131" ht="15.75" customHeight="1">
      <c r="A131" s="5"/>
      <c r="B131" s="5"/>
      <c r="C131" s="5"/>
      <c r="D131" s="5"/>
      <c r="E131" s="5"/>
      <c r="F131" s="5"/>
      <c r="G131" s="5"/>
    </row>
    <row r="132" ht="15.75" customHeight="1">
      <c r="A132" s="5"/>
      <c r="B132" s="5"/>
      <c r="C132" s="5"/>
      <c r="D132" s="5"/>
      <c r="E132" s="5"/>
      <c r="F132" s="5"/>
      <c r="G132" s="5"/>
    </row>
    <row r="133" ht="15.75" customHeight="1">
      <c r="A133" s="5"/>
      <c r="B133" s="5"/>
      <c r="C133" s="5"/>
      <c r="D133" s="5"/>
      <c r="E133" s="5"/>
      <c r="F133" s="5"/>
      <c r="G133" s="5"/>
    </row>
    <row r="134" ht="15.75" customHeight="1">
      <c r="A134" s="5"/>
      <c r="B134" s="5"/>
      <c r="C134" s="5"/>
      <c r="D134" s="5"/>
      <c r="E134" s="5"/>
      <c r="F134" s="5"/>
      <c r="G134" s="5"/>
    </row>
    <row r="135" ht="15.75" customHeight="1">
      <c r="A135" s="5"/>
      <c r="B135" s="5"/>
      <c r="C135" s="5"/>
      <c r="D135" s="5"/>
      <c r="E135" s="5"/>
      <c r="F135" s="5"/>
      <c r="G135" s="5"/>
    </row>
    <row r="136" ht="15.75" customHeight="1">
      <c r="A136" s="5"/>
      <c r="B136" s="5"/>
      <c r="C136" s="5"/>
      <c r="D136" s="5"/>
      <c r="E136" s="5"/>
      <c r="F136" s="5"/>
      <c r="G136" s="5"/>
    </row>
    <row r="137" ht="15.75" customHeight="1">
      <c r="A137" s="5"/>
      <c r="B137" s="5"/>
      <c r="C137" s="5"/>
      <c r="D137" s="5"/>
      <c r="E137" s="5"/>
      <c r="F137" s="5"/>
      <c r="G137" s="5"/>
    </row>
    <row r="138" ht="15.75" customHeight="1">
      <c r="A138" s="5"/>
      <c r="B138" s="5"/>
      <c r="C138" s="5"/>
      <c r="D138" s="5"/>
      <c r="E138" s="5"/>
      <c r="F138" s="5"/>
      <c r="G138" s="5"/>
    </row>
    <row r="139" ht="15.75" customHeight="1">
      <c r="A139" s="5"/>
      <c r="B139" s="5"/>
      <c r="C139" s="5"/>
      <c r="D139" s="5"/>
      <c r="E139" s="5"/>
      <c r="F139" s="5"/>
      <c r="G139" s="5"/>
    </row>
    <row r="140" ht="15.75" customHeight="1">
      <c r="A140" s="5"/>
      <c r="B140" s="5"/>
      <c r="C140" s="5"/>
      <c r="D140" s="5"/>
      <c r="E140" s="5"/>
      <c r="F140" s="5"/>
      <c r="G140" s="5"/>
    </row>
    <row r="141" ht="15.75" customHeight="1">
      <c r="A141" s="5"/>
      <c r="B141" s="5"/>
      <c r="C141" s="5"/>
      <c r="D141" s="5"/>
      <c r="E141" s="5"/>
      <c r="F141" s="5"/>
      <c r="G141" s="5"/>
    </row>
    <row r="142" ht="15.75" customHeight="1">
      <c r="A142" s="5"/>
      <c r="B142" s="5"/>
      <c r="C142" s="5"/>
      <c r="D142" s="5"/>
      <c r="E142" s="5"/>
      <c r="F142" s="5"/>
      <c r="G142" s="5"/>
    </row>
    <row r="143" ht="15.75" customHeight="1">
      <c r="A143" s="5"/>
      <c r="B143" s="5"/>
      <c r="C143" s="5"/>
      <c r="D143" s="5"/>
      <c r="E143" s="5"/>
      <c r="F143" s="5"/>
      <c r="G143" s="5"/>
    </row>
    <row r="144" ht="15.75" customHeight="1">
      <c r="A144" s="5"/>
      <c r="B144" s="5"/>
      <c r="C144" s="5"/>
      <c r="D144" s="5"/>
      <c r="E144" s="5"/>
      <c r="F144" s="5"/>
      <c r="G144" s="5"/>
    </row>
    <row r="145" ht="15.75" customHeight="1">
      <c r="A145" s="5"/>
      <c r="B145" s="5"/>
      <c r="C145" s="5"/>
      <c r="D145" s="5"/>
      <c r="E145" s="5"/>
      <c r="F145" s="5"/>
      <c r="G145" s="5"/>
    </row>
    <row r="146" ht="15.75" customHeight="1">
      <c r="A146" s="5"/>
      <c r="B146" s="5"/>
      <c r="C146" s="5"/>
      <c r="D146" s="5"/>
      <c r="E146" s="5"/>
      <c r="F146" s="5"/>
      <c r="G146" s="5"/>
    </row>
    <row r="147" ht="15.75" customHeight="1">
      <c r="A147" s="5"/>
      <c r="B147" s="5"/>
      <c r="C147" s="5"/>
      <c r="D147" s="5"/>
      <c r="E147" s="5"/>
      <c r="F147" s="5"/>
      <c r="G147" s="5"/>
    </row>
    <row r="148" ht="15.75" customHeight="1">
      <c r="A148" s="5"/>
      <c r="B148" s="5"/>
      <c r="C148" s="5"/>
      <c r="D148" s="5"/>
      <c r="E148" s="5"/>
      <c r="F148" s="5"/>
      <c r="G148" s="5"/>
    </row>
    <row r="149" ht="15.75" customHeight="1">
      <c r="A149" s="5"/>
      <c r="B149" s="5"/>
      <c r="C149" s="5"/>
      <c r="D149" s="5"/>
      <c r="E149" s="5"/>
      <c r="F149" s="5"/>
      <c r="G149" s="5"/>
    </row>
    <row r="150" ht="15.75" customHeight="1">
      <c r="A150" s="5"/>
      <c r="B150" s="5"/>
      <c r="C150" s="5"/>
      <c r="D150" s="5"/>
      <c r="E150" s="5"/>
      <c r="F150" s="5"/>
      <c r="G150" s="5"/>
    </row>
    <row r="151" ht="15.75" customHeight="1">
      <c r="A151" s="5"/>
      <c r="B151" s="5"/>
      <c r="C151" s="5"/>
      <c r="D151" s="5"/>
      <c r="E151" s="5"/>
      <c r="F151" s="5"/>
      <c r="G151" s="5"/>
    </row>
    <row r="152" ht="15.75" customHeight="1">
      <c r="A152" s="5"/>
      <c r="B152" s="5"/>
      <c r="C152" s="5"/>
      <c r="D152" s="5"/>
      <c r="E152" s="5"/>
      <c r="F152" s="5"/>
      <c r="G152" s="5"/>
    </row>
    <row r="153" ht="15.75" customHeight="1">
      <c r="A153" s="5"/>
      <c r="B153" s="5"/>
      <c r="C153" s="5"/>
      <c r="D153" s="5"/>
      <c r="E153" s="5"/>
      <c r="F153" s="5"/>
      <c r="G153" s="5"/>
    </row>
    <row r="154" ht="15.75" customHeight="1">
      <c r="A154" s="5"/>
      <c r="B154" s="5"/>
      <c r="C154" s="5"/>
      <c r="D154" s="5"/>
      <c r="E154" s="5"/>
      <c r="F154" s="5"/>
      <c r="G154" s="5"/>
    </row>
    <row r="155" ht="15.75" customHeight="1">
      <c r="A155" s="5"/>
      <c r="B155" s="5"/>
      <c r="C155" s="5"/>
      <c r="D155" s="5"/>
      <c r="E155" s="5"/>
      <c r="F155" s="5"/>
      <c r="G155" s="5"/>
    </row>
    <row r="156" ht="15.75" customHeight="1">
      <c r="A156" s="5"/>
      <c r="B156" s="5"/>
      <c r="C156" s="5"/>
      <c r="D156" s="5"/>
      <c r="E156" s="5"/>
      <c r="F156" s="5"/>
      <c r="G156" s="5"/>
    </row>
    <row r="157" ht="15.75" customHeight="1">
      <c r="A157" s="5"/>
      <c r="B157" s="5"/>
      <c r="C157" s="5"/>
      <c r="D157" s="5"/>
      <c r="E157" s="5"/>
      <c r="F157" s="5"/>
      <c r="G157" s="5"/>
    </row>
    <row r="158" ht="15.75" customHeight="1">
      <c r="A158" s="5"/>
      <c r="B158" s="5"/>
      <c r="C158" s="5"/>
      <c r="D158" s="5"/>
      <c r="E158" s="5"/>
      <c r="F158" s="5"/>
      <c r="G158" s="5"/>
    </row>
    <row r="159" ht="15.75" customHeight="1">
      <c r="A159" s="5"/>
      <c r="B159" s="5"/>
      <c r="C159" s="5"/>
      <c r="D159" s="5"/>
      <c r="E159" s="5"/>
      <c r="F159" s="5"/>
      <c r="G159" s="5"/>
    </row>
    <row r="160" ht="15.75" customHeight="1">
      <c r="A160" s="5"/>
      <c r="B160" s="5"/>
      <c r="C160" s="5"/>
      <c r="D160" s="5"/>
      <c r="E160" s="5"/>
      <c r="F160" s="5"/>
      <c r="G160" s="5"/>
    </row>
    <row r="161" ht="15.75" customHeight="1">
      <c r="A161" s="5"/>
      <c r="B161" s="5"/>
      <c r="C161" s="5"/>
      <c r="D161" s="5"/>
      <c r="E161" s="5"/>
      <c r="F161" s="5"/>
      <c r="G161" s="5"/>
    </row>
    <row r="162" ht="15.75" customHeight="1">
      <c r="A162" s="5"/>
      <c r="B162" s="5"/>
      <c r="C162" s="5"/>
      <c r="D162" s="5"/>
      <c r="E162" s="5"/>
      <c r="F162" s="5"/>
      <c r="G162" s="5"/>
    </row>
    <row r="163" ht="15.75" customHeight="1">
      <c r="A163" s="5"/>
      <c r="B163" s="5"/>
      <c r="C163" s="5"/>
      <c r="D163" s="5"/>
      <c r="E163" s="5"/>
      <c r="F163" s="5"/>
      <c r="G163" s="5"/>
    </row>
    <row r="164" ht="15.75" customHeight="1">
      <c r="A164" s="5"/>
      <c r="B164" s="5"/>
      <c r="C164" s="5"/>
      <c r="D164" s="5"/>
      <c r="E164" s="5"/>
      <c r="F164" s="5"/>
      <c r="G164" s="5"/>
    </row>
    <row r="165" ht="15.75" customHeight="1">
      <c r="A165" s="5"/>
      <c r="B165" s="5"/>
      <c r="C165" s="5"/>
      <c r="D165" s="5"/>
      <c r="E165" s="5"/>
      <c r="F165" s="5"/>
      <c r="G165" s="5"/>
    </row>
    <row r="166" ht="15.75" customHeight="1">
      <c r="A166" s="5"/>
      <c r="B166" s="5"/>
      <c r="C166" s="5"/>
      <c r="D166" s="5"/>
      <c r="E166" s="5"/>
      <c r="F166" s="5"/>
      <c r="G166" s="5"/>
    </row>
    <row r="167" ht="15.75" customHeight="1">
      <c r="A167" s="5"/>
      <c r="B167" s="5"/>
      <c r="C167" s="5"/>
      <c r="D167" s="5"/>
      <c r="E167" s="5"/>
      <c r="F167" s="5"/>
      <c r="G167" s="5"/>
    </row>
    <row r="168" ht="15.75" customHeight="1">
      <c r="A168" s="5"/>
      <c r="B168" s="5"/>
      <c r="C168" s="5"/>
      <c r="D168" s="5"/>
      <c r="E168" s="5"/>
      <c r="F168" s="5"/>
      <c r="G168" s="5"/>
    </row>
    <row r="169" ht="15.75" customHeight="1">
      <c r="A169" s="5"/>
      <c r="B169" s="5"/>
      <c r="C169" s="5"/>
      <c r="D169" s="5"/>
      <c r="E169" s="5"/>
      <c r="F169" s="5"/>
      <c r="G169" s="5"/>
    </row>
    <row r="170" ht="15.75" customHeight="1">
      <c r="A170" s="5"/>
      <c r="B170" s="5"/>
      <c r="C170" s="5"/>
      <c r="D170" s="5"/>
      <c r="E170" s="5"/>
      <c r="F170" s="5"/>
      <c r="G170" s="5"/>
    </row>
    <row r="171" ht="15.75" customHeight="1">
      <c r="A171" s="5"/>
      <c r="B171" s="5"/>
      <c r="C171" s="5"/>
      <c r="D171" s="5"/>
      <c r="E171" s="5"/>
      <c r="F171" s="5"/>
      <c r="G171" s="5"/>
    </row>
    <row r="172" ht="15.75" customHeight="1">
      <c r="A172" s="5"/>
      <c r="B172" s="5"/>
      <c r="C172" s="5"/>
      <c r="D172" s="5"/>
      <c r="E172" s="5"/>
      <c r="F172" s="5"/>
      <c r="G172" s="5"/>
    </row>
    <row r="173" ht="15.75" customHeight="1">
      <c r="A173" s="5"/>
      <c r="B173" s="5"/>
      <c r="C173" s="5"/>
      <c r="D173" s="5"/>
      <c r="E173" s="5"/>
      <c r="F173" s="5"/>
      <c r="G173" s="5"/>
    </row>
    <row r="174" ht="15.75" customHeight="1">
      <c r="A174" s="5"/>
      <c r="B174" s="5"/>
      <c r="C174" s="5"/>
      <c r="D174" s="5"/>
      <c r="E174" s="5"/>
      <c r="F174" s="5"/>
      <c r="G174" s="5"/>
    </row>
    <row r="175" ht="15.75" customHeight="1">
      <c r="A175" s="5"/>
      <c r="B175" s="5"/>
      <c r="C175" s="5"/>
      <c r="D175" s="5"/>
      <c r="E175" s="5"/>
      <c r="F175" s="5"/>
      <c r="G175" s="5"/>
    </row>
    <row r="176" ht="15.75" customHeight="1">
      <c r="A176" s="5"/>
      <c r="B176" s="5"/>
      <c r="C176" s="5"/>
      <c r="D176" s="5"/>
      <c r="E176" s="5"/>
      <c r="F176" s="5"/>
      <c r="G176" s="5"/>
    </row>
    <row r="177" ht="15.75" customHeight="1">
      <c r="A177" s="5"/>
      <c r="B177" s="5"/>
      <c r="C177" s="5"/>
      <c r="D177" s="5"/>
      <c r="E177" s="5"/>
      <c r="F177" s="5"/>
      <c r="G177" s="5"/>
    </row>
    <row r="178" ht="15.75" customHeight="1">
      <c r="A178" s="5"/>
      <c r="B178" s="5"/>
      <c r="C178" s="5"/>
      <c r="D178" s="5"/>
      <c r="E178" s="5"/>
      <c r="F178" s="5"/>
      <c r="G178" s="5"/>
    </row>
    <row r="179" ht="15.75" customHeight="1">
      <c r="A179" s="5"/>
      <c r="B179" s="5"/>
      <c r="C179" s="5"/>
      <c r="D179" s="5"/>
      <c r="E179" s="5"/>
      <c r="F179" s="5"/>
      <c r="G179" s="5"/>
    </row>
    <row r="180" ht="15.75" customHeight="1">
      <c r="A180" s="5"/>
      <c r="B180" s="5"/>
      <c r="C180" s="5"/>
      <c r="D180" s="5"/>
      <c r="E180" s="5"/>
      <c r="F180" s="5"/>
      <c r="G180" s="5"/>
    </row>
    <row r="181" ht="15.75" customHeight="1">
      <c r="A181" s="5"/>
      <c r="B181" s="5"/>
      <c r="C181" s="5"/>
      <c r="D181" s="5"/>
      <c r="E181" s="5"/>
      <c r="F181" s="5"/>
      <c r="G181" s="5"/>
    </row>
    <row r="182" ht="15.75" customHeight="1">
      <c r="A182" s="5"/>
      <c r="B182" s="5"/>
      <c r="C182" s="5"/>
      <c r="D182" s="5"/>
      <c r="E182" s="5"/>
      <c r="F182" s="5"/>
      <c r="G182" s="5"/>
    </row>
    <row r="183" ht="15.75" customHeight="1">
      <c r="A183" s="5"/>
      <c r="B183" s="5"/>
      <c r="C183" s="5"/>
      <c r="D183" s="5"/>
      <c r="E183" s="5"/>
      <c r="F183" s="5"/>
      <c r="G183" s="5"/>
    </row>
    <row r="184" ht="15.75" customHeight="1">
      <c r="A184" s="5"/>
      <c r="B184" s="5"/>
      <c r="C184" s="5"/>
      <c r="D184" s="5"/>
      <c r="E184" s="5"/>
      <c r="F184" s="5"/>
      <c r="G184" s="5"/>
    </row>
    <row r="185" ht="15.75" customHeight="1">
      <c r="A185" s="5"/>
      <c r="B185" s="5"/>
      <c r="C185" s="5"/>
      <c r="D185" s="5"/>
      <c r="E185" s="5"/>
      <c r="F185" s="5"/>
      <c r="G185" s="5"/>
    </row>
    <row r="186" ht="15.75" customHeight="1">
      <c r="A186" s="5"/>
      <c r="B186" s="5"/>
      <c r="C186" s="5"/>
      <c r="D186" s="5"/>
      <c r="E186" s="5"/>
      <c r="F186" s="5"/>
      <c r="G186" s="5"/>
    </row>
    <row r="187" ht="15.75" customHeight="1">
      <c r="A187" s="5"/>
      <c r="B187" s="5"/>
      <c r="C187" s="5"/>
      <c r="D187" s="5"/>
      <c r="E187" s="5"/>
      <c r="F187" s="5"/>
      <c r="G187" s="5"/>
    </row>
    <row r="188" ht="15.75" customHeight="1">
      <c r="A188" s="5"/>
      <c r="B188" s="5"/>
      <c r="C188" s="5"/>
      <c r="D188" s="5"/>
      <c r="E188" s="5"/>
      <c r="F188" s="5"/>
      <c r="G188" s="5"/>
    </row>
    <row r="189" ht="15.75" customHeight="1">
      <c r="A189" s="5"/>
      <c r="B189" s="5"/>
      <c r="C189" s="5"/>
      <c r="D189" s="5"/>
      <c r="E189" s="5"/>
      <c r="F189" s="5"/>
      <c r="G189" s="5"/>
    </row>
    <row r="190" ht="15.75" customHeight="1">
      <c r="A190" s="5"/>
      <c r="B190" s="5"/>
      <c r="C190" s="5"/>
      <c r="D190" s="5"/>
      <c r="E190" s="5"/>
      <c r="F190" s="5"/>
      <c r="G190" s="5"/>
    </row>
    <row r="191" ht="15.75" customHeight="1">
      <c r="A191" s="5"/>
      <c r="B191" s="5"/>
      <c r="C191" s="5"/>
      <c r="D191" s="5"/>
      <c r="E191" s="5"/>
      <c r="F191" s="5"/>
      <c r="G191" s="5"/>
    </row>
    <row r="192" ht="15.75" customHeight="1">
      <c r="A192" s="5"/>
      <c r="B192" s="5"/>
      <c r="C192" s="5"/>
      <c r="D192" s="5"/>
      <c r="E192" s="5"/>
      <c r="F192" s="5"/>
      <c r="G192" s="5"/>
    </row>
    <row r="193" ht="15.75" customHeight="1">
      <c r="A193" s="5"/>
      <c r="B193" s="5"/>
      <c r="C193" s="5"/>
      <c r="D193" s="5"/>
      <c r="E193" s="5"/>
      <c r="F193" s="5"/>
      <c r="G193" s="5"/>
    </row>
    <row r="194" ht="15.75" customHeight="1">
      <c r="A194" s="5"/>
      <c r="B194" s="5"/>
      <c r="C194" s="5"/>
      <c r="D194" s="5"/>
      <c r="E194" s="5"/>
      <c r="F194" s="5"/>
      <c r="G194" s="5"/>
    </row>
    <row r="195" ht="15.75" customHeight="1">
      <c r="A195" s="5"/>
      <c r="B195" s="5"/>
      <c r="C195" s="5"/>
      <c r="D195" s="5"/>
      <c r="E195" s="5"/>
      <c r="F195" s="5"/>
      <c r="G195" s="5"/>
    </row>
    <row r="196" ht="15.75" customHeight="1">
      <c r="A196" s="5"/>
      <c r="B196" s="5"/>
      <c r="C196" s="5"/>
      <c r="D196" s="5"/>
      <c r="E196" s="5"/>
      <c r="F196" s="5"/>
      <c r="G196" s="5"/>
    </row>
    <row r="197" ht="15.75" customHeight="1">
      <c r="A197" s="5"/>
      <c r="B197" s="5"/>
      <c r="C197" s="5"/>
      <c r="D197" s="5"/>
      <c r="E197" s="5"/>
      <c r="F197" s="5"/>
      <c r="G197" s="5"/>
    </row>
    <row r="198" ht="15.75" customHeight="1">
      <c r="A198" s="5"/>
      <c r="B198" s="5"/>
      <c r="C198" s="5"/>
      <c r="D198" s="5"/>
      <c r="E198" s="5"/>
      <c r="F198" s="5"/>
      <c r="G198" s="5"/>
    </row>
    <row r="199" ht="15.75" customHeight="1">
      <c r="A199" s="5"/>
      <c r="B199" s="5"/>
      <c r="C199" s="5"/>
      <c r="D199" s="5"/>
      <c r="E199" s="5"/>
      <c r="F199" s="5"/>
      <c r="G199" s="5"/>
    </row>
    <row r="200" ht="15.75" customHeight="1">
      <c r="A200" s="5"/>
      <c r="B200" s="5"/>
      <c r="C200" s="5"/>
      <c r="D200" s="5"/>
      <c r="E200" s="5"/>
      <c r="F200" s="5"/>
      <c r="G200" s="5"/>
    </row>
    <row r="201" ht="15.75" customHeight="1">
      <c r="A201" s="5"/>
      <c r="B201" s="5"/>
      <c r="C201" s="5"/>
      <c r="D201" s="5"/>
      <c r="E201" s="5"/>
      <c r="F201" s="5"/>
      <c r="G201" s="5"/>
    </row>
    <row r="202" ht="15.75" customHeight="1">
      <c r="A202" s="5"/>
      <c r="B202" s="5"/>
      <c r="C202" s="5"/>
      <c r="D202" s="5"/>
      <c r="E202" s="5"/>
      <c r="F202" s="5"/>
      <c r="G202" s="5"/>
    </row>
    <row r="203" ht="15.75" customHeight="1">
      <c r="A203" s="5"/>
      <c r="B203" s="5"/>
      <c r="C203" s="5"/>
      <c r="D203" s="5"/>
      <c r="E203" s="5"/>
      <c r="F203" s="5"/>
      <c r="G203" s="5"/>
    </row>
    <row r="204" ht="15.75" customHeight="1">
      <c r="A204" s="5"/>
      <c r="B204" s="5"/>
      <c r="C204" s="5"/>
      <c r="D204" s="5"/>
      <c r="E204" s="5"/>
      <c r="F204" s="5"/>
      <c r="G204" s="5"/>
    </row>
    <row r="205" ht="15.75" customHeight="1">
      <c r="A205" s="5"/>
      <c r="B205" s="5"/>
      <c r="C205" s="5"/>
      <c r="D205" s="5"/>
      <c r="E205" s="5"/>
      <c r="F205" s="5"/>
      <c r="G205" s="5"/>
    </row>
    <row r="206" ht="15.75" customHeight="1">
      <c r="A206" s="5"/>
      <c r="B206" s="5"/>
      <c r="C206" s="5"/>
      <c r="D206" s="5"/>
      <c r="E206" s="5"/>
      <c r="F206" s="5"/>
      <c r="G206" s="5"/>
    </row>
    <row r="207" ht="15.75" customHeight="1">
      <c r="A207" s="5"/>
      <c r="B207" s="5"/>
      <c r="C207" s="5"/>
      <c r="D207" s="5"/>
      <c r="E207" s="5"/>
      <c r="F207" s="5"/>
      <c r="G207" s="5"/>
    </row>
    <row r="208" ht="15.75" customHeight="1">
      <c r="A208" s="5"/>
      <c r="B208" s="5"/>
      <c r="C208" s="5"/>
      <c r="D208" s="5"/>
      <c r="E208" s="5"/>
      <c r="F208" s="5"/>
      <c r="G208" s="5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21.0"/>
    <col customWidth="1" min="3" max="6" width="14.43"/>
  </cols>
  <sheetData>
    <row r="1">
      <c r="A1" s="32" t="s">
        <v>134</v>
      </c>
      <c r="D1" s="32" t="s">
        <v>135</v>
      </c>
      <c r="E1" s="32" t="s">
        <v>25</v>
      </c>
      <c r="F1" s="32" t="s">
        <v>136</v>
      </c>
      <c r="G1" s="32" t="s">
        <v>6</v>
      </c>
      <c r="H1" s="32" t="s">
        <v>137</v>
      </c>
    </row>
    <row r="2">
      <c r="A2" s="32" t="s">
        <v>33</v>
      </c>
      <c r="B2" s="32" t="s">
        <v>138</v>
      </c>
      <c r="C2" s="73">
        <v>-8556.5</v>
      </c>
      <c r="D2" s="73">
        <f>372.1+742.34</f>
        <v>1114.44</v>
      </c>
      <c r="E2" s="73">
        <f t="shared" ref="E2:E3" si="1">C2+D2</f>
        <v>-7442.06</v>
      </c>
      <c r="F2" s="74"/>
    </row>
    <row r="3">
      <c r="A3" s="32" t="s">
        <v>139</v>
      </c>
      <c r="B3" s="32" t="s">
        <v>140</v>
      </c>
      <c r="C3" s="73">
        <v>-8426.75</v>
      </c>
      <c r="D3" s="73">
        <f>366.46+731.09</f>
        <v>1097.55</v>
      </c>
      <c r="E3" s="73">
        <f t="shared" si="1"/>
        <v>-7329.2</v>
      </c>
      <c r="F3" s="74"/>
      <c r="H3" s="32" t="s">
        <v>141</v>
      </c>
      <c r="J3" s="75"/>
    </row>
    <row r="4">
      <c r="A4" s="32" t="s">
        <v>41</v>
      </c>
      <c r="B4" s="32" t="s">
        <v>142</v>
      </c>
      <c r="C4" s="73">
        <v>-1459.9</v>
      </c>
      <c r="D4" s="73">
        <v>59.9</v>
      </c>
      <c r="E4" s="73">
        <f>C4+D4+1000</f>
        <v>-400</v>
      </c>
      <c r="F4" s="74"/>
      <c r="G4" s="32" t="s">
        <v>143</v>
      </c>
      <c r="H4" s="32" t="s">
        <v>141</v>
      </c>
      <c r="J4" s="75"/>
    </row>
    <row r="5">
      <c r="A5" s="32" t="s">
        <v>42</v>
      </c>
      <c r="B5" s="32" t="s">
        <v>144</v>
      </c>
      <c r="C5" s="73">
        <v>-2534.19</v>
      </c>
      <c r="D5" s="73">
        <f>110.21+219.86</f>
        <v>330.07</v>
      </c>
      <c r="E5" s="73">
        <f t="shared" ref="E5:E8" si="2">C5+D5</f>
        <v>-2204.12</v>
      </c>
      <c r="F5" s="74"/>
      <c r="H5" s="32" t="s">
        <v>141</v>
      </c>
    </row>
    <row r="6">
      <c r="A6" s="32" t="s">
        <v>145</v>
      </c>
      <c r="B6" s="32" t="s">
        <v>146</v>
      </c>
      <c r="C6" s="73">
        <v>-14130.43</v>
      </c>
      <c r="D6" s="73">
        <v>1840.43</v>
      </c>
      <c r="E6" s="73">
        <f t="shared" si="2"/>
        <v>-12290</v>
      </c>
      <c r="F6" s="74"/>
      <c r="H6" s="32" t="s">
        <v>141</v>
      </c>
    </row>
    <row r="7">
      <c r="A7" s="32" t="s">
        <v>145</v>
      </c>
      <c r="B7" s="32" t="s">
        <v>147</v>
      </c>
      <c r="C7" s="73">
        <v>-304.64</v>
      </c>
      <c r="D7" s="73">
        <f>39.68</f>
        <v>39.68</v>
      </c>
      <c r="E7" s="73">
        <f t="shared" si="2"/>
        <v>-264.96</v>
      </c>
      <c r="F7" s="74"/>
    </row>
    <row r="8">
      <c r="A8" s="32" t="s">
        <v>148</v>
      </c>
      <c r="B8" s="32" t="s">
        <v>149</v>
      </c>
      <c r="C8" s="73">
        <v>-7962.02</v>
      </c>
      <c r="D8" s="73">
        <f>346.25+690.77</f>
        <v>1037.02</v>
      </c>
      <c r="E8" s="73">
        <f t="shared" si="2"/>
        <v>-6925</v>
      </c>
      <c r="F8" s="74"/>
    </row>
    <row r="9">
      <c r="C9" s="73"/>
      <c r="D9" s="73"/>
      <c r="F9" s="32"/>
    </row>
    <row r="10">
      <c r="A10" s="32" t="s">
        <v>62</v>
      </c>
      <c r="B10" s="32" t="s">
        <v>150</v>
      </c>
      <c r="C10" s="73">
        <v>-201.21</v>
      </c>
      <c r="D10" s="73">
        <f>8.75+17.46</f>
        <v>26.21</v>
      </c>
      <c r="E10" s="73">
        <f t="shared" ref="E10:E12" si="3">C10+D10</f>
        <v>-175</v>
      </c>
      <c r="F10" s="74"/>
      <c r="H10" s="32" t="s">
        <v>141</v>
      </c>
    </row>
    <row r="11">
      <c r="A11" s="32" t="s">
        <v>62</v>
      </c>
      <c r="B11" s="32" t="s">
        <v>151</v>
      </c>
      <c r="C11" s="73">
        <v>-488.64</v>
      </c>
      <c r="D11" s="73">
        <f>21.25+42.39</f>
        <v>63.64</v>
      </c>
      <c r="E11" s="73">
        <f t="shared" si="3"/>
        <v>-425</v>
      </c>
      <c r="F11" s="74"/>
      <c r="H11" s="32" t="s">
        <v>141</v>
      </c>
    </row>
    <row r="12">
      <c r="A12" s="32" t="s">
        <v>70</v>
      </c>
      <c r="B12" s="32" t="s">
        <v>152</v>
      </c>
      <c r="C12" s="73">
        <v>-424.3</v>
      </c>
      <c r="D12" s="73">
        <v>55.26</v>
      </c>
      <c r="E12" s="73">
        <f t="shared" si="3"/>
        <v>-369.04</v>
      </c>
      <c r="F12" s="74"/>
      <c r="H12" s="32" t="s">
        <v>153</v>
      </c>
    </row>
    <row r="13">
      <c r="C13" s="73"/>
      <c r="D13" s="73"/>
    </row>
    <row r="14">
      <c r="A14" s="32" t="s">
        <v>45</v>
      </c>
      <c r="B14" s="32" t="s">
        <v>154</v>
      </c>
      <c r="C14" s="73">
        <v>-31.04</v>
      </c>
      <c r="D14" s="73"/>
      <c r="E14" s="73">
        <f t="shared" ref="E14:E15" si="4">C14+D14</f>
        <v>-31.04</v>
      </c>
      <c r="F14" s="32" t="s">
        <v>155</v>
      </c>
      <c r="H14" s="32" t="s">
        <v>141</v>
      </c>
    </row>
    <row r="15">
      <c r="A15" s="32" t="s">
        <v>45</v>
      </c>
      <c r="B15" s="32" t="s">
        <v>156</v>
      </c>
      <c r="C15" s="73">
        <v>-963.42</v>
      </c>
      <c r="D15" s="41">
        <f>41.9+83.58</f>
        <v>125.48</v>
      </c>
      <c r="E15" s="73">
        <f t="shared" si="4"/>
        <v>-837.94</v>
      </c>
      <c r="H15" s="32" t="s">
        <v>141</v>
      </c>
    </row>
    <row r="16">
      <c r="C16" s="73"/>
      <c r="D16" s="73"/>
    </row>
    <row r="17">
      <c r="C17" s="73"/>
      <c r="D17" s="73"/>
    </row>
    <row r="18">
      <c r="C18" s="73"/>
      <c r="D18" s="73"/>
    </row>
    <row r="19">
      <c r="A19" s="76" t="s">
        <v>157</v>
      </c>
      <c r="C19" s="73">
        <f>SUM(C14:C18)</f>
        <v>-994.46</v>
      </c>
      <c r="D19" s="73"/>
      <c r="E19" s="73">
        <f t="shared" ref="E19:E21" si="5">C19+D19</f>
        <v>-994.46</v>
      </c>
    </row>
    <row r="20">
      <c r="A20" s="32" t="s">
        <v>158</v>
      </c>
      <c r="B20" s="32" t="s">
        <v>159</v>
      </c>
      <c r="C20" s="73">
        <v>-220.46</v>
      </c>
      <c r="D20" s="73"/>
      <c r="E20" s="73">
        <f t="shared" si="5"/>
        <v>-220.46</v>
      </c>
    </row>
    <row r="21" ht="15.75" customHeight="1">
      <c r="A21" s="32" t="s">
        <v>136</v>
      </c>
      <c r="C21" s="73">
        <v>-172.44</v>
      </c>
      <c r="D21" s="73"/>
      <c r="E21" s="73">
        <f t="shared" si="5"/>
        <v>-172.44</v>
      </c>
    </row>
    <row r="22" ht="15.75" customHeight="1">
      <c r="C22" s="73"/>
      <c r="D22" s="73"/>
    </row>
    <row r="23" ht="15.75" customHeight="1">
      <c r="B23" s="32" t="s">
        <v>160</v>
      </c>
      <c r="C23" s="73">
        <v>-77.1</v>
      </c>
      <c r="D23" s="73"/>
      <c r="E23" s="73">
        <f>C23+D23</f>
        <v>-77.1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32" t="s">
        <v>29</v>
      </c>
      <c r="B1" s="32" t="s">
        <v>161</v>
      </c>
      <c r="C1" s="32" t="s">
        <v>162</v>
      </c>
    </row>
    <row r="2">
      <c r="A2" s="32" t="s">
        <v>163</v>
      </c>
      <c r="B2" s="73">
        <v>-890.0</v>
      </c>
      <c r="D2" s="77">
        <f t="shared" ref="D2:D7" si="1">B2+C2</f>
        <v>-890</v>
      </c>
      <c r="E2" s="76" t="s">
        <v>157</v>
      </c>
      <c r="F2" s="73">
        <f>SUM(D2:D15)</f>
        <v>-4523.05</v>
      </c>
    </row>
    <row r="3">
      <c r="A3" s="32" t="s">
        <v>164</v>
      </c>
      <c r="B3" s="73">
        <v>-1000.0</v>
      </c>
      <c r="C3" s="73"/>
      <c r="D3" s="73">
        <f t="shared" si="1"/>
        <v>-1000</v>
      </c>
    </row>
    <row r="4">
      <c r="A4" s="32" t="s">
        <v>165</v>
      </c>
      <c r="B4" s="73">
        <v>-500.0</v>
      </c>
      <c r="C4" s="73"/>
      <c r="D4" s="77">
        <f t="shared" si="1"/>
        <v>-500</v>
      </c>
    </row>
    <row r="5">
      <c r="A5" s="32" t="s">
        <v>166</v>
      </c>
      <c r="B5" s="73">
        <v>-300.0</v>
      </c>
      <c r="C5" s="73"/>
      <c r="D5" s="73">
        <f t="shared" si="1"/>
        <v>-300</v>
      </c>
    </row>
    <row r="6">
      <c r="A6" s="32" t="s">
        <v>167</v>
      </c>
      <c r="B6" s="73">
        <v>-300.0</v>
      </c>
      <c r="C6" s="73"/>
      <c r="D6" s="77">
        <f t="shared" si="1"/>
        <v>-300</v>
      </c>
    </row>
    <row r="7">
      <c r="B7" s="73"/>
      <c r="C7" s="73"/>
      <c r="D7" s="73">
        <f t="shared" si="1"/>
        <v>0</v>
      </c>
    </row>
    <row r="9">
      <c r="A9" s="32" t="s">
        <v>168</v>
      </c>
    </row>
    <row r="10">
      <c r="A10" s="32" t="s">
        <v>169</v>
      </c>
      <c r="B10" s="32">
        <v>-275.0</v>
      </c>
      <c r="D10" s="32">
        <v>-275.0</v>
      </c>
    </row>
    <row r="11">
      <c r="A11" s="32" t="s">
        <v>170</v>
      </c>
      <c r="B11" s="32">
        <v>-200.0</v>
      </c>
      <c r="D11" s="32">
        <v>-200.0</v>
      </c>
    </row>
    <row r="12">
      <c r="A12" s="32" t="s">
        <v>171</v>
      </c>
      <c r="B12" s="32">
        <v>-450.0</v>
      </c>
      <c r="D12" s="32">
        <v>-450.0</v>
      </c>
    </row>
    <row r="13">
      <c r="A13" s="32" t="s">
        <v>172</v>
      </c>
      <c r="B13" s="32">
        <v>-200.0</v>
      </c>
      <c r="D13" s="32">
        <v>-200.0</v>
      </c>
    </row>
    <row r="14">
      <c r="A14" s="32" t="s">
        <v>173</v>
      </c>
      <c r="B14" s="32">
        <v>-250.0</v>
      </c>
      <c r="D14" s="32">
        <v>-250.0</v>
      </c>
    </row>
    <row r="15">
      <c r="A15" s="32" t="s">
        <v>174</v>
      </c>
      <c r="B15" s="32">
        <v>-158.05</v>
      </c>
      <c r="D15" s="32">
        <v>-158.05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